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c5d80977ad46d417/Codevasf 2020/TR Apoio GO-TO-PA-MT/"/>
    </mc:Choice>
  </mc:AlternateContent>
  <xr:revisionPtr revIDLastSave="11" documentId="8_{7F3B97A8-560D-4E4C-9761-84F77700EFCA}" xr6:coauthVersionLast="45" xr6:coauthVersionMax="45" xr10:uidLastSave="{33144020-F5F4-4532-ABFD-139121E07A02}"/>
  <bookViews>
    <workbookView xWindow="-120" yWindow="-120" windowWidth="20730" windowHeight="11160" tabRatio="891" xr2:uid="{00000000-000D-0000-FFFF-FFFF00000000}"/>
  </bookViews>
  <sheets>
    <sheet name="FSUP" sheetId="1" r:id="rId1"/>
    <sheet name="FSUP-I" sheetId="2" r:id="rId2"/>
    <sheet name="FSUP-II" sheetId="3" r:id="rId3"/>
    <sheet name="FSUP-III" sheetId="4" r:id="rId4"/>
    <sheet name="FSUP-V" sheetId="5" r:id="rId5"/>
    <sheet name="FSUP-VI" sheetId="6" r:id="rId6"/>
    <sheet name="FSUP-VII" sheetId="7" r:id="rId7"/>
    <sheet name="FSUP-VIII" sheetId="8" r:id="rId8"/>
  </sheets>
  <definedNames>
    <definedName name="_xlnm.Print_Area" localSheetId="0">FSUP!$A$1:$O$54</definedName>
    <definedName name="_xlnm.Print_Area" localSheetId="1">'FSUP-I'!$A$1:$L$42</definedName>
    <definedName name="_xlnm.Print_Area" localSheetId="2">'FSUP-II'!$A$1:$M$40</definedName>
    <definedName name="_xlnm.Print_Area" localSheetId="3">'FSUP-III'!$A$1:$I$51</definedName>
    <definedName name="_xlnm.Print_Area" localSheetId="4">'FSUP-V'!$A$1:$G$48</definedName>
    <definedName name="_xlnm.Print_Area" localSheetId="5">'FSUP-VI'!$A$1:$H$52</definedName>
    <definedName name="_xlnm.Print_Area" localSheetId="6">'FSUP-VII'!$A$1:$G$56</definedName>
    <definedName name="_xlnm.Print_Area" localSheetId="7">'FSUP-VIII'!$A$1:$H$33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595786807" val="976" rev="124" revOS="4" revMin="124" revMax="0"/>
      <pm:docPrefs xmlns:pm="smNativeData" id="1595786807" fixedDigits="0" showNotice="1" showFrameBounds="1" autoChart="1" recalcOnPrint="1" recalcOnCopy="1" finalRounding="1" compatTextArt="1" tab="567" useDefinedPrintRange="1" printArea="currentSheet"/>
      <pm:compatibility xmlns:pm="smNativeData" id="1595786807" overlapCells="1"/>
      <pm:defCurrency xmlns:pm="smNativeData" id="1595786807"/>
    </ext>
  </extLst>
</workbook>
</file>

<file path=xl/calcChain.xml><?xml version="1.0" encoding="utf-8"?>
<calcChain xmlns="http://schemas.openxmlformats.org/spreadsheetml/2006/main">
  <c r="N26" i="1" l="1"/>
  <c r="E16" i="4" l="1"/>
  <c r="E15" i="4"/>
  <c r="F28" i="8" l="1"/>
  <c r="C26" i="8"/>
  <c r="A26" i="8"/>
  <c r="G24" i="8"/>
  <c r="G22" i="8"/>
  <c r="G21" i="8"/>
  <c r="G20" i="8"/>
  <c r="G19" i="8"/>
  <c r="G18" i="8"/>
  <c r="G17" i="8"/>
  <c r="G16" i="8"/>
  <c r="G15" i="8"/>
  <c r="G14" i="8"/>
  <c r="G13" i="8"/>
  <c r="F13" i="8"/>
  <c r="F14" i="8" s="1"/>
  <c r="F15" i="8" s="1"/>
  <c r="F16" i="8" s="1"/>
  <c r="F17" i="8" s="1"/>
  <c r="F18" i="8" s="1"/>
  <c r="F19" i="8" s="1"/>
  <c r="F20" i="8" s="1"/>
  <c r="F21" i="8" s="1"/>
  <c r="F22" i="8" s="1"/>
  <c r="F23" i="8" s="1"/>
  <c r="G12" i="8"/>
  <c r="C10" i="8"/>
  <c r="A10" i="8"/>
  <c r="A8" i="8"/>
  <c r="F55" i="7"/>
  <c r="D53" i="7"/>
  <c r="A53" i="7"/>
  <c r="F49" i="7"/>
  <c r="F44" i="7"/>
  <c r="F36" i="7"/>
  <c r="F23" i="7"/>
  <c r="F51" i="7" s="1"/>
  <c r="C10" i="7"/>
  <c r="A10" i="7"/>
  <c r="A8" i="7"/>
  <c r="F41" i="6"/>
  <c r="D39" i="6"/>
  <c r="A39" i="6"/>
  <c r="F37" i="6"/>
  <c r="G15" i="6" s="1"/>
  <c r="G16" i="6"/>
  <c r="G14" i="6"/>
  <c r="G37" i="6" s="1"/>
  <c r="C10" i="6"/>
  <c r="A10" i="6"/>
  <c r="A8" i="6"/>
  <c r="F43" i="5"/>
  <c r="D41" i="5"/>
  <c r="A41" i="5"/>
  <c r="F39" i="5"/>
  <c r="C10" i="5"/>
  <c r="A10" i="5"/>
  <c r="A8" i="5"/>
  <c r="H44" i="4"/>
  <c r="D42" i="4"/>
  <c r="A42" i="4"/>
  <c r="H39" i="4"/>
  <c r="E39" i="4"/>
  <c r="E38" i="4"/>
  <c r="I37" i="4"/>
  <c r="H37" i="4"/>
  <c r="G37" i="4"/>
  <c r="H34" i="4"/>
  <c r="E34" i="4"/>
  <c r="G34" i="4" s="1"/>
  <c r="H33" i="4"/>
  <c r="E33" i="4"/>
  <c r="G33" i="4" s="1"/>
  <c r="E31" i="4"/>
  <c r="E23" i="4"/>
  <c r="H20" i="4"/>
  <c r="I20" i="4" s="1"/>
  <c r="G20" i="4"/>
  <c r="H16" i="4"/>
  <c r="I16" i="4" s="1"/>
  <c r="G16" i="4"/>
  <c r="H15" i="4"/>
  <c r="I15" i="4" s="1"/>
  <c r="G15" i="4"/>
  <c r="H38" i="4"/>
  <c r="C10" i="4"/>
  <c r="A10" i="4"/>
  <c r="A8" i="4"/>
  <c r="L29" i="3"/>
  <c r="G27" i="3"/>
  <c r="A27" i="3"/>
  <c r="L18" i="3"/>
  <c r="L17" i="3"/>
  <c r="L16" i="3"/>
  <c r="L15" i="3"/>
  <c r="I15" i="3"/>
  <c r="K15" i="3" s="1"/>
  <c r="L14" i="3"/>
  <c r="I14" i="3"/>
  <c r="K14" i="3" s="1"/>
  <c r="T13" i="3"/>
  <c r="C10" i="3"/>
  <c r="A10" i="3"/>
  <c r="A8" i="3"/>
  <c r="K27" i="2"/>
  <c r="G25" i="2"/>
  <c r="A25" i="2"/>
  <c r="L23" i="2"/>
  <c r="N15" i="1" s="1"/>
  <c r="N18" i="1" s="1"/>
  <c r="F22" i="2"/>
  <c r="C22" i="2"/>
  <c r="K22" i="2" s="1"/>
  <c r="K21" i="2"/>
  <c r="F21" i="2"/>
  <c r="C21" i="2"/>
  <c r="I16" i="3" s="1"/>
  <c r="F20" i="2"/>
  <c r="C20" i="2"/>
  <c r="I17" i="3" s="1"/>
  <c r="M17" i="3" s="1"/>
  <c r="C19" i="2"/>
  <c r="C18" i="2"/>
  <c r="F17" i="2"/>
  <c r="C17" i="2"/>
  <c r="K17" i="2" s="1"/>
  <c r="K16" i="2"/>
  <c r="F16" i="2"/>
  <c r="C16" i="2"/>
  <c r="B10" i="2"/>
  <c r="A10" i="2"/>
  <c r="A8" i="2"/>
  <c r="G17" i="4" l="1"/>
  <c r="N25" i="1" s="1"/>
  <c r="H27" i="4"/>
  <c r="I27" i="4" s="1"/>
  <c r="G27" i="4"/>
  <c r="H25" i="4"/>
  <c r="I25" i="4" s="1"/>
  <c r="G25" i="4"/>
  <c r="H23" i="4"/>
  <c r="I23" i="4" s="1"/>
  <c r="H24" i="4"/>
  <c r="I24" i="4" s="1"/>
  <c r="G24" i="4"/>
  <c r="H26" i="4"/>
  <c r="I26" i="4" s="1"/>
  <c r="G26" i="4"/>
  <c r="E17" i="2"/>
  <c r="E20" i="2"/>
  <c r="G20" i="2" s="1"/>
  <c r="H20" i="2" s="1"/>
  <c r="E22" i="2"/>
  <c r="E21" i="2"/>
  <c r="E16" i="2"/>
  <c r="G22" i="4"/>
  <c r="H22" i="4"/>
  <c r="I22" i="4" s="1"/>
  <c r="M14" i="3"/>
  <c r="I39" i="4"/>
  <c r="G38" i="4"/>
  <c r="M15" i="3"/>
  <c r="I17" i="4"/>
  <c r="I34" i="4"/>
  <c r="I38" i="4"/>
  <c r="I40" i="4" s="1"/>
  <c r="G23" i="4"/>
  <c r="K20" i="2"/>
  <c r="K23" i="2" s="1"/>
  <c r="I18" i="3"/>
  <c r="M16" i="3"/>
  <c r="K16" i="3"/>
  <c r="G39" i="4"/>
  <c r="K17" i="3"/>
  <c r="I33" i="4"/>
  <c r="F14" i="3"/>
  <c r="F25" i="3" s="1"/>
  <c r="N20" i="1" s="1"/>
  <c r="G14" i="3"/>
  <c r="H14" i="3" s="1"/>
  <c r="H25" i="3" s="1"/>
  <c r="G40" i="4" l="1"/>
  <c r="N28" i="1" s="1"/>
  <c r="G32" i="4"/>
  <c r="H32" i="4"/>
  <c r="I32" i="4" s="1"/>
  <c r="H31" i="4"/>
  <c r="I31" i="4" s="1"/>
  <c r="I35" i="4" s="1"/>
  <c r="G31" i="4"/>
  <c r="G35" i="4" s="1"/>
  <c r="N27" i="1" s="1"/>
  <c r="G16" i="2"/>
  <c r="H16" i="2" s="1"/>
  <c r="G21" i="2"/>
  <c r="G17" i="2"/>
  <c r="G22" i="2"/>
  <c r="H22" i="2" s="1"/>
  <c r="I22" i="2" s="1"/>
  <c r="J22" i="2" s="1"/>
  <c r="G13" i="5"/>
  <c r="G15" i="5"/>
  <c r="G14" i="5"/>
  <c r="N14" i="1"/>
  <c r="N17" i="1" s="1"/>
  <c r="N19" i="1" s="1"/>
  <c r="M18" i="3"/>
  <c r="M25" i="3" s="1"/>
  <c r="K18" i="3"/>
  <c r="K25" i="3" s="1"/>
  <c r="N21" i="1" s="1"/>
  <c r="N22" i="1" s="1"/>
  <c r="I20" i="2"/>
  <c r="J20" i="2" s="1"/>
  <c r="G22" i="7"/>
  <c r="H21" i="2" l="1"/>
  <c r="I21" i="2" s="1"/>
  <c r="J21" i="2" s="1"/>
  <c r="G28" i="7"/>
  <c r="H17" i="2"/>
  <c r="I17" i="2" s="1"/>
  <c r="J17" i="2" s="1"/>
  <c r="I16" i="2"/>
  <c r="J16" i="2" s="1"/>
  <c r="G39" i="5"/>
  <c r="G33" i="7"/>
  <c r="G47" i="7"/>
  <c r="G34" i="7"/>
  <c r="G39" i="7"/>
  <c r="G19" i="7"/>
  <c r="G29" i="7"/>
  <c r="G42" i="7"/>
  <c r="G48" i="7"/>
  <c r="G16" i="7"/>
  <c r="G30" i="7"/>
  <c r="G41" i="7"/>
  <c r="N16" i="1"/>
  <c r="N32" i="1" s="1"/>
  <c r="G15" i="7"/>
  <c r="G20" i="7"/>
  <c r="G31" i="7"/>
  <c r="G35" i="7"/>
  <c r="G40" i="7"/>
  <c r="G17" i="7"/>
  <c r="G14" i="7"/>
  <c r="G21" i="7"/>
  <c r="G18" i="7"/>
  <c r="G43" i="7"/>
  <c r="G49" i="7" l="1"/>
  <c r="G23" i="7"/>
  <c r="G44" i="7"/>
  <c r="G36" i="7"/>
  <c r="G51" i="7" l="1"/>
  <c r="N29" i="1"/>
  <c r="N30" i="1" l="1"/>
  <c r="N33" i="1"/>
  <c r="H16" i="6" l="1"/>
  <c r="H15" i="6"/>
  <c r="H14" i="6"/>
  <c r="N34" i="1"/>
  <c r="N35" i="1" s="1"/>
  <c r="N36" i="1" s="1"/>
  <c r="H21" i="8" l="1"/>
  <c r="H18" i="8"/>
  <c r="H13" i="8"/>
  <c r="H14" i="8"/>
  <c r="H15" i="8"/>
  <c r="H23" i="8"/>
  <c r="H22" i="8"/>
  <c r="H20" i="8"/>
  <c r="H16" i="8"/>
  <c r="H12" i="8"/>
  <c r="H19" i="8"/>
  <c r="H17" i="8"/>
  <c r="H37" i="6"/>
  <c r="H24" i="8" l="1"/>
  <c r="H21" i="4" l="1"/>
  <c r="I21" i="4" s="1"/>
  <c r="I28" i="4" s="1"/>
  <c r="G21" i="4"/>
  <c r="G28" i="4" s="1"/>
</calcChain>
</file>

<file path=xl/sharedStrings.xml><?xml version="1.0" encoding="utf-8"?>
<sst xmlns="http://schemas.openxmlformats.org/spreadsheetml/2006/main" count="458" uniqueCount="298">
  <si>
    <t xml:space="preserve">Ministério do Desenvolvimento Regional - MDR </t>
  </si>
  <si>
    <t>Companhia de Desenvolvimento dos Vales do São Francisco e do Parnaíba</t>
  </si>
  <si>
    <t>PROPOSTA FINANCEIRA APOIO A FISC. E SUP. DE OBRA</t>
  </si>
  <si>
    <t>CODIGO:</t>
  </si>
  <si>
    <t>FSUP</t>
  </si>
  <si>
    <t>NOME DA CONSULTORA:</t>
  </si>
  <si>
    <t>PROJETO:</t>
  </si>
  <si>
    <t>OBJETO:</t>
  </si>
  <si>
    <t>EDITAL:</t>
  </si>
  <si>
    <t>APOIO À FISCALIZAÇÃO E SUPERVISÃO TÉCNICA DE OBRAS</t>
  </si>
  <si>
    <t>APOIO À FISCALIZAÇÃO E SUPERVISÃO TÉCNICA DE CONTRATOS NA ÁREA DE ATUAÇÃO DA CODEVASF NO ESTADO DE GOIÁS E DISTRITO FEDERAL</t>
  </si>
  <si>
    <t>SERVIÇOS PAGOS A PREÇO UNITÁRIO</t>
  </si>
  <si>
    <t>MÃO-DE-OBRA</t>
  </si>
  <si>
    <t>A1 - TOTAL DE SALÁRIO DA EQUIPE COM VÍNCULO ( FSUP-I )</t>
  </si>
  <si>
    <t>A2 - TOTAL DE SALÁRIO DO AUTÔNOMO ( FSUP-I )</t>
  </si>
  <si>
    <t>A - TOTAL DOS CUSTOS DE SALÁRIOS DA EQUIPE</t>
  </si>
  <si>
    <t>B1 - ENCARGOS SOCIAiS DE B1 ( 73,29% DO A1 )</t>
  </si>
  <si>
    <t>B2 - ENCARGOS SOCIAIS DE B2 ( 20% DO A2 )</t>
  </si>
  <si>
    <t>B - TOTAL DOS CUSTOS COM ENCARGOS SOCIAIS</t>
  </si>
  <si>
    <t>C1 - CUSTO TOTAL DAS PASSAGENS AÉREAS E TERRESTRES ( FSUP-II )</t>
  </si>
  <si>
    <t>C2 - CUSTO TOTAL DAS DIÁRIAS ( FSUP-II )</t>
  </si>
  <si>
    <t>C - TOTAL DO CUSTO COM VIAGENS</t>
  </si>
  <si>
    <t>MANUTENÇÃO OPERACIONAL</t>
  </si>
  <si>
    <t>1 - CUSTO DOS VEÍCULOS ( FSUP-III, ITEM 1 )</t>
  </si>
  <si>
    <t>2 - CUSTO DA MANUTENÇÃO E ADMINISTRAÇÃO DE ESCRITÓRIO ( FSUP-III, ITEM 2 )</t>
  </si>
  <si>
    <t>3 - CUSTO DOS EQUIPAMENTOS DE ESCRITÓRIO E FISCALIZAÇÃO ( FSUP-III, ITEM 3 )</t>
  </si>
  <si>
    <t>4 - CUSTO DOS SERVIÇOS GRÁFICOS / COMPUTAÇÃO ( FSUP-III, ITEM 4 )</t>
  </si>
  <si>
    <t>D - TOTAL DOS PREÇOS COM MANUTENÇÃO OPERACIONAL</t>
  </si>
  <si>
    <t>TOTAL DOS CUSTOS DIRETOS</t>
  </si>
  <si>
    <t>E - CUSTOS DE ADMINISTRAÇÃO = ( 25% DO A )</t>
  </si>
  <si>
    <t>F - REMUNERAÇÃO DA EMPRESA ( LUCRO ) = ( 10% DE A + B + C + D + E )</t>
  </si>
  <si>
    <t>G - DESPESAS FISCAIS = ( 16,62% DE A + B + C + D + E + F )</t>
  </si>
  <si>
    <t>TOTAL DOS CUSTOS INDIRETOS</t>
  </si>
  <si>
    <t>TOTAL DA PROPOSTA (R$)</t>
  </si>
  <si>
    <t>NOME DO INFORMANTE:</t>
  </si>
  <si>
    <t>QUALIFICAÇÃO:</t>
  </si>
  <si>
    <t>ANALISTA EM DESENVOLVIMENTO REGIONAL DA CODEVASF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</si>
  <si>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</si>
  <si>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</si>
  <si>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</si>
  <si>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</si>
  <si>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</si>
  <si>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t>2. ENCARGOS SOCIAIS DA EQUIPE COM VÍNCULO = 73,29% SOBRE O SALÁRIO MENSAL</t>
  </si>
  <si>
    <t>3. CUSTO DE ADMINISTRAÇÃO = 25,00% SOBRE O TOTAL DE SALÁRIOS DA EQUIPE (A1 + A2)</t>
  </si>
  <si>
    <t>4. REMUNERAÇÃO DA EMPRESA (LUCRO) = 10,00% SOBRE OS ITENS DE CUSTOS DIRETOS + CUSTO DE ADMINISTRAÇÃO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</si>
  <si>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</si>
  <si>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</si>
  <si>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</si>
  <si>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</si>
  <si>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</si>
  <si>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r>
      <t xml:space="preserve">7. </t>
    </r>
    <r>
      <rPr>
        <b/>
        <sz val="8"/>
        <rFont val="Arial"/>
        <family val="2"/>
      </rPr>
      <t>NÃO</t>
    </r>
    <r>
      <rPr>
        <sz val="8"/>
        <rFont val="Arial"/>
        <family val="2"/>
      </rPr>
      <t xml:space="preserve"> foram incluídos os tributos IRPJ e CSLL, em cumprimento ao Acórdão nº 325/2007 – TCU – Plenário.</t>
    </r>
  </si>
  <si>
    <t xml:space="preserve">                Ministério da Integração Nacional - MI</t>
  </si>
  <si>
    <t xml:space="preserve">                Companhia de Desenvolvimento dos Vales do São Francisco e do Parnaíba</t>
  </si>
  <si>
    <t>SALÁRIOS DA EQUIPE TÉCNICA</t>
  </si>
  <si>
    <t>FSUP-I</t>
  </si>
  <si>
    <t>EQUIPE TÉCNICA</t>
  </si>
  <si>
    <t>COMPOSIÇÃO DOS SALÁRIOS POR PROFISSÃO/FUNÇÃO</t>
  </si>
  <si>
    <t>CUSTOS</t>
  </si>
  <si>
    <t>SALÁRIO</t>
  </si>
  <si>
    <t>ENC.</t>
  </si>
  <si>
    <t>CUSTO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</si>
  <si>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</si>
  <si>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</si>
  <si>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</si>
  <si>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</si>
  <si>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</si>
  <si>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</si>
  <si>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</si>
  <si>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</si>
  <si>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</si>
  <si>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</si>
  <si>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</si>
  <si>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</si>
  <si>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</si>
  <si>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A1</t>
  </si>
  <si>
    <t>A2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</si>
  <si>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</si>
  <si>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</si>
  <si>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</si>
  <si>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</si>
  <si>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</si>
  <si>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</si>
  <si>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</si>
  <si>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</si>
  <si>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</si>
  <si>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</si>
  <si>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</si>
  <si>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</si>
  <si>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NÍVEL SUPERIOR</t>
  </si>
  <si>
    <t>ENGENHEIRO COORDENADOR E DE APOIO</t>
  </si>
  <si>
    <t>P2</t>
  </si>
  <si>
    <t>ENGENHEIRO DE APOIO À FISCALIZAÇÃO</t>
  </si>
  <si>
    <t>P3</t>
  </si>
  <si>
    <t>NIVÉL TÉCNICO</t>
  </si>
  <si>
    <t>TÉCNICO, LABORATORISTA OU CADISTA</t>
  </si>
  <si>
    <t>T2</t>
  </si>
  <si>
    <t>TOPÓGRAFO</t>
  </si>
  <si>
    <t>T1</t>
  </si>
  <si>
    <t>AUXILIAR DE TOPÓGRAFO</t>
  </si>
  <si>
    <t>T3</t>
  </si>
  <si>
    <t>TOTAIS DOS SALÁRIOS DA EQUIPE (R$)</t>
  </si>
  <si>
    <t>1 - DESCRIÇÃO DO PROFISSIONAL/FUNÇÃO</t>
  </si>
  <si>
    <t>2- CLASSIFICAÇÃO DA EXPERIÊNCIA DO PROFISSIONAL</t>
  </si>
  <si>
    <t>3- QUANTIDADE EM HOMENS X MÊS, POR CATEGORIA. CALCULO Nº DE PROFISSIONAIS PELO PRAZO EM MESES.</t>
  </si>
  <si>
    <t>4- SALÁRIO BASE DA CATEGORIA</t>
  </si>
  <si>
    <t>5 - ENC. SOCIAIS, APLICAR NO MÁXIMO 20% PARA AUTÔNOMOS E 73,29% PARA EMPREG. COM VÍNCULO DETALHAR NO FSUP-VII</t>
  </si>
  <si>
    <t>6- CUSTO DE ADMINISTRAÇÃO, APLICAR NO MÁXIMO 25% SOBRE O SALÁRIO BASE DA CATEGORIA</t>
  </si>
  <si>
    <t>7 - REMUN. DA EMPRESA (LUCRO), APLICAR NO MÁXIMO 10% SOBRE O SALÁRIO DA CATEG + ENCARGOS SOCIAIS + CUSTO DE ADM</t>
  </si>
  <si>
    <t>8 - DESP. FISCAIS, APLICAR O DF' CALCULADO NO FSUP-VI SOBRE O SALÁRIO DA CATEG. + ENC. SOCIAIS + CUSTO DE ADM. + LUCRO</t>
  </si>
  <si>
    <t>9- PREÇO DO HOMEM MÊS POR CATEGORIA = SOMATÓRIO DOS ITENS (4) + (5) + (6) + (7) +(8)</t>
  </si>
  <si>
    <t>10- PREÇO DA HORA TÉCNICA = (9) / 176</t>
  </si>
  <si>
    <t>11 - SALÁRIOS DE A1 = SALARIO DOS EMPREGADOS COM VÍNCULO X QTD HOMEM MÊS. EXPORTAR O TOTAL PARA LINHA A1 DO FSUP</t>
  </si>
  <si>
    <t>12 - SALÁRIOS DE A2 = SALÁRIO DO AUTÔNOMO X QTD HOMEM X MÊS. EXPORTAR O TOTAL PARA A LINHA A2 DO FSUP</t>
  </si>
  <si>
    <t>EQUIPE BASE</t>
  </si>
  <si>
    <t>Equipes</t>
  </si>
  <si>
    <t>PARA TODOS OS LOTES FOI CONSIDERADO 01 CORRDENADOR PARA TODAS AS EQUIPES</t>
  </si>
  <si>
    <t xml:space="preserve">           Ministério da Integração Nacional - MI</t>
  </si>
  <si>
    <t xml:space="preserve">           Companhia de Desenvolvimento dos Vales do São Francisco e do Parnaíba</t>
  </si>
  <si>
    <t>VIAGENS DA EQUIPE TÉCNICA</t>
  </si>
  <si>
    <t>FSUP-II</t>
  </si>
  <si>
    <t>PASSAGENS</t>
  </si>
  <si>
    <t>DIÁRIAS</t>
  </si>
  <si>
    <t>SÍMBOLO</t>
  </si>
  <si>
    <t>ROTEIRO</t>
  </si>
  <si>
    <t>A/T</t>
  </si>
  <si>
    <t>CUSTO (R$)</t>
  </si>
  <si>
    <t>PREÇO (R$)</t>
  </si>
  <si>
    <t>PASSAGENS TERRESTRES</t>
  </si>
  <si>
    <t>Quero +</t>
  </si>
  <si>
    <t>Média</t>
  </si>
  <si>
    <t>UNITÁRIO</t>
  </si>
  <si>
    <t>TOTAL</t>
  </si>
  <si>
    <t>BSB - GOIÁS - BSB</t>
  </si>
  <si>
    <t>GOIÂNIA - BRASILIA - GOIÂNIA</t>
  </si>
  <si>
    <t>T</t>
  </si>
  <si>
    <t>VIAGENS NO ESTADO</t>
  </si>
  <si>
    <t>TOTAIS DE CUSTOS E DE PREÇOS DE PASSAGENS E DIÁRIAS (R$)</t>
  </si>
  <si>
    <t>1 - VIAGENS DURANTE A EXECUÇÃO DOS SERVIÇOS</t>
  </si>
  <si>
    <t>2 - NÃO INCLUIR VIAGENS COM MOBILIZAÇÃO/DESMOBILIZAÇÃO DA EQUIPE QUE SERÃO CALCULADOS NO PSUP-IV</t>
  </si>
  <si>
    <t>3 - AS DIÁRIAS COBREM DESPESAS COM ALIMENTAÇÃO E HOSPEDAGEM</t>
  </si>
  <si>
    <t>4 - INDICAR (A) PARA AS PASSAGENS AÉREAS E (T) PARA AS TERRESTRES</t>
  </si>
  <si>
    <t>5 - CUSTO DO ITEM SEM LUCRO E SEM DESPESAS FISCAIS</t>
  </si>
  <si>
    <t>6 - PREÇO = CUSTO + LUCRO+ DESPESAS FISCAIS E SERÁ CALCULADO COM A SEGUINTE FORMULA:CUSTO*(1+0,1)*(1 +0,1662)</t>
  </si>
  <si>
    <t>6 - EXPORTAR O TOTAL DO CUSTO COM PASSAGENS E DIÁRIAS, RESPECTIVAMENTE, LINHAS "C1" E "C2" DO PSUP</t>
  </si>
  <si>
    <t>7 - OS PREÇOS UNITÁRIOS SERÃO UTILIZADOS PARA FINS DE FATURARAMENTO</t>
  </si>
  <si>
    <t>Ministério da Integração Nacional - MI</t>
  </si>
  <si>
    <t>DESPESAS OPERACIONAIS</t>
  </si>
  <si>
    <t>FSUP-III</t>
  </si>
  <si>
    <t>DISCRIMINAÇÃO</t>
  </si>
  <si>
    <t>UNID.</t>
  </si>
  <si>
    <t>QUANT.</t>
  </si>
  <si>
    <t>CUSTOS (R$)</t>
  </si>
  <si>
    <t>PREÇOS (R$)</t>
  </si>
  <si>
    <t>1. VEÍCULOS</t>
  </si>
  <si>
    <t xml:space="preserve">1.1 ALUGUEL - VEÍCULO TIPO PICK-UP CABINE DUPLA 4X4 (163 CV) </t>
  </si>
  <si>
    <t>UND X MÊS</t>
  </si>
  <si>
    <t>1.2 ALUGUEL - VEÍCULO TIPO LEVE SEDAN (1.4 OU SUPERIOR)</t>
  </si>
  <si>
    <t>TOTAL DOS CUSTOS DOS VEÍCULOS (R$)</t>
  </si>
  <si>
    <t>2. MANUTENÇÃO E ADMINISTRAÇÃO DE ESCRITÓRIO</t>
  </si>
  <si>
    <t>2.1 ALUGUEL  - ESCRITÓRIO APOIO LOGÍSTICO</t>
  </si>
  <si>
    <t>2.2 MOBILIÁRIO - ESCRITÓRIO APOIO LOGÍSTICO</t>
  </si>
  <si>
    <t>2.3 TELEFONE / INTERNET</t>
  </si>
  <si>
    <t>2.4 TELEFONE CELULAR</t>
  </si>
  <si>
    <t>2.5 ENERGIA ELÉTRICA (350 KWH)</t>
  </si>
  <si>
    <t>2.6 ÁGUA E ESGOTO</t>
  </si>
  <si>
    <t>2.7 MATERIAL DE ESCRITÓRIO</t>
  </si>
  <si>
    <t>2.8 MATERIAL DE LIMPEZA</t>
  </si>
  <si>
    <t>TOTAL DOS CUSTOS DE MANUTENÇÃO E ADMINISTRAÇÃO DE ESCRITÓRIO (R$)</t>
  </si>
  <si>
    <t>3. EQUIPAMENTOS DIVERSOS</t>
  </si>
  <si>
    <t>3.1 ALUGUEL - NOTEBOOK PARA FISCALIZAÇÃO</t>
  </si>
  <si>
    <t>3.2 ALUGUEL - IMPRESSORA MULTIFUNCIONAL</t>
  </si>
  <si>
    <t>3.3 ALUGUEL - EQUIPAMENTO TOPOGRAFIA - ESTAÇÃO TOTAL E ACESSORIOS</t>
  </si>
  <si>
    <t>3.4 ALUGUEL - GPS DE MÃO (02 X 12 MESES)</t>
  </si>
  <si>
    <t>TOTAL DOS CUSTOS DOS EQUIPAMENTOS DIVERSOS (R$)</t>
  </si>
  <si>
    <t>4. SERVIÇOS GRÁFICOS / COMPUTAÇÃO</t>
  </si>
  <si>
    <t>4.1 PLOTAGEM FORMATO A-1 ( 04 POR EQUIPE POR MÊS)</t>
  </si>
  <si>
    <t>UND</t>
  </si>
  <si>
    <t>R$</t>
  </si>
  <si>
    <t>4.3 RELATÓRIO MENSAL ( 01 POR EQUIPE POR MÊS)</t>
  </si>
  <si>
    <t>TOTAL DOS CUSTOS DOS SERVIÇOS GRÁFICOS / COMPUTAÇÃO (R$)</t>
  </si>
  <si>
    <t>1. ALUGUEL DE VEÍCULOS INCLUI COMBUSTÍVEL E MANUTENÇÃO</t>
  </si>
  <si>
    <t>2. CUSTO DO ITEM SEM LUCRO E DESPESAS FISCAIS</t>
  </si>
  <si>
    <t>3. PREÇO = CUSTO + LUCRO + DESPESAS FISCAIS. PARA CALCULAR O PREÇO APLICA-SE A SEGUINTE FÓRMULA: CUSTO*(1+0,1)*(1+0,1662)</t>
  </si>
  <si>
    <t>4. EXPORTAR " TOTAL CUSTO" PARA A LINHA CORRESPONDE NO FSUP. OS PREÇOS SERÃO APLICADOS PARA FINS DE FATURAMENTO</t>
  </si>
  <si>
    <t>DETALHAMENTO DO CUSTO DE ADMINISTRAÇÃO</t>
  </si>
  <si>
    <t>PFS-V</t>
  </si>
  <si>
    <t>SEQ.</t>
  </si>
  <si>
    <t>VALORES</t>
  </si>
  <si>
    <t>%</t>
  </si>
  <si>
    <t>CUSTOS DA EQUIPE DA ADMINISTRAÇÃO CENTRAL DA EMPRESA CONSULTORA(DIRETORIA, PESSOAL TÉCNICO DE APOIO E PESSOAL ADMINISTRATIVO NÃO DIRETAMENTE VINCULADO À PRESTAÇÃO DOS SERVIÇOS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</si>
  <si>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</si>
  <si>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</si>
  <si>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</si>
  <si>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DETALHAMENTO DAS DESPESAS FISCAIS</t>
  </si>
  <si>
    <t>PFS-VI</t>
  </si>
  <si>
    <t>DF (%)</t>
  </si>
  <si>
    <t>DF' (%)</t>
  </si>
  <si>
    <t>1 - ISS</t>
  </si>
  <si>
    <t>2 - PIS</t>
  </si>
  <si>
    <t>3 - COFINS</t>
  </si>
  <si>
    <t xml:space="preserve">TOTAIS DE DESPESAS FISCAIS </t>
  </si>
  <si>
    <t>1 - DISCRIMINAR OS TRIBUTOS QUE INCIDEM SOBRE OS CUSTOS DA PRESTAÇÃO DOS SERVIÇOS</t>
  </si>
  <si>
    <r>
      <t xml:space="preserve">2 - </t>
    </r>
    <r>
      <rPr>
        <b/>
        <sz val="8"/>
        <rFont val="Arial"/>
        <family val="2"/>
      </rPr>
      <t xml:space="preserve">DF </t>
    </r>
    <r>
      <rPr>
        <sz val="8"/>
        <rFont val="Arial"/>
        <family val="2"/>
      </rPr>
      <t>= INDICAR OS % DE CADA TRIBUTO E A SOMA DOS MESMOS (ex: ISS 5% + PIS 1,65% + COFINS 7,60% = 14,25%)</t>
    </r>
  </si>
  <si>
    <t>3 - AS DESPESAS FISCAIS (DF) INCIDEM SOBRE O TOTAL DA FATURA E NÃO SOBRE OS CUSTOS INCORRIDOS,</t>
  </si>
  <si>
    <r>
      <t xml:space="preserve">DEVENDO SER CALCULADO O </t>
    </r>
    <r>
      <rPr>
        <b/>
        <sz val="8"/>
        <rFont val="Arial"/>
        <family val="2"/>
      </rPr>
      <t xml:space="preserve">DF' </t>
    </r>
    <r>
      <rPr>
        <sz val="8"/>
        <rFont val="Arial"/>
        <family val="2"/>
      </rPr>
      <t>APLICANDO-SE A SEGUINTE FÓRMULA:</t>
    </r>
  </si>
  <si>
    <t>DF' = { [ 1 / ( 1 - DF) ] - 1 } x 100</t>
  </si>
  <si>
    <t>DF' = { [ 1 / ( 1 - 0,1425 ) ] - 1 } x 100</t>
  </si>
  <si>
    <t>DF' = 0,1662 ou 16,62% . APLICAR O % ENCONTRADO NA LINHA "G" DO FSUP PARA CALCULAR AS DESPESAS FISCAIS</t>
  </si>
  <si>
    <t>O TOTAL CALCULADO NA LINHA "G" DO PFSUP SERÁ IMPORTADO PARA COMPOR ESTE DETALHAMENTO.</t>
  </si>
  <si>
    <t>DETALHAMENTO DOS ENCARGOS SOCIAIS</t>
  </si>
  <si>
    <t>FSUP-VII</t>
  </si>
  <si>
    <t>A</t>
  </si>
  <si>
    <t>ENCARGOS SOCIAIS BÁSICOS</t>
  </si>
  <si>
    <t>INSS</t>
  </si>
  <si>
    <t>SESI</t>
  </si>
  <si>
    <t>A3</t>
  </si>
  <si>
    <t>SENAI</t>
  </si>
  <si>
    <t>A4</t>
  </si>
  <si>
    <t>INCRA</t>
  </si>
  <si>
    <t>A5</t>
  </si>
  <si>
    <t>SEBRAE</t>
  </si>
  <si>
    <t>SALÁRIO EDUCAÇÃO</t>
  </si>
  <si>
    <t>A7</t>
  </si>
  <si>
    <t>SEGURO CONTRA ACIDENTES TRABALHO</t>
  </si>
  <si>
    <t>A8</t>
  </si>
  <si>
    <t>FGTS</t>
  </si>
  <si>
    <t>A9</t>
  </si>
  <si>
    <t>SECONCI</t>
  </si>
  <si>
    <t>SUBTOTAL DE "A"</t>
  </si>
  <si>
    <t>B</t>
  </si>
  <si>
    <t xml:space="preserve"> ENCARGOS SOCIAIS QUE RECEBEM INCIDÊNCIA DE "A"</t>
  </si>
  <si>
    <t>B1</t>
  </si>
  <si>
    <t>REPOUSO SEMANAL REMUNERADO</t>
  </si>
  <si>
    <t>NÃO INCIDENTE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</si>
  <si>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</si>
  <si>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</si>
  <si>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</si>
  <si>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</si>
  <si>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</si>
  <si>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</si>
  <si>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</si>
  <si>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</si>
  <si>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</si>
  <si>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</si>
  <si>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</si>
  <si>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</si>
  <si>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</si>
  <si>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</si>
  <si>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</si>
  <si>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</si>
  <si>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</si>
  <si>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SALÁRIO MATERNIDADE</t>
  </si>
  <si>
    <t>SUBTOTAL DE  "B"</t>
  </si>
  <si>
    <t>C</t>
  </si>
  <si>
    <t xml:space="preserve"> ENCARGOS SOCIAIS QUE NÃO RECEBEM INCIDÊNCIA DE "A"</t>
  </si>
  <si>
    <t>C1</t>
  </si>
  <si>
    <t>AVISO PRÉVIO INDENIZADO</t>
  </si>
  <si>
    <t>C2</t>
  </si>
  <si>
    <t>AVISO PRÉVIO TRABALHADO</t>
  </si>
  <si>
    <t>C3</t>
  </si>
  <si>
    <t>FÉRIAS INDENIZADAS+1/3</t>
  </si>
  <si>
    <t>C4</t>
  </si>
  <si>
    <t>DEPÓSITO RESCISÃO SEM JUSTA CAUSA</t>
  </si>
  <si>
    <t>C5</t>
  </si>
  <si>
    <t>INDENIZAÇÃO ADICIONAL</t>
  </si>
  <si>
    <t>SUBTOTAL DE "C"</t>
  </si>
  <si>
    <t>D</t>
  </si>
  <si>
    <t xml:space="preserve"> REINCIDÊNCIAS</t>
  </si>
  <si>
    <t>D1</t>
  </si>
  <si>
    <t>Reincidência de A sobre B</t>
  </si>
  <si>
    <t>D2</t>
  </si>
  <si>
    <t>Reincidência de A sobre Aviso Prévio Trabalhado + Reincidência de FGTS sobre Aviso Prévio Indenizado</t>
  </si>
  <si>
    <t>SUBTOTAL DE "D"</t>
  </si>
  <si>
    <t>TOTAIS DE ENCARGOS SOCIAIS</t>
  </si>
  <si>
    <t>Observação:</t>
  </si>
  <si>
    <t xml:space="preserve">      Ministério da Integração Nacional - MI</t>
  </si>
  <si>
    <t xml:space="preserve">      Companhia de Desenvolvimento dos Vales do São Francisco e do Parnaíba</t>
  </si>
  <si>
    <t>CRONOGRAMA FINANCEIRO</t>
  </si>
  <si>
    <t>FSUP-VIII</t>
  </si>
  <si>
    <t>Nº</t>
  </si>
  <si>
    <t>TAREFA</t>
  </si>
  <si>
    <t>RELATÓRIO / SERVIÇO DE CAMPO</t>
  </si>
  <si>
    <t>MESES
CORRIDOS</t>
  </si>
  <si>
    <t>VALOR DA PARCELA (R$)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</si>
  <si>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</si>
  <si>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</si>
  <si>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</si>
  <si>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</si>
  <si>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</si>
  <si>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</si>
  <si>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</si>
  <si>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</si>
  <si>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</si>
  <si>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</si>
  <si>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</si>
  <si>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</si>
  <si>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busbud</t>
  </si>
  <si>
    <t>busca 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</si>
</sst>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General_)"/>
    <numFmt numFmtId="166" formatCode="0_)"/>
    <numFmt numFmtId="167" formatCode="00"/>
    <numFmt numFmtId="168" formatCode="#,##0.00&quot;  &quot;"/>
    <numFmt numFmtId="169" formatCode="0.000000"/>
    <numFmt numFmtId="174" formatCode="_R_$\ #,##0.00;[Red]\-_R_$\ #,##0.00"/>
    <numFmt numFmtId="175" formatCode="m/d/yyyy"/>
    <numFmt numFmtId="176" formatCode="_R_$\ #,##0;[Red]\-_R_$\ #,##0"/>
    <numFmt numFmtId="177" formatCode="_R_$\ 0.00"/>
  </numFmts>
  <fonts count="25" x14ac:knownFonts="1">
    <font>
      <sz val="10"/>
      <color rgb="FF000000"/>
      <name val="MS Sans Serif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00800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sz val="11"/>
      <color rgb="FFFF0000"/>
      <name val="Calibri"/>
      <family val="2"/>
    </font>
    <font>
      <sz val="11"/>
      <color rgb="FF333399"/>
      <name val="Calibri"/>
      <family val="2"/>
    </font>
    <font>
      <sz val="8"/>
      <color rgb="FF000000"/>
      <name val="Helv"/>
    </font>
    <font>
      <b/>
      <sz val="11"/>
      <color rgb="FF424242"/>
      <name val="Calibri"/>
      <family val="2"/>
    </font>
    <font>
      <i/>
      <sz val="11"/>
      <color rgb="FF808080"/>
      <name val="Calibri"/>
      <family val="2"/>
    </font>
    <font>
      <b/>
      <sz val="18"/>
      <color rgb="FF333399"/>
      <name val="Cambria"/>
      <family val="1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4"/>
      <color rgb="FF00000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u/>
      <sz val="7.5"/>
      <color rgb="FF0000FF"/>
      <name val="Arial"/>
      <family val="2"/>
    </font>
    <font>
      <sz val="10"/>
      <color rgb="FF000000"/>
      <name val="MS Sans Serif"/>
    </font>
    <font>
      <b/>
      <sz val="8"/>
      <name val="Arial"/>
      <family val="2"/>
    </font>
    <font>
      <sz val="8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rgb="FFA6CAF0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FFFFC0"/>
        <bgColor rgb="FFFFFFFF"/>
      </patternFill>
    </fill>
    <fill>
      <patternFill patternType="solid">
        <fgColor rgb="FFE3E3E3"/>
        <bgColor rgb="FFFFFFFF"/>
      </patternFill>
    </fill>
    <fill>
      <patternFill patternType="solid">
        <fgColor rgb="FFA0E0E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FFFFFF"/>
      </patternFill>
    </fill>
    <fill>
      <patternFill patternType="none"/>
    </fill>
    <fill>
      <patternFill patternType="solid">
        <fgColor rgb="FF3333CC"/>
        <bgColor rgb="FFFFFFFF"/>
      </patternFill>
    </fill>
    <fill>
      <patternFill patternType="solid">
        <fgColor rgb="FF666699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C0"/>
        <bgColor rgb="FFFFFFFF"/>
      </patternFill>
    </fill>
    <fill>
      <patternFill patternType="solid">
        <fgColor rgb="FFFFFFFF"/>
        <bgColor rgb="FFFFFFFF"/>
      </patternFill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lightUp">
        <fgColor rgb="FF000000"/>
        <bgColor rgb="FFFFFFFF"/>
      </patternFill>
    </fill>
    <fill>
      <patternFill patternType="lightUp">
        <fgColor rgb="FF000000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  <fill>
      <patternFill patternType="solid">
        <fgColor rgb="FFBFBFBF"/>
        <bgColor rgb="FFFFFFFF"/>
      </patternFill>
    </fill>
  </fills>
  <borders count="122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/>
      <right/>
      <top style="double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</borders>
  <cellStyleXfs count="49">
    <xf numFmtId="0" fontId="0" fillId="0" borderId="0"/>
    <xf numFmtId="0" fontId="2" fillId="2" borderId="1" applyNumberFormat="0" applyBorder="0" applyAlignment="0" applyProtection="0"/>
    <xf numFmtId="0" fontId="2" fillId="3" borderId="2" applyNumberFormat="0" applyBorder="0" applyAlignment="0" applyProtection="0"/>
    <xf numFmtId="0" fontId="2" fillId="4" borderId="3" applyNumberFormat="0" applyBorder="0" applyAlignment="0" applyProtection="0"/>
    <xf numFmtId="0" fontId="2" fillId="5" borderId="4" applyNumberFormat="0" applyBorder="0" applyAlignment="0" applyProtection="0"/>
    <xf numFmtId="0" fontId="2" fillId="6" borderId="5" applyNumberFormat="0" applyBorder="0" applyAlignment="0" applyProtection="0"/>
    <xf numFmtId="0" fontId="2" fillId="4" borderId="3" applyNumberFormat="0" applyBorder="0" applyAlignment="0" applyProtection="0"/>
    <xf numFmtId="0" fontId="2" fillId="6" borderId="5" applyNumberFormat="0" applyBorder="0" applyAlignment="0" applyProtection="0"/>
    <xf numFmtId="0" fontId="2" fillId="3" borderId="2" applyNumberFormat="0" applyBorder="0" applyAlignment="0" applyProtection="0"/>
    <xf numFmtId="0" fontId="2" fillId="7" borderId="6" applyNumberFormat="0" applyBorder="0" applyAlignment="0" applyProtection="0"/>
    <xf numFmtId="0" fontId="2" fillId="8" borderId="7" applyNumberFormat="0" applyBorder="0" applyAlignment="0" applyProtection="0"/>
    <xf numFmtId="0" fontId="2" fillId="6" borderId="5" applyNumberFormat="0" applyBorder="0" applyAlignment="0" applyProtection="0"/>
    <xf numFmtId="0" fontId="2" fillId="4" borderId="3" applyNumberFormat="0" applyBorder="0" applyAlignment="0" applyProtection="0"/>
    <xf numFmtId="0" fontId="3" fillId="6" borderId="5" applyNumberFormat="0" applyBorder="0" applyAlignment="0" applyProtection="0"/>
    <xf numFmtId="0" fontId="3" fillId="9" borderId="8" applyNumberFormat="0" applyBorder="0" applyAlignment="0" applyProtection="0"/>
    <xf numFmtId="0" fontId="3" fillId="10" borderId="9" applyNumberFormat="0" applyBorder="0" applyAlignment="0" applyProtection="0"/>
    <xf numFmtId="0" fontId="3" fillId="8" borderId="7" applyNumberFormat="0" applyBorder="0" applyAlignment="0" applyProtection="0"/>
    <xf numFmtId="0" fontId="3" fillId="6" borderId="5" applyNumberFormat="0" applyBorder="0" applyAlignment="0" applyProtection="0"/>
    <xf numFmtId="0" fontId="3" fillId="3" borderId="2" applyNumberFormat="0" applyBorder="0" applyAlignment="0" applyProtection="0"/>
    <xf numFmtId="0" fontId="4" fillId="6" borderId="5" applyNumberFormat="0" applyBorder="0" applyAlignment="0" applyProtection="0"/>
    <xf numFmtId="0" fontId="5" fillId="11" borderId="10" applyNumberFormat="0" applyAlignment="0" applyProtection="0"/>
    <xf numFmtId="0" fontId="6" fillId="12" borderId="11" applyNumberFormat="0" applyAlignment="0" applyProtection="0"/>
    <xf numFmtId="0" fontId="7" fillId="13" borderId="12" applyNumberFormat="0" applyFill="0" applyAlignment="0" applyProtection="0"/>
    <xf numFmtId="0" fontId="3" fillId="14" borderId="13" applyNumberFormat="0" applyBorder="0" applyAlignment="0" applyProtection="0"/>
    <xf numFmtId="0" fontId="3" fillId="9" borderId="8" applyNumberFormat="0" applyBorder="0" applyAlignment="0" applyProtection="0"/>
    <xf numFmtId="0" fontId="3" fillId="10" borderId="9" applyNumberFormat="0" applyBorder="0" applyAlignment="0" applyProtection="0"/>
    <xf numFmtId="0" fontId="3" fillId="15" borderId="14" applyNumberFormat="0" applyBorder="0" applyAlignment="0" applyProtection="0"/>
    <xf numFmtId="0" fontId="3" fillId="16" borderId="15" applyNumberFormat="0" applyBorder="0" applyAlignment="0" applyProtection="0"/>
    <xf numFmtId="0" fontId="3" fillId="17" borderId="16" applyNumberFormat="0" applyBorder="0" applyAlignment="0" applyProtection="0"/>
    <xf numFmtId="0" fontId="8" fillId="18" borderId="17" applyNumberFormat="0" applyAlignment="0" applyProtection="0"/>
    <xf numFmtId="165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19" borderId="18" applyNumberFormat="0" applyAlignment="0" applyProtection="0"/>
    <xf numFmtId="0" fontId="10" fillId="20" borderId="19" applyNumberFormat="0" applyAlignment="0" applyProtection="0"/>
    <xf numFmtId="174" fontId="22" fillId="0" borderId="0" applyFill="0" applyBorder="0" applyAlignment="0" applyProtection="0"/>
    <xf numFmtId="0" fontId="7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1" borderId="20" applyNumberFormat="0" applyFill="0" applyAlignment="0" applyProtection="0"/>
    <xf numFmtId="0" fontId="14" fillId="22" borderId="21" applyNumberFormat="0" applyFill="0" applyAlignment="0" applyProtection="0"/>
    <xf numFmtId="0" fontId="15" fillId="23" borderId="22" applyNumberFormat="0" applyFill="0" applyAlignment="0" applyProtection="0"/>
    <xf numFmtId="0" fontId="15" fillId="0" borderId="0" applyNumberFormat="0" applyFill="0" applyBorder="0" applyAlignment="0" applyProtection="0"/>
    <xf numFmtId="0" fontId="16" fillId="24" borderId="23" applyNumberFormat="0" applyFill="0" applyAlignment="0" applyProtection="0"/>
    <xf numFmtId="164" fontId="22" fillId="0" borderId="0" applyFont="0" applyFill="0" applyBorder="0" applyAlignment="0" applyProtection="0"/>
    <xf numFmtId="0" fontId="21" fillId="0" borderId="0" applyBorder="0" applyProtection="0"/>
  </cellStyleXfs>
  <cellXfs count="645">
    <xf numFmtId="0" fontId="0" fillId="0" borderId="0" xfId="0"/>
    <xf numFmtId="0" fontId="17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24" xfId="0" applyFont="1" applyBorder="1" applyAlignment="1">
      <alignment horizontal="left" vertical="top"/>
    </xf>
    <xf numFmtId="0" fontId="20" fillId="0" borderId="25" xfId="0" applyFont="1" applyBorder="1" applyAlignment="1">
      <alignment horizontal="left" vertical="top"/>
    </xf>
    <xf numFmtId="0" fontId="20" fillId="0" borderId="25" xfId="0" applyFont="1" applyBorder="1" applyAlignment="1">
      <alignment horizontal="center" vertical="top"/>
    </xf>
    <xf numFmtId="0" fontId="20" fillId="0" borderId="26" xfId="0" applyFont="1" applyBorder="1" applyAlignment="1">
      <alignment horizontal="center" vertical="top"/>
    </xf>
    <xf numFmtId="0" fontId="17" fillId="0" borderId="0" xfId="31" applyFont="1" applyAlignment="1">
      <alignment horizontal="left" vertical="center"/>
    </xf>
    <xf numFmtId="0" fontId="17" fillId="0" borderId="0" xfId="31" applyFont="1" applyAlignment="1">
      <alignment horizontal="center" vertical="center"/>
    </xf>
    <xf numFmtId="0" fontId="17" fillId="0" borderId="0" xfId="31" applyFont="1" applyAlignment="1">
      <alignment vertical="center"/>
    </xf>
    <xf numFmtId="0" fontId="1" fillId="0" borderId="0" xfId="0" applyFont="1" applyAlignment="1">
      <alignment vertical="center"/>
    </xf>
    <xf numFmtId="0" fontId="17" fillId="25" borderId="27" xfId="0" applyFont="1" applyFill="1" applyBorder="1" applyAlignment="1">
      <alignment horizontal="left" vertical="center"/>
    </xf>
    <xf numFmtId="0" fontId="18" fillId="26" borderId="28" xfId="31" applyFont="1" applyFill="1" applyBorder="1" applyAlignment="1">
      <alignment horizontal="center" vertical="center"/>
    </xf>
    <xf numFmtId="0" fontId="17" fillId="0" borderId="29" xfId="31" applyFont="1" applyBorder="1" applyAlignment="1">
      <alignment vertical="center"/>
    </xf>
    <xf numFmtId="0" fontId="17" fillId="0" borderId="30" xfId="31" applyFont="1" applyBorder="1" applyAlignment="1">
      <alignment horizontal="left" vertical="center"/>
    </xf>
    <xf numFmtId="0" fontId="17" fillId="0" borderId="31" xfId="31" applyFont="1" applyBorder="1" applyAlignment="1">
      <alignment vertical="center"/>
    </xf>
    <xf numFmtId="0" fontId="17" fillId="0" borderId="32" xfId="31" applyFont="1" applyBorder="1" applyAlignment="1">
      <alignment vertical="center"/>
    </xf>
    <xf numFmtId="0" fontId="17" fillId="0" borderId="33" xfId="31" applyFont="1" applyBorder="1" applyAlignment="1">
      <alignment vertical="center"/>
    </xf>
    <xf numFmtId="0" fontId="17" fillId="0" borderId="34" xfId="31" applyFont="1" applyBorder="1" applyAlignment="1">
      <alignment vertical="center"/>
    </xf>
    <xf numFmtId="0" fontId="17" fillId="0" borderId="0" xfId="32" applyFont="1" applyAlignment="1">
      <alignment vertical="center"/>
    </xf>
    <xf numFmtId="0" fontId="17" fillId="0" borderId="35" xfId="32" applyFont="1" applyBorder="1" applyAlignment="1">
      <alignment vertical="center"/>
    </xf>
    <xf numFmtId="0" fontId="17" fillId="0" borderId="36" xfId="32" applyFont="1" applyBorder="1" applyAlignment="1">
      <alignment horizontal="center" vertical="center"/>
    </xf>
    <xf numFmtId="4" fontId="17" fillId="0" borderId="36" xfId="32" applyNumberFormat="1" applyFont="1" applyBorder="1" applyAlignment="1">
      <alignment horizontal="center" vertical="center"/>
    </xf>
    <xf numFmtId="0" fontId="17" fillId="0" borderId="0" xfId="32" applyFont="1" applyAlignment="1">
      <alignment horizontal="left" vertical="top"/>
    </xf>
    <xf numFmtId="0" fontId="17" fillId="0" borderId="0" xfId="33" applyFont="1" applyAlignment="1">
      <alignment vertical="center"/>
    </xf>
    <xf numFmtId="0" fontId="17" fillId="25" borderId="27" xfId="0" applyFont="1" applyFill="1" applyBorder="1" applyAlignment="1">
      <alignment horizontal="left" vertical="top"/>
    </xf>
    <xf numFmtId="0" fontId="17" fillId="0" borderId="32" xfId="33" applyFont="1" applyBorder="1" applyAlignment="1">
      <alignment vertical="center"/>
    </xf>
    <xf numFmtId="0" fontId="17" fillId="0" borderId="0" xfId="35" applyFont="1" applyAlignment="1">
      <alignment vertical="center"/>
    </xf>
    <xf numFmtId="0" fontId="17" fillId="0" borderId="36" xfId="35" applyFont="1" applyBorder="1" applyAlignment="1">
      <alignment horizontal="center" vertical="center"/>
    </xf>
    <xf numFmtId="49" fontId="17" fillId="0" borderId="37" xfId="35" applyNumberFormat="1" applyFont="1" applyBorder="1" applyAlignment="1">
      <alignment horizontal="left" vertical="center"/>
    </xf>
    <xf numFmtId="167" fontId="17" fillId="0" borderId="36" xfId="35" applyNumberFormat="1" applyFont="1" applyBorder="1" applyAlignment="1">
      <alignment horizontal="center" vertical="center"/>
    </xf>
    <xf numFmtId="168" fontId="17" fillId="0" borderId="36" xfId="35" applyNumberFormat="1" applyFont="1" applyBorder="1" applyAlignment="1">
      <alignment horizontal="right" vertical="center"/>
    </xf>
    <xf numFmtId="169" fontId="17" fillId="0" borderId="0" xfId="35" applyNumberFormat="1" applyFont="1" applyAlignment="1">
      <alignment vertical="center"/>
    </xf>
    <xf numFmtId="0" fontId="17" fillId="0" borderId="38" xfId="35" applyFont="1" applyBorder="1" applyAlignment="1">
      <alignment horizontal="left" vertical="center"/>
    </xf>
    <xf numFmtId="0" fontId="17" fillId="0" borderId="25" xfId="35" applyFont="1" applyBorder="1" applyAlignment="1">
      <alignment horizontal="left" vertical="center"/>
    </xf>
    <xf numFmtId="0" fontId="17" fillId="0" borderId="39" xfId="35" applyFont="1" applyBorder="1" applyAlignment="1">
      <alignment horizontal="left" vertical="center"/>
    </xf>
    <xf numFmtId="0" fontId="17" fillId="0" borderId="35" xfId="35" applyFont="1" applyBorder="1" applyAlignment="1">
      <alignment horizontal="left" vertical="center"/>
    </xf>
    <xf numFmtId="0" fontId="17" fillId="0" borderId="0" xfId="35" applyFont="1" applyAlignment="1">
      <alignment horizontal="left" vertical="center"/>
    </xf>
    <xf numFmtId="175" fontId="17" fillId="0" borderId="0" xfId="35" applyNumberFormat="1" applyFont="1" applyAlignment="1">
      <alignment horizontal="center" vertical="center"/>
    </xf>
    <xf numFmtId="175" fontId="17" fillId="0" borderId="40" xfId="35" applyNumberFormat="1" applyFont="1" applyBorder="1" applyAlignment="1">
      <alignment horizontal="center" vertical="center"/>
    </xf>
    <xf numFmtId="0" fontId="17" fillId="0" borderId="35" xfId="35" applyFont="1" applyBorder="1" applyAlignment="1">
      <alignment horizontal="center" vertical="center"/>
    </xf>
    <xf numFmtId="0" fontId="17" fillId="0" borderId="0" xfId="35" applyFont="1" applyAlignment="1">
      <alignment horizontal="center" vertical="center"/>
    </xf>
    <xf numFmtId="0" fontId="17" fillId="0" borderId="40" xfId="35" applyFont="1" applyBorder="1" applyAlignment="1">
      <alignment horizontal="center" vertical="center"/>
    </xf>
    <xf numFmtId="0" fontId="17" fillId="0" borderId="41" xfId="35" applyFont="1" applyBorder="1" applyAlignment="1">
      <alignment horizontal="left" vertical="center"/>
    </xf>
    <xf numFmtId="0" fontId="17" fillId="0" borderId="32" xfId="35" applyFont="1" applyBorder="1" applyAlignment="1">
      <alignment horizontal="left" vertical="center"/>
    </xf>
    <xf numFmtId="175" fontId="17" fillId="0" borderId="32" xfId="35" applyNumberFormat="1" applyFont="1" applyBorder="1" applyAlignment="1">
      <alignment horizontal="center" vertical="center"/>
    </xf>
    <xf numFmtId="175" fontId="17" fillId="0" borderId="31" xfId="35" applyNumberFormat="1" applyFont="1" applyBorder="1" applyAlignment="1">
      <alignment horizontal="center" vertical="center"/>
    </xf>
    <xf numFmtId="0" fontId="17" fillId="0" borderId="0" xfId="34" applyFont="1" applyAlignment="1">
      <alignment vertical="center"/>
    </xf>
    <xf numFmtId="49" fontId="17" fillId="0" borderId="42" xfId="34" applyNumberFormat="1" applyFont="1" applyBorder="1" applyAlignment="1">
      <alignment horizontal="center" vertical="center"/>
    </xf>
    <xf numFmtId="49" fontId="17" fillId="0" borderId="43" xfId="34" applyNumberFormat="1" applyFont="1" applyBorder="1" applyAlignment="1">
      <alignment horizontal="center" vertical="center"/>
    </xf>
    <xf numFmtId="9" fontId="17" fillId="0" borderId="43" xfId="34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right" vertical="center"/>
    </xf>
    <xf numFmtId="4" fontId="17" fillId="0" borderId="0" xfId="34" applyNumberFormat="1" applyFont="1" applyAlignment="1">
      <alignment vertical="center"/>
    </xf>
    <xf numFmtId="174" fontId="17" fillId="0" borderId="0" xfId="38" applyFont="1" applyAlignment="1">
      <alignment vertical="center"/>
    </xf>
    <xf numFmtId="0" fontId="17" fillId="0" borderId="0" xfId="34" applyFont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4" fontId="19" fillId="0" borderId="44" xfId="34" applyNumberFormat="1" applyFont="1" applyBorder="1" applyAlignment="1">
      <alignment horizontal="center" vertical="center"/>
    </xf>
    <xf numFmtId="10" fontId="20" fillId="0" borderId="45" xfId="0" applyNumberFormat="1" applyFont="1" applyBorder="1" applyAlignment="1">
      <alignment horizontal="center"/>
    </xf>
    <xf numFmtId="0" fontId="20" fillId="0" borderId="46" xfId="34" applyFont="1" applyBorder="1" applyAlignment="1">
      <alignment horizontal="center" vertical="center"/>
    </xf>
    <xf numFmtId="10" fontId="20" fillId="0" borderId="47" xfId="38" applyNumberFormat="1" applyFont="1" applyBorder="1" applyAlignment="1">
      <alignment horizontal="center" vertical="center"/>
    </xf>
    <xf numFmtId="0" fontId="17" fillId="0" borderId="35" xfId="34" applyFont="1" applyBorder="1" applyAlignment="1">
      <alignment horizontal="left" vertical="top"/>
    </xf>
    <xf numFmtId="0" fontId="17" fillId="0" borderId="0" xfId="34" applyFont="1" applyAlignment="1">
      <alignment horizontal="left" vertical="top"/>
    </xf>
    <xf numFmtId="0" fontId="17" fillId="0" borderId="40" xfId="34" applyFont="1" applyBorder="1" applyAlignment="1">
      <alignment horizontal="left" vertical="top"/>
    </xf>
    <xf numFmtId="174" fontId="22" fillId="0" borderId="0" xfId="38" applyAlignment="1">
      <alignment vertical="center"/>
    </xf>
    <xf numFmtId="176" fontId="17" fillId="0" borderId="0" xfId="38" applyNumberFormat="1" applyFont="1" applyAlignment="1">
      <alignment horizontal="right" vertical="center"/>
    </xf>
    <xf numFmtId="176" fontId="17" fillId="0" borderId="48" xfId="38" applyNumberFormat="1" applyFont="1" applyBorder="1" applyAlignment="1">
      <alignment horizontal="right" vertical="top"/>
    </xf>
    <xf numFmtId="176" fontId="17" fillId="0" borderId="32" xfId="38" applyNumberFormat="1" applyFont="1" applyBorder="1" applyAlignment="1">
      <alignment horizontal="right" vertical="top"/>
    </xf>
    <xf numFmtId="176" fontId="17" fillId="0" borderId="0" xfId="38" applyNumberFormat="1" applyFont="1" applyAlignment="1">
      <alignment horizontal="right" vertical="top"/>
    </xf>
    <xf numFmtId="9" fontId="17" fillId="0" borderId="36" xfId="38" applyNumberFormat="1" applyFont="1" applyBorder="1" applyAlignment="1">
      <alignment horizontal="center" vertical="center"/>
    </xf>
    <xf numFmtId="43" fontId="17" fillId="0" borderId="36" xfId="32" applyNumberFormat="1" applyFont="1" applyBorder="1" applyAlignment="1">
      <alignment horizontal="center" vertical="center"/>
    </xf>
    <xf numFmtId="43" fontId="17" fillId="0" borderId="36" xfId="32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center" vertical="top"/>
    </xf>
    <xf numFmtId="174" fontId="17" fillId="0" borderId="36" xfId="38" applyFont="1" applyBorder="1" applyAlignment="1">
      <alignment horizontal="center" vertical="top"/>
    </xf>
    <xf numFmtId="43" fontId="17" fillId="0" borderId="0" xfId="31" applyNumberFormat="1" applyFont="1" applyAlignment="1">
      <alignment vertical="center"/>
    </xf>
    <xf numFmtId="0" fontId="17" fillId="0" borderId="36" xfId="0" applyFont="1" applyBorder="1" applyAlignment="1">
      <alignment horizontal="center" vertical="center"/>
    </xf>
    <xf numFmtId="43" fontId="17" fillId="0" borderId="36" xfId="0" applyNumberFormat="1" applyFont="1" applyBorder="1" applyAlignment="1" applyProtection="1">
      <alignment horizontal="right" vertical="center"/>
      <protection locked="0"/>
    </xf>
    <xf numFmtId="43" fontId="17" fillId="0" borderId="36" xfId="0" applyNumberFormat="1" applyFont="1" applyBorder="1" applyAlignment="1" applyProtection="1">
      <alignment vertical="center"/>
      <protection locked="0"/>
    </xf>
    <xf numFmtId="43" fontId="17" fillId="0" borderId="36" xfId="30" applyNumberFormat="1" applyFont="1" applyBorder="1" applyAlignment="1" applyProtection="1">
      <alignment horizontal="right" vertical="center"/>
      <protection locked="0"/>
    </xf>
    <xf numFmtId="43" fontId="17" fillId="0" borderId="36" xfId="30" applyNumberFormat="1" applyFont="1" applyBorder="1" applyAlignment="1" applyProtection="1">
      <alignment horizontal="center" vertical="center"/>
      <protection locked="0"/>
    </xf>
    <xf numFmtId="10" fontId="17" fillId="0" borderId="49" xfId="31" applyNumberFormat="1" applyFont="1" applyBorder="1" applyAlignment="1">
      <alignment horizontal="right" vertical="center"/>
    </xf>
    <xf numFmtId="176" fontId="17" fillId="0" borderId="32" xfId="38" applyNumberFormat="1" applyFont="1" applyBorder="1" applyAlignment="1">
      <alignment horizontal="right" vertical="center"/>
    </xf>
    <xf numFmtId="43" fontId="17" fillId="0" borderId="48" xfId="38" applyNumberFormat="1" applyFont="1" applyBorder="1" applyAlignment="1">
      <alignment horizontal="left" vertical="top"/>
    </xf>
    <xf numFmtId="43" fontId="17" fillId="0" borderId="36" xfId="38" applyNumberFormat="1" applyFont="1" applyBorder="1" applyAlignment="1" applyProtection="1">
      <alignment horizontal="right" vertical="center"/>
      <protection locked="0"/>
    </xf>
    <xf numFmtId="175" fontId="17" fillId="0" borderId="0" xfId="34" applyNumberFormat="1" applyFont="1" applyAlignment="1">
      <alignment vertical="center"/>
    </xf>
    <xf numFmtId="0" fontId="17" fillId="0" borderId="0" xfId="0" applyFont="1" applyAlignment="1">
      <alignment horizontal="justify" vertical="top"/>
    </xf>
    <xf numFmtId="0" fontId="17" fillId="0" borderId="29" xfId="31" applyFont="1" applyBorder="1" applyAlignment="1">
      <alignment horizontal="center" vertical="center"/>
    </xf>
    <xf numFmtId="0" fontId="17" fillId="0" borderId="32" xfId="31" applyFont="1" applyBorder="1" applyAlignment="1">
      <alignment horizontal="center" vertical="center"/>
    </xf>
    <xf numFmtId="166" fontId="17" fillId="0" borderId="50" xfId="30" applyNumberFormat="1" applyFont="1" applyBorder="1" applyAlignment="1" applyProtection="1">
      <alignment horizontal="center" vertical="center"/>
      <protection locked="0"/>
    </xf>
    <xf numFmtId="174" fontId="17" fillId="0" borderId="50" xfId="38" applyFont="1" applyBorder="1" applyAlignment="1">
      <alignment horizontal="center" vertical="center"/>
    </xf>
    <xf numFmtId="177" fontId="17" fillId="0" borderId="40" xfId="30" applyNumberFormat="1" applyFont="1" applyBorder="1" applyAlignment="1" applyProtection="1">
      <alignment horizontal="center" vertical="center"/>
      <protection locked="0"/>
    </xf>
    <xf numFmtId="177" fontId="17" fillId="0" borderId="35" xfId="30" applyNumberFormat="1" applyFont="1" applyBorder="1" applyAlignment="1" applyProtection="1">
      <alignment horizontal="center" vertical="center"/>
      <protection locked="0"/>
    </xf>
    <xf numFmtId="177" fontId="17" fillId="0" borderId="50" xfId="30" applyNumberFormat="1" applyFont="1" applyBorder="1" applyAlignment="1" applyProtection="1">
      <alignment horizontal="center" vertical="center"/>
      <protection locked="0"/>
    </xf>
    <xf numFmtId="174" fontId="17" fillId="0" borderId="50" xfId="38" applyFont="1" applyBorder="1" applyAlignment="1">
      <alignment horizontal="center" vertical="center" wrapText="1"/>
    </xf>
    <xf numFmtId="177" fontId="20" fillId="0" borderId="50" xfId="30" applyNumberFormat="1" applyFont="1" applyBorder="1" applyAlignment="1" applyProtection="1">
      <alignment horizontal="center" vertical="center"/>
      <protection locked="0"/>
    </xf>
    <xf numFmtId="0" fontId="20" fillId="0" borderId="29" xfId="31" applyFont="1" applyBorder="1" applyAlignment="1">
      <alignment horizontal="center" vertical="center" wrapText="1"/>
    </xf>
    <xf numFmtId="166" fontId="17" fillId="0" borderId="51" xfId="30" applyNumberFormat="1" applyFont="1" applyBorder="1" applyAlignment="1" applyProtection="1">
      <alignment horizontal="center" vertical="center"/>
      <protection locked="0"/>
    </xf>
    <xf numFmtId="165" fontId="17" fillId="0" borderId="52" xfId="30" applyFont="1" applyBorder="1" applyAlignment="1">
      <alignment horizontal="justify" vertical="center"/>
    </xf>
    <xf numFmtId="167" fontId="17" fillId="0" borderId="52" xfId="32" applyNumberFormat="1" applyFont="1" applyBorder="1" applyAlignment="1">
      <alignment horizontal="justify" vertical="center"/>
    </xf>
    <xf numFmtId="165" fontId="20" fillId="0" borderId="52" xfId="30" applyFont="1" applyBorder="1" applyAlignment="1">
      <alignment horizontal="left" vertical="center"/>
    </xf>
    <xf numFmtId="165" fontId="20" fillId="0" borderId="52" xfId="30" applyFont="1" applyBorder="1" applyAlignment="1">
      <alignment horizontal="justify" vertical="center"/>
    </xf>
    <xf numFmtId="165" fontId="17" fillId="0" borderId="52" xfId="3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3" xfId="0" applyFont="1" applyBorder="1" applyAlignment="1">
      <alignment horizontal="left" vertical="center"/>
    </xf>
    <xf numFmtId="43" fontId="20" fillId="0" borderId="0" xfId="31" applyNumberFormat="1" applyFont="1" applyAlignment="1">
      <alignment vertical="center"/>
    </xf>
    <xf numFmtId="2" fontId="17" fillId="0" borderId="0" xfId="31" applyNumberFormat="1" applyFont="1" applyAlignment="1">
      <alignment vertical="center"/>
    </xf>
    <xf numFmtId="0" fontId="17" fillId="0" borderId="54" xfId="31" applyFont="1" applyBorder="1" applyAlignment="1">
      <alignment horizontal="left" vertical="center"/>
    </xf>
    <xf numFmtId="0" fontId="17" fillId="0" borderId="48" xfId="31" applyFont="1" applyBorder="1" applyAlignment="1">
      <alignment horizontal="center" vertical="center"/>
    </xf>
    <xf numFmtId="0" fontId="17" fillId="0" borderId="48" xfId="31" applyFont="1" applyBorder="1" applyAlignment="1">
      <alignment horizontal="left" vertical="center"/>
    </xf>
    <xf numFmtId="0" fontId="17" fillId="0" borderId="55" xfId="31" applyFont="1" applyBorder="1" applyAlignment="1">
      <alignment horizontal="left" vertical="center"/>
    </xf>
    <xf numFmtId="0" fontId="17" fillId="0" borderId="25" xfId="31" applyFont="1" applyBorder="1" applyAlignment="1">
      <alignment horizontal="center" vertical="center"/>
    </xf>
    <xf numFmtId="0" fontId="17" fillId="0" borderId="25" xfId="31" applyFont="1" applyBorder="1" applyAlignment="1">
      <alignment horizontal="left" vertical="center"/>
    </xf>
    <xf numFmtId="0" fontId="17" fillId="0" borderId="38" xfId="31" applyFont="1" applyBorder="1" applyAlignment="1">
      <alignment vertical="center"/>
    </xf>
    <xf numFmtId="0" fontId="17" fillId="0" borderId="26" xfId="31" applyFont="1" applyBorder="1" applyAlignment="1">
      <alignment vertical="center"/>
    </xf>
    <xf numFmtId="0" fontId="20" fillId="0" borderId="24" xfId="31" applyFont="1" applyBorder="1" applyAlignment="1">
      <alignment horizontal="left" vertical="center"/>
    </xf>
    <xf numFmtId="0" fontId="17" fillId="0" borderId="56" xfId="31" applyFont="1" applyBorder="1" applyAlignment="1">
      <alignment horizontal="left" vertical="center"/>
    </xf>
    <xf numFmtId="0" fontId="17" fillId="0" borderId="57" xfId="31" applyFont="1" applyBorder="1" applyAlignment="1">
      <alignment horizontal="center" vertical="center"/>
    </xf>
    <xf numFmtId="0" fontId="17" fillId="0" borderId="57" xfId="31" applyFont="1" applyBorder="1" applyAlignment="1">
      <alignment horizontal="left" vertical="center"/>
    </xf>
    <xf numFmtId="174" fontId="17" fillId="0" borderId="48" xfId="38" applyFont="1" applyBorder="1" applyAlignment="1">
      <alignment horizontal="left" vertical="center"/>
    </xf>
    <xf numFmtId="174" fontId="17" fillId="0" borderId="32" xfId="38" applyFont="1" applyBorder="1" applyAlignment="1">
      <alignment vertical="center"/>
    </xf>
    <xf numFmtId="174" fontId="17" fillId="0" borderId="25" xfId="38" applyFont="1" applyBorder="1" applyAlignment="1">
      <alignment horizontal="left" vertical="center"/>
    </xf>
    <xf numFmtId="174" fontId="17" fillId="0" borderId="0" xfId="38" applyFont="1" applyAlignment="1">
      <alignment horizontal="left" vertical="center"/>
    </xf>
    <xf numFmtId="174" fontId="17" fillId="0" borderId="57" xfId="38" applyFont="1" applyBorder="1" applyAlignment="1">
      <alignment horizontal="left" vertical="center"/>
    </xf>
    <xf numFmtId="4" fontId="19" fillId="0" borderId="50" xfId="38" applyNumberFormat="1" applyFont="1" applyBorder="1" applyAlignment="1">
      <alignment horizontal="right" vertical="center"/>
    </xf>
    <xf numFmtId="0" fontId="17" fillId="0" borderId="38" xfId="32" applyFont="1" applyBorder="1" applyAlignment="1">
      <alignment horizontal="left" vertical="top"/>
    </xf>
    <xf numFmtId="0" fontId="17" fillId="0" borderId="25" xfId="32" applyFont="1" applyBorder="1" applyAlignment="1">
      <alignment horizontal="left" vertical="top"/>
    </xf>
    <xf numFmtId="0" fontId="20" fillId="0" borderId="50" xfId="32" applyFont="1" applyBorder="1" applyAlignment="1">
      <alignment horizontal="center" vertical="center"/>
    </xf>
    <xf numFmtId="0" fontId="20" fillId="0" borderId="0" xfId="32" applyFont="1" applyAlignment="1">
      <alignment vertical="center"/>
    </xf>
    <xf numFmtId="0" fontId="20" fillId="0" borderId="36" xfId="32" applyFont="1" applyBorder="1" applyAlignment="1">
      <alignment horizontal="center" vertical="center"/>
    </xf>
    <xf numFmtId="4" fontId="1" fillId="0" borderId="0" xfId="32" applyNumberFormat="1" applyAlignment="1">
      <alignment vertical="center"/>
    </xf>
    <xf numFmtId="0" fontId="1" fillId="0" borderId="0" xfId="32" applyAlignment="1">
      <alignment vertical="center"/>
    </xf>
    <xf numFmtId="0" fontId="20" fillId="0" borderId="58" xfId="32" applyFont="1" applyBorder="1" applyAlignment="1">
      <alignment horizontal="center" vertical="center"/>
    </xf>
    <xf numFmtId="43" fontId="17" fillId="0" borderId="43" xfId="32" applyNumberFormat="1" applyFont="1" applyBorder="1" applyAlignment="1">
      <alignment horizontal="right" vertical="center"/>
    </xf>
    <xf numFmtId="43" fontId="17" fillId="0" borderId="36" xfId="38" applyNumberFormat="1" applyFont="1" applyBorder="1" applyAlignment="1">
      <alignment horizontal="center" vertical="center"/>
    </xf>
    <xf numFmtId="43" fontId="17" fillId="0" borderId="36" xfId="0" applyNumberFormat="1" applyFont="1" applyBorder="1" applyAlignment="1">
      <alignment horizontal="center" vertical="center"/>
    </xf>
    <xf numFmtId="174" fontId="17" fillId="0" borderId="36" xfId="38" applyFont="1" applyBorder="1" applyAlignment="1" applyProtection="1">
      <alignment horizontal="right" vertical="center"/>
      <protection locked="0"/>
    </xf>
    <xf numFmtId="174" fontId="17" fillId="0" borderId="36" xfId="38" applyFont="1" applyBorder="1" applyAlignment="1">
      <alignment horizontal="right" vertical="center"/>
    </xf>
    <xf numFmtId="0" fontId="17" fillId="0" borderId="59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60" xfId="3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175" fontId="17" fillId="0" borderId="41" xfId="31" applyNumberFormat="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2" xfId="32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1" xfId="32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2" xfId="32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175" fontId="17" fillId="0" borderId="41" xfId="32" applyNumberFormat="1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48" xfId="33" applyFont="1" applyBorder="1" applyAlignment="1">
      <alignment vertical="top"/>
    </xf>
    <xf numFmtId="0" fontId="17" fillId="0" borderId="32" xfId="33" applyFont="1" applyBorder="1" applyAlignment="1">
      <alignment vertical="top"/>
    </xf>
    <xf numFmtId="0" fontId="17" fillId="0" borderId="39" xfId="33" applyFont="1" applyBorder="1" applyAlignment="1">
      <alignment vertical="top"/>
    </xf>
    <xf numFmtId="0" fontId="17" fillId="0" borderId="35" xfId="33" applyFont="1" applyBorder="1" applyAlignment="1">
      <alignment horizontal="left" vertical="top"/>
    </xf>
    <xf numFmtId="0" fontId="17" fillId="0" borderId="0" xfId="33" applyFont="1" applyAlignment="1">
      <alignment horizontal="left" vertical="top"/>
    </xf>
    <xf numFmtId="0" fontId="17" fillId="0" borderId="40" xfId="33" applyFont="1" applyBorder="1" applyAlignment="1">
      <alignment horizontal="left" vertical="top"/>
    </xf>
    <xf numFmtId="43" fontId="17" fillId="0" borderId="48" xfId="33" applyNumberFormat="1" applyFont="1" applyBorder="1" applyAlignment="1">
      <alignment horizontal="left" vertical="top"/>
    </xf>
    <xf numFmtId="0" fontId="17" fillId="0" borderId="39" xfId="33" applyFont="1" applyBorder="1" applyAlignment="1">
      <alignment horizontal="left" vertical="top"/>
    </xf>
    <xf numFmtId="0" fontId="17" fillId="0" borderId="0" xfId="33" applyFont="1" applyAlignment="1">
      <alignment horizontal="left" vertical="center"/>
    </xf>
    <xf numFmtId="43" fontId="17" fillId="0" borderId="36" xfId="38" applyNumberFormat="1" applyFont="1" applyBorder="1" applyAlignment="1">
      <alignment horizontal="left" vertical="center"/>
    </xf>
    <xf numFmtId="2" fontId="17" fillId="0" borderId="0" xfId="33" applyNumberFormat="1" applyFont="1" applyAlignment="1">
      <alignment horizontal="left" vertical="center"/>
    </xf>
    <xf numFmtId="0" fontId="20" fillId="0" borderId="50" xfId="33" applyFont="1" applyBorder="1" applyAlignment="1">
      <alignment horizontal="left" vertical="center" wrapText="1"/>
    </xf>
    <xf numFmtId="176" fontId="20" fillId="0" borderId="50" xfId="38" applyNumberFormat="1" applyFont="1" applyBorder="1" applyAlignment="1">
      <alignment horizontal="left" vertical="center" wrapText="1"/>
    </xf>
    <xf numFmtId="0" fontId="20" fillId="0" borderId="61" xfId="33" applyFont="1" applyBorder="1" applyAlignment="1">
      <alignment horizontal="left" vertical="center"/>
    </xf>
    <xf numFmtId="0" fontId="20" fillId="0" borderId="0" xfId="33" applyFont="1" applyAlignment="1">
      <alignment horizontal="left" vertical="center"/>
    </xf>
    <xf numFmtId="4" fontId="19" fillId="27" borderId="62" xfId="32" applyNumberFormat="1" applyFont="1" applyFill="1" applyBorder="1" applyAlignment="1">
      <alignment horizontal="right" vertical="center"/>
    </xf>
    <xf numFmtId="43" fontId="20" fillId="0" borderId="61" xfId="38" applyNumberFormat="1" applyFont="1" applyBorder="1" applyAlignment="1">
      <alignment horizontal="left" vertical="center"/>
    </xf>
    <xf numFmtId="4" fontId="19" fillId="28" borderId="63" xfId="32" applyNumberFormat="1" applyFont="1" applyFill="1" applyBorder="1" applyAlignment="1">
      <alignment horizontal="right" vertical="center"/>
    </xf>
    <xf numFmtId="43" fontId="20" fillId="0" borderId="45" xfId="38" applyNumberFormat="1" applyFont="1" applyBorder="1" applyAlignment="1">
      <alignment horizontal="left" vertical="center"/>
    </xf>
    <xf numFmtId="43" fontId="17" fillId="0" borderId="55" xfId="33" applyNumberFormat="1" applyFont="1" applyBorder="1" applyAlignment="1">
      <alignment horizontal="left" vertical="top"/>
    </xf>
    <xf numFmtId="0" fontId="17" fillId="0" borderId="31" xfId="33" applyFont="1" applyBorder="1" applyAlignment="1">
      <alignment vertical="center"/>
    </xf>
    <xf numFmtId="0" fontId="17" fillId="0" borderId="25" xfId="33" applyFont="1" applyBorder="1" applyAlignment="1">
      <alignment horizontal="left" vertical="top"/>
    </xf>
    <xf numFmtId="176" fontId="17" fillId="0" borderId="40" xfId="38" applyNumberFormat="1" applyFont="1" applyBorder="1" applyAlignment="1">
      <alignment horizontal="right" vertical="center"/>
    </xf>
    <xf numFmtId="4" fontId="19" fillId="0" borderId="64" xfId="38" applyNumberFormat="1" applyFont="1" applyBorder="1" applyAlignment="1">
      <alignment horizontal="right" vertical="center"/>
    </xf>
    <xf numFmtId="0" fontId="17" fillId="0" borderId="30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0" xfId="0" applyFont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29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0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6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7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4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0" xfId="0" applyFont="1" applyBorder="1" applyAlignment="1">
      <alignment horizontal="left" vertical="center" indent="2"/>
      <extLst>
        <ext uri="smNativeData">
          <pm:cellMargin xmlns:pm="smNativeData" id="1595786807" l="384" r="0" t="0" b="0" textRotation="0"/>
        </ext>
      </extLst>
    </xf>
    <xf numFmtId="0" fontId="17" fillId="0" borderId="0" xfId="0" applyFont="1" applyAlignment="1">
      <alignment horizontal="left" vertical="center" indent="2"/>
      <extLst>
        <ext uri="smNativeData">
          <pm:cellMargin xmlns:pm="smNativeData" id="1595786807" l="384" r="0" t="0" b="0" textRotation="0"/>
        </ext>
      </extLst>
    </xf>
    <xf numFmtId="0" fontId="17" fillId="0" borderId="29" xfId="0" applyFont="1" applyBorder="1" applyAlignment="1">
      <alignment horizontal="left" vertical="center" indent="2"/>
      <extLst>
        <ext uri="smNativeData">
          <pm:cellMargin xmlns:pm="smNativeData" id="1595786807" l="384" r="0" t="0" b="0" textRotation="0"/>
        </ext>
      </extLst>
    </xf>
    <xf numFmtId="0" fontId="17" fillId="0" borderId="30" xfId="32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3" xfId="32" applyFont="1" applyBorder="1" applyAlignment="1">
      <alignment vertical="center"/>
    </xf>
    <xf numFmtId="0" fontId="17" fillId="0" borderId="24" xfId="32" applyFont="1" applyBorder="1" applyAlignment="1">
      <alignment horizontal="left" vertical="top"/>
    </xf>
    <xf numFmtId="0" fontId="17" fillId="0" borderId="26" xfId="32" applyFont="1" applyBorder="1" applyAlignment="1">
      <alignment horizontal="center" vertical="top"/>
    </xf>
    <xf numFmtId="0" fontId="17" fillId="0" borderId="29" xfId="32" applyFont="1" applyBorder="1" applyAlignment="1">
      <alignment vertical="center"/>
    </xf>
    <xf numFmtId="0" fontId="20" fillId="0" borderId="65" xfId="32" applyFont="1" applyBorder="1" applyAlignment="1">
      <alignment horizontal="center" vertical="center"/>
    </xf>
    <xf numFmtId="0" fontId="20" fillId="0" borderId="51" xfId="32" applyFont="1" applyBorder="1" applyAlignment="1">
      <alignment horizontal="center" vertical="center"/>
    </xf>
    <xf numFmtId="0" fontId="20" fillId="0" borderId="49" xfId="32" applyFont="1" applyBorder="1" applyAlignment="1">
      <alignment horizontal="center" vertical="center"/>
    </xf>
    <xf numFmtId="165" fontId="17" fillId="0" borderId="52" xfId="30" applyFont="1" applyBorder="1" applyAlignment="1">
      <alignment horizontal="center" vertical="center"/>
    </xf>
    <xf numFmtId="43" fontId="17" fillId="0" borderId="49" xfId="32" applyNumberFormat="1" applyFont="1" applyBorder="1" applyAlignment="1">
      <alignment horizontal="center" vertical="center"/>
    </xf>
    <xf numFmtId="43" fontId="17" fillId="0" borderId="49" xfId="32" applyNumberFormat="1" applyFont="1" applyBorder="1" applyAlignment="1">
      <alignment horizontal="right" vertical="center"/>
    </xf>
    <xf numFmtId="0" fontId="17" fillId="0" borderId="26" xfId="32" applyFont="1" applyBorder="1" applyAlignment="1">
      <alignment horizontal="left" vertical="top"/>
    </xf>
    <xf numFmtId="0" fontId="17" fillId="0" borderId="60" xfId="32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3" xfId="32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3" xfId="32" applyFont="1" applyBorder="1" applyAlignment="1">
      <alignment horizontal="left" vertical="top"/>
    </xf>
    <xf numFmtId="0" fontId="17" fillId="0" borderId="29" xfId="32" applyFont="1" applyBorder="1" applyAlignment="1">
      <alignment horizontal="left" vertical="top"/>
    </xf>
    <xf numFmtId="0" fontId="17" fillId="0" borderId="56" xfId="32" applyFont="1" applyBorder="1" applyAlignment="1">
      <alignment vertical="center"/>
    </xf>
    <xf numFmtId="0" fontId="17" fillId="0" borderId="57" xfId="32" applyFont="1" applyBorder="1" applyAlignment="1">
      <alignment vertical="center"/>
    </xf>
    <xf numFmtId="0" fontId="17" fillId="0" borderId="34" xfId="32" applyFont="1" applyBorder="1" applyAlignment="1">
      <alignment vertical="center"/>
    </xf>
    <xf numFmtId="0" fontId="17" fillId="0" borderId="54" xfId="33" applyFont="1" applyBorder="1" applyAlignment="1">
      <alignment vertical="top"/>
    </xf>
    <xf numFmtId="0" fontId="17" fillId="0" borderId="66" xfId="33" applyFont="1" applyBorder="1" applyAlignment="1">
      <alignment vertical="top"/>
    </xf>
    <xf numFmtId="0" fontId="17" fillId="0" borderId="33" xfId="33" applyFont="1" applyBorder="1" applyAlignment="1">
      <alignment vertical="top"/>
    </xf>
    <xf numFmtId="0" fontId="17" fillId="0" borderId="24" xfId="33" applyFont="1" applyBorder="1" applyAlignment="1">
      <alignment vertical="top"/>
    </xf>
    <xf numFmtId="0" fontId="17" fillId="0" borderId="64" xfId="33" applyFont="1" applyBorder="1" applyAlignment="1">
      <alignment horizontal="left" vertical="top"/>
    </xf>
    <xf numFmtId="0" fontId="17" fillId="0" borderId="67" xfId="33" applyFont="1" applyBorder="1" applyAlignment="1">
      <alignment vertical="center"/>
    </xf>
    <xf numFmtId="0" fontId="20" fillId="0" borderId="26" xfId="33" applyFont="1" applyBorder="1" applyAlignment="1">
      <alignment horizontal="left" vertical="center"/>
    </xf>
    <xf numFmtId="174" fontId="17" fillId="0" borderId="49" xfId="38" applyFont="1" applyBorder="1" applyAlignment="1">
      <alignment horizontal="right" vertical="center"/>
    </xf>
    <xf numFmtId="43" fontId="20" fillId="0" borderId="68" xfId="38" applyNumberFormat="1" applyFont="1" applyBorder="1" applyAlignment="1">
      <alignment horizontal="left" vertical="center"/>
    </xf>
    <xf numFmtId="43" fontId="20" fillId="0" borderId="69" xfId="38" applyNumberFormat="1" applyFont="1" applyBorder="1" applyAlignment="1">
      <alignment horizontal="left" vertical="center"/>
    </xf>
    <xf numFmtId="43" fontId="17" fillId="0" borderId="54" xfId="38" applyNumberFormat="1" applyFont="1" applyBorder="1" applyAlignment="1">
      <alignment horizontal="left" vertical="top"/>
    </xf>
    <xf numFmtId="43" fontId="17" fillId="0" borderId="66" xfId="33" applyNumberFormat="1" applyFont="1" applyBorder="1" applyAlignment="1">
      <alignment horizontal="left" vertical="top"/>
    </xf>
    <xf numFmtId="0" fontId="17" fillId="0" borderId="33" xfId="33" applyFont="1" applyBorder="1" applyAlignment="1">
      <alignment vertical="center"/>
    </xf>
    <xf numFmtId="0" fontId="17" fillId="0" borderId="24" xfId="33" applyFont="1" applyBorder="1" applyAlignment="1">
      <alignment horizontal="left" vertical="top"/>
    </xf>
    <xf numFmtId="0" fontId="17" fillId="0" borderId="26" xfId="33" applyFont="1" applyBorder="1" applyAlignment="1">
      <alignment horizontal="left" vertical="top"/>
    </xf>
    <xf numFmtId="0" fontId="17" fillId="0" borderId="30" xfId="33" applyFont="1" applyBorder="1" applyAlignment="1">
      <alignment vertical="center"/>
    </xf>
    <xf numFmtId="0" fontId="17" fillId="0" borderId="29" xfId="33" applyFont="1" applyBorder="1" applyAlignment="1">
      <alignment vertical="center"/>
    </xf>
    <xf numFmtId="0" fontId="17" fillId="0" borderId="60" xfId="33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175" fontId="17" fillId="0" borderId="0" xfId="33" applyNumberFormat="1" applyFont="1" applyAlignment="1">
      <alignment vertical="center"/>
    </xf>
    <xf numFmtId="176" fontId="17" fillId="0" borderId="32" xfId="38" applyNumberFormat="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60" xfId="33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70" xfId="32" applyFont="1" applyBorder="1" applyAlignment="1">
      <alignment horizontal="center" vertical="center"/>
    </xf>
    <xf numFmtId="43" fontId="17" fillId="0" borderId="70" xfId="38" applyNumberFormat="1" applyFont="1" applyBorder="1" applyAlignment="1">
      <alignment horizontal="left" vertical="center"/>
    </xf>
    <xf numFmtId="174" fontId="17" fillId="0" borderId="70" xfId="38" applyFont="1" applyBorder="1" applyAlignment="1">
      <alignment horizontal="right" vertical="center"/>
    </xf>
    <xf numFmtId="174" fontId="17" fillId="0" borderId="70" xfId="38" applyFont="1" applyBorder="1" applyAlignment="1" applyProtection="1">
      <alignment horizontal="right" vertical="center"/>
      <protection locked="0"/>
    </xf>
    <xf numFmtId="174" fontId="17" fillId="0" borderId="71" xfId="38" applyFont="1" applyBorder="1" applyAlignment="1">
      <alignment horizontal="right" vertical="center"/>
    </xf>
    <xf numFmtId="0" fontId="20" fillId="0" borderId="36" xfId="33" applyFont="1" applyBorder="1" applyAlignment="1">
      <alignment horizontal="left" vertical="center" wrapText="1"/>
    </xf>
    <xf numFmtId="176" fontId="20" fillId="0" borderId="36" xfId="38" applyNumberFormat="1" applyFont="1" applyBorder="1" applyAlignment="1">
      <alignment horizontal="left" vertical="center" wrapText="1"/>
    </xf>
    <xf numFmtId="0" fontId="20" fillId="0" borderId="36" xfId="33" applyFont="1" applyBorder="1" applyAlignment="1">
      <alignment horizontal="left" vertical="center"/>
    </xf>
    <xf numFmtId="0" fontId="20" fillId="0" borderId="49" xfId="33" applyFont="1" applyBorder="1" applyAlignment="1">
      <alignment horizontal="left" vertical="center"/>
    </xf>
    <xf numFmtId="0" fontId="20" fillId="0" borderId="0" xfId="33" applyFont="1" applyAlignment="1">
      <alignment vertical="center"/>
    </xf>
    <xf numFmtId="0" fontId="20" fillId="0" borderId="36" xfId="33" applyFont="1" applyBorder="1" applyAlignment="1">
      <alignment horizontal="center" vertical="center"/>
    </xf>
    <xf numFmtId="0" fontId="20" fillId="0" borderId="43" xfId="33" applyFont="1" applyBorder="1" applyAlignment="1">
      <alignment horizontal="center" vertical="center"/>
    </xf>
    <xf numFmtId="0" fontId="20" fillId="0" borderId="72" xfId="33" applyFont="1" applyBorder="1" applyAlignment="1">
      <alignment horizontal="center" vertical="center"/>
    </xf>
    <xf numFmtId="0" fontId="17" fillId="0" borderId="36" xfId="32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42" xfId="0" applyFont="1" applyBorder="1" applyAlignment="1">
      <alignment vertical="center"/>
    </xf>
    <xf numFmtId="0" fontId="17" fillId="0" borderId="43" xfId="0" applyFont="1" applyBorder="1" applyAlignment="1">
      <alignment vertical="center"/>
    </xf>
    <xf numFmtId="9" fontId="17" fillId="0" borderId="36" xfId="0" applyNumberFormat="1" applyFont="1" applyBorder="1" applyAlignment="1">
      <alignment horizontal="center" vertical="center"/>
    </xf>
    <xf numFmtId="0" fontId="17" fillId="0" borderId="38" xfId="34" applyFont="1" applyBorder="1" applyAlignment="1">
      <alignment horizontal="left" vertical="center"/>
    </xf>
    <xf numFmtId="0" fontId="17" fillId="0" borderId="39" xfId="34" applyFont="1" applyBorder="1" applyAlignment="1">
      <alignment horizontal="left" vertical="center"/>
    </xf>
    <xf numFmtId="0" fontId="17" fillId="0" borderId="25" xfId="34" applyFont="1" applyBorder="1" applyAlignment="1">
      <alignment horizontal="left" vertical="center"/>
    </xf>
    <xf numFmtId="0" fontId="17" fillId="0" borderId="25" xfId="0" applyFont="1" applyBorder="1" applyAlignment="1">
      <alignment vertical="center"/>
    </xf>
    <xf numFmtId="0" fontId="17" fillId="0" borderId="39" xfId="0" applyFont="1" applyBorder="1" applyAlignment="1">
      <alignment vertical="center"/>
    </xf>
    <xf numFmtId="9" fontId="17" fillId="0" borderId="39" xfId="34" applyNumberFormat="1" applyFont="1" applyBorder="1" applyAlignment="1">
      <alignment horizontal="right" vertical="center"/>
    </xf>
    <xf numFmtId="0" fontId="1" fillId="0" borderId="0" xfId="34" applyAlignment="1">
      <alignment vertical="center"/>
    </xf>
    <xf numFmtId="0" fontId="20" fillId="0" borderId="0" xfId="34" applyFont="1" applyAlignment="1">
      <alignment vertical="center"/>
    </xf>
    <xf numFmtId="0" fontId="20" fillId="0" borderId="36" xfId="0" applyFont="1" applyBorder="1" applyAlignment="1">
      <alignment horizontal="center" vertical="center"/>
    </xf>
    <xf numFmtId="0" fontId="17" fillId="0" borderId="24" xfId="34" applyFont="1" applyBorder="1" applyAlignment="1">
      <alignment horizontal="left" vertical="center"/>
    </xf>
    <xf numFmtId="0" fontId="17" fillId="0" borderId="68" xfId="34" applyFont="1" applyBorder="1" applyAlignment="1">
      <alignment horizontal="left" vertical="center"/>
    </xf>
    <xf numFmtId="0" fontId="17" fillId="0" borderId="29" xfId="34" applyFont="1" applyBorder="1" applyAlignment="1">
      <alignment horizontal="left" vertical="center"/>
    </xf>
    <xf numFmtId="0" fontId="20" fillId="0" borderId="49" xfId="0" applyFont="1" applyBorder="1" applyAlignment="1">
      <alignment horizontal="center" vertical="center"/>
    </xf>
    <xf numFmtId="0" fontId="17" fillId="0" borderId="52" xfId="34" applyFont="1" applyBorder="1" applyAlignment="1">
      <alignment horizontal="center" vertical="center"/>
    </xf>
    <xf numFmtId="4" fontId="17" fillId="0" borderId="72" xfId="34" applyNumberFormat="1" applyFont="1" applyBorder="1" applyAlignment="1">
      <alignment horizontal="right" vertical="center"/>
    </xf>
    <xf numFmtId="49" fontId="17" fillId="0" borderId="52" xfId="34" applyNumberFormat="1" applyFont="1" applyBorder="1" applyAlignment="1">
      <alignment horizontal="center" vertical="center"/>
    </xf>
    <xf numFmtId="2" fontId="17" fillId="0" borderId="52" xfId="0" applyNumberFormat="1" applyFont="1" applyBorder="1" applyAlignment="1">
      <alignment horizontal="center" vertical="center" wrapText="1"/>
    </xf>
    <xf numFmtId="49" fontId="17" fillId="0" borderId="53" xfId="34" applyNumberFormat="1" applyFont="1" applyBorder="1" applyAlignment="1">
      <alignment horizontal="center" vertical="center"/>
    </xf>
    <xf numFmtId="4" fontId="17" fillId="0" borderId="26" xfId="34" applyNumberFormat="1" applyFont="1" applyBorder="1" applyAlignment="1">
      <alignment horizontal="right" vertical="center"/>
    </xf>
    <xf numFmtId="10" fontId="17" fillId="0" borderId="36" xfId="38" applyNumberFormat="1" applyFont="1" applyBorder="1" applyAlignment="1">
      <alignment horizontal="center"/>
    </xf>
    <xf numFmtId="0" fontId="17" fillId="0" borderId="38" xfId="34" applyFont="1" applyBorder="1" applyAlignment="1">
      <alignment horizontal="left" vertical="top"/>
    </xf>
    <xf numFmtId="0" fontId="17" fillId="0" borderId="39" xfId="34" applyFont="1" applyBorder="1" applyAlignment="1">
      <alignment horizontal="left" vertical="top"/>
    </xf>
    <xf numFmtId="0" fontId="17" fillId="0" borderId="25" xfId="34" applyFont="1" applyBorder="1" applyAlignment="1">
      <alignment horizontal="left" vertical="top"/>
    </xf>
    <xf numFmtId="0" fontId="20" fillId="29" borderId="73" xfId="34" applyFont="1" applyFill="1" applyBorder="1" applyAlignment="1">
      <alignment horizontal="right" vertical="center"/>
    </xf>
    <xf numFmtId="10" fontId="20" fillId="29" borderId="73" xfId="0" applyNumberFormat="1" applyFont="1" applyFill="1" applyBorder="1" applyAlignment="1">
      <alignment horizontal="center"/>
    </xf>
    <xf numFmtId="0" fontId="17" fillId="0" borderId="30" xfId="34" applyFont="1" applyBorder="1" applyAlignment="1">
      <alignment vertical="center"/>
    </xf>
    <xf numFmtId="0" fontId="17" fillId="0" borderId="33" xfId="34" applyFont="1" applyBorder="1" applyAlignment="1">
      <alignment vertical="center"/>
    </xf>
    <xf numFmtId="0" fontId="17" fillId="0" borderId="24" xfId="34" applyFont="1" applyBorder="1" applyAlignment="1">
      <alignment horizontal="left" vertical="top"/>
    </xf>
    <xf numFmtId="0" fontId="17" fillId="0" borderId="68" xfId="34" applyFont="1" applyBorder="1" applyAlignment="1">
      <alignment horizontal="left" vertical="top"/>
    </xf>
    <xf numFmtId="0" fontId="17" fillId="0" borderId="74" xfId="34" applyFont="1" applyBorder="1" applyAlignment="1">
      <alignment vertical="center"/>
    </xf>
    <xf numFmtId="0" fontId="20" fillId="0" borderId="52" xfId="34" applyFont="1" applyBorder="1" applyAlignment="1">
      <alignment horizontal="center" vertical="center"/>
    </xf>
    <xf numFmtId="4" fontId="20" fillId="0" borderId="69" xfId="0" applyNumberFormat="1" applyFont="1" applyBorder="1" applyAlignment="1">
      <alignment horizontal="center"/>
    </xf>
    <xf numFmtId="0" fontId="20" fillId="0" borderId="75" xfId="34" applyFont="1" applyBorder="1" applyAlignment="1">
      <alignment horizontal="center" vertical="center"/>
    </xf>
    <xf numFmtId="0" fontId="20" fillId="0" borderId="33" xfId="34" applyFont="1" applyBorder="1" applyAlignment="1">
      <alignment horizontal="center" vertical="center"/>
    </xf>
    <xf numFmtId="0" fontId="17" fillId="30" borderId="76" xfId="34" applyFont="1" applyFill="1" applyBorder="1" applyAlignment="1">
      <alignment horizontal="right" vertical="center"/>
    </xf>
    <xf numFmtId="0" fontId="20" fillId="30" borderId="76" xfId="34" applyFont="1" applyFill="1" applyBorder="1" applyAlignment="1">
      <alignment horizontal="right" vertical="center"/>
    </xf>
    <xf numFmtId="4" fontId="20" fillId="31" borderId="77" xfId="0" applyNumberFormat="1" applyFont="1" applyFill="1" applyBorder="1" applyAlignment="1">
      <alignment horizontal="center"/>
    </xf>
    <xf numFmtId="0" fontId="17" fillId="0" borderId="29" xfId="34" applyFont="1" applyBorder="1" applyAlignment="1">
      <alignment vertical="center"/>
    </xf>
    <xf numFmtId="0" fontId="17" fillId="0" borderId="30" xfId="34" applyFont="1" applyBorder="1" applyAlignment="1">
      <alignment horizontal="left" vertical="top"/>
    </xf>
    <xf numFmtId="0" fontId="17" fillId="0" borderId="29" xfId="34" applyFont="1" applyBorder="1" applyAlignment="1">
      <alignment horizontal="left" vertical="top"/>
    </xf>
    <xf numFmtId="0" fontId="17" fillId="0" borderId="56" xfId="34" applyFont="1" applyBorder="1" applyAlignment="1">
      <alignment vertical="center"/>
    </xf>
    <xf numFmtId="0" fontId="17" fillId="0" borderId="57" xfId="34" applyFont="1" applyBorder="1" applyAlignment="1">
      <alignment vertical="center"/>
    </xf>
    <xf numFmtId="0" fontId="17" fillId="0" borderId="34" xfId="34" applyFont="1" applyBorder="1" applyAlignment="1">
      <alignment vertical="center"/>
    </xf>
    <xf numFmtId="0" fontId="20" fillId="0" borderId="36" xfId="0" applyFont="1" applyBorder="1" applyAlignment="1">
      <alignment horizontal="center"/>
    </xf>
    <xf numFmtId="0" fontId="20" fillId="0" borderId="49" xfId="0" applyFont="1" applyBorder="1" applyAlignment="1">
      <alignment horizontal="center"/>
    </xf>
    <xf numFmtId="0" fontId="17" fillId="0" borderId="0" xfId="0" applyFont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4" fontId="19" fillId="0" borderId="61" xfId="32" applyNumberFormat="1" applyFont="1" applyBorder="1" applyAlignment="1">
      <alignment horizontal="right" vertical="center"/>
    </xf>
    <xf numFmtId="4" fontId="19" fillId="0" borderId="68" xfId="32" applyNumberFormat="1" applyFont="1" applyBorder="1" applyAlignment="1">
      <alignment horizontal="right" vertical="center"/>
    </xf>
    <xf numFmtId="0" fontId="17" fillId="0" borderId="54" xfId="32" applyFont="1" applyBorder="1" applyAlignment="1">
      <alignment horizontal="left" vertical="top"/>
    </xf>
    <xf numFmtId="0" fontId="17" fillId="0" borderId="48" xfId="32" applyFont="1" applyBorder="1" applyAlignment="1">
      <alignment horizontal="center" vertical="center"/>
    </xf>
    <xf numFmtId="0" fontId="17" fillId="0" borderId="55" xfId="32" applyFont="1" applyBorder="1" applyAlignment="1">
      <alignment horizontal="center" vertical="center"/>
    </xf>
    <xf numFmtId="0" fontId="17" fillId="0" borderId="78" xfId="32" applyFont="1" applyBorder="1" applyAlignment="1">
      <alignment horizontal="left" vertical="top"/>
    </xf>
    <xf numFmtId="0" fontId="17" fillId="0" borderId="48" xfId="32" applyFont="1" applyBorder="1" applyAlignment="1">
      <alignment horizontal="left" vertical="top"/>
    </xf>
    <xf numFmtId="0" fontId="17" fillId="0" borderId="66" xfId="32" applyFont="1" applyBorder="1" applyAlignment="1">
      <alignment horizontal="left" vertical="top"/>
    </xf>
    <xf numFmtId="0" fontId="1" fillId="0" borderId="53" xfId="34" applyBorder="1" applyAlignment="1">
      <alignment vertical="center"/>
    </xf>
    <xf numFmtId="9" fontId="19" fillId="0" borderId="61" xfId="34" applyNumberFormat="1" applyFont="1" applyBorder="1" applyAlignment="1">
      <alignment horizontal="center" vertical="center"/>
    </xf>
    <xf numFmtId="4" fontId="19" fillId="0" borderId="68" xfId="34" applyNumberFormat="1" applyFont="1" applyBorder="1" applyAlignment="1">
      <alignment horizontal="right" vertical="center"/>
    </xf>
    <xf numFmtId="0" fontId="17" fillId="0" borderId="79" xfId="34" applyFont="1" applyBorder="1" applyAlignment="1">
      <alignment horizontal="center" vertical="center"/>
    </xf>
    <xf numFmtId="10" fontId="20" fillId="0" borderId="47" xfId="0" applyNumberFormat="1" applyFont="1" applyBorder="1" applyAlignment="1">
      <alignment horizontal="center"/>
    </xf>
    <xf numFmtId="4" fontId="20" fillId="0" borderId="74" xfId="0" applyNumberFormat="1" applyFont="1" applyBorder="1" applyAlignment="1">
      <alignment horizontal="center"/>
    </xf>
    <xf numFmtId="0" fontId="20" fillId="0" borderId="61" xfId="0" applyFont="1" applyBorder="1" applyAlignment="1">
      <alignment horizontal="center"/>
    </xf>
    <xf numFmtId="0" fontId="20" fillId="0" borderId="68" xfId="0" applyFont="1" applyBorder="1" applyAlignment="1">
      <alignment horizontal="center"/>
    </xf>
    <xf numFmtId="0" fontId="20" fillId="32" borderId="80" xfId="0" applyFont="1" applyFill="1" applyBorder="1" applyAlignment="1">
      <alignment horizontal="center"/>
    </xf>
    <xf numFmtId="0" fontId="20" fillId="0" borderId="36" xfId="34" applyFont="1" applyBorder="1" applyAlignment="1">
      <alignment horizontal="center" vertical="center"/>
    </xf>
    <xf numFmtId="10" fontId="20" fillId="0" borderId="36" xfId="0" applyNumberFormat="1" applyFont="1" applyBorder="1" applyAlignment="1">
      <alignment horizontal="center"/>
    </xf>
    <xf numFmtId="0" fontId="20" fillId="0" borderId="51" xfId="34" applyFont="1" applyBorder="1" applyAlignment="1">
      <alignment horizontal="center" vertical="center"/>
    </xf>
    <xf numFmtId="0" fontId="20" fillId="0" borderId="50" xfId="34" applyFont="1" applyBorder="1" applyAlignment="1">
      <alignment horizontal="center" vertical="center"/>
    </xf>
    <xf numFmtId="0" fontId="20" fillId="0" borderId="29" xfId="34" applyFont="1" applyBorder="1" applyAlignment="1">
      <alignment horizontal="center" vertical="center"/>
    </xf>
    <xf numFmtId="10" fontId="17" fillId="0" borderId="36" xfId="38" applyNumberFormat="1" applyFont="1" applyBorder="1" applyAlignment="1">
      <alignment horizontal="center" vertical="center"/>
    </xf>
    <xf numFmtId="0" fontId="20" fillId="0" borderId="49" xfId="34" applyFont="1" applyBorder="1" applyAlignment="1">
      <alignment horizontal="center" vertical="center"/>
    </xf>
    <xf numFmtId="4" fontId="17" fillId="0" borderId="49" xfId="0" applyNumberFormat="1" applyFont="1" applyBorder="1" applyAlignment="1">
      <alignment horizontal="center"/>
    </xf>
    <xf numFmtId="4" fontId="20" fillId="0" borderId="49" xfId="0" applyNumberFormat="1" applyFont="1" applyBorder="1" applyAlignment="1">
      <alignment horizontal="center"/>
    </xf>
    <xf numFmtId="4" fontId="20" fillId="0" borderId="74" xfId="34" applyNumberFormat="1" applyFont="1" applyBorder="1" applyAlignment="1">
      <alignment horizontal="center" vertical="center"/>
    </xf>
    <xf numFmtId="0" fontId="17" fillId="0" borderId="61" xfId="35" applyFont="1" applyBorder="1" applyAlignment="1">
      <alignment vertical="center"/>
    </xf>
    <xf numFmtId="0" fontId="17" fillId="0" borderId="47" xfId="35" applyFont="1" applyBorder="1" applyAlignment="1">
      <alignment horizontal="center" vertical="center"/>
    </xf>
    <xf numFmtId="49" fontId="17" fillId="0" borderId="42" xfId="35" applyNumberFormat="1" applyFont="1" applyBorder="1" applyAlignment="1">
      <alignment horizontal="left" vertical="center"/>
    </xf>
    <xf numFmtId="49" fontId="17" fillId="0" borderId="43" xfId="35" applyNumberFormat="1" applyFont="1" applyBorder="1" applyAlignment="1">
      <alignment horizontal="left" vertical="center"/>
    </xf>
    <xf numFmtId="0" fontId="20" fillId="0" borderId="58" xfId="35" applyFont="1" applyBorder="1" applyAlignment="1">
      <alignment horizontal="center" vertical="center"/>
    </xf>
    <xf numFmtId="0" fontId="20" fillId="0" borderId="58" xfId="35" applyFont="1" applyBorder="1" applyAlignment="1">
      <alignment horizontal="center" vertical="center" wrapText="1"/>
    </xf>
    <xf numFmtId="0" fontId="20" fillId="0" borderId="0" xfId="35" applyFont="1" applyAlignment="1">
      <alignment vertical="center"/>
    </xf>
    <xf numFmtId="168" fontId="19" fillId="0" borderId="45" xfId="35" applyNumberFormat="1" applyFont="1" applyBorder="1" applyAlignment="1">
      <alignment horizontal="right" vertical="center"/>
    </xf>
    <xf numFmtId="169" fontId="1" fillId="0" borderId="0" xfId="35" applyNumberFormat="1" applyAlignment="1">
      <alignment vertical="center"/>
    </xf>
    <xf numFmtId="0" fontId="1" fillId="0" borderId="0" xfId="35" applyAlignment="1">
      <alignment vertical="center"/>
    </xf>
    <xf numFmtId="0" fontId="17" fillId="0" borderId="47" xfId="35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20" fillId="0" borderId="81" xfId="35" applyFont="1" applyBorder="1" applyAlignment="1">
      <alignment horizontal="center" vertical="center"/>
    </xf>
    <xf numFmtId="0" fontId="17" fillId="0" borderId="37" xfId="0" applyFont="1" applyBorder="1" applyAlignment="1">
      <alignment vertical="center"/>
    </xf>
    <xf numFmtId="0" fontId="17" fillId="0" borderId="0" xfId="0" applyFont="1" applyAlignment="1">
      <alignment horizontal="left" vertical="center" indent="16"/>
      <extLst>
        <ext uri="smNativeData">
          <pm:cellMargin xmlns:pm="smNativeData" id="1595786807" l="3072" r="0" t="0" b="0" textRotation="0"/>
        </ext>
      </extLst>
    </xf>
    <xf numFmtId="0" fontId="17" fillId="0" borderId="0" xfId="0" applyFont="1" applyAlignment="1">
      <alignment horizontal="left" vertical="center" indent="17"/>
      <extLst>
        <ext uri="smNativeData">
          <pm:cellMargin xmlns:pm="smNativeData" id="1595786807" l="3264" r="0" t="0" b="0" textRotation="0"/>
        </ext>
      </extLst>
    </xf>
    <xf numFmtId="4" fontId="17" fillId="0" borderId="36" xfId="0" applyNumberFormat="1" applyFont="1" applyBorder="1" applyAlignment="1">
      <alignment horizontal="center"/>
    </xf>
    <xf numFmtId="0" fontId="17" fillId="0" borderId="42" xfId="0" applyFont="1" applyBorder="1" applyAlignment="1">
      <alignment horizontal="left" vertical="top" wrapText="1"/>
    </xf>
    <xf numFmtId="0" fontId="17" fillId="0" borderId="30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4" fontId="17" fillId="0" borderId="49" xfId="34" applyNumberFormat="1" applyFont="1" applyBorder="1" applyAlignment="1">
      <alignment horizontal="right" vertical="center"/>
    </xf>
    <xf numFmtId="174" fontId="17" fillId="0" borderId="49" xfId="38" applyFont="1" applyBorder="1" applyAlignment="1">
      <alignment horizontal="right" vertical="top"/>
    </xf>
    <xf numFmtId="0" fontId="17" fillId="0" borderId="79" xfId="0" applyFont="1" applyBorder="1" applyAlignment="1">
      <alignment horizontal="left" vertical="top" wrapText="1"/>
    </xf>
    <xf numFmtId="174" fontId="19" fillId="0" borderId="69" xfId="38" applyFont="1" applyBorder="1" applyAlignment="1">
      <alignment horizontal="right" vertical="center"/>
    </xf>
    <xf numFmtId="0" fontId="17" fillId="0" borderId="26" xfId="34" applyFont="1" applyBorder="1" applyAlignment="1">
      <alignment horizontal="left" vertical="top"/>
    </xf>
    <xf numFmtId="0" fontId="17" fillId="0" borderId="0" xfId="0" applyFont="1" applyAlignment="1">
      <alignment horizontal="left" vertical="center" indent="21"/>
      <extLst>
        <ext uri="smNativeData">
          <pm:cellMargin xmlns:pm="smNativeData" id="1595786807" l="4032" r="0" t="0" b="0" textRotation="0"/>
        </ext>
      </extLst>
    </xf>
    <xf numFmtId="174" fontId="17" fillId="0" borderId="0" xfId="38" applyFont="1" applyAlignment="1" applyProtection="1">
      <alignment horizontal="right" vertical="center"/>
      <protection locked="0"/>
    </xf>
    <xf numFmtId="43" fontId="17" fillId="0" borderId="36" xfId="31" applyNumberFormat="1" applyFont="1" applyBorder="1" applyAlignment="1">
      <alignment vertical="center"/>
    </xf>
    <xf numFmtId="0" fontId="17" fillId="0" borderId="36" xfId="31" applyFont="1" applyBorder="1" applyAlignment="1">
      <alignment vertical="center"/>
    </xf>
    <xf numFmtId="166" fontId="17" fillId="0" borderId="36" xfId="30" applyNumberFormat="1" applyFont="1" applyBorder="1" applyAlignment="1" applyProtection="1">
      <alignment horizontal="center" vertical="center"/>
      <protection locked="0"/>
    </xf>
    <xf numFmtId="174" fontId="17" fillId="0" borderId="36" xfId="38" applyFont="1" applyBorder="1" applyAlignment="1">
      <alignment horizontal="center" vertical="center" wrapText="1"/>
    </xf>
    <xf numFmtId="165" fontId="17" fillId="0" borderId="36" xfId="3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165" fontId="17" fillId="0" borderId="36" xfId="30" applyFont="1" applyBorder="1" applyAlignment="1">
      <alignment horizontal="justify" vertical="center"/>
    </xf>
    <xf numFmtId="166" fontId="17" fillId="0" borderId="75" xfId="30" quotePrefix="1" applyNumberFormat="1" applyFont="1" applyBorder="1" applyAlignment="1" applyProtection="1">
      <alignment horizontal="center" vertical="center"/>
      <protection locked="0"/>
    </xf>
    <xf numFmtId="166" fontId="17" fillId="0" borderId="46" xfId="30" quotePrefix="1" applyNumberFormat="1" applyFont="1" applyBorder="1" applyAlignment="1" applyProtection="1">
      <alignment horizontal="center" vertical="center"/>
      <protection locked="0"/>
    </xf>
    <xf numFmtId="174" fontId="17" fillId="0" borderId="46" xfId="38" quotePrefix="1" applyFont="1" applyBorder="1" applyAlignment="1">
      <alignment horizontal="center" vertical="center"/>
    </xf>
    <xf numFmtId="177" fontId="17" fillId="0" borderId="31" xfId="30" quotePrefix="1" applyNumberFormat="1" applyFont="1" applyBorder="1" applyAlignment="1" applyProtection="1">
      <alignment horizontal="center" vertical="center"/>
      <protection locked="0"/>
    </xf>
    <xf numFmtId="177" fontId="17" fillId="0" borderId="33" xfId="30" quotePrefix="1" applyNumberFormat="1" applyFont="1" applyBorder="1" applyAlignment="1" applyProtection="1">
      <alignment horizontal="center" vertical="center"/>
      <protection locked="0"/>
    </xf>
    <xf numFmtId="2" fontId="17" fillId="0" borderId="36" xfId="0" applyNumberFormat="1" applyFont="1" applyBorder="1"/>
    <xf numFmtId="2" fontId="17" fillId="0" borderId="36" xfId="38" applyNumberFormat="1" applyFont="1" applyBorder="1"/>
    <xf numFmtId="4" fontId="1" fillId="0" borderId="0" xfId="0" applyNumberFormat="1" applyFont="1"/>
    <xf numFmtId="0" fontId="17" fillId="34" borderId="88" xfId="0" applyFont="1" applyFill="1" applyBorder="1" applyAlignment="1">
      <alignment horizontal="left" vertical="top"/>
    </xf>
    <xf numFmtId="0" fontId="18" fillId="33" borderId="87" xfId="0" applyFont="1" applyFill="1" applyBorder="1" applyAlignment="1">
      <alignment horizontal="center" vertical="center"/>
    </xf>
    <xf numFmtId="0" fontId="18" fillId="35" borderId="89" xfId="0" applyFont="1" applyFill="1" applyBorder="1" applyAlignment="1">
      <alignment horizontal="center" vertical="center"/>
    </xf>
    <xf numFmtId="0" fontId="17" fillId="0" borderId="90" xfId="0" applyFont="1" applyBorder="1" applyAlignment="1">
      <alignment horizontal="left" vertical="top"/>
    </xf>
    <xf numFmtId="0" fontId="17" fillId="0" borderId="60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2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3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53" xfId="0" applyFont="1" applyBorder="1" applyAlignment="1">
      <alignment horizontal="left" vertical="top"/>
    </xf>
    <xf numFmtId="0" fontId="17" fillId="0" borderId="38" xfId="0" applyFont="1" applyBorder="1" applyAlignment="1">
      <alignment horizontal="left" vertical="top"/>
    </xf>
    <xf numFmtId="0" fontId="17" fillId="0" borderId="25" xfId="0" applyFont="1" applyBorder="1" applyAlignment="1">
      <alignment horizontal="left" vertical="top"/>
    </xf>
    <xf numFmtId="0" fontId="17" fillId="0" borderId="39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/>
    </xf>
    <xf numFmtId="0" fontId="17" fillId="0" borderId="51" xfId="0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35" xfId="0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0" xfId="0" applyFont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40" xfId="0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35" xfId="0" applyFont="1" applyBorder="1" applyAlignment="1">
      <alignment horizontal="justify" vertical="top"/>
    </xf>
    <xf numFmtId="0" fontId="17" fillId="0" borderId="29" xfId="0" applyFont="1" applyBorder="1" applyAlignment="1">
      <alignment horizontal="justify" vertical="top"/>
    </xf>
    <xf numFmtId="0" fontId="20" fillId="0" borderId="86" xfId="0" applyFont="1" applyBorder="1" applyAlignment="1">
      <alignment horizontal="left" vertical="center"/>
    </xf>
    <xf numFmtId="0" fontId="20" fillId="0" borderId="85" xfId="0" applyFont="1" applyBorder="1" applyAlignment="1">
      <alignment horizontal="left" vertical="center"/>
    </xf>
    <xf numFmtId="0" fontId="17" fillId="0" borderId="52" xfId="0" applyFont="1" applyBorder="1" applyAlignment="1">
      <alignment horizontal="left" vertical="center" indent="2"/>
      <extLst>
        <ext uri="smNativeData">
          <pm:cellMargin xmlns:pm="smNativeData" id="1595786807" l="384" r="0" t="0" b="0" textRotation="0"/>
        </ext>
      </extLst>
    </xf>
    <xf numFmtId="4" fontId="17" fillId="0" borderId="49" xfId="38" applyNumberFormat="1" applyFont="1" applyBorder="1" applyAlignment="1">
      <alignment horizontal="right" vertical="center"/>
    </xf>
    <xf numFmtId="0" fontId="20" fillId="0" borderId="52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4" fontId="20" fillId="0" borderId="49" xfId="38" applyNumberFormat="1" applyFont="1" applyBorder="1" applyAlignment="1">
      <alignment horizontal="right" vertical="center"/>
    </xf>
    <xf numFmtId="0" fontId="20" fillId="0" borderId="52" xfId="0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4" fontId="20" fillId="0" borderId="49" xfId="0" applyNumberFormat="1" applyFont="1" applyBorder="1" applyAlignment="1">
      <alignment horizontal="right" vertical="center"/>
    </xf>
    <xf numFmtId="0" fontId="17" fillId="0" borderId="52" xfId="0" applyFont="1" applyBorder="1" applyAlignment="1">
      <alignment horizontal="left" vertical="center"/>
    </xf>
    <xf numFmtId="4" fontId="17" fillId="0" borderId="49" xfId="0" applyNumberFormat="1" applyFont="1" applyBorder="1" applyAlignment="1">
      <alignment horizontal="right" vertical="center"/>
    </xf>
    <xf numFmtId="0" fontId="19" fillId="0" borderId="83" xfId="0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4" fontId="19" fillId="0" borderId="69" xfId="0" applyNumberFormat="1" applyFont="1" applyBorder="1" applyAlignment="1">
      <alignment horizontal="right" vertical="center"/>
    </xf>
    <xf numFmtId="0" fontId="17" fillId="0" borderId="51" xfId="0" applyFont="1" applyBorder="1" applyAlignment="1">
      <alignment horizontal="left" vertical="top"/>
    </xf>
    <xf numFmtId="0" fontId="17" fillId="0" borderId="64" xfId="0" applyFont="1" applyBorder="1" applyAlignment="1">
      <alignment horizontal="left" vertical="top"/>
    </xf>
    <xf numFmtId="0" fontId="17" fillId="0" borderId="75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41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82" xfId="0" applyFont="1" applyBorder="1" applyAlignment="1">
      <alignment horizontal="left" vertical="top" indent="2"/>
      <extLst>
        <ext uri="smNativeData">
          <pm:cellMargin xmlns:pm="smNativeData" id="1595786807" l="384" r="0" t="0" b="0" textRotation="0"/>
        </ext>
      </extLst>
    </xf>
    <xf numFmtId="0" fontId="17" fillId="0" borderId="82" xfId="34" applyFont="1" applyBorder="1" applyAlignment="1">
      <alignment horizontal="left" vertical="center" indent="2"/>
      <extLst>
        <ext uri="smNativeData">
          <pm:cellMargin xmlns:pm="smNativeData" id="1595786807" l="384" r="0" t="0" b="0" textRotation="0"/>
        </ext>
      </extLst>
    </xf>
    <xf numFmtId="0" fontId="17" fillId="0" borderId="68" xfId="0" applyFont="1" applyBorder="1" applyAlignment="1">
      <alignment horizontal="left" vertical="top"/>
    </xf>
    <xf numFmtId="0" fontId="17" fillId="0" borderId="75" xfId="0" applyFont="1" applyBorder="1" applyAlignment="1">
      <alignment horizontal="left" vertical="top"/>
    </xf>
    <xf numFmtId="175" fontId="17" fillId="0" borderId="84" xfId="0" applyNumberFormat="1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84" xfId="0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36" borderId="95" xfId="0" applyFont="1" applyFill="1" applyBorder="1" applyAlignment="1">
      <alignment horizontal="left" vertical="center"/>
    </xf>
    <xf numFmtId="0" fontId="17" fillId="37" borderId="96" xfId="0" applyFont="1" applyFill="1" applyBorder="1" applyAlignment="1">
      <alignment horizontal="left" vertical="center"/>
    </xf>
    <xf numFmtId="0" fontId="18" fillId="36" borderId="95" xfId="31" applyFont="1" applyFill="1" applyBorder="1" applyAlignment="1">
      <alignment horizontal="center" vertical="center"/>
    </xf>
    <xf numFmtId="0" fontId="18" fillId="40" borderId="99" xfId="31" applyFont="1" applyFill="1" applyBorder="1" applyAlignment="1">
      <alignment horizontal="center" vertical="center"/>
    </xf>
    <xf numFmtId="0" fontId="18" fillId="37" borderId="96" xfId="31" applyFont="1" applyFill="1" applyBorder="1" applyAlignment="1">
      <alignment horizontal="center" vertical="center"/>
    </xf>
    <xf numFmtId="0" fontId="18" fillId="38" borderId="97" xfId="31" applyFont="1" applyFill="1" applyBorder="1" applyAlignment="1">
      <alignment horizontal="center" vertical="center"/>
    </xf>
    <xf numFmtId="0" fontId="18" fillId="41" borderId="100" xfId="31" applyFont="1" applyFill="1" applyBorder="1" applyAlignment="1">
      <alignment horizontal="center" vertical="center"/>
    </xf>
    <xf numFmtId="0" fontId="18" fillId="39" borderId="98" xfId="31" applyFont="1" applyFill="1" applyBorder="1" applyAlignment="1">
      <alignment horizontal="center" vertical="center"/>
    </xf>
    <xf numFmtId="0" fontId="17" fillId="0" borderId="54" xfId="31" applyFont="1" applyBorder="1" applyAlignment="1">
      <alignment horizontal="left" vertical="center"/>
    </xf>
    <xf numFmtId="0" fontId="17" fillId="0" borderId="48" xfId="31" applyFont="1" applyBorder="1" applyAlignment="1">
      <alignment horizontal="left" vertical="center"/>
    </xf>
    <xf numFmtId="0" fontId="17" fillId="0" borderId="66" xfId="31" applyFont="1" applyBorder="1" applyAlignment="1">
      <alignment horizontal="left" vertical="center"/>
    </xf>
    <xf numFmtId="0" fontId="17" fillId="0" borderId="60" xfId="3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2" xfId="3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3" xfId="3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25" xfId="0" applyFont="1" applyBorder="1" applyAlignment="1">
      <alignment horizontal="left" vertical="center"/>
    </xf>
    <xf numFmtId="0" fontId="17" fillId="0" borderId="39" xfId="0" applyFont="1" applyBorder="1" applyAlignment="1">
      <alignment horizontal="left" vertical="center"/>
    </xf>
    <xf numFmtId="0" fontId="17" fillId="0" borderId="38" xfId="0" applyFont="1" applyBorder="1" applyAlignment="1">
      <alignment horizontal="left" vertical="center"/>
    </xf>
    <xf numFmtId="0" fontId="17" fillId="0" borderId="26" xfId="0" applyFont="1" applyBorder="1" applyAlignment="1">
      <alignment horizontal="left" vertical="center"/>
    </xf>
    <xf numFmtId="0" fontId="17" fillId="0" borderId="92" xfId="0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3" xfId="0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101" xfId="0" applyFont="1" applyBorder="1" applyAlignment="1">
      <alignment horizontal="left" vertical="center"/>
    </xf>
    <xf numFmtId="0" fontId="17" fillId="0" borderId="67" xfId="0" applyFont="1" applyBorder="1" applyAlignment="1">
      <alignment horizontal="left" vertical="center"/>
    </xf>
    <xf numFmtId="0" fontId="20" fillId="0" borderId="94" xfId="0" applyFont="1" applyBorder="1" applyAlignment="1">
      <alignment horizontal="center" vertical="center"/>
    </xf>
    <xf numFmtId="0" fontId="20" fillId="0" borderId="70" xfId="0" applyFont="1" applyBorder="1" applyAlignment="1">
      <alignment horizontal="center" vertical="center"/>
    </xf>
    <xf numFmtId="0" fontId="20" fillId="0" borderId="71" xfId="0" applyFont="1" applyBorder="1" applyAlignment="1">
      <alignment horizontal="center" vertical="center"/>
    </xf>
    <xf numFmtId="165" fontId="20" fillId="0" borderId="79" xfId="30" applyFont="1" applyBorder="1" applyAlignment="1">
      <alignment horizontal="left" vertical="center"/>
    </xf>
    <xf numFmtId="165" fontId="20" fillId="0" borderId="42" xfId="30" applyFont="1" applyBorder="1" applyAlignment="1">
      <alignment horizontal="left" vertical="center"/>
    </xf>
    <xf numFmtId="165" fontId="20" fillId="0" borderId="43" xfId="30" applyFont="1" applyBorder="1" applyAlignment="1">
      <alignment horizontal="left" vertical="center"/>
    </xf>
    <xf numFmtId="165" fontId="20" fillId="0" borderId="37" xfId="30" applyFont="1" applyBorder="1" applyAlignment="1">
      <alignment horizontal="left" vertical="center"/>
    </xf>
    <xf numFmtId="165" fontId="19" fillId="0" borderId="91" xfId="30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165" fontId="19" fillId="0" borderId="92" xfId="30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165" fontId="19" fillId="0" borderId="93" xfId="30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0" borderId="78" xfId="31" applyFont="1" applyBorder="1" applyAlignment="1">
      <alignment vertical="center"/>
    </xf>
    <xf numFmtId="0" fontId="17" fillId="0" borderId="48" xfId="31" applyFont="1" applyBorder="1" applyAlignment="1">
      <alignment vertical="center"/>
    </xf>
    <xf numFmtId="0" fontId="17" fillId="0" borderId="66" xfId="31" applyFont="1" applyBorder="1" applyAlignment="1">
      <alignment vertical="center"/>
    </xf>
    <xf numFmtId="0" fontId="17" fillId="0" borderId="41" xfId="3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24" xfId="31" applyFont="1" applyBorder="1" applyAlignment="1">
      <alignment horizontal="left" vertical="center"/>
    </xf>
    <xf numFmtId="0" fontId="17" fillId="0" borderId="25" xfId="31" applyFont="1" applyBorder="1" applyAlignment="1">
      <alignment horizontal="left" vertical="center"/>
    </xf>
    <xf numFmtId="0" fontId="17" fillId="0" borderId="39" xfId="31" applyFont="1" applyBorder="1" applyAlignment="1">
      <alignment horizontal="left" vertical="center"/>
    </xf>
    <xf numFmtId="0" fontId="17" fillId="0" borderId="60" xfId="31" applyFont="1" applyBorder="1" applyAlignment="1">
      <alignment horizontal="left" vertical="center"/>
    </xf>
    <xf numFmtId="0" fontId="17" fillId="0" borderId="32" xfId="31" applyFont="1" applyBorder="1" applyAlignment="1">
      <alignment horizontal="left" vertical="center"/>
    </xf>
    <xf numFmtId="0" fontId="17" fillId="0" borderId="31" xfId="31" applyFont="1" applyBorder="1" applyAlignment="1">
      <alignment horizontal="left" vertical="center"/>
    </xf>
    <xf numFmtId="0" fontId="17" fillId="46" borderId="106" xfId="32" applyFont="1" applyFill="1" applyBorder="1" applyAlignment="1">
      <alignment horizontal="left" vertical="center"/>
    </xf>
    <xf numFmtId="0" fontId="17" fillId="25" borderId="27" xfId="32" applyFont="1" applyFill="1" applyBorder="1" applyAlignment="1">
      <alignment horizontal="left" vertical="center"/>
    </xf>
    <xf numFmtId="0" fontId="18" fillId="42" borderId="102" xfId="32" applyFont="1" applyFill="1" applyBorder="1" applyAlignment="1">
      <alignment horizontal="center" vertical="center"/>
    </xf>
    <xf numFmtId="0" fontId="18" fillId="43" borderId="103" xfId="32" applyFont="1" applyFill="1" applyBorder="1" applyAlignment="1">
      <alignment horizontal="center" vertical="center"/>
    </xf>
    <xf numFmtId="0" fontId="18" fillId="44" borderId="104" xfId="32" applyFont="1" applyFill="1" applyBorder="1" applyAlignment="1">
      <alignment horizontal="center" vertical="center"/>
    </xf>
    <xf numFmtId="0" fontId="18" fillId="45" borderId="105" xfId="32" applyFont="1" applyFill="1" applyBorder="1" applyAlignment="1">
      <alignment horizontal="center" vertical="center"/>
    </xf>
    <xf numFmtId="0" fontId="18" fillId="47" borderId="107" xfId="32" applyFont="1" applyFill="1" applyBorder="1" applyAlignment="1">
      <alignment horizontal="center" vertical="center"/>
    </xf>
    <xf numFmtId="0" fontId="18" fillId="26" borderId="28" xfId="32" applyFont="1" applyFill="1" applyBorder="1" applyAlignment="1">
      <alignment horizontal="center" vertical="center"/>
    </xf>
    <xf numFmtId="0" fontId="17" fillId="0" borderId="51" xfId="32" applyFont="1" applyBorder="1" applyAlignment="1">
      <alignment horizontal="left" vertical="top"/>
    </xf>
    <xf numFmtId="0" fontId="17" fillId="0" borderId="50" xfId="32" applyFont="1" applyBorder="1" applyAlignment="1">
      <alignment horizontal="left" vertical="top"/>
    </xf>
    <xf numFmtId="0" fontId="17" fillId="0" borderId="64" xfId="32" applyFont="1" applyBorder="1" applyAlignment="1">
      <alignment horizontal="left" vertical="top"/>
    </xf>
    <xf numFmtId="0" fontId="17" fillId="0" borderId="38" xfId="32" applyFont="1" applyBorder="1" applyAlignment="1">
      <alignment horizontal="left" vertical="top"/>
    </xf>
    <xf numFmtId="0" fontId="17" fillId="0" borderId="25" xfId="32" applyFont="1" applyBorder="1" applyAlignment="1">
      <alignment horizontal="left" vertical="top"/>
    </xf>
    <xf numFmtId="0" fontId="17" fillId="0" borderId="39" xfId="32" applyFont="1" applyBorder="1" applyAlignment="1">
      <alignment horizontal="left" vertical="top"/>
    </xf>
    <xf numFmtId="0" fontId="19" fillId="0" borderId="24" xfId="32" applyFont="1" applyBorder="1" applyAlignment="1">
      <alignment horizontal="center" vertical="center"/>
    </xf>
    <xf numFmtId="0" fontId="19" fillId="0" borderId="25" xfId="32" applyFont="1" applyBorder="1" applyAlignment="1">
      <alignment horizontal="center" vertical="center"/>
    </xf>
    <xf numFmtId="0" fontId="19" fillId="0" borderId="39" xfId="32" applyFont="1" applyBorder="1" applyAlignment="1">
      <alignment horizontal="center" vertical="center"/>
    </xf>
    <xf numFmtId="0" fontId="17" fillId="0" borderId="24" xfId="32" applyFont="1" applyBorder="1" applyAlignment="1">
      <alignment horizontal="left" vertical="top"/>
    </xf>
    <xf numFmtId="0" fontId="17" fillId="0" borderId="60" xfId="32" applyFont="1" applyBorder="1" applyAlignment="1">
      <alignment horizontal="left" vertical="top"/>
    </xf>
    <xf numFmtId="0" fontId="17" fillId="0" borderId="32" xfId="32" applyFont="1" applyBorder="1" applyAlignment="1">
      <alignment horizontal="left" vertical="top"/>
    </xf>
    <xf numFmtId="0" fontId="17" fillId="0" borderId="31" xfId="32" applyFont="1" applyBorder="1" applyAlignment="1">
      <alignment horizontal="left" vertical="top"/>
    </xf>
    <xf numFmtId="0" fontId="17" fillId="0" borderId="53" xfId="32" applyFont="1" applyBorder="1" applyAlignment="1">
      <alignment horizontal="left" vertical="top"/>
    </xf>
    <xf numFmtId="0" fontId="17" fillId="0" borderId="61" xfId="32" applyFont="1" applyBorder="1" applyAlignment="1">
      <alignment horizontal="left" vertical="top"/>
    </xf>
    <xf numFmtId="0" fontId="17" fillId="0" borderId="68" xfId="32" applyFont="1" applyBorder="1" applyAlignment="1">
      <alignment horizontal="left" vertical="top"/>
    </xf>
    <xf numFmtId="0" fontId="17" fillId="0" borderId="101" xfId="0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70" xfId="32" applyFont="1" applyBorder="1" applyAlignment="1">
      <alignment horizontal="center" vertical="center"/>
    </xf>
    <xf numFmtId="0" fontId="20" fillId="0" borderId="71" xfId="32" applyFont="1" applyBorder="1" applyAlignment="1">
      <alignment horizontal="center" vertical="center"/>
    </xf>
    <xf numFmtId="0" fontId="20" fillId="0" borderId="37" xfId="32" applyFont="1" applyBorder="1" applyAlignment="1">
      <alignment horizontal="center" vertical="center"/>
    </xf>
    <xf numFmtId="0" fontId="20" fillId="0" borderId="43" xfId="32" applyFont="1" applyBorder="1" applyAlignment="1">
      <alignment horizontal="center" vertical="center"/>
    </xf>
    <xf numFmtId="0" fontId="20" fillId="0" borderId="72" xfId="32" applyFont="1" applyBorder="1" applyAlignment="1">
      <alignment horizontal="center" vertical="center"/>
    </xf>
    <xf numFmtId="0" fontId="20" fillId="0" borderId="61" xfId="32" applyFont="1" applyBorder="1" applyAlignment="1">
      <alignment horizontal="center" vertical="center"/>
    </xf>
    <xf numFmtId="0" fontId="20" fillId="0" borderId="50" xfId="32" applyFont="1" applyBorder="1" applyAlignment="1">
      <alignment horizontal="center" vertical="center"/>
    </xf>
    <xf numFmtId="0" fontId="20" fillId="0" borderId="46" xfId="32" applyFont="1" applyBorder="1" applyAlignment="1">
      <alignment horizontal="center" vertical="center"/>
    </xf>
    <xf numFmtId="0" fontId="18" fillId="42" borderId="102" xfId="33" applyFont="1" applyFill="1" applyBorder="1" applyAlignment="1">
      <alignment horizontal="center" vertical="center"/>
    </xf>
    <xf numFmtId="0" fontId="17" fillId="0" borderId="91" xfId="33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3" xfId="33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47" xfId="34" applyFont="1" applyBorder="1" applyAlignment="1">
      <alignment horizontal="left" vertical="top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46" xfId="33" applyFont="1" applyBorder="1" applyAlignment="1">
      <alignment horizontal="center" vertical="center" wrapText="1"/>
    </xf>
    <xf numFmtId="0" fontId="20" fillId="0" borderId="84" xfId="33" applyFont="1" applyBorder="1" applyAlignment="1">
      <alignment horizontal="center" vertical="center" wrapText="1"/>
    </xf>
    <xf numFmtId="0" fontId="20" fillId="0" borderId="54" xfId="33" applyFont="1" applyBorder="1" applyAlignment="1">
      <alignment horizontal="center" vertical="center"/>
    </xf>
    <xf numFmtId="0" fontId="20" fillId="0" borderId="48" xfId="33" applyFont="1" applyBorder="1" applyAlignment="1">
      <alignment horizontal="center" vertical="center"/>
    </xf>
    <xf numFmtId="0" fontId="20" fillId="0" borderId="55" xfId="33" applyFont="1" applyBorder="1" applyAlignment="1">
      <alignment horizontal="center" vertical="center"/>
    </xf>
    <xf numFmtId="0" fontId="20" fillId="0" borderId="60" xfId="33" applyFont="1" applyBorder="1" applyAlignment="1">
      <alignment horizontal="center" vertical="center"/>
    </xf>
    <xf numFmtId="0" fontId="20" fillId="0" borderId="32" xfId="33" applyFont="1" applyBorder="1" applyAlignment="1">
      <alignment horizontal="center" vertical="center"/>
    </xf>
    <xf numFmtId="0" fontId="20" fillId="0" borderId="31" xfId="33" applyFont="1" applyBorder="1" applyAlignment="1">
      <alignment horizontal="center" vertical="center"/>
    </xf>
    <xf numFmtId="176" fontId="20" fillId="0" borderId="46" xfId="38" applyNumberFormat="1" applyFont="1" applyBorder="1" applyAlignment="1">
      <alignment horizontal="center" vertical="center" wrapText="1"/>
    </xf>
    <xf numFmtId="0" fontId="17" fillId="0" borderId="52" xfId="33" applyFont="1" applyBorder="1" applyAlignment="1">
      <alignment horizontal="left" vertical="center"/>
    </xf>
    <xf numFmtId="0" fontId="17" fillId="0" borderId="36" xfId="33" applyFont="1" applyBorder="1" applyAlignment="1">
      <alignment horizontal="left" vertical="center"/>
    </xf>
    <xf numFmtId="0" fontId="20" fillId="0" borderId="79" xfId="33" applyFont="1" applyBorder="1" applyAlignment="1">
      <alignment horizontal="left" vertical="center"/>
    </xf>
    <xf numFmtId="0" fontId="20" fillId="0" borderId="42" xfId="33" applyFont="1" applyBorder="1" applyAlignment="1">
      <alignment horizontal="left" vertical="center"/>
    </xf>
    <xf numFmtId="0" fontId="20" fillId="0" borderId="43" xfId="33" applyFont="1" applyBorder="1" applyAlignment="1">
      <alignment horizontal="left" vertical="center"/>
    </xf>
    <xf numFmtId="0" fontId="17" fillId="0" borderId="52" xfId="33" applyFont="1" applyBorder="1" applyAlignment="1">
      <alignment horizontal="left" vertical="center" wrapText="1"/>
    </xf>
    <xf numFmtId="0" fontId="17" fillId="0" borderId="36" xfId="33" applyFont="1" applyBorder="1" applyAlignment="1">
      <alignment horizontal="left" vertical="center" wrapText="1"/>
    </xf>
    <xf numFmtId="0" fontId="20" fillId="0" borderId="53" xfId="33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20" fillId="0" borderId="61" xfId="33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0" borderId="94" xfId="33" applyFont="1" applyBorder="1" applyAlignment="1">
      <alignment horizontal="left" vertical="center"/>
    </xf>
    <xf numFmtId="0" fontId="17" fillId="0" borderId="70" xfId="33" applyFont="1" applyBorder="1" applyAlignment="1">
      <alignment horizontal="left" vertical="center"/>
    </xf>
    <xf numFmtId="0" fontId="20" fillId="0" borderId="52" xfId="33" applyFont="1" applyBorder="1" applyAlignment="1">
      <alignment horizontal="left" vertical="center"/>
    </xf>
    <xf numFmtId="0" fontId="20" fillId="0" borderId="36" xfId="33" applyFont="1" applyBorder="1" applyAlignment="1">
      <alignment horizontal="left" vertical="center"/>
    </xf>
    <xf numFmtId="43" fontId="17" fillId="0" borderId="52" xfId="33" applyNumberFormat="1" applyFont="1" applyBorder="1" applyAlignment="1">
      <alignment horizontal="left" vertical="center"/>
    </xf>
    <xf numFmtId="43" fontId="20" fillId="0" borderId="53" xfId="33" applyNumberFormat="1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43" fontId="17" fillId="0" borderId="52" xfId="33" applyNumberFormat="1" applyFont="1" applyBorder="1" applyAlignment="1">
      <alignment horizontal="left" vertical="center" wrapText="1"/>
    </xf>
    <xf numFmtId="0" fontId="17" fillId="0" borderId="30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0" xfId="0" applyFont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29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6" xfId="33" applyFont="1" applyBorder="1" applyAlignment="1">
      <alignment vertical="center"/>
    </xf>
    <xf numFmtId="0" fontId="17" fillId="0" borderId="57" xfId="33" applyFont="1" applyBorder="1" applyAlignment="1">
      <alignment vertical="center"/>
    </xf>
    <xf numFmtId="0" fontId="17" fillId="0" borderId="34" xfId="33" applyFont="1" applyBorder="1" applyAlignment="1">
      <alignment vertical="center"/>
    </xf>
    <xf numFmtId="43" fontId="20" fillId="0" borderId="83" xfId="33" applyNumberFormat="1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20" fillId="0" borderId="45" xfId="33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0" borderId="25" xfId="33" applyFont="1" applyBorder="1" applyAlignment="1">
      <alignment horizontal="left" vertical="top"/>
    </xf>
    <xf numFmtId="0" fontId="17" fillId="0" borderId="24" xfId="33" applyFont="1" applyBorder="1" applyAlignment="1">
      <alignment horizontal="left" vertical="top"/>
    </xf>
    <xf numFmtId="0" fontId="17" fillId="0" borderId="26" xfId="33" applyFont="1" applyBorder="1" applyAlignment="1">
      <alignment horizontal="left" vertical="top"/>
    </xf>
    <xf numFmtId="0" fontId="18" fillId="42" borderId="102" xfId="34" applyFont="1" applyFill="1" applyBorder="1" applyAlignment="1">
      <alignment horizontal="center" vertical="center"/>
    </xf>
    <xf numFmtId="0" fontId="18" fillId="43" borderId="103" xfId="34" applyFont="1" applyFill="1" applyBorder="1" applyAlignment="1">
      <alignment horizontal="center" vertical="center"/>
    </xf>
    <xf numFmtId="0" fontId="18" fillId="44" borderId="104" xfId="34" applyFont="1" applyFill="1" applyBorder="1" applyAlignment="1">
      <alignment horizontal="center" vertical="center"/>
    </xf>
    <xf numFmtId="0" fontId="18" fillId="45" borderId="105" xfId="34" applyFont="1" applyFill="1" applyBorder="1" applyAlignment="1">
      <alignment horizontal="center" vertical="center"/>
    </xf>
    <xf numFmtId="0" fontId="17" fillId="0" borderId="65" xfId="34" applyFont="1" applyBorder="1" applyAlignment="1">
      <alignment horizontal="left" vertical="center"/>
    </xf>
    <xf numFmtId="0" fontId="17" fillId="0" borderId="58" xfId="34" applyFont="1" applyBorder="1" applyAlignment="1">
      <alignment horizontal="left" vertical="center"/>
    </xf>
    <xf numFmtId="0" fontId="17" fillId="0" borderId="111" xfId="34" applyFont="1" applyBorder="1" applyAlignment="1">
      <alignment horizontal="left" vertical="center"/>
    </xf>
    <xf numFmtId="0" fontId="17" fillId="0" borderId="60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2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3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91" xfId="0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101" xfId="34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2" xfId="34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3" xfId="34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70" xfId="34" applyFont="1" applyBorder="1" applyAlignment="1">
      <alignment horizontal="center" vertical="center" wrapText="1"/>
    </xf>
    <xf numFmtId="0" fontId="20" fillId="0" borderId="71" xfId="34" applyFont="1" applyBorder="1" applyAlignment="1">
      <alignment horizontal="center" vertical="center" wrapText="1"/>
    </xf>
    <xf numFmtId="0" fontId="20" fillId="0" borderId="65" xfId="34" applyFont="1" applyBorder="1" applyAlignment="1">
      <alignment horizontal="center" vertical="center"/>
    </xf>
    <xf numFmtId="0" fontId="20" fillId="0" borderId="75" xfId="34" applyFont="1" applyBorder="1" applyAlignment="1">
      <alignment horizontal="center" vertical="center"/>
    </xf>
    <xf numFmtId="0" fontId="20" fillId="0" borderId="78" xfId="34" applyFont="1" applyBorder="1" applyAlignment="1">
      <alignment horizontal="center" vertical="center"/>
    </xf>
    <xf numFmtId="0" fontId="20" fillId="0" borderId="48" xfId="34" applyFont="1" applyBorder="1" applyAlignment="1">
      <alignment horizontal="center" vertical="center"/>
    </xf>
    <xf numFmtId="0" fontId="20" fillId="0" borderId="55" xfId="34" applyFont="1" applyBorder="1" applyAlignment="1">
      <alignment horizontal="center" vertical="center"/>
    </xf>
    <xf numFmtId="0" fontId="20" fillId="0" borderId="41" xfId="34" applyFont="1" applyBorder="1" applyAlignment="1">
      <alignment horizontal="center" vertical="center"/>
    </xf>
    <xf numFmtId="0" fontId="20" fillId="0" borderId="32" xfId="34" applyFont="1" applyBorder="1" applyAlignment="1">
      <alignment horizontal="center" vertical="center"/>
    </xf>
    <xf numFmtId="0" fontId="20" fillId="0" borderId="31" xfId="34" applyFont="1" applyBorder="1" applyAlignment="1">
      <alignment horizontal="center" vertical="center"/>
    </xf>
    <xf numFmtId="2" fontId="17" fillId="0" borderId="36" xfId="0" applyNumberFormat="1" applyFont="1" applyBorder="1" applyAlignment="1">
      <alignment horizontal="justify" vertical="center" wrapText="1"/>
    </xf>
    <xf numFmtId="2" fontId="17" fillId="0" borderId="36" xfId="0" applyNumberFormat="1" applyFont="1" applyBorder="1" applyAlignment="1">
      <alignment horizontal="left" vertical="center" wrapText="1"/>
    </xf>
    <xf numFmtId="0" fontId="19" fillId="0" borderId="61" xfId="34" applyFont="1" applyBorder="1" applyAlignment="1">
      <alignment horizontal="right" vertical="center"/>
    </xf>
    <xf numFmtId="0" fontId="17" fillId="0" borderId="75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46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84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1" xfId="34" applyFont="1" applyBorder="1" applyAlignment="1">
      <alignment horizontal="left" vertical="center"/>
    </xf>
    <xf numFmtId="0" fontId="17" fillId="0" borderId="50" xfId="34" applyFont="1" applyBorder="1" applyAlignment="1">
      <alignment horizontal="left" vertical="center"/>
    </xf>
    <xf numFmtId="0" fontId="17" fillId="0" borderId="64" xfId="34" applyFont="1" applyBorder="1" applyAlignment="1">
      <alignment horizontal="left" vertical="center"/>
    </xf>
    <xf numFmtId="0" fontId="17" fillId="0" borderId="108" xfId="34" applyFont="1" applyBorder="1" applyAlignment="1">
      <alignment horizontal="left" vertical="center"/>
    </xf>
    <xf numFmtId="0" fontId="17" fillId="0" borderId="109" xfId="34" applyFont="1" applyBorder="1" applyAlignment="1">
      <alignment horizontal="left" vertical="center"/>
    </xf>
    <xf numFmtId="0" fontId="17" fillId="0" borderId="110" xfId="34" applyFont="1" applyBorder="1" applyAlignment="1">
      <alignment horizontal="left" vertical="center"/>
    </xf>
    <xf numFmtId="0" fontId="17" fillId="0" borderId="53" xfId="34" applyFont="1" applyBorder="1" applyAlignment="1">
      <alignment horizontal="left" vertical="center"/>
    </xf>
    <xf numFmtId="0" fontId="17" fillId="0" borderId="61" xfId="34" applyFont="1" applyBorder="1" applyAlignment="1">
      <alignment horizontal="left" vertical="center"/>
    </xf>
    <xf numFmtId="0" fontId="17" fillId="0" borderId="68" xfId="34" applyFont="1" applyBorder="1" applyAlignment="1">
      <alignment horizontal="left" vertical="center"/>
    </xf>
    <xf numFmtId="0" fontId="17" fillId="0" borderId="75" xfId="34" applyFont="1" applyBorder="1" applyAlignment="1">
      <alignment horizontal="left" vertical="center"/>
    </xf>
    <xf numFmtId="0" fontId="17" fillId="0" borderId="46" xfId="34" applyFont="1" applyBorder="1" applyAlignment="1">
      <alignment horizontal="left" vertical="center"/>
    </xf>
    <xf numFmtId="175" fontId="17" fillId="0" borderId="46" xfId="34" applyNumberFormat="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65" xfId="34" applyFont="1" applyBorder="1" applyAlignment="1">
      <alignment horizontal="left" vertical="top"/>
    </xf>
    <xf numFmtId="0" fontId="17" fillId="0" borderId="58" xfId="34" applyFont="1" applyBorder="1" applyAlignment="1">
      <alignment horizontal="left" vertical="top"/>
    </xf>
    <xf numFmtId="0" fontId="17" fillId="0" borderId="111" xfId="34" applyFont="1" applyBorder="1" applyAlignment="1">
      <alignment horizontal="left" vertical="top"/>
    </xf>
    <xf numFmtId="0" fontId="20" fillId="0" borderId="94" xfId="34" applyFont="1" applyBorder="1" applyAlignment="1">
      <alignment horizontal="center" vertical="center"/>
    </xf>
    <xf numFmtId="0" fontId="20" fillId="0" borderId="70" xfId="34" applyFont="1" applyBorder="1" applyAlignment="1">
      <alignment horizontal="center" vertical="center"/>
    </xf>
    <xf numFmtId="0" fontId="20" fillId="0" borderId="46" xfId="34" applyFont="1" applyBorder="1" applyAlignment="1">
      <alignment horizontal="center" vertical="center"/>
    </xf>
    <xf numFmtId="49" fontId="17" fillId="0" borderId="79" xfId="34" applyNumberFormat="1" applyFont="1" applyBorder="1" applyAlignment="1">
      <alignment horizontal="center" vertical="center"/>
    </xf>
    <xf numFmtId="49" fontId="17" fillId="0" borderId="37" xfId="34" applyNumberFormat="1" applyFont="1" applyBorder="1" applyAlignment="1">
      <alignment horizontal="center" vertical="center"/>
    </xf>
    <xf numFmtId="2" fontId="17" fillId="0" borderId="79" xfId="0" applyNumberFormat="1" applyFont="1" applyBorder="1" applyAlignment="1">
      <alignment horizontal="left" vertical="top" wrapText="1"/>
    </xf>
    <xf numFmtId="2" fontId="17" fillId="0" borderId="37" xfId="0" applyNumberFormat="1" applyFont="1" applyBorder="1" applyAlignment="1">
      <alignment horizontal="left" vertical="top" wrapText="1"/>
    </xf>
    <xf numFmtId="0" fontId="17" fillId="0" borderId="79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49" fontId="17" fillId="0" borderId="52" xfId="34" applyNumberFormat="1" applyFont="1" applyBorder="1" applyAlignment="1">
      <alignment horizontal="center" vertical="center"/>
    </xf>
    <xf numFmtId="49" fontId="17" fillId="0" borderId="36" xfId="34" applyNumberFormat="1" applyFont="1" applyBorder="1" applyAlignment="1">
      <alignment horizontal="center" vertical="center"/>
    </xf>
    <xf numFmtId="2" fontId="17" fillId="0" borderId="79" xfId="0" applyNumberFormat="1" applyFont="1" applyBorder="1" applyAlignment="1">
      <alignment horizontal="center" vertical="center" wrapText="1"/>
    </xf>
    <xf numFmtId="2" fontId="17" fillId="0" borderId="37" xfId="0" applyNumberFormat="1" applyFont="1" applyBorder="1" applyAlignment="1">
      <alignment horizontal="center" vertical="center" wrapText="1"/>
    </xf>
    <xf numFmtId="2" fontId="17" fillId="0" borderId="79" xfId="0" applyNumberFormat="1" applyFont="1" applyBorder="1" applyAlignment="1">
      <alignment horizontal="left" vertical="center" wrapText="1"/>
    </xf>
    <xf numFmtId="2" fontId="17" fillId="0" borderId="37" xfId="0" applyNumberFormat="1" applyFont="1" applyBorder="1" applyAlignment="1">
      <alignment horizontal="left" vertical="center" wrapText="1"/>
    </xf>
    <xf numFmtId="0" fontId="19" fillId="0" borderId="83" xfId="34" applyFont="1" applyBorder="1" applyAlignment="1">
      <alignment horizontal="right" vertical="center"/>
    </xf>
    <xf numFmtId="0" fontId="19" fillId="0" borderId="45" xfId="34" applyFont="1" applyBorder="1" applyAlignment="1">
      <alignment horizontal="right" vertical="center"/>
    </xf>
    <xf numFmtId="0" fontId="17" fillId="0" borderId="60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2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1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41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33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60" xfId="34" applyFont="1" applyBorder="1" applyAlignment="1">
      <alignment vertical="center"/>
    </xf>
    <xf numFmtId="0" fontId="17" fillId="0" borderId="32" xfId="34" applyFont="1" applyBorder="1" applyAlignment="1">
      <alignment vertical="center"/>
    </xf>
    <xf numFmtId="0" fontId="17" fillId="0" borderId="31" xfId="34" applyFont="1" applyBorder="1" applyAlignment="1">
      <alignment vertical="center"/>
    </xf>
    <xf numFmtId="175" fontId="17" fillId="0" borderId="41" xfId="34" applyNumberFormat="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24" xfId="34" applyFont="1" applyBorder="1" applyAlignment="1">
      <alignment horizontal="left" vertical="center"/>
    </xf>
    <xf numFmtId="0" fontId="17" fillId="0" borderId="25" xfId="34" applyFont="1" applyBorder="1" applyAlignment="1">
      <alignment horizontal="left" vertical="center"/>
    </xf>
    <xf numFmtId="0" fontId="17" fillId="0" borderId="26" xfId="34" applyFont="1" applyBorder="1" applyAlignment="1">
      <alignment horizontal="left" vertical="center"/>
    </xf>
    <xf numFmtId="0" fontId="17" fillId="0" borderId="30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29" xfId="0" applyFont="1" applyBorder="1" applyAlignment="1">
      <alignment vertical="center"/>
    </xf>
    <xf numFmtId="0" fontId="20" fillId="0" borderId="30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20" fillId="0" borderId="0" xfId="0" applyFont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20" fillId="0" borderId="29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0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0" borderId="0" xfId="0" applyFont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0" borderId="29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0" borderId="56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57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4" xfId="34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91" xfId="34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46" xfId="34" applyFont="1" applyBorder="1" applyAlignment="1">
      <alignment horizontal="center" vertical="center" wrapText="1"/>
    </xf>
    <xf numFmtId="0" fontId="20" fillId="0" borderId="84" xfId="34" applyFont="1" applyBorder="1" applyAlignment="1">
      <alignment horizontal="center" vertical="center" wrapText="1"/>
    </xf>
    <xf numFmtId="0" fontId="20" fillId="0" borderId="61" xfId="34" applyFont="1" applyBorder="1" applyAlignment="1">
      <alignment horizontal="left" vertical="center"/>
    </xf>
    <xf numFmtId="0" fontId="20" fillId="0" borderId="38" xfId="34" applyFont="1" applyBorder="1" applyAlignment="1">
      <alignment horizontal="left" vertical="center"/>
    </xf>
    <xf numFmtId="0" fontId="17" fillId="0" borderId="37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0" borderId="42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0" borderId="43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20" fillId="0" borderId="24" xfId="34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20" fillId="0" borderId="35" xfId="34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30" borderId="76" xfId="34" applyFont="1" applyFill="1" applyBorder="1" applyAlignment="1">
      <alignment horizontal="center" vertical="center"/>
    </xf>
    <xf numFmtId="0" fontId="17" fillId="52" borderId="118" xfId="34" applyFont="1" applyFill="1" applyBorder="1" applyAlignment="1">
      <alignment horizontal="center" vertical="center"/>
    </xf>
    <xf numFmtId="0" fontId="17" fillId="53" borderId="119" xfId="34" applyFont="1" applyFill="1" applyBorder="1" applyAlignment="1">
      <alignment horizontal="center" vertical="center"/>
    </xf>
    <xf numFmtId="0" fontId="20" fillId="0" borderId="50" xfId="34" applyFont="1" applyBorder="1" applyAlignment="1">
      <alignment horizontal="left" vertical="center"/>
    </xf>
    <xf numFmtId="0" fontId="17" fillId="0" borderId="36" xfId="0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6" xfId="0" applyFont="1" applyBorder="1" applyAlignment="1">
      <alignment horizontal="left" indent="1"/>
      <extLst>
        <ext uri="smNativeData">
          <pm:cellMargin xmlns:pm="smNativeData" id="1595786807" l="192" r="0" t="0" b="0" textRotation="0"/>
        </ext>
      </extLst>
    </xf>
    <xf numFmtId="0" fontId="17" fillId="48" borderId="112" xfId="34" applyFont="1" applyFill="1" applyBorder="1" applyAlignment="1">
      <alignment horizontal="center" vertical="center"/>
    </xf>
    <xf numFmtId="0" fontId="17" fillId="31" borderId="77" xfId="34" applyFont="1" applyFill="1" applyBorder="1" applyAlignment="1">
      <alignment horizontal="center" vertical="center"/>
    </xf>
    <xf numFmtId="0" fontId="20" fillId="0" borderId="30" xfId="34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49" borderId="115" xfId="34" applyFont="1" applyFill="1" applyBorder="1" applyAlignment="1">
      <alignment horizontal="center" vertical="center"/>
    </xf>
    <xf numFmtId="0" fontId="17" fillId="50" borderId="116" xfId="34" applyFont="1" applyFill="1" applyBorder="1" applyAlignment="1">
      <alignment horizontal="center" vertical="center"/>
    </xf>
    <xf numFmtId="0" fontId="17" fillId="51" borderId="117" xfId="34" applyFont="1" applyFill="1" applyBorder="1" applyAlignment="1">
      <alignment horizontal="center" vertical="center"/>
    </xf>
    <xf numFmtId="0" fontId="17" fillId="0" borderId="36" xfId="0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113" xfId="34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20" fillId="0" borderId="114" xfId="34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0" borderId="75" xfId="34" applyFont="1" applyBorder="1" applyAlignment="1">
      <alignment horizontal="left" vertical="top"/>
    </xf>
    <xf numFmtId="0" fontId="17" fillId="0" borderId="46" xfId="34" applyFont="1" applyBorder="1" applyAlignment="1">
      <alignment horizontal="left" vertical="top"/>
    </xf>
    <xf numFmtId="175" fontId="17" fillId="0" borderId="46" xfId="34" applyNumberFormat="1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84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75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46" xfId="34" applyFont="1" applyBorder="1" applyAlignment="1">
      <alignment horizontal="left" vertical="top" indent="1"/>
      <extLst>
        <ext uri="smNativeData">
          <pm:cellMargin xmlns:pm="smNativeData" id="1595786807" l="192" r="0" t="0" b="0" textRotation="0"/>
        </ext>
      </extLst>
    </xf>
    <xf numFmtId="0" fontId="17" fillId="0" borderId="53" xfId="34" applyFont="1" applyBorder="1" applyAlignment="1">
      <alignment horizontal="left" vertical="top"/>
    </xf>
    <xf numFmtId="0" fontId="17" fillId="0" borderId="61" xfId="34" applyFont="1" applyBorder="1" applyAlignment="1">
      <alignment horizontal="left" vertical="top"/>
    </xf>
    <xf numFmtId="0" fontId="17" fillId="0" borderId="68" xfId="34" applyFont="1" applyBorder="1" applyAlignment="1">
      <alignment horizontal="left" vertical="top"/>
    </xf>
    <xf numFmtId="0" fontId="18" fillId="42" borderId="102" xfId="35" applyFont="1" applyFill="1" applyBorder="1" applyAlignment="1">
      <alignment horizontal="center" vertical="center"/>
    </xf>
    <xf numFmtId="0" fontId="17" fillId="0" borderId="58" xfId="35" applyFont="1" applyBorder="1" applyAlignment="1">
      <alignment horizontal="left" vertical="center"/>
    </xf>
    <xf numFmtId="0" fontId="17" fillId="0" borderId="46" xfId="35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8" xfId="35" applyFont="1" applyBorder="1" applyAlignment="1">
      <alignment horizontal="left" vertical="center"/>
    </xf>
    <xf numFmtId="0" fontId="17" fillId="0" borderId="25" xfId="35" applyFont="1" applyBorder="1" applyAlignment="1">
      <alignment horizontal="left" vertical="center"/>
    </xf>
    <xf numFmtId="0" fontId="17" fillId="0" borderId="101" xfId="35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3" xfId="35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17" fillId="0" borderId="92" xfId="35" applyFont="1" applyBorder="1" applyAlignment="1">
      <alignment horizontal="left" vertical="center" wrapText="1" indent="1"/>
      <extLst>
        <ext uri="smNativeData">
          <pm:cellMargin xmlns:pm="smNativeData" id="1595786807" l="192" r="0" t="0" b="0" textRotation="0"/>
        </ext>
      </extLst>
    </xf>
    <xf numFmtId="0" fontId="20" fillId="0" borderId="81" xfId="35" applyFont="1" applyBorder="1" applyAlignment="1">
      <alignment horizontal="center" vertical="center"/>
    </xf>
    <xf numFmtId="0" fontId="20" fillId="0" borderId="120" xfId="35" applyFont="1" applyBorder="1" applyAlignment="1">
      <alignment horizontal="center" vertical="center"/>
    </xf>
    <xf numFmtId="0" fontId="20" fillId="0" borderId="121" xfId="35" applyFont="1" applyBorder="1" applyAlignment="1">
      <alignment horizontal="center" vertical="center"/>
    </xf>
    <xf numFmtId="0" fontId="20" fillId="0" borderId="70" xfId="35" applyFont="1" applyBorder="1" applyAlignment="1">
      <alignment horizontal="center" vertical="center" wrapText="1"/>
    </xf>
    <xf numFmtId="0" fontId="19" fillId="0" borderId="45" xfId="35" applyFont="1" applyBorder="1" applyAlignment="1">
      <alignment horizontal="right" vertical="center" indent="1"/>
      <extLst>
        <ext uri="smNativeData">
          <pm:cellMargin xmlns:pm="smNativeData" id="1595786807" l="0" r="192" t="0" b="0" textRotation="0"/>
        </ext>
      </extLst>
    </xf>
    <xf numFmtId="0" fontId="17" fillId="0" borderId="78" xfId="35" applyFont="1" applyBorder="1" applyAlignment="1">
      <alignment vertical="center"/>
    </xf>
    <xf numFmtId="0" fontId="17" fillId="0" borderId="55" xfId="35" applyFont="1" applyBorder="1" applyAlignment="1">
      <alignment vertical="center"/>
    </xf>
    <xf numFmtId="0" fontId="17" fillId="0" borderId="78" xfId="35" applyFont="1" applyBorder="1" applyAlignment="1">
      <alignment horizontal="left" vertical="center"/>
    </xf>
    <xf numFmtId="0" fontId="17" fillId="0" borderId="48" xfId="35" applyFont="1" applyBorder="1" applyAlignment="1">
      <alignment horizontal="left" vertical="center"/>
    </xf>
    <xf numFmtId="0" fontId="17" fillId="0" borderId="55" xfId="35" applyFont="1" applyBorder="1" applyAlignment="1">
      <alignment horizontal="left" vertical="center"/>
    </xf>
    <xf numFmtId="0" fontId="17" fillId="0" borderId="41" xfId="35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1" xfId="35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32" xfId="35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  <xf numFmtId="0" fontId="17" fillId="0" borderId="61" xfId="35" applyFont="1" applyBorder="1" applyAlignment="1">
      <alignment horizontal="left" vertical="center"/>
    </xf>
    <xf numFmtId="0" fontId="17" fillId="0" borderId="50" xfId="35" applyFont="1" applyBorder="1" applyAlignment="1">
      <alignment horizontal="left" vertical="center"/>
    </xf>
    <xf numFmtId="0" fontId="17" fillId="0" borderId="46" xfId="35" applyFont="1" applyBorder="1" applyAlignment="1">
      <alignment horizontal="left" vertical="center"/>
    </xf>
    <xf numFmtId="175" fontId="17" fillId="0" borderId="46" xfId="35" applyNumberFormat="1" applyFont="1" applyBorder="1" applyAlignment="1">
      <alignment horizontal="left" vertical="center" indent="1"/>
      <extLst>
        <ext uri="smNativeData">
          <pm:cellMargin xmlns:pm="smNativeData" id="1595786807" l="192" r="0" t="0" b="0" textRotation="0"/>
        </ext>
      </extLst>
    </xf>
  </cellXfs>
  <cellStyles count="49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Hiperlink" xfId="48" builtinId="8" customBuiltin="1"/>
    <cellStyle name="Moeda" xfId="47" builtinId="4" customBuiltin="1"/>
    <cellStyle name="Normal" xfId="0" builtinId="0" customBuiltin="1"/>
    <cellStyle name="Normal_PP-2A" xfId="30" xr:uid="{00000000-0005-0000-0000-000020000000}"/>
    <cellStyle name="Normal_PP-II" xfId="31" xr:uid="{00000000-0005-0000-0000-000021000000}"/>
    <cellStyle name="Normal_PP-III" xfId="32" xr:uid="{00000000-0005-0000-0000-000022000000}"/>
    <cellStyle name="Normal_PP-V" xfId="33" xr:uid="{00000000-0005-0000-0000-000023000000}"/>
    <cellStyle name="Normal_PP-VI" xfId="34" xr:uid="{00000000-0005-0000-0000-000024000000}"/>
    <cellStyle name="Normal_PP-X" xfId="35" xr:uid="{00000000-0005-0000-0000-000025000000}"/>
    <cellStyle name="Nota" xfId="36" builtinId="10" customBuiltin="1"/>
    <cellStyle name="Saída" xfId="37" builtinId="21" customBuiltin="1"/>
    <cellStyle name="Texto de Aviso" xfId="39" builtinId="11" customBuiltin="1"/>
    <cellStyle name="Texto Explicativo" xfId="40" builtinId="53" customBuiltin="1"/>
    <cellStyle name="Título 1" xfId="41" builtinId="16" customBuiltin="1"/>
    <cellStyle name="Título 1 1" xfId="42" xr:uid="{00000000-0005-0000-0000-00002B000000}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  <cellStyle name="Vírgula" xfId="38" builtinId="3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595786807" count="1">
        <pm:charStyle name="Normal" fontId="0" Id="1"/>
      </pm:charStyles>
      <pm:colors xmlns:pm="smNativeData" id="1595786807" count="27">
        <pm:color name="Cor 24" rgb="008000"/>
        <pm:color name="Azul índigo" rgb="333399"/>
        <pm:color name="Cor 26" rgb="424242"/>
        <pm:color name="Cor 27" rgb="808080"/>
        <pm:color name="Cor 28" rgb="A6CAF0"/>
        <pm:color name="Cor 29" rgb="A0E0E0"/>
        <pm:color name="Coral" rgb="FF8080"/>
        <pm:color name="Cor 31" rgb="CC9CCC"/>
        <pm:color name="Cor 32" rgb="FFFFC0"/>
        <pm:color name="Amarelo claro" rgb="FFFF99"/>
        <pm:color name="Cor 34" rgb="E3E3E3"/>
        <pm:color name="Ciano claro" rgb="CCFFFF"/>
        <pm:color name="Lavanda" rgb="CC99FF"/>
        <pm:color name="Cor 37" rgb="996666"/>
        <pm:color name="Cor 38" rgb="999933"/>
        <pm:color name="Cor 39" rgb="808000"/>
        <pm:color name="Cor 40" rgb="969696"/>
        <pm:color name="Cor 41" rgb="3333CC"/>
        <pm:color name="Azul acinzentado" rgb="666699"/>
        <pm:color name="Azul água" rgb="33CCCC"/>
        <pm:color name="Azul-céu" rgb="00CCFF"/>
        <pm:color name="Marrom 1" rgb="993300"/>
        <pm:color name="Cor 46" rgb="BFBFBF"/>
        <pm:color name="Cor 47" rgb="D9D9D9"/>
        <pm:color name="Cor 48" rgb="D8D8D8"/>
        <pm:color name="Cor 49" rgb="F2F2F2"/>
        <pm:color name="Cor 50" rgb="D7E4BD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243840</xdr:colOff>
      <xdr:row>2</xdr:row>
      <xdr:rowOff>129540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C44xYGDAAAABAAAAAAAAAAAAAAAAAAAAAAAAAAHgAAAGgAAAAAAAAAAAAAAAAAAAAAAAAAAAAAABAnAAAQJwAAAAAAAAAAAAAAAAAAAAAAAAAAAAAAAAAAAAAAAAAAAAAUAAAAAAAAAMDA/wAAAAAAZAAAADIAAAAAAAAAZAAAAAAAAAB/f38ACgAAACEAAAAwAAAALAAAAAAAAAAAAAAAAAAAAAIAAAAGAAAAqQPEAgAAAAAAAAAAsg0AAIo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26310" cy="412750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2170430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fjQADAAAABAAAAAAAAAAAAAAAAAAAAAAAAAAHgAAAGgAAAAAAAAAAAAAAAAAAAAAAAAAAAAAABAnAAAQJwAAAAAAAAAAAAAAAAAAAAAAAAAAAAAAAAAAAAAAAAAAAAAUAAAAAAAAAMDA/wAAAAAAZAAAADIAAAAAAAAAZAAAAAAAAAB/f38ACgAAACEAAAAwAAAALAAAAAAAAAAAAAAAAAAAAAMAAAAAAAAAAAA2AgAAAAAAAAAAWg0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70430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1570355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AAAAAAAAAAAAAAAAMAAAABAAAAAADzAQAAAAAAAAAAcA0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84400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1019175</xdr:colOff>
      <xdr:row>3</xdr:row>
      <xdr:rowOff>0</xdr:rowOff>
    </xdr:to>
    <xdr:pic>
      <xdr:nvPicPr>
        <xdr:cNvPr id="19" name="Imagem 2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AAAAAAAAAAAAAAAAMAAAABAAAAAAB2AwAAAAAAAAAAhA0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97100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1781810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CAAAADAAAABAAAAAAAAAAAAAAAAAAAAAAAAAAHgAAAGgAAAAAAAAAAAAAAAAAAAAAAAAAAAAAABAnAAAQJwAAAAAAAAAAAAAAAAAAAAAAAAAAAAAAAAAAAAAAAAAAAAAUAAAAAAAAAMDA/wAAAAAAZAAAADIAAAAAAAAAZAAAAAAAAAB/f38ACgAAACEAAAAwAAAALAAAAAAAAAAAAAAAAAAAAAMAAAABAAAAAACrAwAAAAAAAAAAcA0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84400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28575</xdr:rowOff>
    </xdr:from>
    <xdr:to>
      <xdr:col>8</xdr:col>
      <xdr:colOff>0</xdr:colOff>
      <xdr:row>11</xdr:row>
      <xdr:rowOff>161925</xdr:rowOff>
    </xdr:to>
    <xdr:sp macro="" textlink="" fLocksText="0">
      <xdr:nvSpPr>
        <xdr:cNvPr id="3" name="Texto 44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>
          <a:extLst>
            <a:ext uri="smNativeData">
              <pm:smNativeData xmlns:pm="smNativeData" xmlns="" val="SMDATA_11_N8YdXxMAAAAlAAAAZAAAAI0AAAAAKwAAACQAAAArAAAAJAAAAAAAAAABAAAAAAAAAAEAAABQAAAAAAAAAAAA4D8AAAAAAADgPwAAAAAAAOA/AAAAAAAA4D8AAAAAAADgPwAAAAAAAOA/AAAAAAAA4D8AAAAAAADgPwAAAAAAAOA/AAAAAAAA4D8CAAAAjAAAAAEAAAAAAAAA////AAAAAAAAAAAAAAAAAAAAAAAAAAAAAAAAAAAAAAAAAAAAeAAAAAEAAABAAAAAAAAAAAAAAAB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BcAAAAUAAAAAAAAAAAAAAD/fwAA/38AAAAAAAAJAAAABAAAAPvqi5oMAAAAEAAAAAAAAAAAAAAAAAAAAAAAAAAeAAAAaAAAAAAAAAAAAAAAAAAAAAAAAAAAAAAAECcAABAnAAAAAAAAAAAAAAAAAAAAAAAAAAAAAAAAAAAAAAAAAAAAABQAAAAAAAAAwMD/AAAAAABkAAAAMgAAAAAAAABkAAAAAAAAAH9/fwAKAAAAIQAAADAAAAAsAAAACgAAAAgAAACvAAAACwAAAAgAAADhAwAAVCcAABgMAAAAAAAA2QEAAAAAAAA="/>
            </a:ext>
          </a:extLst>
        </xdr:cNvSpPr>
      </xdr:nvSpPr>
      <xdr:spPr>
        <a:xfrm>
          <a:off x="6393180" y="1965960"/>
          <a:ext cx="0" cy="300355"/>
        </a:xfrm>
        <a:prstGeom prst="rect">
          <a:avLst/>
        </a:prstGeom>
        <a:solidFill>
          <a:srgbClr val="FFFFFF"/>
        </a:solidFill>
        <a:ln w="12700" cap="flat">
          <a:noFill/>
          <a:prstDash val="solid"/>
          <a:headEnd type="none" w="med" len="med"/>
          <a:tailEnd type="none" w="med" len="med"/>
        </a:ln>
        <a:effectLst/>
      </xdr:spPr>
      <xdr:txBody>
        <a:bodyPr spcFirstLastPara="1" vertOverflow="clip" horzOverflow="clip" wrap="square" lIns="27305" tIns="22860" rIns="27305" bIns="22860" anchor="ctr" upright="1"/>
        <a:lstStyle/>
        <a:p>
          <a:pPr algn="ctr" defTabSz="360045" rtl="0">
            <a:defRPr sz="1000"/>
          </a:pPr>
          <a:r>
            <a:rPr lang="pt-BR" sz="800" b="0" i="0" u="none" strike="noStrike" kern="100" baseline="0">
              <a:solidFill>
                <a:srgbClr val="000000"/>
              </a:solidFill>
              <a:latin typeface="Arial" pitchFamily="2" charset="0"/>
              <a:ea typeface="SimSun" charset="0"/>
              <a:cs typeface="Arial" pitchFamily="2" charset="0"/>
            </a:rPr>
            <a:t>OBSERVAÇÕES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AAAAADAAAABAAAAAAAAAAAAAAAAAAAAAAAAAAHgAAAGgAAAAAAAAAAAAAAAAAAAAAAAAAAAAAABAnAAAQJwAAAAAAAAAAAAAAAAAAAAAAAAAAAAAAAAAAAAAAAAAAAAAUAAAAAAAAAMDA/wAAAAAAZAAAADIAAAAAAAAAZAAAAAAAAAB/f38ACgAAACEAAAAwAAAALAAAAAAAAAAAAAAAAAAAAAMAAAABAAAAAABXBAAAAAAAAAAAxQs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913255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1780540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AgAAAADAAAABAAAAAAAAAAAAAAAAAAAAAAAAAAHgAAAGgAAAAAAAAAAAAAAAAAAAAAAAAAAAAAABAnAAAQJwAAAAAAAAAAAAAAAAAAAAAAAAAAAAAAAAAAAAAAAAAAAAAUAAAAAAAAAMDA/wAAAAAAZAAAADIAAAAAAAAAZAAAAAAAAAB/f38ACgAAACEAAAAwAAAALAAAAAAAAAAAAAAAAAAAAAMAAAABAAAAAADjAwAAAAAAAAAAoAw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52320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1579880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  <a:extLst>
            <a:ext uri="smNativeData">
              <pm:smNativeData xmlns:pm="smNativeData" xmlns="" val="SMDATA_13_N8YdXxMAAAAlAAAAEQAAAK0AAAAAkAAAAEgAAACQAAAASAAAAAAAAAAAAAAAAAAAAAEAAABQAAAAAAAAAAAA4D8AAAAAAADgPwAAAAAAAOA/AAAAAAAA4D8AAAAAAADgPwAAAAAAAOA/AAAAAAAA4D8AAAAAAADgPwAAAAAAAOA/AAAAAAAA4D8CAAAAjAAAAAAAAAAAAAAA////AAAAAAAAAAAAAAAAAAAAAAAAAAAAAAAAAAAAAAAAAAAAZAAAAAEAAABAAAAAAAAAAAAAAAAAAAAAAAAAAAAAAAAAAAAAAAAAAAAAAAAAAAAAAAAAAAAAAAAAAAAAAAAAAAAAAAAAAAAAAAAAAAAAAAAAAAAAAAAAAAAAAAAAAAAAFAAAADwAAAAAAAAAAAAAAAAAAAAUAAAAAQAAABQAAAAUAAAAFAAAAAEAAAAAAAAAZAAAAGQAAAAAAAAAZAAAAGQAAAAVAAAAYAAAAAAAAAAAAAAADwAAACADAAAAAAAAAAAAAAEAAACgMgAAVgcAAKr4//8BAAAAf39/AAEAAABkAAAAAAAAABQAAABAHwAAAAAAACYAAAAAAAAAwOD//wAAAAAmAAAAZAAAABYAAABMAAAAAAAAAAAAAAAEAAAAAAAAAAEAAAB/f38AAAAAACgAAAAoAAAAZAAAAGQAAAAAAAAAzMzMAAAAAABQAAAAUAAAAGQAAABkAAAAAAAAAAcAAAA4AAAAAAAAAAAAAAAAAAAA////AAAAAAAAAAAAAAAAAAAAAAAAAAAAAAAAAAAAAABkAAAAZAAAAAEAAAAjAAAABAAAAGQAAAAXAAAAFAAAAAAAAAAAAAAA/38AAP9/AAAAAAAACQAAAAQAAABDAG8ADAAAABAAAAAAAAAAAAAAAAAAAAAAAAAAHgAAAGgAAAAAAAAAAAAAAAAAAAAAAAAAAAAAABAnAAAQJwAAAAAAAAAAAAAAAAAAAAAAAAAAAAAAAAAAAAAAAAAAAAAUAAAAAAAAAMDA/wAAAAAAZAAAADIAAAAAAAAAZAAAAAAAAAB/f38ACgAAACEAAAAwAAAALAAAAAAAAAAAAAAAAAAAAAMAAAABAAAAAACcAQAAAAAAAAAAfw0AAKMCAAAAAAAA"/>
            </a:ext>
          </a:extLst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93925" cy="428625"/>
        </a:xfrm>
        <a:prstGeom prst="rect">
          <a:avLst/>
        </a:prstGeom>
        <a:noFill/>
        <a:ln w="12700" cap="flat">
          <a:noFill/>
          <a:prstDash val="solid"/>
          <a:headEnd type="none" w="med" len="med"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MS Sans Serif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ln w="9525" cap="flat">
          <a:solidFill>
            <a:srgbClr val="000000"/>
          </a:solidFill>
          <a:prstDash val="solid"/>
          <a:headEnd type="none" w="med" len="med"/>
          <a:tailEnd type="none" w="med" len="med"/>
        </a:ln>
      </a:spPr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6"/>
  <sheetViews>
    <sheetView showGridLines="0" tabSelected="1" zoomScale="115" zoomScaleNormal="115" workbookViewId="0">
      <selection activeCell="A4" sqref="A4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5.7109375" style="1" customWidth="1"/>
    <col min="14" max="14" width="3" style="1" customWidth="1"/>
    <col min="15" max="15" width="12" style="1" customWidth="1"/>
    <col min="16" max="16" width="15.5703125" style="1" customWidth="1"/>
    <col min="17" max="16384" width="11.42578125" style="1"/>
  </cols>
  <sheetData>
    <row r="1" spans="1:15" x14ac:dyDescent="0.2">
      <c r="H1" s="1" t="s">
        <v>0</v>
      </c>
    </row>
    <row r="2" spans="1:15" x14ac:dyDescent="0.2">
      <c r="H2" s="1" t="s">
        <v>1</v>
      </c>
    </row>
    <row r="5" spans="1:15" x14ac:dyDescent="0.2">
      <c r="A5" s="346" t="s">
        <v>2</v>
      </c>
      <c r="B5" s="346"/>
      <c r="C5" s="346"/>
      <c r="D5" s="346"/>
      <c r="E5" s="346"/>
      <c r="F5" s="346"/>
      <c r="G5" s="346"/>
      <c r="H5" s="346"/>
      <c r="I5" s="346"/>
      <c r="J5" s="346"/>
      <c r="K5" s="346"/>
      <c r="L5" s="346"/>
      <c r="M5" s="346"/>
      <c r="N5" s="345" t="s">
        <v>3</v>
      </c>
      <c r="O5" s="345"/>
    </row>
    <row r="6" spans="1:15" ht="19.899999999999999" customHeight="1" x14ac:dyDescent="0.2">
      <c r="A6" s="346"/>
      <c r="B6" s="346"/>
      <c r="C6" s="346"/>
      <c r="D6" s="346"/>
      <c r="E6" s="346"/>
      <c r="F6" s="346"/>
      <c r="G6" s="346"/>
      <c r="H6" s="346"/>
      <c r="I6" s="346"/>
      <c r="J6" s="346"/>
      <c r="K6" s="346"/>
      <c r="L6" s="346"/>
      <c r="M6" s="346"/>
      <c r="N6" s="347" t="s">
        <v>4</v>
      </c>
      <c r="O6" s="347"/>
    </row>
    <row r="7" spans="1:15" ht="13.15" customHeight="1" x14ac:dyDescent="0.2">
      <c r="A7" s="348" t="s">
        <v>5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</row>
    <row r="8" spans="1:15" ht="13.15" customHeight="1" x14ac:dyDescent="0.2">
      <c r="A8" s="349"/>
      <c r="B8" s="350"/>
      <c r="C8" s="350"/>
      <c r="D8" s="350"/>
      <c r="E8" s="350"/>
      <c r="F8" s="350"/>
      <c r="G8" s="350"/>
      <c r="H8" s="350"/>
      <c r="I8" s="350"/>
      <c r="J8" s="350"/>
      <c r="K8" s="350"/>
      <c r="L8" s="350"/>
      <c r="M8" s="350"/>
      <c r="N8" s="350"/>
      <c r="O8" s="351"/>
    </row>
    <row r="9" spans="1:15" ht="13.15" customHeight="1" x14ac:dyDescent="0.2">
      <c r="A9" s="352" t="s">
        <v>6</v>
      </c>
      <c r="B9" s="352"/>
      <c r="C9" s="352"/>
      <c r="D9" s="352"/>
      <c r="E9" s="352"/>
      <c r="F9" s="352"/>
      <c r="G9" s="353" t="s">
        <v>7</v>
      </c>
      <c r="H9" s="354"/>
      <c r="I9" s="354"/>
      <c r="J9" s="354"/>
      <c r="K9" s="354"/>
      <c r="L9" s="354"/>
      <c r="M9" s="355"/>
      <c r="N9" s="353" t="s">
        <v>8</v>
      </c>
      <c r="O9" s="356"/>
    </row>
    <row r="10" spans="1:15" s="84" customFormat="1" ht="34.5" customHeight="1" x14ac:dyDescent="0.2">
      <c r="A10" s="357" t="s">
        <v>9</v>
      </c>
      <c r="B10" s="357"/>
      <c r="C10" s="357"/>
      <c r="D10" s="357"/>
      <c r="E10" s="357"/>
      <c r="F10" s="357"/>
      <c r="G10" s="358" t="s">
        <v>10</v>
      </c>
      <c r="H10" s="359"/>
      <c r="I10" s="359"/>
      <c r="J10" s="359"/>
      <c r="K10" s="359"/>
      <c r="L10" s="359"/>
      <c r="M10" s="360"/>
      <c r="N10" s="361"/>
      <c r="O10" s="362"/>
    </row>
    <row r="11" spans="1:15" ht="13.15" customHeight="1" x14ac:dyDescent="0.2">
      <c r="A11" s="363" t="s">
        <v>11</v>
      </c>
      <c r="B11" s="363"/>
      <c r="C11" s="363"/>
      <c r="D11" s="363"/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63"/>
    </row>
    <row r="12" spans="1:15" ht="13.15" customHeight="1" x14ac:dyDescent="0.2">
      <c r="A12" s="364"/>
      <c r="B12" s="364"/>
      <c r="C12" s="364"/>
      <c r="D12" s="364"/>
      <c r="E12" s="364"/>
      <c r="F12" s="364"/>
      <c r="G12" s="364"/>
      <c r="H12" s="364"/>
      <c r="I12" s="364"/>
      <c r="J12" s="364"/>
      <c r="K12" s="364"/>
      <c r="L12" s="364"/>
      <c r="M12" s="364"/>
      <c r="N12" s="364"/>
      <c r="O12" s="364"/>
    </row>
    <row r="13" spans="1:15" ht="13.15" customHeight="1" x14ac:dyDescent="0.2">
      <c r="A13" s="364" t="s">
        <v>12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</row>
    <row r="14" spans="1:15" ht="13.15" customHeight="1" x14ac:dyDescent="0.2">
      <c r="A14" s="365" t="s">
        <v>13</v>
      </c>
      <c r="B14" s="365"/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  <c r="N14" s="366">
        <f>'FSUP-I'!K23</f>
        <v>0</v>
      </c>
      <c r="O14" s="366"/>
    </row>
    <row r="15" spans="1:15" ht="13.15" customHeight="1" x14ac:dyDescent="0.2">
      <c r="A15" s="365" t="s">
        <v>14</v>
      </c>
      <c r="B15" s="365"/>
      <c r="C15" s="365"/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6">
        <f>'FSUP-I'!L23</f>
        <v>0</v>
      </c>
      <c r="O15" s="366"/>
    </row>
    <row r="16" spans="1:15" ht="13.15" customHeight="1" x14ac:dyDescent="0.2">
      <c r="A16" s="367" t="s">
        <v>15</v>
      </c>
      <c r="B16" s="367"/>
      <c r="C16" s="367"/>
      <c r="D16" s="367"/>
      <c r="E16" s="367"/>
      <c r="F16" s="367"/>
      <c r="G16" s="367"/>
      <c r="H16" s="367"/>
      <c r="I16" s="367"/>
      <c r="J16" s="367"/>
      <c r="K16" s="367"/>
      <c r="L16" s="367"/>
      <c r="M16" s="367"/>
      <c r="N16" s="368">
        <f>SUM(N14:O15)</f>
        <v>0</v>
      </c>
      <c r="O16" s="368"/>
    </row>
    <row r="17" spans="1:19" ht="13.15" customHeight="1" x14ac:dyDescent="0.2">
      <c r="A17" s="365" t="s">
        <v>16</v>
      </c>
      <c r="B17" s="365"/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6">
        <f>ROUND(N14*'FSUP-VII'!$F$51,2)</f>
        <v>0</v>
      </c>
      <c r="O17" s="366"/>
    </row>
    <row r="18" spans="1:19" ht="13.15" customHeight="1" x14ac:dyDescent="0.2">
      <c r="A18" s="365" t="s">
        <v>17</v>
      </c>
      <c r="B18" s="365"/>
      <c r="C18" s="365"/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6">
        <f>ROUND(N15*0.2,2)</f>
        <v>0</v>
      </c>
      <c r="O18" s="366"/>
    </row>
    <row r="19" spans="1:19" s="3" customFormat="1" ht="13.15" customHeight="1" x14ac:dyDescent="0.2">
      <c r="A19" s="367" t="s">
        <v>18</v>
      </c>
      <c r="B19" s="367"/>
      <c r="C19" s="367"/>
      <c r="D19" s="367"/>
      <c r="E19" s="367"/>
      <c r="F19" s="367"/>
      <c r="G19" s="367"/>
      <c r="H19" s="367"/>
      <c r="I19" s="367"/>
      <c r="J19" s="367"/>
      <c r="K19" s="367"/>
      <c r="L19" s="367"/>
      <c r="M19" s="367"/>
      <c r="N19" s="368">
        <f>SUM(N17:O18)</f>
        <v>0</v>
      </c>
      <c r="O19" s="368"/>
    </row>
    <row r="20" spans="1:19" ht="13.15" customHeight="1" x14ac:dyDescent="0.2">
      <c r="A20" s="365" t="s">
        <v>19</v>
      </c>
      <c r="B20" s="365"/>
      <c r="C20" s="365"/>
      <c r="D20" s="365"/>
      <c r="E20" s="365"/>
      <c r="F20" s="365"/>
      <c r="G20" s="365"/>
      <c r="H20" s="365"/>
      <c r="I20" s="365"/>
      <c r="J20" s="365"/>
      <c r="K20" s="365"/>
      <c r="L20" s="365"/>
      <c r="M20" s="365"/>
      <c r="N20" s="366">
        <f>'FSUP-II'!F25</f>
        <v>0</v>
      </c>
      <c r="O20" s="366"/>
    </row>
    <row r="21" spans="1:19" ht="13.15" customHeight="1" x14ac:dyDescent="0.2">
      <c r="A21" s="365" t="s">
        <v>20</v>
      </c>
      <c r="B21" s="365"/>
      <c r="C21" s="365"/>
      <c r="D21" s="365"/>
      <c r="E21" s="365"/>
      <c r="F21" s="365"/>
      <c r="G21" s="365"/>
      <c r="H21" s="365"/>
      <c r="I21" s="365"/>
      <c r="J21" s="365"/>
      <c r="K21" s="365"/>
      <c r="L21" s="365"/>
      <c r="M21" s="365"/>
      <c r="N21" s="366">
        <f>'FSUP-II'!K25</f>
        <v>0</v>
      </c>
      <c r="O21" s="366"/>
    </row>
    <row r="22" spans="1:19" s="3" customFormat="1" ht="13.15" customHeight="1" x14ac:dyDescent="0.2">
      <c r="A22" s="367" t="s">
        <v>21</v>
      </c>
      <c r="B22" s="367"/>
      <c r="C22" s="367"/>
      <c r="D22" s="367"/>
      <c r="E22" s="367"/>
      <c r="F22" s="367"/>
      <c r="G22" s="367"/>
      <c r="H22" s="367"/>
      <c r="I22" s="367"/>
      <c r="J22" s="367"/>
      <c r="K22" s="367"/>
      <c r="L22" s="367"/>
      <c r="M22" s="367"/>
      <c r="N22" s="368">
        <f>SUM(N20:O21)</f>
        <v>0</v>
      </c>
      <c r="O22" s="368"/>
      <c r="S22" s="344"/>
    </row>
    <row r="23" spans="1:19" ht="13.15" customHeight="1" x14ac:dyDescent="0.2">
      <c r="A23" s="364"/>
      <c r="B23" s="364"/>
      <c r="C23" s="364"/>
      <c r="D23" s="364"/>
      <c r="E23" s="364"/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S23" s="344"/>
    </row>
    <row r="24" spans="1:19" ht="13.15" customHeight="1" x14ac:dyDescent="0.2">
      <c r="A24" s="364" t="s">
        <v>22</v>
      </c>
      <c r="B24" s="364"/>
      <c r="C24" s="364"/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S24" s="2"/>
    </row>
    <row r="25" spans="1:19" ht="13.15" customHeight="1" x14ac:dyDescent="0.2">
      <c r="A25" s="365" t="s">
        <v>23</v>
      </c>
      <c r="B25" s="365"/>
      <c r="C25" s="365"/>
      <c r="D25" s="365"/>
      <c r="E25" s="365"/>
      <c r="F25" s="365"/>
      <c r="G25" s="365"/>
      <c r="H25" s="365"/>
      <c r="I25" s="365"/>
      <c r="J25" s="365"/>
      <c r="K25" s="365"/>
      <c r="L25" s="365"/>
      <c r="M25" s="365"/>
      <c r="N25" s="366">
        <f>'FSUP-III'!G17</f>
        <v>0</v>
      </c>
      <c r="O25" s="366"/>
    </row>
    <row r="26" spans="1:19" ht="13.15" customHeight="1" x14ac:dyDescent="0.2">
      <c r="A26" s="365" t="s">
        <v>24</v>
      </c>
      <c r="B26" s="365"/>
      <c r="C26" s="365"/>
      <c r="D26" s="365"/>
      <c r="E26" s="365"/>
      <c r="F26" s="365"/>
      <c r="G26" s="365"/>
      <c r="H26" s="365"/>
      <c r="I26" s="365"/>
      <c r="J26" s="365"/>
      <c r="K26" s="365"/>
      <c r="L26" s="365"/>
      <c r="M26" s="365"/>
      <c r="N26" s="366">
        <f>'FSUP-III'!G28</f>
        <v>0</v>
      </c>
      <c r="O26" s="366"/>
    </row>
    <row r="27" spans="1:19" ht="13.15" customHeight="1" x14ac:dyDescent="0.2">
      <c r="A27" s="365" t="s">
        <v>25</v>
      </c>
      <c r="B27" s="365"/>
      <c r="C27" s="365"/>
      <c r="D27" s="365"/>
      <c r="E27" s="365"/>
      <c r="F27" s="365"/>
      <c r="G27" s="365"/>
      <c r="H27" s="365"/>
      <c r="I27" s="365"/>
      <c r="J27" s="365"/>
      <c r="K27" s="365"/>
      <c r="L27" s="365"/>
      <c r="M27" s="365"/>
      <c r="N27" s="366">
        <f>'FSUP-III'!G35</f>
        <v>0</v>
      </c>
      <c r="O27" s="366"/>
    </row>
    <row r="28" spans="1:19" ht="13.15" customHeight="1" x14ac:dyDescent="0.2">
      <c r="A28" s="365" t="s">
        <v>26</v>
      </c>
      <c r="B28" s="365"/>
      <c r="C28" s="365"/>
      <c r="D28" s="365"/>
      <c r="E28" s="365"/>
      <c r="F28" s="365"/>
      <c r="G28" s="365"/>
      <c r="H28" s="365"/>
      <c r="I28" s="365"/>
      <c r="J28" s="365"/>
      <c r="K28" s="365"/>
      <c r="L28" s="365"/>
      <c r="M28" s="365"/>
      <c r="N28" s="366">
        <f>'FSUP-III'!G40</f>
        <v>0</v>
      </c>
      <c r="O28" s="366"/>
    </row>
    <row r="29" spans="1:19" s="3" customFormat="1" ht="13.15" customHeight="1" x14ac:dyDescent="0.2">
      <c r="A29" s="367" t="s">
        <v>27</v>
      </c>
      <c r="B29" s="367"/>
      <c r="C29" s="367"/>
      <c r="D29" s="367"/>
      <c r="E29" s="367"/>
      <c r="F29" s="367"/>
      <c r="G29" s="367"/>
      <c r="H29" s="367"/>
      <c r="I29" s="367"/>
      <c r="J29" s="367"/>
      <c r="K29" s="367"/>
      <c r="L29" s="367"/>
      <c r="M29" s="367"/>
      <c r="N29" s="368">
        <f>SUM(N25:O28)</f>
        <v>0</v>
      </c>
      <c r="O29" s="368"/>
    </row>
    <row r="30" spans="1:19" ht="13.15" customHeight="1" x14ac:dyDescent="0.2">
      <c r="A30" s="369" t="s">
        <v>28</v>
      </c>
      <c r="B30" s="369"/>
      <c r="C30" s="369"/>
      <c r="D30" s="369"/>
      <c r="E30" s="369"/>
      <c r="F30" s="369"/>
      <c r="G30" s="369"/>
      <c r="H30" s="369"/>
      <c r="I30" s="369"/>
      <c r="J30" s="369"/>
      <c r="K30" s="369"/>
      <c r="L30" s="369"/>
      <c r="M30" s="369"/>
      <c r="N30" s="370">
        <f>N29+N22+N19+N16</f>
        <v>0</v>
      </c>
      <c r="O30" s="370"/>
      <c r="P30" s="2"/>
    </row>
    <row r="31" spans="1:19" ht="13.15" customHeight="1" x14ac:dyDescent="0.2">
      <c r="A31" s="364"/>
      <c r="B31" s="364"/>
      <c r="C31" s="364"/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</row>
    <row r="32" spans="1:19" ht="13.15" customHeight="1" x14ac:dyDescent="0.2">
      <c r="A32" s="371" t="s">
        <v>29</v>
      </c>
      <c r="B32" s="371"/>
      <c r="C32" s="371"/>
      <c r="D32" s="371"/>
      <c r="E32" s="371"/>
      <c r="F32" s="371"/>
      <c r="G32" s="371"/>
      <c r="H32" s="371"/>
      <c r="I32" s="371"/>
      <c r="J32" s="371"/>
      <c r="K32" s="371"/>
      <c r="L32" s="371"/>
      <c r="M32" s="371"/>
      <c r="N32" s="366">
        <f>ROUND('FSUP-V'!$F$39*(N16),2)</f>
        <v>0</v>
      </c>
      <c r="O32" s="366"/>
      <c r="P32" s="2"/>
    </row>
    <row r="33" spans="1:16" ht="13.15" customHeight="1" x14ac:dyDescent="0.2">
      <c r="A33" s="371" t="s">
        <v>30</v>
      </c>
      <c r="B33" s="371"/>
      <c r="C33" s="371"/>
      <c r="D33" s="371"/>
      <c r="E33" s="371"/>
      <c r="F33" s="371"/>
      <c r="G33" s="371"/>
      <c r="H33" s="371"/>
      <c r="I33" s="371"/>
      <c r="J33" s="371"/>
      <c r="K33" s="371"/>
      <c r="L33" s="371"/>
      <c r="M33" s="371"/>
      <c r="N33" s="372">
        <f>ROUND(0.1*(N16+N19+N22+N29+N32),2)</f>
        <v>0</v>
      </c>
      <c r="O33" s="372"/>
    </row>
    <row r="34" spans="1:16" ht="13.15" customHeight="1" x14ac:dyDescent="0.2">
      <c r="A34" s="371" t="s">
        <v>31</v>
      </c>
      <c r="B34" s="371"/>
      <c r="C34" s="371"/>
      <c r="D34" s="371"/>
      <c r="E34" s="371"/>
      <c r="F34" s="371"/>
      <c r="G34" s="371"/>
      <c r="H34" s="371"/>
      <c r="I34" s="371"/>
      <c r="J34" s="371"/>
      <c r="K34" s="371"/>
      <c r="L34" s="371"/>
      <c r="M34" s="371"/>
      <c r="N34" s="366">
        <f>ROUND(0.1662*(N16+N19+N22+N29+N32+N33),2)</f>
        <v>0</v>
      </c>
      <c r="O34" s="366"/>
    </row>
    <row r="35" spans="1:16" ht="13.15" customHeight="1" x14ac:dyDescent="0.2">
      <c r="A35" s="369" t="s">
        <v>32</v>
      </c>
      <c r="B35" s="369"/>
      <c r="C35" s="369"/>
      <c r="D35" s="369"/>
      <c r="E35" s="369"/>
      <c r="F35" s="369"/>
      <c r="G35" s="369"/>
      <c r="H35" s="369"/>
      <c r="I35" s="369"/>
      <c r="J35" s="369"/>
      <c r="K35" s="369"/>
      <c r="L35" s="369"/>
      <c r="M35" s="369"/>
      <c r="N35" s="370">
        <f>SUM(N32:O34)</f>
        <v>0</v>
      </c>
      <c r="O35" s="370"/>
      <c r="P35" s="2"/>
    </row>
    <row r="36" spans="1:16" s="11" customFormat="1" ht="19.899999999999999" customHeight="1" x14ac:dyDescent="0.2">
      <c r="A36" s="373" t="s">
        <v>33</v>
      </c>
      <c r="B36" s="373"/>
      <c r="C36" s="373"/>
      <c r="D36" s="373"/>
      <c r="E36" s="373"/>
      <c r="F36" s="373"/>
      <c r="G36" s="373"/>
      <c r="H36" s="373"/>
      <c r="I36" s="373"/>
      <c r="J36" s="373"/>
      <c r="K36" s="373"/>
      <c r="L36" s="373"/>
      <c r="M36" s="373"/>
      <c r="N36" s="374">
        <f>N35+N30</f>
        <v>0</v>
      </c>
      <c r="O36" s="374"/>
    </row>
    <row r="37" spans="1:16" ht="13.15" customHeight="1" x14ac:dyDescent="0.2">
      <c r="A37" s="375" t="s">
        <v>34</v>
      </c>
      <c r="B37" s="375"/>
      <c r="C37" s="375"/>
      <c r="D37" s="375"/>
      <c r="E37" s="375"/>
      <c r="F37" s="375"/>
      <c r="G37" s="375"/>
      <c r="H37" s="375"/>
      <c r="I37" s="375"/>
      <c r="J37" s="376" t="s">
        <v>35</v>
      </c>
      <c r="K37" s="376"/>
      <c r="L37" s="376"/>
      <c r="M37" s="376"/>
      <c r="N37" s="376"/>
      <c r="O37" s="376"/>
    </row>
    <row r="38" spans="1:16" ht="13.15" customHeight="1" x14ac:dyDescent="0.2">
      <c r="A38" s="377"/>
      <c r="B38" s="377"/>
      <c r="C38" s="377"/>
      <c r="D38" s="377"/>
      <c r="E38" s="377"/>
      <c r="F38" s="377"/>
      <c r="G38" s="377"/>
      <c r="H38" s="377"/>
      <c r="I38" s="377"/>
      <c r="J38" s="378" t="s">
        <v>36</v>
      </c>
      <c r="K38" s="350"/>
      <c r="L38" s="350"/>
      <c r="M38" s="350"/>
      <c r="N38" s="350"/>
      <c r="O38" s="351"/>
    </row>
    <row r="39" spans="1:16" ht="13.15" customHeight="1" x14ac:dyDescent="0.2">
      <c r="A39" s="352" t="s">
        <v>37</v>
      </c>
      <c r="B39" s="352"/>
      <c r="C39" s="352"/>
      <c r="D39" s="352"/>
      <c r="E39" s="352"/>
      <c r="F39" s="352"/>
      <c r="G39" s="352"/>
      <c r="H39" s="352"/>
      <c r="I39" s="352"/>
      <c r="J39" s="352"/>
      <c r="K39" s="352"/>
      <c r="L39" s="352"/>
      <c r="M39" s="352"/>
      <c r="N39" s="381" t="s">
        <v>38</v>
      </c>
      <c r="O39" s="381"/>
    </row>
    <row r="40" spans="1:16" ht="13.15" customHeight="1" x14ac:dyDescent="0.2">
      <c r="A40" s="382"/>
      <c r="B40" s="382"/>
      <c r="C40" s="382"/>
      <c r="D40" s="382"/>
      <c r="E40" s="382"/>
      <c r="F40" s="382"/>
      <c r="G40" s="382"/>
      <c r="H40" s="382"/>
      <c r="I40" s="382"/>
      <c r="J40" s="382"/>
      <c r="K40" s="382"/>
      <c r="L40" s="382"/>
      <c r="M40" s="382"/>
      <c r="N40" s="383"/>
      <c r="O40" s="384"/>
    </row>
    <row r="41" spans="1:16" ht="13.15" customHeight="1" x14ac:dyDescent="0.2">
      <c r="A41" s="4" t="s">
        <v>39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6"/>
      <c r="O41" s="7"/>
    </row>
    <row r="42" spans="1:16" ht="13.15" customHeight="1" x14ac:dyDescent="0.2">
      <c r="A42" s="166" t="s">
        <v>40</v>
      </c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8"/>
    </row>
    <row r="43" spans="1:16" ht="13.15" customHeight="1" x14ac:dyDescent="0.2">
      <c r="A43" s="379" t="s">
        <v>41</v>
      </c>
      <c r="B43" s="379"/>
      <c r="C43" s="379"/>
      <c r="D43" s="379"/>
      <c r="E43" s="379"/>
      <c r="F43" s="379"/>
      <c r="G43" s="379"/>
      <c r="H43" s="379"/>
      <c r="I43" s="379"/>
      <c r="J43" s="379"/>
      <c r="K43" s="379"/>
      <c r="L43" s="379"/>
      <c r="M43" s="379"/>
      <c r="N43" s="379"/>
      <c r="O43" s="379"/>
    </row>
    <row r="44" spans="1:16" ht="13.15" customHeight="1" x14ac:dyDescent="0.2">
      <c r="A44" s="173" t="s">
        <v>42</v>
      </c>
      <c r="B44" s="174"/>
      <c r="C44" s="174"/>
      <c r="D44" s="174"/>
      <c r="E44" s="174"/>
      <c r="F44" s="174"/>
      <c r="G44" s="174"/>
      <c r="H44" s="174"/>
      <c r="I44" s="174"/>
      <c r="J44" s="174"/>
      <c r="K44" s="174"/>
      <c r="L44" s="174"/>
      <c r="M44" s="174"/>
      <c r="N44" s="174"/>
      <c r="O44" s="175"/>
    </row>
    <row r="45" spans="1:16" ht="13.15" customHeight="1" x14ac:dyDescent="0.2">
      <c r="A45" s="379" t="s">
        <v>43</v>
      </c>
      <c r="B45" s="379"/>
      <c r="C45" s="379"/>
      <c r="D45" s="379"/>
      <c r="E45" s="379"/>
      <c r="F45" s="379"/>
      <c r="G45" s="379"/>
      <c r="H45" s="379"/>
      <c r="I45" s="379"/>
      <c r="J45" s="379"/>
      <c r="K45" s="379"/>
      <c r="L45" s="379"/>
      <c r="M45" s="379"/>
      <c r="N45" s="379"/>
      <c r="O45" s="379"/>
    </row>
    <row r="46" spans="1:16" ht="13.15" customHeight="1" x14ac:dyDescent="0.2">
      <c r="A46" s="173" t="s">
        <v>44</v>
      </c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5"/>
    </row>
    <row r="47" spans="1:16" ht="13.15" customHeight="1" x14ac:dyDescent="0.2">
      <c r="A47" s="173" t="s">
        <v>45</v>
      </c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5"/>
    </row>
    <row r="48" spans="1:16" ht="13.15" customHeight="1" x14ac:dyDescent="0.2">
      <c r="A48" s="173" t="s">
        <v>46</v>
      </c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5"/>
    </row>
    <row r="49" spans="1:16" ht="13.15" customHeight="1" x14ac:dyDescent="0.2">
      <c r="A49" s="380" t="s">
        <v>47</v>
      </c>
      <c r="B49" s="380"/>
      <c r="C49" s="380"/>
      <c r="D49" s="380"/>
      <c r="E49" s="380"/>
      <c r="F49" s="380"/>
      <c r="G49" s="380"/>
      <c r="H49" s="380"/>
      <c r="I49" s="380"/>
      <c r="J49" s="380"/>
      <c r="K49" s="380"/>
      <c r="L49" s="380"/>
      <c r="M49" s="380"/>
      <c r="N49" s="380"/>
      <c r="O49" s="380"/>
    </row>
    <row r="50" spans="1:16" ht="13.15" customHeight="1" x14ac:dyDescent="0.2">
      <c r="A50" s="380" t="s">
        <v>48</v>
      </c>
      <c r="B50" s="380"/>
      <c r="C50" s="380"/>
      <c r="D50" s="380"/>
      <c r="E50" s="380"/>
      <c r="F50" s="380"/>
      <c r="G50" s="380"/>
      <c r="H50" s="380"/>
      <c r="I50" s="380"/>
      <c r="J50" s="380"/>
      <c r="K50" s="380"/>
      <c r="L50" s="380"/>
      <c r="M50" s="380"/>
      <c r="N50" s="380"/>
      <c r="O50" s="380"/>
    </row>
    <row r="51" spans="1:16" ht="13.15" customHeight="1" x14ac:dyDescent="0.2">
      <c r="A51" s="380" t="s">
        <v>49</v>
      </c>
      <c r="B51" s="380"/>
      <c r="C51" s="380"/>
      <c r="D51" s="380"/>
      <c r="E51" s="380"/>
      <c r="F51" s="380"/>
      <c r="G51" s="380"/>
      <c r="H51" s="380"/>
      <c r="I51" s="380"/>
      <c r="J51" s="380"/>
      <c r="K51" s="380"/>
      <c r="L51" s="380"/>
      <c r="M51" s="380"/>
      <c r="N51" s="380"/>
      <c r="O51" s="380"/>
    </row>
    <row r="52" spans="1:16" ht="13.15" customHeight="1" x14ac:dyDescent="0.2">
      <c r="A52" s="173" t="s">
        <v>50</v>
      </c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5"/>
    </row>
    <row r="53" spans="1:16" ht="13.15" customHeight="1" x14ac:dyDescent="0.2">
      <c r="A53" s="170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2"/>
    </row>
    <row r="56" spans="1:16" x14ac:dyDescent="0.2">
      <c r="O56" s="2"/>
      <c r="P56" s="2"/>
    </row>
  </sheetData>
  <mergeCells count="70">
    <mergeCell ref="A45:O45"/>
    <mergeCell ref="A49:O49"/>
    <mergeCell ref="A50:O50"/>
    <mergeCell ref="A51:O51"/>
    <mergeCell ref="A39:M39"/>
    <mergeCell ref="N39:O39"/>
    <mergeCell ref="A40:M40"/>
    <mergeCell ref="N40:O40"/>
    <mergeCell ref="A43:O43"/>
    <mergeCell ref="A36:M36"/>
    <mergeCell ref="N36:O36"/>
    <mergeCell ref="A37:I37"/>
    <mergeCell ref="J37:O37"/>
    <mergeCell ref="A38:I38"/>
    <mergeCell ref="J38:O38"/>
    <mergeCell ref="A33:M33"/>
    <mergeCell ref="N33:O33"/>
    <mergeCell ref="A34:M34"/>
    <mergeCell ref="N34:O34"/>
    <mergeCell ref="A35:M35"/>
    <mergeCell ref="N35:O35"/>
    <mergeCell ref="A30:M30"/>
    <mergeCell ref="N30:O30"/>
    <mergeCell ref="A31:O31"/>
    <mergeCell ref="A32:M32"/>
    <mergeCell ref="N32:O32"/>
    <mergeCell ref="A27:M27"/>
    <mergeCell ref="N27:O27"/>
    <mergeCell ref="A28:M28"/>
    <mergeCell ref="N28:O28"/>
    <mergeCell ref="A29:M29"/>
    <mergeCell ref="N29:O29"/>
    <mergeCell ref="A24:O24"/>
    <mergeCell ref="A25:M25"/>
    <mergeCell ref="N25:O25"/>
    <mergeCell ref="A26:M26"/>
    <mergeCell ref="N26:O26"/>
    <mergeCell ref="A21:M21"/>
    <mergeCell ref="N21:O21"/>
    <mergeCell ref="A22:M22"/>
    <mergeCell ref="N22:O22"/>
    <mergeCell ref="A23:O23"/>
    <mergeCell ref="A18:M18"/>
    <mergeCell ref="N18:O18"/>
    <mergeCell ref="A19:M19"/>
    <mergeCell ref="N19:O19"/>
    <mergeCell ref="A20:M20"/>
    <mergeCell ref="N20:O20"/>
    <mergeCell ref="A15:M15"/>
    <mergeCell ref="N15:O15"/>
    <mergeCell ref="A16:M16"/>
    <mergeCell ref="N16:O16"/>
    <mergeCell ref="A17:M17"/>
    <mergeCell ref="N17:O17"/>
    <mergeCell ref="A11:O11"/>
    <mergeCell ref="A12:O12"/>
    <mergeCell ref="A13:O13"/>
    <mergeCell ref="A14:M14"/>
    <mergeCell ref="N14:O14"/>
    <mergeCell ref="A9:F9"/>
    <mergeCell ref="G9:M9"/>
    <mergeCell ref="N9:O9"/>
    <mergeCell ref="A10:F10"/>
    <mergeCell ref="G10:M10"/>
    <mergeCell ref="N10:O10"/>
    <mergeCell ref="N5:O5"/>
    <mergeCell ref="A5:M6"/>
    <mergeCell ref="N6:O6"/>
    <mergeCell ref="A7:O7"/>
    <mergeCell ref="A8:O8"/>
  </mergeCells>
  <printOptions horizontalCentered="1"/>
  <pageMargins left="0.78749999999999998" right="0.39374999999999999" top="0.78749999999999998" bottom="0.39374999999999999" header="0.51180599999999998" footer="0.51180599999999998"/>
  <pageSetup paperSize="9" scale="99" orientation="portrait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5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55.7109375" style="8" customWidth="1"/>
    <col min="2" max="2" width="4.7109375" style="9" customWidth="1"/>
    <col min="3" max="3" width="6.7109375" style="63" customWidth="1"/>
    <col min="4" max="10" width="9.7109375" style="10" customWidth="1"/>
    <col min="11" max="12" width="14.7109375" style="10" customWidth="1"/>
    <col min="13" max="13" width="11.42578125" style="73"/>
    <col min="14" max="16" width="11.42578125" style="10"/>
    <col min="17" max="17" width="7.5703125" style="73" customWidth="1"/>
    <col min="18" max="18" width="3.85546875" style="10" customWidth="1"/>
    <col min="19" max="16384" width="11.42578125" style="10"/>
  </cols>
  <sheetData>
    <row r="1" spans="1:17" s="1" customFormat="1" ht="11.25" customHeight="1" x14ac:dyDescent="0.2">
      <c r="A1" s="329" t="s">
        <v>51</v>
      </c>
    </row>
    <row r="2" spans="1:17" s="1" customFormat="1" ht="11.25" customHeight="1" x14ac:dyDescent="0.2">
      <c r="A2" s="329" t="s">
        <v>52</v>
      </c>
    </row>
    <row r="3" spans="1:17" s="1" customFormat="1" ht="11.25" customHeight="1" x14ac:dyDescent="0.2">
      <c r="A3" s="329"/>
    </row>
    <row r="4" spans="1:17" s="1" customFormat="1" ht="12" customHeight="1" x14ac:dyDescent="0.2"/>
    <row r="5" spans="1:17" ht="11.25" customHeight="1" x14ac:dyDescent="0.2">
      <c r="A5" s="387" t="s">
        <v>53</v>
      </c>
      <c r="B5" s="388"/>
      <c r="C5" s="388"/>
      <c r="D5" s="388"/>
      <c r="E5" s="388"/>
      <c r="F5" s="388"/>
      <c r="G5" s="388"/>
      <c r="H5" s="388"/>
      <c r="I5" s="388"/>
      <c r="J5" s="389"/>
      <c r="K5" s="385" t="s">
        <v>3</v>
      </c>
      <c r="L5" s="386"/>
      <c r="Q5" s="10"/>
    </row>
    <row r="6" spans="1:17" ht="19.899999999999999" customHeight="1" x14ac:dyDescent="0.2">
      <c r="A6" s="390"/>
      <c r="B6" s="391"/>
      <c r="C6" s="391"/>
      <c r="D6" s="391"/>
      <c r="E6" s="391"/>
      <c r="F6" s="391"/>
      <c r="G6" s="391"/>
      <c r="H6" s="391"/>
      <c r="I6" s="391"/>
      <c r="J6" s="392"/>
      <c r="K6" s="390" t="s">
        <v>54</v>
      </c>
      <c r="L6" s="392"/>
    </row>
    <row r="7" spans="1:17" ht="13.15" customHeight="1" x14ac:dyDescent="0.2">
      <c r="A7" s="393" t="s">
        <v>5</v>
      </c>
      <c r="B7" s="394"/>
      <c r="C7" s="394"/>
      <c r="D7" s="394"/>
      <c r="E7" s="394"/>
      <c r="F7" s="394"/>
      <c r="G7" s="394"/>
      <c r="H7" s="394"/>
      <c r="I7" s="394"/>
      <c r="J7" s="394"/>
      <c r="K7" s="394"/>
      <c r="L7" s="395"/>
    </row>
    <row r="8" spans="1:17" ht="13.15" customHeight="1" x14ac:dyDescent="0.2">
      <c r="A8" s="396">
        <f>FSUP!A8</f>
        <v>0</v>
      </c>
      <c r="B8" s="397"/>
      <c r="C8" s="397"/>
      <c r="D8" s="397"/>
      <c r="E8" s="397"/>
      <c r="F8" s="397"/>
      <c r="G8" s="397"/>
      <c r="H8" s="397"/>
      <c r="I8" s="397"/>
      <c r="J8" s="397"/>
      <c r="K8" s="397"/>
      <c r="L8" s="398"/>
    </row>
    <row r="9" spans="1:17" ht="13.15" customHeight="1" x14ac:dyDescent="0.2">
      <c r="A9" s="101" t="s">
        <v>6</v>
      </c>
      <c r="B9" s="399" t="s">
        <v>7</v>
      </c>
      <c r="C9" s="399"/>
      <c r="D9" s="399"/>
      <c r="E9" s="399"/>
      <c r="F9" s="399"/>
      <c r="G9" s="399"/>
      <c r="H9" s="399"/>
      <c r="I9" s="399"/>
      <c r="J9" s="400"/>
      <c r="K9" s="401" t="s">
        <v>8</v>
      </c>
      <c r="L9" s="402"/>
    </row>
    <row r="10" spans="1:17" ht="22.5" customHeight="1" x14ac:dyDescent="0.2">
      <c r="A10" s="135" t="str">
        <f>FSUP!A10</f>
        <v>APOIO À FISCALIZAÇÃO E SUPERVISÃO TÉCNICA DE OBRAS</v>
      </c>
      <c r="B10" s="403" t="str">
        <f>FSUP!G10</f>
        <v>APOIO À FISCALIZAÇÃO E SUPERVISÃO TÉCNICA DE CONTRATOS NA ÁREA DE ATUAÇÃO DA CODEVASF NO ESTADO DE GOIÁS E DISTRITO FEDERAL</v>
      </c>
      <c r="C10" s="403"/>
      <c r="D10" s="403"/>
      <c r="E10" s="403"/>
      <c r="F10" s="403"/>
      <c r="G10" s="403"/>
      <c r="H10" s="403"/>
      <c r="I10" s="403"/>
      <c r="J10" s="404"/>
      <c r="K10" s="405"/>
      <c r="L10" s="406"/>
    </row>
    <row r="11" spans="1:17" ht="13.15" customHeight="1" x14ac:dyDescent="0.2">
      <c r="A11" s="407" t="s">
        <v>55</v>
      </c>
      <c r="B11" s="408"/>
      <c r="C11" s="408"/>
      <c r="D11" s="408" t="s">
        <v>56</v>
      </c>
      <c r="E11" s="408"/>
      <c r="F11" s="408"/>
      <c r="G11" s="408"/>
      <c r="H11" s="408"/>
      <c r="I11" s="408"/>
      <c r="J11" s="408"/>
      <c r="K11" s="408" t="s">
        <v>57</v>
      </c>
      <c r="L11" s="409"/>
    </row>
    <row r="12" spans="1:17" ht="13.15" customHeight="1" x14ac:dyDescent="0.2">
      <c r="A12" s="95"/>
      <c r="B12" s="87"/>
      <c r="C12" s="88"/>
      <c r="D12" s="89" t="s">
        <v>58</v>
      </c>
      <c r="E12" s="89" t="s">
        <v>59</v>
      </c>
      <c r="F12" s="89" t="s">
        <v>60</v>
      </c>
      <c r="G12" s="90" t="s">
        <v>61</v>
      </c>
      <c r="H12" s="90" t="s">
        <v>62</v>
      </c>
      <c r="I12" s="90" t="s">
        <v>58</v>
      </c>
      <c r="J12" s="90" t="s">
        <v>63</v>
      </c>
      <c r="K12" s="91" t="s">
        <v>58</v>
      </c>
      <c r="L12" s="85" t="s">
        <v>58</v>
      </c>
    </row>
    <row r="13" spans="1:17" ht="13.15" customHeight="1" x14ac:dyDescent="0.2">
      <c r="A13" s="95" t="s">
        <v>64</v>
      </c>
      <c r="B13" s="87" t="s">
        <v>65</v>
      </c>
      <c r="C13" s="92" t="s">
        <v>66</v>
      </c>
      <c r="D13" s="89" t="s">
        <v>67</v>
      </c>
      <c r="E13" s="89" t="s">
        <v>68</v>
      </c>
      <c r="F13" s="89" t="s">
        <v>69</v>
      </c>
      <c r="G13" s="90" t="s">
        <v>70</v>
      </c>
      <c r="H13" s="90" t="s">
        <v>71</v>
      </c>
      <c r="I13" s="90" t="s">
        <v>72</v>
      </c>
      <c r="J13" s="90" t="s">
        <v>73</v>
      </c>
      <c r="K13" s="93" t="s">
        <v>74</v>
      </c>
      <c r="L13" s="94" t="s">
        <v>75</v>
      </c>
    </row>
    <row r="14" spans="1:17" ht="13.15" customHeight="1" x14ac:dyDescent="0.2">
      <c r="A14" s="337" t="s">
        <v>76</v>
      </c>
      <c r="B14" s="338" t="s">
        <v>77</v>
      </c>
      <c r="C14" s="339" t="s">
        <v>78</v>
      </c>
      <c r="D14" s="340" t="s">
        <v>79</v>
      </c>
      <c r="E14" s="340" t="s">
        <v>80</v>
      </c>
      <c r="F14" s="340" t="s">
        <v>81</v>
      </c>
      <c r="G14" s="340" t="s">
        <v>82</v>
      </c>
      <c r="H14" s="340" t="s">
        <v>83</v>
      </c>
      <c r="I14" s="340" t="s">
        <v>84</v>
      </c>
      <c r="J14" s="340" t="s">
        <v>85</v>
      </c>
      <c r="K14" s="340" t="s">
        <v>86</v>
      </c>
      <c r="L14" s="341" t="s">
        <v>87</v>
      </c>
    </row>
    <row r="15" spans="1:17" ht="13.15" customHeight="1" x14ac:dyDescent="0.2">
      <c r="A15" s="98" t="s">
        <v>88</v>
      </c>
      <c r="B15" s="22"/>
      <c r="C15" s="82"/>
      <c r="D15" s="77"/>
      <c r="E15" s="77"/>
      <c r="F15" s="78"/>
      <c r="G15" s="77"/>
      <c r="H15" s="77"/>
      <c r="I15" s="77"/>
      <c r="J15" s="77"/>
      <c r="K15" s="78"/>
      <c r="L15" s="79"/>
    </row>
    <row r="16" spans="1:17" ht="13.15" customHeight="1" x14ac:dyDescent="0.2">
      <c r="A16" s="100" t="s">
        <v>89</v>
      </c>
      <c r="B16" s="22" t="s">
        <v>90</v>
      </c>
      <c r="C16" s="82">
        <f>C55*12</f>
        <v>12</v>
      </c>
      <c r="D16" s="77"/>
      <c r="E16" s="77">
        <f>ROUND(D16*'FSUP-VII'!$F$51,2)</f>
        <v>0</v>
      </c>
      <c r="F16" s="78">
        <f>ROUND(D16*0.23,2)</f>
        <v>0</v>
      </c>
      <c r="G16" s="77">
        <f>ROUND(0.1*(D16+E16+F16),2)</f>
        <v>0</v>
      </c>
      <c r="H16" s="77">
        <f>ROUND(0.1662*(D16+E16+F16+G16),2)</f>
        <v>0</v>
      </c>
      <c r="I16" s="77">
        <f>SUM(D16:H16)</f>
        <v>0</v>
      </c>
      <c r="J16" s="77">
        <f>ROUND(I16/176,2)</f>
        <v>0</v>
      </c>
      <c r="K16" s="78">
        <f>ROUND(C16*D16,2)</f>
        <v>0</v>
      </c>
      <c r="L16" s="79"/>
    </row>
    <row r="17" spans="1:18" ht="13.15" customHeight="1" x14ac:dyDescent="0.2">
      <c r="A17" s="100" t="s">
        <v>91</v>
      </c>
      <c r="B17" s="74" t="s">
        <v>92</v>
      </c>
      <c r="C17" s="82">
        <f t="shared" ref="C17:C22" si="0">C47*$E$43*12</f>
        <v>36</v>
      </c>
      <c r="D17" s="77"/>
      <c r="E17" s="77">
        <f>ROUND(D17*'FSUP-VII'!$F$51,2)</f>
        <v>0</v>
      </c>
      <c r="F17" s="78">
        <f>ROUND(D17*0.23,2)</f>
        <v>0</v>
      </c>
      <c r="G17" s="77">
        <f>ROUND(0.1*(D17+E17+F17),2)</f>
        <v>0</v>
      </c>
      <c r="H17" s="77">
        <f>ROUND(0.1662*(D17+E17+F17+G17),2)</f>
        <v>0</v>
      </c>
      <c r="I17" s="77">
        <f>SUM(D17:H17)</f>
        <v>0</v>
      </c>
      <c r="J17" s="77">
        <f>ROUND(I17/176,2)</f>
        <v>0</v>
      </c>
      <c r="K17" s="78">
        <f>ROUND(C17*D17,2)</f>
        <v>0</v>
      </c>
      <c r="L17" s="79"/>
      <c r="Q17" s="102"/>
      <c r="R17" s="73"/>
    </row>
    <row r="18" spans="1:18" ht="13.15" customHeight="1" x14ac:dyDescent="0.2">
      <c r="A18" s="96"/>
      <c r="B18" s="74"/>
      <c r="C18" s="82">
        <f t="shared" si="0"/>
        <v>0</v>
      </c>
      <c r="D18" s="77"/>
      <c r="E18" s="77"/>
      <c r="F18" s="78"/>
      <c r="G18" s="77"/>
      <c r="H18" s="77"/>
      <c r="I18" s="77"/>
      <c r="J18" s="77"/>
      <c r="K18" s="78"/>
      <c r="L18" s="79"/>
      <c r="Q18" s="102"/>
      <c r="R18" s="73"/>
    </row>
    <row r="19" spans="1:18" ht="13.15" customHeight="1" x14ac:dyDescent="0.2">
      <c r="A19" s="99" t="s">
        <v>93</v>
      </c>
      <c r="B19" s="22"/>
      <c r="C19" s="82">
        <f t="shared" si="0"/>
        <v>0</v>
      </c>
      <c r="D19" s="77"/>
      <c r="E19" s="77"/>
      <c r="F19" s="78"/>
      <c r="G19" s="77"/>
      <c r="H19" s="77"/>
      <c r="I19" s="77"/>
      <c r="J19" s="77"/>
      <c r="K19" s="78"/>
      <c r="L19" s="79"/>
      <c r="Q19" s="102"/>
      <c r="R19" s="73"/>
    </row>
    <row r="20" spans="1:18" ht="13.15" customHeight="1" x14ac:dyDescent="0.2">
      <c r="A20" s="100" t="s">
        <v>94</v>
      </c>
      <c r="B20" s="22" t="s">
        <v>95</v>
      </c>
      <c r="C20" s="82">
        <f t="shared" si="0"/>
        <v>108</v>
      </c>
      <c r="D20" s="77"/>
      <c r="E20" s="77">
        <f>ROUND(D20*'FSUP-VII'!$F$51,2)</f>
        <v>0</v>
      </c>
      <c r="F20" s="78">
        <f>ROUND(D20*0.23,2)</f>
        <v>0</v>
      </c>
      <c r="G20" s="77">
        <f>ROUND(0.1*(D20+E20+F20),2)</f>
        <v>0</v>
      </c>
      <c r="H20" s="77">
        <f>ROUND(0.1662*(D20+E20+F20+G20),2)</f>
        <v>0</v>
      </c>
      <c r="I20" s="77">
        <f>SUM(D20:H20)</f>
        <v>0</v>
      </c>
      <c r="J20" s="77">
        <f>ROUND(I20/176,2)</f>
        <v>0</v>
      </c>
      <c r="K20" s="78">
        <f>ROUND(C20*D20,2)</f>
        <v>0</v>
      </c>
      <c r="L20" s="79"/>
      <c r="Q20" s="102"/>
      <c r="R20" s="73"/>
    </row>
    <row r="21" spans="1:18" ht="13.15" customHeight="1" x14ac:dyDescent="0.2">
      <c r="A21" s="100" t="s">
        <v>96</v>
      </c>
      <c r="B21" s="22" t="s">
        <v>97</v>
      </c>
      <c r="C21" s="82">
        <f t="shared" si="0"/>
        <v>36</v>
      </c>
      <c r="D21" s="77"/>
      <c r="E21" s="77">
        <f>ROUND(D21*'FSUP-VII'!$F$51,2)</f>
        <v>0</v>
      </c>
      <c r="F21" s="78">
        <f>ROUND(D21*0.23,2)</f>
        <v>0</v>
      </c>
      <c r="G21" s="77">
        <f>ROUND(0.1*(D21+E21+F21),2)</f>
        <v>0</v>
      </c>
      <c r="H21" s="77">
        <f>ROUND(0.1662*(D21+E21+F21+G21),2)</f>
        <v>0</v>
      </c>
      <c r="I21" s="77">
        <f>SUM(D21:H21)</f>
        <v>0</v>
      </c>
      <c r="J21" s="77">
        <f>ROUND(I21/176,2)</f>
        <v>0</v>
      </c>
      <c r="K21" s="78">
        <f>ROUND(C21*D21,2)</f>
        <v>0</v>
      </c>
      <c r="L21" s="79"/>
      <c r="N21" s="73"/>
      <c r="Q21" s="102"/>
      <c r="R21" s="73"/>
    </row>
    <row r="22" spans="1:18" ht="13.15" customHeight="1" x14ac:dyDescent="0.2">
      <c r="A22" s="100" t="s">
        <v>98</v>
      </c>
      <c r="B22" s="22" t="s">
        <v>99</v>
      </c>
      <c r="C22" s="82">
        <f t="shared" si="0"/>
        <v>36</v>
      </c>
      <c r="D22" s="77"/>
      <c r="E22" s="77">
        <f>ROUND(D22*'FSUP-VII'!$F$51,2)</f>
        <v>0</v>
      </c>
      <c r="F22" s="78">
        <f>ROUND(D22*0.23,2)</f>
        <v>0</v>
      </c>
      <c r="G22" s="77">
        <f>ROUND(0.1*(D22+E22+F22),2)</f>
        <v>0</v>
      </c>
      <c r="H22" s="77">
        <f>ROUND(0.1662*(D22+E22+F22+G22),2)</f>
        <v>0</v>
      </c>
      <c r="I22" s="77">
        <f>SUM(D22:H22)</f>
        <v>0</v>
      </c>
      <c r="J22" s="77">
        <f>ROUND(I22/176,2)</f>
        <v>0</v>
      </c>
      <c r="K22" s="78">
        <f>ROUND(C22*D22,2)</f>
        <v>0</v>
      </c>
      <c r="L22" s="79"/>
      <c r="N22" s="103"/>
      <c r="Q22" s="102"/>
      <c r="R22" s="73"/>
    </row>
    <row r="23" spans="1:18" ht="19.899999999999999" customHeight="1" x14ac:dyDescent="0.2">
      <c r="A23" s="414" t="s">
        <v>100</v>
      </c>
      <c r="B23" s="415"/>
      <c r="C23" s="415"/>
      <c r="D23" s="415"/>
      <c r="E23" s="415"/>
      <c r="F23" s="415"/>
      <c r="G23" s="415"/>
      <c r="H23" s="415"/>
      <c r="I23" s="415"/>
      <c r="J23" s="416"/>
      <c r="K23" s="121">
        <f>SUM(K15:K22)</f>
        <v>0</v>
      </c>
      <c r="L23" s="165">
        <f>SUM(L15:L22)</f>
        <v>0</v>
      </c>
    </row>
    <row r="24" spans="1:18" ht="13.15" customHeight="1" x14ac:dyDescent="0.2">
      <c r="A24" s="104" t="s">
        <v>34</v>
      </c>
      <c r="B24" s="105"/>
      <c r="C24" s="116"/>
      <c r="D24" s="106"/>
      <c r="E24" s="106"/>
      <c r="F24" s="107"/>
      <c r="G24" s="417" t="s">
        <v>35</v>
      </c>
      <c r="H24" s="418"/>
      <c r="I24" s="418"/>
      <c r="J24" s="418"/>
      <c r="K24" s="418"/>
      <c r="L24" s="419"/>
    </row>
    <row r="25" spans="1:18" ht="13.15" customHeight="1" x14ac:dyDescent="0.2">
      <c r="A25" s="136">
        <f>FSUP!A38</f>
        <v>0</v>
      </c>
      <c r="B25" s="86"/>
      <c r="C25" s="117"/>
      <c r="D25" s="17"/>
      <c r="E25" s="17"/>
      <c r="F25" s="16"/>
      <c r="G25" s="420" t="str">
        <f>FSUP!J38</f>
        <v>ANALISTA EM DESENVOLVIMENTO REGIONAL DA CODEVASF</v>
      </c>
      <c r="H25" s="397"/>
      <c r="I25" s="397"/>
      <c r="J25" s="397"/>
      <c r="K25" s="397"/>
      <c r="L25" s="398"/>
    </row>
    <row r="26" spans="1:18" ht="13.15" customHeight="1" x14ac:dyDescent="0.2">
      <c r="A26" s="421" t="s">
        <v>37</v>
      </c>
      <c r="B26" s="422"/>
      <c r="C26" s="422"/>
      <c r="D26" s="422"/>
      <c r="E26" s="422"/>
      <c r="F26" s="422"/>
      <c r="G26" s="422"/>
      <c r="H26" s="422"/>
      <c r="I26" s="422"/>
      <c r="J26" s="423"/>
      <c r="K26" s="110" t="s">
        <v>38</v>
      </c>
      <c r="L26" s="111"/>
    </row>
    <row r="27" spans="1:18" ht="13.15" customHeight="1" x14ac:dyDescent="0.2">
      <c r="A27" s="424"/>
      <c r="B27" s="425"/>
      <c r="C27" s="425"/>
      <c r="D27" s="425"/>
      <c r="E27" s="425"/>
      <c r="F27" s="425"/>
      <c r="G27" s="425"/>
      <c r="H27" s="425"/>
      <c r="I27" s="425"/>
      <c r="J27" s="426"/>
      <c r="K27" s="137">
        <f>FSUP!N40</f>
        <v>0</v>
      </c>
      <c r="L27" s="18"/>
    </row>
    <row r="28" spans="1:18" ht="13.15" customHeight="1" x14ac:dyDescent="0.2">
      <c r="A28" s="112" t="s">
        <v>39</v>
      </c>
      <c r="B28" s="108"/>
      <c r="C28" s="118"/>
      <c r="D28" s="109"/>
      <c r="E28" s="109"/>
      <c r="F28" s="109"/>
      <c r="G28" s="109"/>
      <c r="H28" s="8"/>
      <c r="I28" s="8"/>
      <c r="J28" s="8"/>
      <c r="K28" s="8"/>
      <c r="L28" s="14"/>
    </row>
    <row r="29" spans="1:18" ht="13.15" customHeight="1" x14ac:dyDescent="0.2">
      <c r="A29" s="15" t="s">
        <v>101</v>
      </c>
      <c r="C29" s="119"/>
      <c r="D29" s="8"/>
      <c r="E29" s="8"/>
      <c r="F29" s="8"/>
      <c r="G29" s="8"/>
      <c r="H29" s="8"/>
      <c r="I29" s="8"/>
      <c r="J29" s="8"/>
      <c r="K29" s="8"/>
      <c r="L29" s="14"/>
    </row>
    <row r="30" spans="1:18" ht="13.15" customHeight="1" x14ac:dyDescent="0.2">
      <c r="A30" s="15" t="s">
        <v>102</v>
      </c>
      <c r="C30" s="119"/>
      <c r="D30" s="8"/>
      <c r="E30" s="8"/>
      <c r="F30" s="8"/>
      <c r="G30" s="8"/>
      <c r="H30" s="8"/>
      <c r="I30" s="8"/>
      <c r="J30" s="8"/>
      <c r="K30" s="8"/>
      <c r="L30" s="14"/>
    </row>
    <row r="31" spans="1:18" ht="13.15" customHeight="1" x14ac:dyDescent="0.2">
      <c r="A31" s="15" t="s">
        <v>103</v>
      </c>
      <c r="C31" s="119"/>
      <c r="D31" s="8"/>
      <c r="E31" s="8"/>
      <c r="F31" s="8"/>
      <c r="G31" s="8"/>
      <c r="H31" s="8"/>
      <c r="I31" s="8"/>
      <c r="J31" s="8"/>
      <c r="K31" s="8"/>
      <c r="L31" s="14"/>
    </row>
    <row r="32" spans="1:18" ht="13.15" customHeight="1" x14ac:dyDescent="0.2">
      <c r="A32" s="15" t="s">
        <v>104</v>
      </c>
      <c r="C32" s="119"/>
      <c r="D32" s="8"/>
      <c r="E32" s="8"/>
      <c r="F32" s="8"/>
      <c r="G32" s="8"/>
      <c r="H32" s="8"/>
      <c r="I32" s="8"/>
      <c r="J32" s="8"/>
      <c r="K32" s="8"/>
      <c r="L32" s="14"/>
    </row>
    <row r="33" spans="1:12" ht="13.15" customHeight="1" x14ac:dyDescent="0.2">
      <c r="A33" s="15" t="s">
        <v>105</v>
      </c>
      <c r="C33" s="119"/>
      <c r="D33" s="8"/>
      <c r="E33" s="8"/>
      <c r="F33" s="8"/>
      <c r="G33" s="8"/>
      <c r="H33" s="8"/>
      <c r="I33" s="8"/>
      <c r="J33" s="8"/>
      <c r="K33" s="8"/>
      <c r="L33" s="14"/>
    </row>
    <row r="34" spans="1:12" ht="13.15" customHeight="1" x14ac:dyDescent="0.2">
      <c r="A34" s="15" t="s">
        <v>106</v>
      </c>
      <c r="C34" s="119"/>
      <c r="D34" s="8"/>
      <c r="E34" s="8"/>
      <c r="F34" s="8"/>
      <c r="G34" s="8"/>
      <c r="H34" s="8"/>
      <c r="I34" s="8"/>
      <c r="J34" s="8"/>
      <c r="K34" s="8"/>
      <c r="L34" s="14"/>
    </row>
    <row r="35" spans="1:12" ht="13.15" customHeight="1" x14ac:dyDescent="0.2">
      <c r="A35" s="15" t="s">
        <v>107</v>
      </c>
      <c r="C35" s="119"/>
      <c r="D35" s="8"/>
      <c r="E35" s="8"/>
      <c r="F35" s="8"/>
      <c r="G35" s="8"/>
      <c r="H35" s="8"/>
      <c r="I35" s="8"/>
      <c r="J35" s="8"/>
      <c r="K35" s="8"/>
      <c r="L35" s="14"/>
    </row>
    <row r="36" spans="1:12" ht="13.15" customHeight="1" x14ac:dyDescent="0.2">
      <c r="A36" s="15" t="s">
        <v>108</v>
      </c>
      <c r="C36" s="119"/>
      <c r="D36" s="8"/>
      <c r="E36" s="8"/>
      <c r="F36" s="8"/>
      <c r="G36" s="8"/>
      <c r="H36" s="8"/>
      <c r="I36" s="8"/>
      <c r="J36" s="8"/>
      <c r="K36" s="8"/>
      <c r="L36" s="14"/>
    </row>
    <row r="37" spans="1:12" ht="13.15" customHeight="1" x14ac:dyDescent="0.2">
      <c r="A37" s="15" t="s">
        <v>109</v>
      </c>
      <c r="C37" s="119"/>
      <c r="D37" s="8"/>
      <c r="E37" s="8"/>
      <c r="F37" s="8"/>
      <c r="G37" s="8"/>
      <c r="H37" s="8"/>
      <c r="I37" s="8"/>
      <c r="J37" s="8"/>
      <c r="K37" s="8"/>
      <c r="L37" s="14"/>
    </row>
    <row r="38" spans="1:12" ht="13.15" customHeight="1" x14ac:dyDescent="0.2">
      <c r="A38" s="15" t="s">
        <v>110</v>
      </c>
      <c r="C38" s="119"/>
      <c r="D38" s="8"/>
      <c r="E38" s="8"/>
      <c r="F38" s="8"/>
      <c r="G38" s="8"/>
      <c r="H38" s="8"/>
      <c r="I38" s="8"/>
      <c r="J38" s="8"/>
      <c r="K38" s="8"/>
      <c r="L38" s="14"/>
    </row>
    <row r="39" spans="1:12" ht="13.15" customHeight="1" x14ac:dyDescent="0.2">
      <c r="A39" s="15" t="s">
        <v>111</v>
      </c>
      <c r="C39" s="119"/>
      <c r="D39" s="8"/>
      <c r="E39" s="8"/>
      <c r="F39" s="8"/>
      <c r="G39" s="8"/>
      <c r="H39" s="8"/>
      <c r="I39" s="8"/>
      <c r="J39" s="8"/>
      <c r="K39" s="8"/>
      <c r="L39" s="14"/>
    </row>
    <row r="40" spans="1:12" ht="13.15" customHeight="1" x14ac:dyDescent="0.2">
      <c r="A40" s="15" t="s">
        <v>112</v>
      </c>
      <c r="C40" s="119"/>
      <c r="D40" s="8"/>
      <c r="E40" s="8"/>
      <c r="F40" s="8"/>
      <c r="G40" s="8"/>
      <c r="H40" s="8"/>
      <c r="I40" s="8"/>
      <c r="J40" s="8"/>
      <c r="K40" s="8"/>
      <c r="L40" s="14"/>
    </row>
    <row r="41" spans="1:12" ht="13.15" customHeight="1" x14ac:dyDescent="0.2">
      <c r="A41" s="113"/>
      <c r="B41" s="114"/>
      <c r="C41" s="120"/>
      <c r="D41" s="115"/>
      <c r="E41" s="115"/>
      <c r="F41" s="115"/>
      <c r="G41" s="115"/>
      <c r="H41" s="115"/>
      <c r="I41" s="115"/>
      <c r="J41" s="115"/>
      <c r="K41" s="115"/>
      <c r="L41" s="19"/>
    </row>
    <row r="43" spans="1:12" ht="15" customHeight="1" x14ac:dyDescent="0.2">
      <c r="A43" s="8" t="s">
        <v>113</v>
      </c>
      <c r="D43" s="331" t="s">
        <v>114</v>
      </c>
      <c r="E43" s="332">
        <v>3</v>
      </c>
    </row>
    <row r="45" spans="1:12" ht="15" customHeight="1" x14ac:dyDescent="0.2">
      <c r="A45" s="333" t="s">
        <v>64</v>
      </c>
      <c r="B45" s="333" t="s">
        <v>65</v>
      </c>
      <c r="C45" s="334" t="s">
        <v>66</v>
      </c>
    </row>
    <row r="46" spans="1:12" ht="15" customHeight="1" x14ac:dyDescent="0.2">
      <c r="A46" s="410" t="s">
        <v>88</v>
      </c>
      <c r="B46" s="411"/>
      <c r="C46" s="412"/>
    </row>
    <row r="47" spans="1:12" ht="15" customHeight="1" x14ac:dyDescent="0.2">
      <c r="A47" s="335" t="s">
        <v>91</v>
      </c>
      <c r="B47" s="74" t="s">
        <v>92</v>
      </c>
      <c r="C47" s="82">
        <v>1</v>
      </c>
    </row>
    <row r="48" spans="1:12" ht="15" customHeight="1" x14ac:dyDescent="0.2">
      <c r="A48" s="336"/>
      <c r="B48" s="74"/>
      <c r="C48" s="82"/>
    </row>
    <row r="49" spans="1:3" ht="15" customHeight="1" x14ac:dyDescent="0.2">
      <c r="A49" s="413" t="s">
        <v>93</v>
      </c>
      <c r="B49" s="411"/>
      <c r="C49" s="412"/>
    </row>
    <row r="50" spans="1:3" ht="15" customHeight="1" x14ac:dyDescent="0.2">
      <c r="A50" s="335" t="s">
        <v>94</v>
      </c>
      <c r="B50" s="22" t="s">
        <v>95</v>
      </c>
      <c r="C50" s="82">
        <v>3</v>
      </c>
    </row>
    <row r="51" spans="1:3" ht="15" customHeight="1" x14ac:dyDescent="0.2">
      <c r="A51" s="335" t="s">
        <v>96</v>
      </c>
      <c r="B51" s="22" t="s">
        <v>97</v>
      </c>
      <c r="C51" s="82">
        <v>1</v>
      </c>
    </row>
    <row r="52" spans="1:3" ht="15" customHeight="1" x14ac:dyDescent="0.2">
      <c r="A52" s="335" t="s">
        <v>98</v>
      </c>
      <c r="B52" s="22" t="s">
        <v>99</v>
      </c>
      <c r="C52" s="82">
        <v>1</v>
      </c>
    </row>
    <row r="54" spans="1:3" ht="15" customHeight="1" x14ac:dyDescent="0.2">
      <c r="A54" s="8" t="s">
        <v>115</v>
      </c>
    </row>
    <row r="55" spans="1:3" ht="15" customHeight="1" x14ac:dyDescent="0.2">
      <c r="A55" s="100" t="s">
        <v>89</v>
      </c>
      <c r="B55" s="22" t="s">
        <v>90</v>
      </c>
      <c r="C55" s="82">
        <v>1</v>
      </c>
    </row>
  </sheetData>
  <mergeCells count="19">
    <mergeCell ref="A46:C46"/>
    <mergeCell ref="A49:C49"/>
    <mergeCell ref="A23:J23"/>
    <mergeCell ref="G24:L24"/>
    <mergeCell ref="G25:L25"/>
    <mergeCell ref="A26:J26"/>
    <mergeCell ref="A27:J27"/>
    <mergeCell ref="B9:J9"/>
    <mergeCell ref="K9:L9"/>
    <mergeCell ref="B10:J10"/>
    <mergeCell ref="K10:L10"/>
    <mergeCell ref="A11:C11"/>
    <mergeCell ref="D11:J11"/>
    <mergeCell ref="K11:L11"/>
    <mergeCell ref="K5:L5"/>
    <mergeCell ref="A5:J6"/>
    <mergeCell ref="K6:L6"/>
    <mergeCell ref="A7:L7"/>
    <mergeCell ref="A8:L8"/>
  </mergeCells>
  <printOptions horizontalCentered="1"/>
  <pageMargins left="0.39374999999999999" right="0.39374999999999999" top="0.78749999999999998" bottom="0.39374999999999999" header="0.51180599999999998" footer="0.51180599999999998"/>
  <pageSetup paperSize="9" scale="86" orientation="landscape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9"/>
  <sheetViews>
    <sheetView showGridLines="0" workbookViewId="0">
      <selection activeCell="A4" sqref="A4"/>
    </sheetView>
  </sheetViews>
  <sheetFormatPr defaultColWidth="10.7109375" defaultRowHeight="15" customHeight="1" x14ac:dyDescent="0.2"/>
  <cols>
    <col min="1" max="1" width="8.7109375" style="20" customWidth="1"/>
    <col min="2" max="2" width="45.7109375" style="20" customWidth="1"/>
    <col min="3" max="3" width="5.7109375" style="20" customWidth="1"/>
    <col min="4" max="4" width="7.7109375" style="20" customWidth="1"/>
    <col min="5" max="8" width="10.7109375" style="20"/>
    <col min="9" max="9" width="9" style="20" customWidth="1"/>
    <col min="10" max="12" width="10.7109375" style="20"/>
    <col min="13" max="13" width="13.85546875" style="20" customWidth="1"/>
    <col min="14" max="15" width="10.7109375" style="20"/>
    <col min="16" max="16" width="22.42578125" style="20" customWidth="1"/>
    <col min="17" max="16384" width="10.7109375" style="20"/>
  </cols>
  <sheetData>
    <row r="1" spans="1:20" s="1" customFormat="1" ht="11.25" customHeight="1" x14ac:dyDescent="0.2">
      <c r="B1" s="319" t="s">
        <v>116</v>
      </c>
    </row>
    <row r="2" spans="1:20" s="1" customFormat="1" ht="11.25" customHeight="1" x14ac:dyDescent="0.2">
      <c r="B2" s="319" t="s">
        <v>117</v>
      </c>
    </row>
    <row r="3" spans="1:20" s="1" customFormat="1" ht="11.25" customHeight="1" x14ac:dyDescent="0.2">
      <c r="B3" s="319"/>
    </row>
    <row r="4" spans="1:20" s="1" customFormat="1" ht="12" customHeight="1" x14ac:dyDescent="0.2"/>
    <row r="5" spans="1:20" ht="12" customHeight="1" x14ac:dyDescent="0.2">
      <c r="A5" s="429" t="s">
        <v>118</v>
      </c>
      <c r="B5" s="430"/>
      <c r="C5" s="430"/>
      <c r="D5" s="430"/>
      <c r="E5" s="430"/>
      <c r="F5" s="430"/>
      <c r="G5" s="430"/>
      <c r="H5" s="430"/>
      <c r="I5" s="430"/>
      <c r="J5" s="430"/>
      <c r="K5" s="430"/>
      <c r="L5" s="427" t="s">
        <v>3</v>
      </c>
      <c r="M5" s="428"/>
    </row>
    <row r="6" spans="1:20" ht="20.100000000000001" customHeight="1" x14ac:dyDescent="0.2">
      <c r="A6" s="431"/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3" t="s">
        <v>119</v>
      </c>
      <c r="M6" s="434"/>
    </row>
    <row r="7" spans="1:20" ht="13.15" customHeight="1" x14ac:dyDescent="0.2">
      <c r="A7" s="435" t="s">
        <v>5</v>
      </c>
      <c r="B7" s="436"/>
      <c r="C7" s="436"/>
      <c r="D7" s="436"/>
      <c r="E7" s="436"/>
      <c r="F7" s="436"/>
      <c r="G7" s="436"/>
      <c r="H7" s="436"/>
      <c r="I7" s="436"/>
      <c r="J7" s="436"/>
      <c r="K7" s="436"/>
      <c r="L7" s="436"/>
      <c r="M7" s="437"/>
    </row>
    <row r="8" spans="1:20" ht="13.15" customHeight="1" x14ac:dyDescent="0.2">
      <c r="A8" s="176">
        <f>FSUP!A8</f>
        <v>0</v>
      </c>
      <c r="M8" s="177"/>
    </row>
    <row r="9" spans="1:20" ht="13.15" customHeight="1" x14ac:dyDescent="0.2">
      <c r="A9" s="178" t="s">
        <v>6</v>
      </c>
      <c r="B9" s="123"/>
      <c r="C9" s="438" t="s">
        <v>7</v>
      </c>
      <c r="D9" s="439"/>
      <c r="E9" s="439"/>
      <c r="F9" s="439"/>
      <c r="G9" s="439"/>
      <c r="H9" s="439"/>
      <c r="I9" s="439"/>
      <c r="J9" s="439"/>
      <c r="K9" s="440"/>
      <c r="L9" s="122" t="s">
        <v>8</v>
      </c>
      <c r="M9" s="179"/>
    </row>
    <row r="10" spans="1:20" ht="21" customHeight="1" x14ac:dyDescent="0.2">
      <c r="A10" s="169" t="str">
        <f>FSUP!A10</f>
        <v>APOIO À FISCALIZAÇÃO E SUPERVISÃO TÉCNICA DE OBRAS</v>
      </c>
      <c r="C10" s="451" t="str">
        <f>FSUP!G10</f>
        <v>APOIO À FISCALIZAÇÃO E SUPERVISÃO TÉCNICA DE CONTRATOS NA ÁREA DE ATUAÇÃO DA CODEVASF NO ESTADO DE GOIÁS E DISTRITO FEDERAL</v>
      </c>
      <c r="D10" s="403"/>
      <c r="E10" s="403"/>
      <c r="F10" s="403"/>
      <c r="G10" s="403"/>
      <c r="H10" s="403"/>
      <c r="I10" s="403"/>
      <c r="J10" s="403"/>
      <c r="K10" s="404"/>
      <c r="L10" s="21"/>
      <c r="M10" s="180"/>
    </row>
    <row r="11" spans="1:20" s="125" customFormat="1" ht="13.15" customHeight="1" x14ac:dyDescent="0.2">
      <c r="A11" s="181"/>
      <c r="B11" s="129"/>
      <c r="C11" s="452" t="s">
        <v>120</v>
      </c>
      <c r="D11" s="452"/>
      <c r="E11" s="452"/>
      <c r="F11" s="452"/>
      <c r="G11" s="452"/>
      <c r="H11" s="452"/>
      <c r="I11" s="452" t="s">
        <v>121</v>
      </c>
      <c r="J11" s="452"/>
      <c r="K11" s="452"/>
      <c r="L11" s="452"/>
      <c r="M11" s="453"/>
    </row>
    <row r="12" spans="1:20" s="125" customFormat="1" ht="13.15" customHeight="1" x14ac:dyDescent="0.2">
      <c r="A12" s="182" t="s">
        <v>122</v>
      </c>
      <c r="B12" s="124" t="s">
        <v>123</v>
      </c>
      <c r="C12" s="457" t="s">
        <v>124</v>
      </c>
      <c r="D12" s="457" t="s">
        <v>66</v>
      </c>
      <c r="E12" s="454" t="s">
        <v>125</v>
      </c>
      <c r="F12" s="455"/>
      <c r="G12" s="454" t="s">
        <v>126</v>
      </c>
      <c r="H12" s="455"/>
      <c r="I12" s="457" t="s">
        <v>66</v>
      </c>
      <c r="J12" s="454" t="s">
        <v>125</v>
      </c>
      <c r="K12" s="455"/>
      <c r="L12" s="454" t="s">
        <v>126</v>
      </c>
      <c r="M12" s="456"/>
      <c r="P12" s="276" t="s">
        <v>127</v>
      </c>
      <c r="Q12" s="276" t="s">
        <v>128</v>
      </c>
      <c r="R12" s="276" t="s">
        <v>297</v>
      </c>
      <c r="S12" s="276" t="s">
        <v>296</v>
      </c>
      <c r="T12" s="276" t="s">
        <v>129</v>
      </c>
    </row>
    <row r="13" spans="1:20" s="125" customFormat="1" ht="13.15" customHeight="1" x14ac:dyDescent="0.2">
      <c r="A13" s="182"/>
      <c r="B13" s="124"/>
      <c r="C13" s="458"/>
      <c r="D13" s="458"/>
      <c r="E13" s="126" t="s">
        <v>130</v>
      </c>
      <c r="F13" s="126" t="s">
        <v>131</v>
      </c>
      <c r="G13" s="126" t="s">
        <v>130</v>
      </c>
      <c r="H13" s="126" t="s">
        <v>131</v>
      </c>
      <c r="I13" s="459"/>
      <c r="J13" s="126" t="s">
        <v>130</v>
      </c>
      <c r="K13" s="126" t="s">
        <v>131</v>
      </c>
      <c r="L13" s="126" t="s">
        <v>130</v>
      </c>
      <c r="M13" s="183" t="s">
        <v>131</v>
      </c>
      <c r="P13" s="276" t="s">
        <v>132</v>
      </c>
      <c r="Q13" s="342">
        <v>120.13</v>
      </c>
      <c r="R13" s="342">
        <v>130</v>
      </c>
      <c r="S13" s="342">
        <v>130</v>
      </c>
      <c r="T13" s="343">
        <f>AVERAGE(Q13:S13)</f>
        <v>126.71</v>
      </c>
    </row>
    <row r="14" spans="1:20" ht="13.15" customHeight="1" x14ac:dyDescent="0.2">
      <c r="A14" s="184" t="s">
        <v>90</v>
      </c>
      <c r="B14" s="229" t="s">
        <v>133</v>
      </c>
      <c r="C14" s="131" t="s">
        <v>134</v>
      </c>
      <c r="D14" s="75">
        <v>12</v>
      </c>
      <c r="E14" s="130"/>
      <c r="F14" s="69">
        <f>ROUND(D14*E14,2)</f>
        <v>0</v>
      </c>
      <c r="G14" s="70">
        <f>IF(E14&lt;&gt;0,E14*(1+0.1)*(1+0.1662),0)</f>
        <v>0</v>
      </c>
      <c r="H14" s="185">
        <f>ROUND(D14*G14,2)</f>
        <v>0</v>
      </c>
      <c r="I14" s="76">
        <f>D14*2</f>
        <v>24</v>
      </c>
      <c r="J14" s="70"/>
      <c r="K14" s="69">
        <f>ROUND(I14*J14,2)</f>
        <v>0</v>
      </c>
      <c r="L14" s="70">
        <f>IF(J14&lt;&gt;0,J14*(1+0.1)*(1+0.1662),0)</f>
        <v>0</v>
      </c>
      <c r="M14" s="185">
        <f>ROUND(I14*L14,2)</f>
        <v>0</v>
      </c>
    </row>
    <row r="15" spans="1:20" ht="13.15" customHeight="1" x14ac:dyDescent="0.2">
      <c r="A15" s="184" t="s">
        <v>92</v>
      </c>
      <c r="B15" s="229" t="s">
        <v>135</v>
      </c>
      <c r="C15" s="132" t="s">
        <v>134</v>
      </c>
      <c r="D15" s="75"/>
      <c r="E15" s="130"/>
      <c r="F15" s="69"/>
      <c r="G15" s="75"/>
      <c r="H15" s="70"/>
      <c r="I15" s="76">
        <f>'FSUP-I'!E43*15*12</f>
        <v>540</v>
      </c>
      <c r="J15" s="70"/>
      <c r="K15" s="69">
        <f>ROUND(I15*J15,2)</f>
        <v>0</v>
      </c>
      <c r="L15" s="70">
        <f>IF(J15&lt;&gt;0,J15*(1+0.1)*(1+0.1662),0)</f>
        <v>0</v>
      </c>
      <c r="M15" s="185">
        <f>ROUND(I15*L15,2)</f>
        <v>0</v>
      </c>
    </row>
    <row r="16" spans="1:20" ht="13.15" customHeight="1" x14ac:dyDescent="0.2">
      <c r="A16" s="184" t="s">
        <v>97</v>
      </c>
      <c r="B16" s="229" t="s">
        <v>135</v>
      </c>
      <c r="C16" s="132" t="s">
        <v>134</v>
      </c>
      <c r="D16" s="75"/>
      <c r="E16" s="130"/>
      <c r="F16" s="69"/>
      <c r="G16" s="75"/>
      <c r="H16" s="70"/>
      <c r="I16" s="76">
        <f>'FSUP-I'!C21*15</f>
        <v>540</v>
      </c>
      <c r="J16" s="70"/>
      <c r="K16" s="69">
        <f>ROUND(I16*J16,2)</f>
        <v>0</v>
      </c>
      <c r="L16" s="70">
        <f>IF(J16&lt;&gt;0,J16*(1+0.1)*(1+0.1662),0)</f>
        <v>0</v>
      </c>
      <c r="M16" s="185">
        <f>ROUND(I16*L16,2)</f>
        <v>0</v>
      </c>
    </row>
    <row r="17" spans="1:14" ht="13.15" customHeight="1" x14ac:dyDescent="0.2">
      <c r="A17" s="184" t="s">
        <v>95</v>
      </c>
      <c r="B17" s="229" t="s">
        <v>135</v>
      </c>
      <c r="C17" s="132" t="s">
        <v>134</v>
      </c>
      <c r="D17" s="69"/>
      <c r="E17" s="69"/>
      <c r="F17" s="69"/>
      <c r="G17" s="75"/>
      <c r="H17" s="70"/>
      <c r="I17" s="69">
        <f>'FSUP-I'!C20*10</f>
        <v>1080</v>
      </c>
      <c r="J17" s="70"/>
      <c r="K17" s="69">
        <f>ROUND(I17*J17,2)</f>
        <v>0</v>
      </c>
      <c r="L17" s="70">
        <f>IF(J17&lt;&gt;0,J17*(1+0.1)*(1+0.1662),0)</f>
        <v>0</v>
      </c>
      <c r="M17" s="185">
        <f>ROUND(I17*L17,2)</f>
        <v>0</v>
      </c>
    </row>
    <row r="18" spans="1:14" ht="13.15" customHeight="1" x14ac:dyDescent="0.2">
      <c r="A18" s="184" t="s">
        <v>99</v>
      </c>
      <c r="B18" s="229" t="s">
        <v>135</v>
      </c>
      <c r="C18" s="132" t="s">
        <v>134</v>
      </c>
      <c r="D18" s="69"/>
      <c r="E18" s="69"/>
      <c r="F18" s="69"/>
      <c r="G18" s="75"/>
      <c r="H18" s="70"/>
      <c r="I18" s="69">
        <f>I16</f>
        <v>540</v>
      </c>
      <c r="J18" s="69"/>
      <c r="K18" s="69">
        <f>ROUND(I18*J18,2)</f>
        <v>0</v>
      </c>
      <c r="L18" s="70">
        <f>IF(J18&lt;&gt;0,J18*(1+0.1)*(1+0.1662),0)</f>
        <v>0</v>
      </c>
      <c r="M18" s="185">
        <f>ROUND(I18*L18,2)</f>
        <v>0</v>
      </c>
    </row>
    <row r="19" spans="1:14" ht="13.15" customHeight="1" x14ac:dyDescent="0.2">
      <c r="A19" s="97"/>
      <c r="B19" s="22"/>
      <c r="C19" s="69"/>
      <c r="D19" s="69"/>
      <c r="E19" s="69"/>
      <c r="F19" s="69"/>
      <c r="G19" s="75"/>
      <c r="H19" s="70"/>
      <c r="I19" s="69"/>
      <c r="J19" s="69"/>
      <c r="K19" s="69"/>
      <c r="L19" s="76"/>
      <c r="M19" s="186"/>
    </row>
    <row r="20" spans="1:14" ht="13.15" customHeight="1" x14ac:dyDescent="0.2">
      <c r="A20" s="97"/>
      <c r="B20" s="22"/>
      <c r="C20" s="69"/>
      <c r="D20" s="69"/>
      <c r="E20" s="69"/>
      <c r="F20" s="69"/>
      <c r="G20" s="75"/>
      <c r="H20" s="70"/>
      <c r="I20" s="69"/>
      <c r="J20" s="69"/>
      <c r="K20" s="69"/>
      <c r="L20" s="76"/>
      <c r="M20" s="186"/>
    </row>
    <row r="21" spans="1:14" ht="13.15" customHeight="1" x14ac:dyDescent="0.2">
      <c r="A21" s="97"/>
      <c r="B21" s="22"/>
      <c r="C21" s="69"/>
      <c r="D21" s="69"/>
      <c r="E21" s="69"/>
      <c r="F21" s="69"/>
      <c r="G21" s="75"/>
      <c r="H21" s="70"/>
      <c r="I21" s="69"/>
      <c r="J21" s="69"/>
      <c r="K21" s="69"/>
      <c r="L21" s="76"/>
      <c r="M21" s="186"/>
    </row>
    <row r="22" spans="1:14" ht="13.15" customHeight="1" x14ac:dyDescent="0.2">
      <c r="A22" s="97"/>
      <c r="B22" s="22"/>
      <c r="C22" s="69"/>
      <c r="D22" s="69"/>
      <c r="E22" s="69"/>
      <c r="F22" s="69"/>
      <c r="G22" s="75"/>
      <c r="H22" s="70"/>
      <c r="I22" s="69"/>
      <c r="J22" s="69"/>
      <c r="K22" s="69"/>
      <c r="L22" s="76"/>
      <c r="M22" s="186"/>
    </row>
    <row r="23" spans="1:14" ht="13.15" customHeight="1" x14ac:dyDescent="0.2">
      <c r="A23" s="97"/>
      <c r="B23" s="22"/>
      <c r="C23" s="69"/>
      <c r="D23" s="69"/>
      <c r="E23" s="69"/>
      <c r="F23" s="69"/>
      <c r="G23" s="75"/>
      <c r="H23" s="70"/>
      <c r="I23" s="69"/>
      <c r="J23" s="69"/>
      <c r="K23" s="69"/>
      <c r="L23" s="76"/>
      <c r="M23" s="186"/>
    </row>
    <row r="24" spans="1:14" ht="13.15" customHeight="1" x14ac:dyDescent="0.2">
      <c r="A24" s="97"/>
      <c r="B24" s="22"/>
      <c r="C24" s="23"/>
      <c r="D24" s="23"/>
      <c r="E24" s="23"/>
      <c r="F24" s="69"/>
      <c r="G24" s="23"/>
      <c r="H24" s="23"/>
      <c r="I24" s="23"/>
      <c r="J24" s="23"/>
      <c r="K24" s="69"/>
      <c r="L24" s="69"/>
      <c r="M24" s="185"/>
    </row>
    <row r="25" spans="1:14" s="128" customFormat="1" ht="19.899999999999999" customHeight="1" x14ac:dyDescent="0.2">
      <c r="A25" s="441" t="s">
        <v>136</v>
      </c>
      <c r="B25" s="442"/>
      <c r="C25" s="442"/>
      <c r="D25" s="443"/>
      <c r="E25" s="157"/>
      <c r="F25" s="279">
        <f>SUM(F14:F24)</f>
        <v>0</v>
      </c>
      <c r="G25" s="157"/>
      <c r="H25" s="279">
        <f>SUM(H14:H24)</f>
        <v>0</v>
      </c>
      <c r="I25" s="157"/>
      <c r="J25" s="157"/>
      <c r="K25" s="279">
        <f>SUM(K14:K24)</f>
        <v>0</v>
      </c>
      <c r="L25" s="157"/>
      <c r="M25" s="280">
        <f>SUM(M14:M24)</f>
        <v>0</v>
      </c>
      <c r="N25" s="127"/>
    </row>
    <row r="26" spans="1:14" ht="13.15" customHeight="1" x14ac:dyDescent="0.2">
      <c r="A26" s="281" t="s">
        <v>34</v>
      </c>
      <c r="B26" s="282"/>
      <c r="C26" s="282"/>
      <c r="D26" s="282"/>
      <c r="E26" s="282"/>
      <c r="F26" s="283"/>
      <c r="G26" s="284" t="s">
        <v>35</v>
      </c>
      <c r="H26" s="285"/>
      <c r="I26" s="285"/>
      <c r="J26" s="285"/>
      <c r="K26" s="285"/>
      <c r="L26" s="285"/>
      <c r="M26" s="286"/>
    </row>
    <row r="27" spans="1:14" ht="13.15" customHeight="1" x14ac:dyDescent="0.2">
      <c r="A27" s="188">
        <f>FSUP!A38</f>
        <v>0</v>
      </c>
      <c r="B27" s="138"/>
      <c r="C27" s="138"/>
      <c r="D27" s="138"/>
      <c r="E27" s="138"/>
      <c r="F27" s="139"/>
      <c r="G27" s="140" t="str">
        <f>FSUP!J38</f>
        <v>ANALISTA EM DESENVOLVIMENTO REGIONAL DA CODEVASF</v>
      </c>
      <c r="H27" s="140"/>
      <c r="I27" s="140"/>
      <c r="J27" s="140"/>
      <c r="K27" s="140"/>
      <c r="L27" s="140"/>
      <c r="M27" s="189"/>
    </row>
    <row r="28" spans="1:14" ht="13.15" customHeight="1" x14ac:dyDescent="0.2">
      <c r="A28" s="444" t="s">
        <v>37</v>
      </c>
      <c r="B28" s="439"/>
      <c r="C28" s="439"/>
      <c r="D28" s="439"/>
      <c r="E28" s="439"/>
      <c r="F28" s="439"/>
      <c r="G28" s="439"/>
      <c r="H28" s="439"/>
      <c r="I28" s="439"/>
      <c r="J28" s="439"/>
      <c r="K28" s="440"/>
      <c r="L28" s="122" t="s">
        <v>38</v>
      </c>
      <c r="M28" s="187"/>
    </row>
    <row r="29" spans="1:14" ht="13.15" customHeight="1" x14ac:dyDescent="0.2">
      <c r="A29" s="445"/>
      <c r="B29" s="446"/>
      <c r="C29" s="446"/>
      <c r="D29" s="446"/>
      <c r="E29" s="446"/>
      <c r="F29" s="446"/>
      <c r="G29" s="446"/>
      <c r="H29" s="446"/>
      <c r="I29" s="446"/>
      <c r="J29" s="446"/>
      <c r="K29" s="447"/>
      <c r="L29" s="141">
        <f>FSUP!N40</f>
        <v>0</v>
      </c>
      <c r="M29" s="190"/>
    </row>
    <row r="30" spans="1:14" ht="13.15" customHeight="1" x14ac:dyDescent="0.2">
      <c r="A30" s="448" t="s">
        <v>39</v>
      </c>
      <c r="B30" s="449"/>
      <c r="C30" s="449"/>
      <c r="D30" s="449"/>
      <c r="E30" s="449"/>
      <c r="F30" s="449"/>
      <c r="G30" s="449"/>
      <c r="H30" s="449"/>
      <c r="I30" s="449"/>
      <c r="J30" s="449"/>
      <c r="K30" s="449"/>
      <c r="L30" s="449"/>
      <c r="M30" s="450"/>
    </row>
    <row r="31" spans="1:14" ht="13.15" customHeight="1" x14ac:dyDescent="0.2">
      <c r="A31" s="169" t="s">
        <v>137</v>
      </c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191"/>
    </row>
    <row r="32" spans="1:14" ht="13.15" customHeight="1" x14ac:dyDescent="0.2">
      <c r="A32" s="169" t="s">
        <v>138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191"/>
    </row>
    <row r="33" spans="1:13" ht="13.15" customHeight="1" x14ac:dyDescent="0.2">
      <c r="A33" s="169" t="s">
        <v>139</v>
      </c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191"/>
    </row>
    <row r="34" spans="1:13" ht="13.15" customHeight="1" x14ac:dyDescent="0.2">
      <c r="A34" s="169" t="s">
        <v>140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191"/>
    </row>
    <row r="35" spans="1:13" ht="13.15" customHeight="1" x14ac:dyDescent="0.2">
      <c r="A35" s="169" t="s">
        <v>141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191"/>
    </row>
    <row r="36" spans="1:13" ht="13.15" customHeight="1" x14ac:dyDescent="0.2">
      <c r="A36" s="169" t="s">
        <v>142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191"/>
    </row>
    <row r="37" spans="1:13" ht="13.15" customHeight="1" x14ac:dyDescent="0.2">
      <c r="A37" s="169" t="s">
        <v>143</v>
      </c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191"/>
    </row>
    <row r="38" spans="1:13" ht="13.15" customHeight="1" x14ac:dyDescent="0.2">
      <c r="A38" s="169" t="s">
        <v>144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191"/>
    </row>
    <row r="39" spans="1:13" ht="13.15" customHeight="1" x14ac:dyDescent="0.2">
      <c r="A39" s="192"/>
      <c r="B39" s="193"/>
      <c r="C39" s="193"/>
      <c r="D39" s="193"/>
      <c r="E39" s="193"/>
      <c r="F39" s="193"/>
      <c r="G39" s="193"/>
      <c r="H39" s="193"/>
      <c r="I39" s="193"/>
      <c r="J39" s="193"/>
      <c r="K39" s="193"/>
      <c r="L39" s="193"/>
      <c r="M39" s="194"/>
    </row>
  </sheetData>
  <mergeCells count="19">
    <mergeCell ref="A25:D25"/>
    <mergeCell ref="A28:K28"/>
    <mergeCell ref="A29:K29"/>
    <mergeCell ref="A30:M30"/>
    <mergeCell ref="C10:K10"/>
    <mergeCell ref="C11:H11"/>
    <mergeCell ref="I11:M11"/>
    <mergeCell ref="E12:F12"/>
    <mergeCell ref="G12:H12"/>
    <mergeCell ref="J12:K12"/>
    <mergeCell ref="L12:M12"/>
    <mergeCell ref="C12:C13"/>
    <mergeCell ref="D12:D13"/>
    <mergeCell ref="I12:I13"/>
    <mergeCell ref="L5:M5"/>
    <mergeCell ref="A5:K6"/>
    <mergeCell ref="L6:M6"/>
    <mergeCell ref="A7:M7"/>
    <mergeCell ref="C9:K9"/>
  </mergeCells>
  <printOptions horizontalCentered="1"/>
  <pageMargins left="0.39374999999999999" right="0.39374999999999999" top="1.1812499999999999" bottom="0.39374999999999999" header="0.51180599999999998" footer="0.51180599999999998"/>
  <pageSetup paperSize="9" scale="85" orientation="landscape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2"/>
  <sheetViews>
    <sheetView showGridLines="0" zoomScale="85" zoomScaleNormal="85" workbookViewId="0">
      <selection activeCell="A4" sqref="A4"/>
    </sheetView>
  </sheetViews>
  <sheetFormatPr defaultColWidth="10.7109375" defaultRowHeight="15" customHeight="1" x14ac:dyDescent="0.2"/>
  <cols>
    <col min="1" max="2" width="16.7109375" style="25" customWidth="1"/>
    <col min="3" max="3" width="15.7109375" style="25" customWidth="1"/>
    <col min="4" max="4" width="10.7109375" style="25"/>
    <col min="5" max="5" width="8.7109375" style="64" customWidth="1"/>
    <col min="6" max="6" width="10.7109375" style="64"/>
    <col min="7" max="7" width="14.42578125" style="64" customWidth="1"/>
    <col min="8" max="8" width="11.85546875" style="25" customWidth="1"/>
    <col min="9" max="9" width="17.85546875" style="25" customWidth="1"/>
    <col min="10" max="16384" width="10.7109375" style="25"/>
  </cols>
  <sheetData>
    <row r="1" spans="1:9" s="1" customFormat="1" ht="11.25" customHeight="1" x14ac:dyDescent="0.2">
      <c r="C1" s="1" t="s">
        <v>145</v>
      </c>
    </row>
    <row r="2" spans="1:9" s="1" customFormat="1" ht="11.25" customHeight="1" x14ac:dyDescent="0.2">
      <c r="C2" s="1" t="s">
        <v>1</v>
      </c>
    </row>
    <row r="3" spans="1:9" s="1" customFormat="1" ht="11.25" customHeight="1" x14ac:dyDescent="0.2"/>
    <row r="4" spans="1:9" s="1" customFormat="1" ht="12" customHeight="1" thickBot="1" x14ac:dyDescent="0.25"/>
    <row r="5" spans="1:9" ht="12" customHeight="1" thickBot="1" x14ac:dyDescent="0.25">
      <c r="A5" s="460" t="s">
        <v>146</v>
      </c>
      <c r="B5" s="460"/>
      <c r="C5" s="460"/>
      <c r="D5" s="460"/>
      <c r="E5" s="460"/>
      <c r="F5" s="460"/>
      <c r="G5" s="460"/>
      <c r="H5" s="460"/>
      <c r="I5" s="26" t="s">
        <v>3</v>
      </c>
    </row>
    <row r="6" spans="1:9" ht="19.899999999999999" customHeight="1" thickTop="1" thickBot="1" x14ac:dyDescent="0.25">
      <c r="A6" s="460"/>
      <c r="B6" s="460"/>
      <c r="C6" s="460"/>
      <c r="D6" s="460"/>
      <c r="E6" s="460"/>
      <c r="F6" s="460"/>
      <c r="G6" s="460"/>
      <c r="H6" s="460"/>
      <c r="I6" s="13" t="s">
        <v>147</v>
      </c>
    </row>
    <row r="7" spans="1:9" ht="13.15" customHeight="1" thickTop="1" x14ac:dyDescent="0.2">
      <c r="A7" s="195" t="s">
        <v>5</v>
      </c>
      <c r="B7" s="142"/>
      <c r="C7" s="142"/>
      <c r="D7" s="142"/>
      <c r="E7" s="65"/>
      <c r="F7" s="65"/>
      <c r="G7" s="65"/>
      <c r="H7" s="142"/>
      <c r="I7" s="196"/>
    </row>
    <row r="8" spans="1:9" ht="13.15" customHeight="1" x14ac:dyDescent="0.2">
      <c r="A8" s="212">
        <f>FSUP!A8</f>
        <v>0</v>
      </c>
      <c r="B8" s="143"/>
      <c r="C8" s="143"/>
      <c r="D8" s="143"/>
      <c r="E8" s="66"/>
      <c r="F8" s="66"/>
      <c r="G8" s="66"/>
      <c r="H8" s="143"/>
      <c r="I8" s="197"/>
    </row>
    <row r="9" spans="1:9" ht="13.15" customHeight="1" x14ac:dyDescent="0.2">
      <c r="A9" s="198" t="s">
        <v>6</v>
      </c>
      <c r="B9" s="144"/>
      <c r="C9" s="145" t="s">
        <v>7</v>
      </c>
      <c r="D9" s="146"/>
      <c r="E9" s="67"/>
      <c r="F9" s="67"/>
      <c r="G9" s="67"/>
      <c r="H9" s="147"/>
      <c r="I9" s="199" t="s">
        <v>8</v>
      </c>
    </row>
    <row r="10" spans="1:9" ht="26.45" customHeight="1" thickBot="1" x14ac:dyDescent="0.25">
      <c r="A10" s="461" t="str">
        <f>FSUP!A10</f>
        <v>APOIO À FISCALIZAÇÃO E SUPERVISÃO TÉCNICA DE OBRAS</v>
      </c>
      <c r="B10" s="462"/>
      <c r="C10" s="463" t="str">
        <f>FSUP!G10</f>
        <v>APOIO À FISCALIZAÇÃO E SUPERVISÃO TÉCNICA DE CONTRATOS NA ÁREA DE ATUAÇÃO DA CODEVASF NO ESTADO DE GOIÁS E DISTRITO FEDERAL</v>
      </c>
      <c r="D10" s="463"/>
      <c r="E10" s="463"/>
      <c r="F10" s="463"/>
      <c r="G10" s="463"/>
      <c r="H10" s="463"/>
      <c r="I10" s="200"/>
    </row>
    <row r="11" spans="1:9" s="225" customFormat="1" ht="13.15" customHeight="1" thickTop="1" x14ac:dyDescent="0.2">
      <c r="A11" s="466" t="s">
        <v>148</v>
      </c>
      <c r="B11" s="467"/>
      <c r="C11" s="468"/>
      <c r="D11" s="464" t="s">
        <v>149</v>
      </c>
      <c r="E11" s="472" t="s">
        <v>150</v>
      </c>
      <c r="F11" s="464" t="s">
        <v>151</v>
      </c>
      <c r="G11" s="464"/>
      <c r="H11" s="464" t="s">
        <v>152</v>
      </c>
      <c r="I11" s="465"/>
    </row>
    <row r="12" spans="1:9" s="225" customFormat="1" ht="13.15" customHeight="1" x14ac:dyDescent="0.2">
      <c r="A12" s="469"/>
      <c r="B12" s="470"/>
      <c r="C12" s="471"/>
      <c r="D12" s="464"/>
      <c r="E12" s="472"/>
      <c r="F12" s="226" t="s">
        <v>130</v>
      </c>
      <c r="G12" s="227" t="s">
        <v>131</v>
      </c>
      <c r="H12" s="226" t="s">
        <v>130</v>
      </c>
      <c r="I12" s="228" t="s">
        <v>131</v>
      </c>
    </row>
    <row r="13" spans="1:9" s="150" customFormat="1" ht="13.15" customHeight="1" x14ac:dyDescent="0.2">
      <c r="A13" s="473"/>
      <c r="B13" s="474"/>
      <c r="C13" s="474"/>
      <c r="D13" s="22"/>
      <c r="E13" s="151"/>
      <c r="F13" s="133"/>
      <c r="G13" s="134"/>
      <c r="H13" s="133"/>
      <c r="I13" s="202"/>
    </row>
    <row r="14" spans="1:9" s="156" customFormat="1" ht="13.15" customHeight="1" x14ac:dyDescent="0.2">
      <c r="A14" s="475" t="s">
        <v>153</v>
      </c>
      <c r="B14" s="476"/>
      <c r="C14" s="477"/>
      <c r="D14" s="153"/>
      <c r="E14" s="154"/>
      <c r="F14" s="154"/>
      <c r="G14" s="154"/>
      <c r="H14" s="155"/>
      <c r="I14" s="201"/>
    </row>
    <row r="15" spans="1:9" s="150" customFormat="1" ht="26.45" customHeight="1" x14ac:dyDescent="0.2">
      <c r="A15" s="478" t="s">
        <v>154</v>
      </c>
      <c r="B15" s="479"/>
      <c r="C15" s="479"/>
      <c r="D15" s="22" t="s">
        <v>155</v>
      </c>
      <c r="E15" s="151">
        <f>'FSUP-I'!C47*'FSUP-I'!E43*12</f>
        <v>36</v>
      </c>
      <c r="F15" s="133"/>
      <c r="G15" s="134">
        <f>IF(E15&lt;&gt;0,ROUND(E15*F15,2),"")</f>
        <v>0</v>
      </c>
      <c r="H15" s="133">
        <f>IF(F15&lt;&gt;0,F15*(1+0.1)*(1+0.1662),0)</f>
        <v>0</v>
      </c>
      <c r="I15" s="202">
        <f>IF(E15&lt;&gt;0,ROUND(E15*H15,2),"")</f>
        <v>0</v>
      </c>
    </row>
    <row r="16" spans="1:9" s="150" customFormat="1" ht="26.45" customHeight="1" x14ac:dyDescent="0.2">
      <c r="A16" s="478" t="s">
        <v>156</v>
      </c>
      <c r="B16" s="479"/>
      <c r="C16" s="479"/>
      <c r="D16" s="22" t="s">
        <v>155</v>
      </c>
      <c r="E16" s="151">
        <f>'FSUP-I'!E43*('FSUP-I'!C47+'FSUP-I'!C51+'FSUP-I'!C50)*12</f>
        <v>180</v>
      </c>
      <c r="F16" s="330"/>
      <c r="G16" s="134">
        <f>IF(E16&lt;&gt;0,ROUND(E16*F16,2),"")</f>
        <v>0</v>
      </c>
      <c r="H16" s="133">
        <f>IF(F16&lt;&gt;0,F16*(1+0.1)*(1+0.1662),0)</f>
        <v>0</v>
      </c>
      <c r="I16" s="202">
        <f>IF(E16&lt;&gt;0,ROUND(E16*H16,2),"")</f>
        <v>0</v>
      </c>
    </row>
    <row r="17" spans="1:10" s="156" customFormat="1" ht="13.15" customHeight="1" thickBot="1" x14ac:dyDescent="0.25">
      <c r="A17" s="480" t="s">
        <v>157</v>
      </c>
      <c r="B17" s="481"/>
      <c r="C17" s="481"/>
      <c r="D17" s="481"/>
      <c r="E17" s="481"/>
      <c r="F17" s="157"/>
      <c r="G17" s="158">
        <f>SUM(G15:G16)</f>
        <v>0</v>
      </c>
      <c r="H17" s="157"/>
      <c r="I17" s="203">
        <f>SUM(I15:I16)</f>
        <v>0</v>
      </c>
    </row>
    <row r="18" spans="1:10" s="150" customFormat="1" ht="13.15" customHeight="1" thickTop="1" x14ac:dyDescent="0.2">
      <c r="A18" s="482"/>
      <c r="B18" s="483"/>
      <c r="C18" s="483"/>
      <c r="D18" s="216"/>
      <c r="E18" s="217"/>
      <c r="F18" s="217"/>
      <c r="G18" s="218"/>
      <c r="H18" s="219"/>
      <c r="I18" s="220"/>
      <c r="J18" s="152"/>
    </row>
    <row r="19" spans="1:10" s="156" customFormat="1" ht="13.15" customHeight="1" x14ac:dyDescent="0.2">
      <c r="A19" s="484" t="s">
        <v>158</v>
      </c>
      <c r="B19" s="485"/>
      <c r="C19" s="485"/>
      <c r="D19" s="221"/>
      <c r="E19" s="222"/>
      <c r="F19" s="222"/>
      <c r="G19" s="222"/>
      <c r="H19" s="223"/>
      <c r="I19" s="224"/>
    </row>
    <row r="20" spans="1:10" s="150" customFormat="1" ht="13.15" customHeight="1" x14ac:dyDescent="0.2">
      <c r="A20" s="486" t="s">
        <v>159</v>
      </c>
      <c r="B20" s="474"/>
      <c r="C20" s="474"/>
      <c r="D20" s="22" t="s">
        <v>155</v>
      </c>
      <c r="E20" s="151">
        <v>12</v>
      </c>
      <c r="F20" s="133"/>
      <c r="G20" s="134">
        <f t="shared" ref="G20:G27" si="0">IF(E20&lt;&gt;0,ROUND(E20*F20,2),"")</f>
        <v>0</v>
      </c>
      <c r="H20" s="133">
        <f t="shared" ref="H20:H27" si="1">IF(F20&lt;&gt;0,F20*(1+0.1)*(1+0.1662),0)</f>
        <v>0</v>
      </c>
      <c r="I20" s="202">
        <f t="shared" ref="I20:I27" si="2">IF(E20&lt;&gt;0,ROUND(E20*H20,2),"")</f>
        <v>0</v>
      </c>
      <c r="J20" s="152"/>
    </row>
    <row r="21" spans="1:10" s="150" customFormat="1" ht="13.15" customHeight="1" x14ac:dyDescent="0.2">
      <c r="A21" s="486" t="s">
        <v>160</v>
      </c>
      <c r="B21" s="474"/>
      <c r="C21" s="474"/>
      <c r="D21" s="22" t="s">
        <v>155</v>
      </c>
      <c r="E21" s="151">
        <v>12</v>
      </c>
      <c r="F21" s="133"/>
      <c r="G21" s="134">
        <f t="shared" si="0"/>
        <v>0</v>
      </c>
      <c r="H21" s="133">
        <f t="shared" si="1"/>
        <v>0</v>
      </c>
      <c r="I21" s="202">
        <f t="shared" si="2"/>
        <v>0</v>
      </c>
      <c r="J21" s="152"/>
    </row>
    <row r="22" spans="1:10" s="150" customFormat="1" ht="13.15" customHeight="1" x14ac:dyDescent="0.2">
      <c r="A22" s="486" t="s">
        <v>161</v>
      </c>
      <c r="B22" s="474"/>
      <c r="C22" s="474"/>
      <c r="D22" s="22" t="s">
        <v>155</v>
      </c>
      <c r="E22" s="151">
        <v>12</v>
      </c>
      <c r="F22" s="133"/>
      <c r="G22" s="134">
        <f t="shared" si="0"/>
        <v>0</v>
      </c>
      <c r="H22" s="133">
        <f t="shared" si="1"/>
        <v>0</v>
      </c>
      <c r="I22" s="202">
        <f t="shared" si="2"/>
        <v>0</v>
      </c>
      <c r="J22" s="152"/>
    </row>
    <row r="23" spans="1:10" s="150" customFormat="1" ht="13.15" customHeight="1" x14ac:dyDescent="0.2">
      <c r="A23" s="486" t="s">
        <v>162</v>
      </c>
      <c r="B23" s="474"/>
      <c r="C23" s="474"/>
      <c r="D23" s="22" t="s">
        <v>155</v>
      </c>
      <c r="E23" s="151">
        <f>E16+E15</f>
        <v>216</v>
      </c>
      <c r="F23" s="133"/>
      <c r="G23" s="134">
        <f t="shared" si="0"/>
        <v>0</v>
      </c>
      <c r="H23" s="133">
        <f t="shared" si="1"/>
        <v>0</v>
      </c>
      <c r="I23" s="202">
        <f t="shared" si="2"/>
        <v>0</v>
      </c>
      <c r="J23" s="152"/>
    </row>
    <row r="24" spans="1:10" s="150" customFormat="1" ht="13.15" customHeight="1" x14ac:dyDescent="0.2">
      <c r="A24" s="486" t="s">
        <v>163</v>
      </c>
      <c r="B24" s="474"/>
      <c r="C24" s="474"/>
      <c r="D24" s="22" t="s">
        <v>155</v>
      </c>
      <c r="E24" s="151">
        <v>12</v>
      </c>
      <c r="F24" s="133"/>
      <c r="G24" s="134">
        <f t="shared" si="0"/>
        <v>0</v>
      </c>
      <c r="H24" s="133">
        <f t="shared" si="1"/>
        <v>0</v>
      </c>
      <c r="I24" s="202">
        <f t="shared" si="2"/>
        <v>0</v>
      </c>
      <c r="J24" s="152"/>
    </row>
    <row r="25" spans="1:10" s="150" customFormat="1" ht="13.15" customHeight="1" x14ac:dyDescent="0.2">
      <c r="A25" s="486" t="s">
        <v>164</v>
      </c>
      <c r="B25" s="474"/>
      <c r="C25" s="474"/>
      <c r="D25" s="22" t="s">
        <v>155</v>
      </c>
      <c r="E25" s="151">
        <v>12</v>
      </c>
      <c r="F25" s="133"/>
      <c r="G25" s="134">
        <f t="shared" si="0"/>
        <v>0</v>
      </c>
      <c r="H25" s="133">
        <f t="shared" si="1"/>
        <v>0</v>
      </c>
      <c r="I25" s="202">
        <f t="shared" si="2"/>
        <v>0</v>
      </c>
      <c r="J25" s="152"/>
    </row>
    <row r="26" spans="1:10" s="150" customFormat="1" ht="13.15" customHeight="1" x14ac:dyDescent="0.2">
      <c r="A26" s="486" t="s">
        <v>165</v>
      </c>
      <c r="B26" s="474"/>
      <c r="C26" s="474"/>
      <c r="D26" s="22" t="s">
        <v>155</v>
      </c>
      <c r="E26" s="151">
        <v>12</v>
      </c>
      <c r="F26" s="133"/>
      <c r="G26" s="134">
        <f t="shared" si="0"/>
        <v>0</v>
      </c>
      <c r="H26" s="133">
        <f t="shared" si="1"/>
        <v>0</v>
      </c>
      <c r="I26" s="202">
        <f t="shared" si="2"/>
        <v>0</v>
      </c>
      <c r="J26" s="152"/>
    </row>
    <row r="27" spans="1:10" s="150" customFormat="1" ht="13.15" customHeight="1" x14ac:dyDescent="0.2">
      <c r="A27" s="486" t="s">
        <v>166</v>
      </c>
      <c r="B27" s="474"/>
      <c r="C27" s="474"/>
      <c r="D27" s="22" t="s">
        <v>155</v>
      </c>
      <c r="E27" s="151">
        <v>12</v>
      </c>
      <c r="F27" s="133"/>
      <c r="G27" s="134">
        <f t="shared" si="0"/>
        <v>0</v>
      </c>
      <c r="H27" s="133">
        <f t="shared" si="1"/>
        <v>0</v>
      </c>
      <c r="I27" s="202">
        <f t="shared" si="2"/>
        <v>0</v>
      </c>
      <c r="J27" s="152"/>
    </row>
    <row r="28" spans="1:10" s="156" customFormat="1" ht="13.15" customHeight="1" thickBot="1" x14ac:dyDescent="0.25">
      <c r="A28" s="487" t="s">
        <v>167</v>
      </c>
      <c r="B28" s="481"/>
      <c r="C28" s="481"/>
      <c r="D28" s="481"/>
      <c r="E28" s="481"/>
      <c r="F28" s="157"/>
      <c r="G28" s="158">
        <f>SUM(G20:G27)</f>
        <v>0</v>
      </c>
      <c r="H28" s="157"/>
      <c r="I28" s="203">
        <f>SUM(I20:I27)</f>
        <v>0</v>
      </c>
    </row>
    <row r="29" spans="1:10" s="150" customFormat="1" ht="13.15" customHeight="1" thickTop="1" x14ac:dyDescent="0.2">
      <c r="A29" s="482"/>
      <c r="B29" s="483"/>
      <c r="C29" s="483"/>
      <c r="D29" s="216"/>
      <c r="E29" s="217"/>
      <c r="F29" s="217"/>
      <c r="G29" s="218"/>
      <c r="H29" s="219"/>
      <c r="I29" s="220"/>
      <c r="J29" s="152"/>
    </row>
    <row r="30" spans="1:10" s="156" customFormat="1" ht="13.15" customHeight="1" x14ac:dyDescent="0.2">
      <c r="A30" s="484" t="s">
        <v>168</v>
      </c>
      <c r="B30" s="485"/>
      <c r="C30" s="485"/>
      <c r="D30" s="221"/>
      <c r="E30" s="222"/>
      <c r="F30" s="222"/>
      <c r="G30" s="222"/>
      <c r="H30" s="223"/>
      <c r="I30" s="224"/>
    </row>
    <row r="31" spans="1:10" s="150" customFormat="1" ht="13.15" customHeight="1" x14ac:dyDescent="0.2">
      <c r="A31" s="486" t="s">
        <v>169</v>
      </c>
      <c r="B31" s="474"/>
      <c r="C31" s="474"/>
      <c r="D31" s="22" t="s">
        <v>155</v>
      </c>
      <c r="E31" s="151">
        <f>('FSUP-I'!C55+'FSUP-I'!E43*('FSUP-I'!C51+'FSUP-I'!C47))*12</f>
        <v>84</v>
      </c>
      <c r="F31" s="151"/>
      <c r="G31" s="134">
        <f>IF(E31&lt;&gt;0,ROUND(E31*F31,2),"")</f>
        <v>0</v>
      </c>
      <c r="H31" s="133">
        <f>IF(F31&lt;&gt;0,F31*(1+0.1)*(1+0.1662),0)</f>
        <v>0</v>
      </c>
      <c r="I31" s="202">
        <f>IF(E31&lt;&gt;0,ROUND(E31*H31,2),"")</f>
        <v>0</v>
      </c>
      <c r="J31" s="152"/>
    </row>
    <row r="32" spans="1:10" s="150" customFormat="1" ht="13.15" customHeight="1" x14ac:dyDescent="0.2">
      <c r="A32" s="486" t="s">
        <v>170</v>
      </c>
      <c r="B32" s="474"/>
      <c r="C32" s="474"/>
      <c r="D32" s="22" t="s">
        <v>155</v>
      </c>
      <c r="E32" s="151">
        <v>12</v>
      </c>
      <c r="F32" s="151"/>
      <c r="G32" s="134">
        <f>IF(E32&lt;&gt;0,ROUND(E32*F32,2),"")</f>
        <v>0</v>
      </c>
      <c r="H32" s="133">
        <f>IF(F32&lt;&gt;0,F32*(1+0.1)*(1+0.1662),0)</f>
        <v>0</v>
      </c>
      <c r="I32" s="202">
        <f>IF(E32&lt;&gt;0,ROUND(E32*H32,2),"")</f>
        <v>0</v>
      </c>
      <c r="J32" s="152"/>
    </row>
    <row r="33" spans="1:10" s="150" customFormat="1" ht="23.25" customHeight="1" x14ac:dyDescent="0.2">
      <c r="A33" s="488" t="s">
        <v>171</v>
      </c>
      <c r="B33" s="479"/>
      <c r="C33" s="479"/>
      <c r="D33" s="22" t="s">
        <v>155</v>
      </c>
      <c r="E33" s="151">
        <f>'FSUP-I'!E43*'FSUP-I'!C51*12</f>
        <v>36</v>
      </c>
      <c r="F33" s="151"/>
      <c r="G33" s="134">
        <f>IF(E33&lt;&gt;0,ROUND(E33*F33,2),"")</f>
        <v>0</v>
      </c>
      <c r="H33" s="133">
        <f>IF(F33&lt;&gt;0,F33*(1+0.1)*(1+0.1662),0)</f>
        <v>0</v>
      </c>
      <c r="I33" s="202">
        <f>IF(E33&lt;&gt;0,ROUND(E33*H33,2),"")</f>
        <v>0</v>
      </c>
      <c r="J33" s="152"/>
    </row>
    <row r="34" spans="1:10" s="150" customFormat="1" ht="13.15" customHeight="1" x14ac:dyDescent="0.2">
      <c r="A34" s="486" t="s">
        <v>172</v>
      </c>
      <c r="B34" s="474"/>
      <c r="C34" s="474"/>
      <c r="D34" s="22" t="s">
        <v>155</v>
      </c>
      <c r="E34" s="151">
        <f>'FSUP-I'!E43*'FSUP-I'!C50*12</f>
        <v>108</v>
      </c>
      <c r="F34" s="151"/>
      <c r="G34" s="134">
        <f>IF(E34&lt;&gt;0,ROUND(E34*F34,2),"")</f>
        <v>0</v>
      </c>
      <c r="H34" s="133">
        <f>IF(F34&lt;&gt;0,F34*(1+0.1)*(1+0.1662),0)</f>
        <v>0</v>
      </c>
      <c r="I34" s="202">
        <f>IF(E34&lt;&gt;0,ROUND(E34*H34,2),"")</f>
        <v>0</v>
      </c>
      <c r="J34" s="152"/>
    </row>
    <row r="35" spans="1:10" s="156" customFormat="1" ht="13.15" customHeight="1" thickBot="1" x14ac:dyDescent="0.25">
      <c r="A35" s="487" t="s">
        <v>173</v>
      </c>
      <c r="B35" s="481"/>
      <c r="C35" s="481"/>
      <c r="D35" s="481"/>
      <c r="E35" s="481"/>
      <c r="F35" s="157"/>
      <c r="G35" s="158">
        <f>SUM(G31:G34)</f>
        <v>0</v>
      </c>
      <c r="H35" s="157"/>
      <c r="I35" s="203">
        <f>SUM(I31:I34)</f>
        <v>0</v>
      </c>
    </row>
    <row r="36" spans="1:10" s="150" customFormat="1" ht="13.15" customHeight="1" thickTop="1" x14ac:dyDescent="0.2">
      <c r="A36" s="482"/>
      <c r="B36" s="483"/>
      <c r="C36" s="483"/>
      <c r="D36" s="216"/>
      <c r="E36" s="217"/>
      <c r="F36" s="217"/>
      <c r="G36" s="218"/>
      <c r="H36" s="219"/>
      <c r="I36" s="220"/>
      <c r="J36" s="152"/>
    </row>
    <row r="37" spans="1:10" s="156" customFormat="1" ht="13.15" customHeight="1" x14ac:dyDescent="0.2">
      <c r="A37" s="484" t="s">
        <v>174</v>
      </c>
      <c r="B37" s="485"/>
      <c r="C37" s="485"/>
      <c r="D37" s="221"/>
      <c r="E37" s="222"/>
      <c r="F37" s="222"/>
      <c r="G37" s="222" t="str">
        <f>IF(E37&lt;&gt;0,ROUND(E37*F37,2),"")</f>
        <v/>
      </c>
      <c r="H37" s="223" t="str">
        <f>IF(F37&lt;&gt;0,F37*(1+0.1)*(1+0.1662),"")</f>
        <v/>
      </c>
      <c r="I37" s="224" t="str">
        <f>IF(E37&lt;&gt;0,ROUND(E37*H37,2),"")</f>
        <v/>
      </c>
    </row>
    <row r="38" spans="1:10" s="150" customFormat="1" ht="13.15" customHeight="1" x14ac:dyDescent="0.2">
      <c r="A38" s="486" t="s">
        <v>175</v>
      </c>
      <c r="B38" s="474"/>
      <c r="C38" s="474"/>
      <c r="D38" s="22" t="s">
        <v>176</v>
      </c>
      <c r="E38" s="151">
        <f>'FSUP-I'!E43*4*12</f>
        <v>144</v>
      </c>
      <c r="F38" s="151"/>
      <c r="G38" s="134">
        <f>IF(E38&lt;&gt;0,ROUND(E38*F38,2),"")</f>
        <v>0</v>
      </c>
      <c r="H38" s="133">
        <f>IF(F38&lt;&gt;0,F38*(1+0.1)*(1+0.1662),0)</f>
        <v>0</v>
      </c>
      <c r="I38" s="202">
        <f>IF(E38&lt;&gt;0,ROUND(E38*H38,2),"")</f>
        <v>0</v>
      </c>
      <c r="J38" s="152"/>
    </row>
    <row r="39" spans="1:10" s="150" customFormat="1" ht="13.15" customHeight="1" x14ac:dyDescent="0.2">
      <c r="A39" s="486" t="s">
        <v>178</v>
      </c>
      <c r="B39" s="474"/>
      <c r="C39" s="474"/>
      <c r="D39" s="22" t="s">
        <v>176</v>
      </c>
      <c r="E39" s="151">
        <f>'FSUP-I'!E43*12</f>
        <v>36</v>
      </c>
      <c r="F39" s="151"/>
      <c r="G39" s="134">
        <f>IF(E39&lt;&gt;0,ROUND(E39*F39,2),"")</f>
        <v>0</v>
      </c>
      <c r="H39" s="133">
        <f>IF(F39&lt;&gt;0,F39*(1+0.1)*(1+0.1662),0)</f>
        <v>0</v>
      </c>
      <c r="I39" s="202">
        <f>IF(E39&lt;&gt;0,ROUND(E39*H39,2),"")</f>
        <v>0</v>
      </c>
      <c r="J39" s="152"/>
    </row>
    <row r="40" spans="1:10" s="156" customFormat="1" ht="13.15" customHeight="1" thickBot="1" x14ac:dyDescent="0.25">
      <c r="A40" s="495" t="s">
        <v>179</v>
      </c>
      <c r="B40" s="496"/>
      <c r="C40" s="496"/>
      <c r="D40" s="496"/>
      <c r="E40" s="496"/>
      <c r="F40" s="159"/>
      <c r="G40" s="160">
        <f>SUM(G38:G39)</f>
        <v>0</v>
      </c>
      <c r="H40" s="159"/>
      <c r="I40" s="204">
        <f>SUM(I38:I39)</f>
        <v>0</v>
      </c>
    </row>
    <row r="41" spans="1:10" ht="13.15" customHeight="1" thickTop="1" x14ac:dyDescent="0.2">
      <c r="A41" s="205" t="s">
        <v>34</v>
      </c>
      <c r="B41" s="148"/>
      <c r="C41" s="161"/>
      <c r="D41" s="81" t="s">
        <v>35</v>
      </c>
      <c r="E41" s="81"/>
      <c r="F41" s="81"/>
      <c r="G41" s="81"/>
      <c r="H41" s="148"/>
      <c r="I41" s="206"/>
    </row>
    <row r="42" spans="1:10" ht="13.15" customHeight="1" x14ac:dyDescent="0.2">
      <c r="A42" s="215">
        <f>FSUP!A38</f>
        <v>0</v>
      </c>
      <c r="B42" s="27"/>
      <c r="C42" s="162"/>
      <c r="D42" s="214" t="str">
        <f>FSUP!J38</f>
        <v>ANALISTA EM DESENVOLVIMENTO REGIONAL DA CODEVASF</v>
      </c>
      <c r="E42" s="80"/>
      <c r="I42" s="207"/>
    </row>
    <row r="43" spans="1:10" ht="13.15" customHeight="1" x14ac:dyDescent="0.2">
      <c r="A43" s="208" t="s">
        <v>37</v>
      </c>
      <c r="B43" s="497"/>
      <c r="C43" s="497"/>
      <c r="D43" s="497"/>
      <c r="E43" s="497"/>
      <c r="F43" s="163"/>
      <c r="G43" s="149"/>
      <c r="H43" s="163" t="s">
        <v>38</v>
      </c>
      <c r="I43" s="209"/>
    </row>
    <row r="44" spans="1:10" ht="13.15" customHeight="1" x14ac:dyDescent="0.2">
      <c r="A44" s="210"/>
      <c r="G44" s="164"/>
      <c r="H44" s="213">
        <f>FSUP!N40</f>
        <v>0</v>
      </c>
      <c r="I44" s="211"/>
    </row>
    <row r="45" spans="1:10" ht="13.15" customHeight="1" x14ac:dyDescent="0.2">
      <c r="A45" s="498" t="s">
        <v>39</v>
      </c>
      <c r="B45" s="497"/>
      <c r="C45" s="497"/>
      <c r="D45" s="497"/>
      <c r="E45" s="497"/>
      <c r="F45" s="497"/>
      <c r="G45" s="497"/>
      <c r="H45" s="497"/>
      <c r="I45" s="499"/>
    </row>
    <row r="46" spans="1:10" ht="13.15" customHeight="1" x14ac:dyDescent="0.2">
      <c r="A46" s="489" t="s">
        <v>180</v>
      </c>
      <c r="B46" s="490"/>
      <c r="C46" s="490"/>
      <c r="D46" s="490"/>
      <c r="E46" s="490"/>
      <c r="F46" s="490"/>
      <c r="G46" s="490"/>
      <c r="H46" s="490"/>
      <c r="I46" s="491"/>
    </row>
    <row r="47" spans="1:10" ht="13.15" customHeight="1" x14ac:dyDescent="0.2">
      <c r="A47" s="489" t="s">
        <v>181</v>
      </c>
      <c r="B47" s="490"/>
      <c r="C47" s="490"/>
      <c r="D47" s="490"/>
      <c r="E47" s="490"/>
      <c r="F47" s="490"/>
      <c r="G47" s="490"/>
      <c r="H47" s="490"/>
      <c r="I47" s="491"/>
    </row>
    <row r="48" spans="1:10" ht="13.15" customHeight="1" x14ac:dyDescent="0.2">
      <c r="A48" s="489" t="s">
        <v>182</v>
      </c>
      <c r="B48" s="490"/>
      <c r="C48" s="490"/>
      <c r="D48" s="490"/>
      <c r="E48" s="490"/>
      <c r="F48" s="490"/>
      <c r="G48" s="490"/>
      <c r="H48" s="490"/>
      <c r="I48" s="491"/>
    </row>
    <row r="49" spans="1:9" ht="13.15" customHeight="1" x14ac:dyDescent="0.2">
      <c r="A49" s="489" t="s">
        <v>183</v>
      </c>
      <c r="B49" s="490"/>
      <c r="C49" s="490"/>
      <c r="D49" s="490"/>
      <c r="E49" s="490"/>
      <c r="F49" s="490"/>
      <c r="G49" s="490"/>
      <c r="H49" s="490"/>
      <c r="I49" s="491"/>
    </row>
    <row r="50" spans="1:9" ht="13.15" customHeight="1" thickBot="1" x14ac:dyDescent="0.25">
      <c r="A50" s="492"/>
      <c r="B50" s="493"/>
      <c r="C50" s="493"/>
      <c r="D50" s="493"/>
      <c r="E50" s="493"/>
      <c r="F50" s="493"/>
      <c r="G50" s="493"/>
      <c r="H50" s="493"/>
      <c r="I50" s="494"/>
    </row>
    <row r="51" spans="1:9" ht="13.15" customHeight="1" x14ac:dyDescent="0.2"/>
    <row r="52" spans="1:9" ht="13.15" customHeight="1" x14ac:dyDescent="0.2"/>
  </sheetData>
  <mergeCells count="43">
    <mergeCell ref="A47:I47"/>
    <mergeCell ref="A48:I48"/>
    <mergeCell ref="A49:I49"/>
    <mergeCell ref="A50:I50"/>
    <mergeCell ref="A39:C39"/>
    <mergeCell ref="A40:E40"/>
    <mergeCell ref="B43:E43"/>
    <mergeCell ref="A45:I45"/>
    <mergeCell ref="A46:I46"/>
    <mergeCell ref="A34:C34"/>
    <mergeCell ref="A35:E35"/>
    <mergeCell ref="A36:C36"/>
    <mergeCell ref="A37:C37"/>
    <mergeCell ref="A38:C38"/>
    <mergeCell ref="A29:C29"/>
    <mergeCell ref="A30:C30"/>
    <mergeCell ref="A31:C31"/>
    <mergeCell ref="A32:C32"/>
    <mergeCell ref="A33:C33"/>
    <mergeCell ref="A24:C24"/>
    <mergeCell ref="A25:C25"/>
    <mergeCell ref="A26:C26"/>
    <mergeCell ref="A27:C27"/>
    <mergeCell ref="A28:E28"/>
    <mergeCell ref="A18:C18"/>
    <mergeCell ref="A19:C19"/>
    <mergeCell ref="A20:C20"/>
    <mergeCell ref="A21:C21"/>
    <mergeCell ref="A22:C22"/>
    <mergeCell ref="A23:C23"/>
    <mergeCell ref="A13:C13"/>
    <mergeCell ref="A14:C14"/>
    <mergeCell ref="A15:C15"/>
    <mergeCell ref="A16:C16"/>
    <mergeCell ref="A17:E17"/>
    <mergeCell ref="A5:H6"/>
    <mergeCell ref="A10:B10"/>
    <mergeCell ref="C10:H10"/>
    <mergeCell ref="F11:G11"/>
    <mergeCell ref="H11:I11"/>
    <mergeCell ref="A11:C12"/>
    <mergeCell ref="D11:D12"/>
    <mergeCell ref="E11:E12"/>
  </mergeCells>
  <printOptions horizontalCentered="1"/>
  <pageMargins left="0.78749999999999998" right="0.39374999999999999" top="0.78749999999999998" bottom="0.39374999999999999" header="0.51180599999999998" footer="0.51180599999999998"/>
  <pageSetup paperSize="9" scale="74" orientation="portrait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8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5.7109375" style="48" customWidth="1"/>
    <col min="2" max="2" width="27.5703125" style="48" customWidth="1"/>
    <col min="3" max="3" width="16.140625" style="48" customWidth="1"/>
    <col min="4" max="4" width="6.7109375" style="48" customWidth="1"/>
    <col min="5" max="5" width="7.7109375" style="48" customWidth="1"/>
    <col min="6" max="7" width="15.7109375" style="48" customWidth="1"/>
    <col min="8" max="16384" width="11.42578125" style="48"/>
  </cols>
  <sheetData>
    <row r="1" spans="1:7" s="1" customFormat="1" ht="11.25" customHeight="1" x14ac:dyDescent="0.2">
      <c r="C1" s="1" t="s">
        <v>145</v>
      </c>
    </row>
    <row r="2" spans="1:7" s="1" customFormat="1" ht="11.25" customHeight="1" x14ac:dyDescent="0.2">
      <c r="C2" s="1" t="s">
        <v>1</v>
      </c>
    </row>
    <row r="3" spans="1:7" s="1" customFormat="1" ht="11.25" customHeight="1" x14ac:dyDescent="0.2"/>
    <row r="4" spans="1:7" s="1" customFormat="1" ht="12" customHeight="1" x14ac:dyDescent="0.2"/>
    <row r="5" spans="1:7" ht="12" customHeight="1" x14ac:dyDescent="0.2">
      <c r="A5" s="500" t="s">
        <v>184</v>
      </c>
      <c r="B5" s="501"/>
      <c r="C5" s="501"/>
      <c r="D5" s="501"/>
      <c r="E5" s="501"/>
      <c r="F5" s="501"/>
      <c r="G5" s="12" t="s">
        <v>3</v>
      </c>
    </row>
    <row r="6" spans="1:7" ht="20.100000000000001" customHeight="1" x14ac:dyDescent="0.2">
      <c r="A6" s="502"/>
      <c r="B6" s="503"/>
      <c r="C6" s="503"/>
      <c r="D6" s="503"/>
      <c r="E6" s="503"/>
      <c r="F6" s="503"/>
      <c r="G6" s="13" t="s">
        <v>185</v>
      </c>
    </row>
    <row r="7" spans="1:7" ht="13.15" customHeight="1" x14ac:dyDescent="0.2">
      <c r="A7" s="504" t="s">
        <v>5</v>
      </c>
      <c r="B7" s="505"/>
      <c r="C7" s="505"/>
      <c r="D7" s="505"/>
      <c r="E7" s="505"/>
      <c r="F7" s="505"/>
      <c r="G7" s="506"/>
    </row>
    <row r="8" spans="1:7" ht="13.15" customHeight="1" x14ac:dyDescent="0.2">
      <c r="A8" s="507">
        <f>FSUP!A8</f>
        <v>0</v>
      </c>
      <c r="B8" s="508"/>
      <c r="C8" s="508"/>
      <c r="D8" s="508"/>
      <c r="E8" s="508"/>
      <c r="F8" s="508"/>
      <c r="G8" s="509"/>
    </row>
    <row r="9" spans="1:7" ht="13.15" customHeight="1" x14ac:dyDescent="0.2">
      <c r="A9" s="242" t="s">
        <v>6</v>
      </c>
      <c r="B9" s="234"/>
      <c r="C9" s="233" t="s">
        <v>7</v>
      </c>
      <c r="D9" s="235"/>
      <c r="E9" s="235"/>
      <c r="F9" s="234"/>
      <c r="G9" s="243" t="s">
        <v>8</v>
      </c>
    </row>
    <row r="10" spans="1:7" ht="35.25" customHeight="1" x14ac:dyDescent="0.2">
      <c r="A10" s="510" t="str">
        <f>FSUP!A10</f>
        <v>APOIO À FISCALIZAÇÃO E SUPERVISÃO TÉCNICA DE OBRAS</v>
      </c>
      <c r="B10" s="404"/>
      <c r="C10" s="511" t="str">
        <f>FSUP!G10</f>
        <v>APOIO À FISCALIZAÇÃO E SUPERVISÃO TÉCNICA DE CONTRATOS NA ÁREA DE ATUAÇÃO DA CODEVASF NO ESTADO DE GOIÁS E DISTRITO FEDERAL</v>
      </c>
      <c r="D10" s="512"/>
      <c r="E10" s="512"/>
      <c r="F10" s="513"/>
      <c r="G10" s="244"/>
    </row>
    <row r="11" spans="1:7" s="240" customFormat="1" ht="13.15" customHeight="1" x14ac:dyDescent="0.2">
      <c r="A11" s="516" t="s">
        <v>186</v>
      </c>
      <c r="B11" s="518" t="s">
        <v>148</v>
      </c>
      <c r="C11" s="519"/>
      <c r="D11" s="519"/>
      <c r="E11" s="520"/>
      <c r="F11" s="514" t="s">
        <v>187</v>
      </c>
      <c r="G11" s="515"/>
    </row>
    <row r="12" spans="1:7" s="240" customFormat="1" ht="13.15" customHeight="1" x14ac:dyDescent="0.2">
      <c r="A12" s="517"/>
      <c r="B12" s="521"/>
      <c r="C12" s="522"/>
      <c r="D12" s="522"/>
      <c r="E12" s="523"/>
      <c r="F12" s="241" t="s">
        <v>188</v>
      </c>
      <c r="G12" s="245" t="s">
        <v>177</v>
      </c>
    </row>
    <row r="13" spans="1:7" ht="46.5" customHeight="1" x14ac:dyDescent="0.2">
      <c r="A13" s="246">
        <v>1</v>
      </c>
      <c r="B13" s="524" t="s">
        <v>189</v>
      </c>
      <c r="C13" s="524"/>
      <c r="D13" s="524"/>
      <c r="E13" s="524"/>
      <c r="F13" s="68">
        <v>0.17999999999999997</v>
      </c>
      <c r="G13" s="247">
        <f>F13*'FSUP-I'!$K$23</f>
        <v>0</v>
      </c>
    </row>
    <row r="14" spans="1:7" ht="39.6" customHeight="1" x14ac:dyDescent="0.2">
      <c r="A14" s="246">
        <v>2</v>
      </c>
      <c r="B14" s="524" t="s">
        <v>190</v>
      </c>
      <c r="C14" s="524"/>
      <c r="D14" s="524"/>
      <c r="E14" s="524"/>
      <c r="F14" s="68">
        <v>0.04</v>
      </c>
      <c r="G14" s="247">
        <f>F14*'FSUP-I'!$K$23</f>
        <v>0</v>
      </c>
    </row>
    <row r="15" spans="1:7" ht="26.45" customHeight="1" x14ac:dyDescent="0.2">
      <c r="A15" s="246">
        <v>3</v>
      </c>
      <c r="B15" s="525" t="s">
        <v>191</v>
      </c>
      <c r="C15" s="525"/>
      <c r="D15" s="525"/>
      <c r="E15" s="525"/>
      <c r="F15" s="68">
        <v>0.03</v>
      </c>
      <c r="G15" s="247">
        <f>F15*'FSUP-I'!$K$23</f>
        <v>0</v>
      </c>
    </row>
    <row r="16" spans="1:7" ht="13.15" customHeight="1" x14ac:dyDescent="0.2">
      <c r="A16" s="248"/>
      <c r="B16" s="49"/>
      <c r="C16" s="49"/>
      <c r="D16" s="49"/>
      <c r="E16" s="50"/>
      <c r="F16" s="232"/>
      <c r="G16" s="247"/>
    </row>
    <row r="17" spans="1:7" ht="13.15" customHeight="1" x14ac:dyDescent="0.2">
      <c r="A17" s="249"/>
      <c r="B17" s="230"/>
      <c r="C17" s="230"/>
      <c r="D17" s="230"/>
      <c r="E17" s="231"/>
      <c r="F17" s="232"/>
      <c r="G17" s="247"/>
    </row>
    <row r="18" spans="1:7" ht="13.15" customHeight="1" x14ac:dyDescent="0.2">
      <c r="A18" s="249"/>
      <c r="B18" s="230"/>
      <c r="C18" s="230"/>
      <c r="D18" s="230"/>
      <c r="E18" s="231"/>
      <c r="F18" s="232"/>
      <c r="G18" s="247"/>
    </row>
    <row r="19" spans="1:7" ht="13.15" customHeight="1" x14ac:dyDescent="0.2">
      <c r="A19" s="248"/>
      <c r="B19" s="230"/>
      <c r="C19" s="230"/>
      <c r="D19" s="230"/>
      <c r="E19" s="231"/>
      <c r="F19" s="51"/>
      <c r="G19" s="247"/>
    </row>
    <row r="20" spans="1:7" ht="13.15" customHeight="1" x14ac:dyDescent="0.2">
      <c r="A20" s="248"/>
      <c r="B20" s="230"/>
      <c r="C20" s="230"/>
      <c r="D20" s="230"/>
      <c r="E20" s="231"/>
      <c r="F20" s="51"/>
      <c r="G20" s="247"/>
    </row>
    <row r="21" spans="1:7" ht="13.15" customHeight="1" x14ac:dyDescent="0.2">
      <c r="A21" s="249"/>
      <c r="B21" s="230"/>
      <c r="C21" s="230"/>
      <c r="D21" s="230"/>
      <c r="E21" s="231"/>
      <c r="F21" s="51"/>
      <c r="G21" s="247"/>
    </row>
    <row r="22" spans="1:7" ht="13.15" customHeight="1" x14ac:dyDescent="0.2">
      <c r="A22" s="249"/>
      <c r="B22" s="230"/>
      <c r="C22" s="230"/>
      <c r="D22" s="230"/>
      <c r="E22" s="231"/>
      <c r="F22" s="51"/>
      <c r="G22" s="247"/>
    </row>
    <row r="23" spans="1:7" ht="13.15" customHeight="1" x14ac:dyDescent="0.2">
      <c r="A23" s="249"/>
      <c r="B23" s="230"/>
      <c r="C23" s="230"/>
      <c r="D23" s="230"/>
      <c r="E23" s="231"/>
      <c r="F23" s="51"/>
      <c r="G23" s="247"/>
    </row>
    <row r="24" spans="1:7" ht="13.15" customHeight="1" x14ac:dyDescent="0.2">
      <c r="A24" s="249"/>
      <c r="B24" s="230"/>
      <c r="C24" s="230"/>
      <c r="D24" s="230"/>
      <c r="E24" s="231"/>
      <c r="F24" s="51"/>
      <c r="G24" s="247"/>
    </row>
    <row r="25" spans="1:7" ht="13.15" customHeight="1" x14ac:dyDescent="0.2">
      <c r="A25" s="248"/>
      <c r="B25" s="230"/>
      <c r="C25" s="230"/>
      <c r="D25" s="230"/>
      <c r="E25" s="231"/>
      <c r="F25" s="51"/>
      <c r="G25" s="247"/>
    </row>
    <row r="26" spans="1:7" ht="13.15" customHeight="1" x14ac:dyDescent="0.2">
      <c r="A26" s="249"/>
      <c r="B26" s="230"/>
      <c r="C26" s="230"/>
      <c r="D26" s="230"/>
      <c r="E26" s="231"/>
      <c r="F26" s="51"/>
      <c r="G26" s="247"/>
    </row>
    <row r="27" spans="1:7" ht="13.15" customHeight="1" x14ac:dyDescent="0.2">
      <c r="A27" s="249"/>
      <c r="B27" s="230"/>
      <c r="C27" s="230"/>
      <c r="D27" s="230"/>
      <c r="E27" s="231"/>
      <c r="F27" s="51"/>
      <c r="G27" s="247"/>
    </row>
    <row r="28" spans="1:7" ht="13.15" customHeight="1" x14ac:dyDescent="0.2">
      <c r="A28" s="248"/>
      <c r="B28" s="230"/>
      <c r="C28" s="230"/>
      <c r="D28" s="230"/>
      <c r="E28" s="231"/>
      <c r="F28" s="51"/>
      <c r="G28" s="247"/>
    </row>
    <row r="29" spans="1:7" ht="13.15" customHeight="1" x14ac:dyDescent="0.2">
      <c r="A29" s="248"/>
      <c r="B29" s="230"/>
      <c r="C29" s="230"/>
      <c r="D29" s="230"/>
      <c r="E29" s="231"/>
      <c r="F29" s="51"/>
      <c r="G29" s="247"/>
    </row>
    <row r="30" spans="1:7" ht="13.15" customHeight="1" x14ac:dyDescent="0.2">
      <c r="A30" s="249"/>
      <c r="B30" s="230"/>
      <c r="C30" s="230"/>
      <c r="D30" s="230"/>
      <c r="E30" s="231"/>
      <c r="F30" s="51"/>
      <c r="G30" s="247"/>
    </row>
    <row r="31" spans="1:7" ht="13.15" customHeight="1" x14ac:dyDescent="0.2">
      <c r="A31" s="249"/>
      <c r="B31" s="230"/>
      <c r="C31" s="230"/>
      <c r="D31" s="230"/>
      <c r="E31" s="231"/>
      <c r="F31" s="51"/>
      <c r="G31" s="247"/>
    </row>
    <row r="32" spans="1:7" ht="13.15" customHeight="1" x14ac:dyDescent="0.2">
      <c r="A32" s="249"/>
      <c r="B32" s="230"/>
      <c r="C32" s="230"/>
      <c r="D32" s="230"/>
      <c r="E32" s="231"/>
      <c r="F32" s="51"/>
      <c r="G32" s="247"/>
    </row>
    <row r="33" spans="1:7" ht="13.15" customHeight="1" x14ac:dyDescent="0.2">
      <c r="A33" s="249"/>
      <c r="B33" s="230"/>
      <c r="C33" s="230"/>
      <c r="D33" s="230"/>
      <c r="E33" s="231"/>
      <c r="F33" s="51"/>
      <c r="G33" s="247"/>
    </row>
    <row r="34" spans="1:7" ht="13.15" customHeight="1" x14ac:dyDescent="0.2">
      <c r="A34" s="248"/>
      <c r="B34" s="230"/>
      <c r="C34" s="230"/>
      <c r="D34" s="230"/>
      <c r="E34" s="231"/>
      <c r="F34" s="51"/>
      <c r="G34" s="247"/>
    </row>
    <row r="35" spans="1:7" ht="13.15" customHeight="1" x14ac:dyDescent="0.2">
      <c r="A35" s="249"/>
      <c r="B35" s="230"/>
      <c r="C35" s="230"/>
      <c r="D35" s="230"/>
      <c r="E35" s="231"/>
      <c r="F35" s="51"/>
      <c r="G35" s="247"/>
    </row>
    <row r="36" spans="1:7" ht="13.15" customHeight="1" x14ac:dyDescent="0.2">
      <c r="A36" s="249"/>
      <c r="B36" s="230"/>
      <c r="C36" s="230"/>
      <c r="D36" s="230"/>
      <c r="E36" s="231"/>
      <c r="F36" s="51"/>
      <c r="G36" s="247"/>
    </row>
    <row r="37" spans="1:7" ht="13.15" customHeight="1" x14ac:dyDescent="0.2">
      <c r="A37" s="248"/>
      <c r="B37" s="230"/>
      <c r="C37" s="230"/>
      <c r="D37" s="230"/>
      <c r="E37" s="231"/>
      <c r="F37" s="51"/>
      <c r="G37" s="247"/>
    </row>
    <row r="38" spans="1:7" ht="13.15" customHeight="1" x14ac:dyDescent="0.2">
      <c r="A38" s="250"/>
      <c r="B38" s="236"/>
      <c r="C38" s="236"/>
      <c r="D38" s="236"/>
      <c r="E38" s="237"/>
      <c r="F38" s="238"/>
      <c r="G38" s="251"/>
    </row>
    <row r="39" spans="1:7" s="239" customFormat="1" ht="19.899999999999999" customHeight="1" x14ac:dyDescent="0.2">
      <c r="A39" s="287"/>
      <c r="B39" s="526" t="s">
        <v>192</v>
      </c>
      <c r="C39" s="526"/>
      <c r="D39" s="526"/>
      <c r="E39" s="526"/>
      <c r="F39" s="288">
        <f>SUM(F13:F38)</f>
        <v>0.24999999999999997</v>
      </c>
      <c r="G39" s="289">
        <f>SUM(G13:G38)</f>
        <v>0</v>
      </c>
    </row>
    <row r="40" spans="1:7" ht="13.15" customHeight="1" x14ac:dyDescent="0.2">
      <c r="A40" s="504" t="s">
        <v>34</v>
      </c>
      <c r="B40" s="505"/>
      <c r="C40" s="505"/>
      <c r="D40" s="505" t="s">
        <v>35</v>
      </c>
      <c r="E40" s="505"/>
      <c r="F40" s="505"/>
      <c r="G40" s="506"/>
    </row>
    <row r="41" spans="1:7" ht="13.15" customHeight="1" x14ac:dyDescent="0.2">
      <c r="A41" s="527">
        <f>FSUP!A38</f>
        <v>0</v>
      </c>
      <c r="B41" s="528"/>
      <c r="C41" s="528"/>
      <c r="D41" s="528" t="str">
        <f>FSUP!J38</f>
        <v>ANALISTA EM DESENVOLVIMENTO REGIONAL DA CODEVASF</v>
      </c>
      <c r="E41" s="528"/>
      <c r="F41" s="528"/>
      <c r="G41" s="529"/>
    </row>
    <row r="42" spans="1:7" ht="13.15" customHeight="1" x14ac:dyDescent="0.2">
      <c r="A42" s="536" t="s">
        <v>37</v>
      </c>
      <c r="B42" s="537"/>
      <c r="C42" s="537"/>
      <c r="D42" s="537"/>
      <c r="E42" s="537"/>
      <c r="F42" s="537" t="s">
        <v>38</v>
      </c>
      <c r="G42" s="538"/>
    </row>
    <row r="43" spans="1:7" ht="13.15" customHeight="1" x14ac:dyDescent="0.2">
      <c r="A43" s="539"/>
      <c r="B43" s="540"/>
      <c r="C43" s="540"/>
      <c r="D43" s="540"/>
      <c r="E43" s="540"/>
      <c r="F43" s="541">
        <f>FSUP!N40</f>
        <v>0</v>
      </c>
      <c r="G43" s="529"/>
    </row>
    <row r="44" spans="1:7" ht="13.15" customHeight="1" x14ac:dyDescent="0.2">
      <c r="A44" s="536" t="s">
        <v>39</v>
      </c>
      <c r="B44" s="537"/>
      <c r="C44" s="537"/>
      <c r="D44" s="537"/>
      <c r="E44" s="537"/>
      <c r="F44" s="537"/>
      <c r="G44" s="538"/>
    </row>
    <row r="45" spans="1:7" ht="13.15" customHeight="1" x14ac:dyDescent="0.2">
      <c r="A45" s="530"/>
      <c r="B45" s="531"/>
      <c r="C45" s="531"/>
      <c r="D45" s="531"/>
      <c r="E45" s="531"/>
      <c r="F45" s="531"/>
      <c r="G45" s="532"/>
    </row>
    <row r="46" spans="1:7" ht="13.15" customHeight="1" x14ac:dyDescent="0.2">
      <c r="A46" s="530"/>
      <c r="B46" s="531"/>
      <c r="C46" s="531"/>
      <c r="D46" s="531"/>
      <c r="E46" s="531"/>
      <c r="F46" s="531"/>
      <c r="G46" s="532"/>
    </row>
    <row r="47" spans="1:7" ht="13.15" customHeight="1" x14ac:dyDescent="0.2">
      <c r="A47" s="533"/>
      <c r="B47" s="534"/>
      <c r="C47" s="534"/>
      <c r="D47" s="534"/>
      <c r="E47" s="534"/>
      <c r="F47" s="534"/>
      <c r="G47" s="535"/>
    </row>
    <row r="48" spans="1:7" ht="13.15" customHeight="1" x14ac:dyDescent="0.2"/>
  </sheetData>
  <mergeCells count="24">
    <mergeCell ref="A45:G45"/>
    <mergeCell ref="A46:G46"/>
    <mergeCell ref="A47:G47"/>
    <mergeCell ref="A42:E42"/>
    <mergeCell ref="F42:G42"/>
    <mergeCell ref="A43:E43"/>
    <mergeCell ref="F43:G43"/>
    <mergeCell ref="A44:G44"/>
    <mergeCell ref="B15:E15"/>
    <mergeCell ref="B39:E39"/>
    <mergeCell ref="A40:C40"/>
    <mergeCell ref="D40:G40"/>
    <mergeCell ref="A41:C41"/>
    <mergeCell ref="D41:G41"/>
    <mergeCell ref="F11:G11"/>
    <mergeCell ref="A11:A12"/>
    <mergeCell ref="B11:E12"/>
    <mergeCell ref="B13:E13"/>
    <mergeCell ref="B14:E14"/>
    <mergeCell ref="A5:F6"/>
    <mergeCell ref="A7:G7"/>
    <mergeCell ref="A8:G8"/>
    <mergeCell ref="A10:B10"/>
    <mergeCell ref="C10:F10"/>
  </mergeCells>
  <printOptions horizontalCentered="1"/>
  <pageMargins left="0.77986100000000003" right="0.39374999999999999" top="0.78749999999999998" bottom="0.39374999999999999" header="0.51180599999999998" footer="0.51180599999999998"/>
  <pageSetup paperSize="9" scale="96" orientation="portrait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51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3.85546875" style="48" customWidth="1"/>
    <col min="2" max="2" width="23.28515625" style="48" customWidth="1"/>
    <col min="3" max="3" width="9.140625" style="48" customWidth="1"/>
    <col min="4" max="4" width="8.5703125" style="48" customWidth="1"/>
    <col min="5" max="5" width="7.7109375" style="48" customWidth="1"/>
    <col min="6" max="8" width="12.7109375" style="48" customWidth="1"/>
    <col min="9" max="16384" width="11.42578125" style="48"/>
  </cols>
  <sheetData>
    <row r="1" spans="1:9" s="1" customFormat="1" ht="11.25" customHeight="1" x14ac:dyDescent="0.2">
      <c r="C1" s="278" t="s">
        <v>145</v>
      </c>
    </row>
    <row r="2" spans="1:9" s="1" customFormat="1" ht="11.25" customHeight="1" x14ac:dyDescent="0.2">
      <c r="C2" s="278" t="s">
        <v>1</v>
      </c>
    </row>
    <row r="3" spans="1:9" s="1" customFormat="1" ht="11.25" customHeight="1" x14ac:dyDescent="0.2">
      <c r="C3" s="278"/>
    </row>
    <row r="4" spans="1:9" s="1" customFormat="1" ht="12" customHeight="1" x14ac:dyDescent="0.2"/>
    <row r="5" spans="1:9" ht="12" customHeight="1" x14ac:dyDescent="0.2">
      <c r="A5" s="500" t="s">
        <v>193</v>
      </c>
      <c r="B5" s="501"/>
      <c r="C5" s="501"/>
      <c r="D5" s="501"/>
      <c r="E5" s="501"/>
      <c r="F5" s="501"/>
      <c r="G5" s="501"/>
      <c r="H5" s="26" t="s">
        <v>3</v>
      </c>
    </row>
    <row r="6" spans="1:9" ht="20.100000000000001" customHeight="1" x14ac:dyDescent="0.2">
      <c r="A6" s="502"/>
      <c r="B6" s="503"/>
      <c r="C6" s="503"/>
      <c r="D6" s="503"/>
      <c r="E6" s="503"/>
      <c r="F6" s="503"/>
      <c r="G6" s="503"/>
      <c r="H6" s="13" t="s">
        <v>194</v>
      </c>
    </row>
    <row r="7" spans="1:9" ht="13.15" customHeight="1" x14ac:dyDescent="0.2">
      <c r="A7" s="542" t="s">
        <v>5</v>
      </c>
      <c r="B7" s="543"/>
      <c r="C7" s="543"/>
      <c r="D7" s="543"/>
      <c r="E7" s="543"/>
      <c r="F7" s="543"/>
      <c r="G7" s="543"/>
      <c r="H7" s="544"/>
    </row>
    <row r="8" spans="1:9" ht="13.15" customHeight="1" x14ac:dyDescent="0.2">
      <c r="A8" s="323">
        <f>FSUP!A8</f>
        <v>0</v>
      </c>
      <c r="B8" s="55"/>
      <c r="H8" s="259"/>
    </row>
    <row r="9" spans="1:9" ht="13.15" customHeight="1" x14ac:dyDescent="0.2">
      <c r="A9" s="260" t="s">
        <v>6</v>
      </c>
      <c r="B9" s="254"/>
      <c r="C9" s="253" t="s">
        <v>7</v>
      </c>
      <c r="D9" s="255"/>
      <c r="E9" s="255"/>
      <c r="F9" s="255"/>
      <c r="G9" s="254"/>
      <c r="H9" s="261" t="s">
        <v>8</v>
      </c>
    </row>
    <row r="10" spans="1:9" ht="35.25" customHeight="1" x14ac:dyDescent="0.2">
      <c r="A10" s="510" t="str">
        <f>FSUP!A10</f>
        <v>APOIO À FISCALIZAÇÃO E SUPERVISÃO TÉCNICA DE OBRAS</v>
      </c>
      <c r="B10" s="404"/>
      <c r="C10" s="511" t="str">
        <f>FSUP!G10</f>
        <v>APOIO À FISCALIZAÇÃO E SUPERVISÃO TÉCNICA DE CONTRATOS NA ÁREA DE ATUAÇÃO DA CODEVASF NO ESTADO DE GOIÁS E DISTRITO FEDERAL</v>
      </c>
      <c r="D10" s="512"/>
      <c r="E10" s="512"/>
      <c r="F10" s="512"/>
      <c r="G10" s="513"/>
      <c r="H10" s="270"/>
    </row>
    <row r="11" spans="1:9" s="240" customFormat="1" ht="13.15" customHeight="1" x14ac:dyDescent="0.2">
      <c r="A11" s="545" t="s">
        <v>148</v>
      </c>
      <c r="B11" s="546"/>
      <c r="C11" s="546"/>
      <c r="D11" s="546"/>
      <c r="E11" s="546"/>
      <c r="F11" s="514" t="s">
        <v>187</v>
      </c>
      <c r="G11" s="514"/>
      <c r="H11" s="515"/>
    </row>
    <row r="12" spans="1:9" s="240" customFormat="1" ht="13.15" customHeight="1" x14ac:dyDescent="0.2">
      <c r="A12" s="517"/>
      <c r="B12" s="547"/>
      <c r="C12" s="547"/>
      <c r="D12" s="547"/>
      <c r="E12" s="547"/>
      <c r="F12" s="276" t="s">
        <v>195</v>
      </c>
      <c r="G12" s="276" t="s">
        <v>196</v>
      </c>
      <c r="H12" s="277" t="s">
        <v>177</v>
      </c>
    </row>
    <row r="13" spans="1:9" ht="13.15" customHeight="1" x14ac:dyDescent="0.2">
      <c r="A13" s="548"/>
      <c r="B13" s="549"/>
      <c r="C13" s="549"/>
      <c r="D13" s="549"/>
      <c r="E13" s="549"/>
      <c r="F13" s="52"/>
      <c r="G13" s="52"/>
      <c r="H13" s="324"/>
    </row>
    <row r="14" spans="1:9" ht="13.15" customHeight="1" x14ac:dyDescent="0.2">
      <c r="A14" s="550" t="s">
        <v>197</v>
      </c>
      <c r="B14" s="551"/>
      <c r="C14" s="551"/>
      <c r="D14" s="551"/>
      <c r="E14" s="551"/>
      <c r="F14" s="72">
        <v>5</v>
      </c>
      <c r="G14" s="71">
        <f>ROUND((1/(1-$F$37/100))*F14,2)</f>
        <v>5.83</v>
      </c>
      <c r="H14" s="325">
        <f>(G14/100)*(FSUP!$N$30+FSUP!$N$32+FSUP!$N$33)</f>
        <v>0</v>
      </c>
    </row>
    <row r="15" spans="1:9" ht="13.15" customHeight="1" x14ac:dyDescent="0.2">
      <c r="A15" s="552" t="s">
        <v>198</v>
      </c>
      <c r="B15" s="553"/>
      <c r="C15" s="553"/>
      <c r="D15" s="553"/>
      <c r="E15" s="553"/>
      <c r="F15" s="72">
        <v>1.65</v>
      </c>
      <c r="G15" s="71">
        <f>ROUND((1/(1-$F$37/100))*F15+0.01,2)</f>
        <v>1.93</v>
      </c>
      <c r="H15" s="325">
        <f>(G15/100)*(FSUP!$N$30+FSUP!$N$32+FSUP!$N$33)</f>
        <v>0</v>
      </c>
    </row>
    <row r="16" spans="1:9" ht="13.15" customHeight="1" x14ac:dyDescent="0.2">
      <c r="A16" s="552" t="s">
        <v>199</v>
      </c>
      <c r="B16" s="553"/>
      <c r="C16" s="553"/>
      <c r="D16" s="553"/>
      <c r="E16" s="553"/>
      <c r="F16" s="72">
        <v>7.5999999999999988</v>
      </c>
      <c r="G16" s="71">
        <f>ROUND((1/(1-$F$37/100))*F16,2)</f>
        <v>8.86</v>
      </c>
      <c r="H16" s="325">
        <f>(G16/100)*(FSUP!$N$30+FSUP!$N$32+FSUP!$N$33)</f>
        <v>0</v>
      </c>
      <c r="I16" s="53"/>
    </row>
    <row r="17" spans="1:10" ht="13.15" customHeight="1" x14ac:dyDescent="0.2">
      <c r="A17" s="552"/>
      <c r="B17" s="553"/>
      <c r="C17" s="553"/>
      <c r="D17" s="553"/>
      <c r="E17" s="553"/>
      <c r="F17" s="72"/>
      <c r="G17" s="72"/>
      <c r="H17" s="324"/>
    </row>
    <row r="18" spans="1:10" ht="13.15" customHeight="1" x14ac:dyDescent="0.2">
      <c r="A18" s="326"/>
      <c r="B18" s="322"/>
      <c r="C18" s="322"/>
      <c r="D18" s="322"/>
      <c r="E18" s="322"/>
      <c r="F18" s="72"/>
      <c r="G18" s="72"/>
      <c r="H18" s="324"/>
      <c r="J18" s="54"/>
    </row>
    <row r="19" spans="1:10" ht="13.15" customHeight="1" x14ac:dyDescent="0.2">
      <c r="A19" s="326"/>
      <c r="B19" s="322"/>
      <c r="C19" s="322"/>
      <c r="D19" s="322"/>
      <c r="E19" s="322"/>
      <c r="F19" s="72"/>
      <c r="G19" s="72"/>
      <c r="H19" s="324"/>
    </row>
    <row r="20" spans="1:10" ht="13.15" customHeight="1" x14ac:dyDescent="0.2">
      <c r="A20" s="326"/>
      <c r="B20" s="322"/>
      <c r="C20" s="322"/>
      <c r="D20" s="322"/>
      <c r="E20" s="322"/>
      <c r="F20" s="72"/>
      <c r="G20" s="72"/>
      <c r="H20" s="324"/>
    </row>
    <row r="21" spans="1:10" ht="13.15" customHeight="1" x14ac:dyDescent="0.2">
      <c r="A21" s="326"/>
      <c r="B21" s="322"/>
      <c r="C21" s="322"/>
      <c r="D21" s="322"/>
      <c r="E21" s="322"/>
      <c r="F21" s="72"/>
      <c r="G21" s="72"/>
      <c r="H21" s="324"/>
    </row>
    <row r="22" spans="1:10" ht="13.15" customHeight="1" x14ac:dyDescent="0.2">
      <c r="A22" s="326"/>
      <c r="B22" s="322"/>
      <c r="C22" s="322"/>
      <c r="D22" s="322"/>
      <c r="E22" s="322"/>
      <c r="F22" s="72"/>
      <c r="G22" s="72"/>
      <c r="H22" s="324"/>
    </row>
    <row r="23" spans="1:10" ht="13.15" customHeight="1" x14ac:dyDescent="0.2">
      <c r="A23" s="326"/>
      <c r="B23" s="322"/>
      <c r="C23" s="322"/>
      <c r="D23" s="322"/>
      <c r="E23" s="322"/>
      <c r="F23" s="72"/>
      <c r="G23" s="72"/>
      <c r="H23" s="324"/>
    </row>
    <row r="24" spans="1:10" ht="13.15" customHeight="1" x14ac:dyDescent="0.2">
      <c r="A24" s="326"/>
      <c r="B24" s="322"/>
      <c r="C24" s="322"/>
      <c r="D24" s="322"/>
      <c r="E24" s="322"/>
      <c r="F24" s="72"/>
      <c r="G24" s="72"/>
      <c r="H24" s="324"/>
    </row>
    <row r="25" spans="1:10" ht="13.15" customHeight="1" x14ac:dyDescent="0.2">
      <c r="A25" s="326"/>
      <c r="B25" s="322"/>
      <c r="C25" s="322"/>
      <c r="D25" s="322"/>
      <c r="E25" s="322"/>
      <c r="F25" s="72"/>
      <c r="G25" s="72"/>
      <c r="H25" s="324"/>
    </row>
    <row r="26" spans="1:10" ht="13.15" customHeight="1" x14ac:dyDescent="0.2">
      <c r="A26" s="554"/>
      <c r="B26" s="555"/>
      <c r="C26" s="555"/>
      <c r="D26" s="555"/>
      <c r="E26" s="555"/>
      <c r="F26" s="321"/>
      <c r="G26" s="321"/>
      <c r="H26" s="324"/>
    </row>
    <row r="27" spans="1:10" ht="13.15" customHeight="1" x14ac:dyDescent="0.2">
      <c r="A27" s="556"/>
      <c r="B27" s="557"/>
      <c r="C27" s="557"/>
      <c r="D27" s="557"/>
      <c r="E27" s="557"/>
      <c r="F27" s="321"/>
      <c r="G27" s="321"/>
      <c r="H27" s="324"/>
    </row>
    <row r="28" spans="1:10" ht="13.15" customHeight="1" x14ac:dyDescent="0.2">
      <c r="A28" s="558"/>
      <c r="B28" s="559"/>
      <c r="C28" s="559"/>
      <c r="D28" s="559"/>
      <c r="E28" s="559"/>
      <c r="F28" s="321"/>
      <c r="G28" s="321"/>
      <c r="H28" s="324"/>
    </row>
    <row r="29" spans="1:10" ht="13.15" customHeight="1" x14ac:dyDescent="0.2">
      <c r="A29" s="548"/>
      <c r="B29" s="549"/>
      <c r="C29" s="549"/>
      <c r="D29" s="549"/>
      <c r="E29" s="549"/>
      <c r="F29" s="52"/>
      <c r="G29" s="52"/>
      <c r="H29" s="324"/>
    </row>
    <row r="30" spans="1:10" ht="13.15" customHeight="1" x14ac:dyDescent="0.2">
      <c r="A30" s="556"/>
      <c r="B30" s="557"/>
      <c r="C30" s="557"/>
      <c r="D30" s="557"/>
      <c r="E30" s="557"/>
      <c r="F30" s="52"/>
      <c r="G30" s="52"/>
      <c r="H30" s="324"/>
      <c r="I30" s="55"/>
    </row>
    <row r="31" spans="1:10" ht="13.15" customHeight="1" x14ac:dyDescent="0.2">
      <c r="A31" s="548"/>
      <c r="B31" s="549"/>
      <c r="C31" s="549"/>
      <c r="D31" s="549"/>
      <c r="E31" s="549"/>
      <c r="F31" s="52"/>
      <c r="G31" s="52"/>
      <c r="H31" s="324"/>
    </row>
    <row r="32" spans="1:10" ht="13.15" customHeight="1" x14ac:dyDescent="0.2">
      <c r="A32" s="556"/>
      <c r="B32" s="557"/>
      <c r="C32" s="557"/>
      <c r="D32" s="557"/>
      <c r="E32" s="557"/>
      <c r="F32" s="52"/>
      <c r="G32" s="52"/>
      <c r="H32" s="324"/>
    </row>
    <row r="33" spans="1:8" ht="13.15" customHeight="1" x14ac:dyDescent="0.2">
      <c r="A33" s="556"/>
      <c r="B33" s="557"/>
      <c r="C33" s="557"/>
      <c r="D33" s="557"/>
      <c r="E33" s="557"/>
      <c r="F33" s="52"/>
      <c r="G33" s="52"/>
      <c r="H33" s="324"/>
    </row>
    <row r="34" spans="1:8" ht="13.15" customHeight="1" x14ac:dyDescent="0.2">
      <c r="A34" s="556"/>
      <c r="B34" s="557"/>
      <c r="C34" s="557"/>
      <c r="D34" s="557"/>
      <c r="E34" s="557"/>
      <c r="F34" s="52"/>
      <c r="G34" s="52"/>
      <c r="H34" s="324"/>
    </row>
    <row r="35" spans="1:8" ht="13.15" customHeight="1" x14ac:dyDescent="0.2">
      <c r="A35" s="548"/>
      <c r="B35" s="549"/>
      <c r="C35" s="549"/>
      <c r="D35" s="549"/>
      <c r="E35" s="549"/>
      <c r="F35" s="52"/>
      <c r="G35" s="52"/>
      <c r="H35" s="324"/>
    </row>
    <row r="36" spans="1:8" ht="13.15" customHeight="1" x14ac:dyDescent="0.2">
      <c r="A36" s="548"/>
      <c r="B36" s="549"/>
      <c r="C36" s="549"/>
      <c r="D36" s="549"/>
      <c r="E36" s="549"/>
      <c r="F36" s="52"/>
      <c r="G36" s="52"/>
      <c r="H36" s="324"/>
    </row>
    <row r="37" spans="1:8" s="239" customFormat="1" ht="19.899999999999999" customHeight="1" x14ac:dyDescent="0.2">
      <c r="A37" s="560" t="s">
        <v>200</v>
      </c>
      <c r="B37" s="561"/>
      <c r="C37" s="561"/>
      <c r="D37" s="561"/>
      <c r="E37" s="561"/>
      <c r="F37" s="56">
        <f>F14+F15+F16</f>
        <v>14.25</v>
      </c>
      <c r="G37" s="56">
        <f>G14+G15+G16</f>
        <v>16.619999999999997</v>
      </c>
      <c r="H37" s="327">
        <f>SUM(H13:H36)</f>
        <v>0</v>
      </c>
    </row>
    <row r="38" spans="1:8" ht="13.15" customHeight="1" x14ac:dyDescent="0.2">
      <c r="A38" s="271" t="s">
        <v>34</v>
      </c>
      <c r="B38" s="61"/>
      <c r="C38" s="62"/>
      <c r="D38" s="60" t="s">
        <v>35</v>
      </c>
      <c r="E38" s="61"/>
      <c r="F38" s="61"/>
      <c r="G38" s="61"/>
      <c r="H38" s="272"/>
    </row>
    <row r="39" spans="1:8" ht="13.15" customHeight="1" x14ac:dyDescent="0.2">
      <c r="A39" s="562">
        <f>FSUP!A38</f>
        <v>0</v>
      </c>
      <c r="B39" s="563"/>
      <c r="C39" s="564"/>
      <c r="D39" s="565" t="str">
        <f>FSUP!J38</f>
        <v>ANALISTA EM DESENVOLVIMENTO REGIONAL DA CODEVASF</v>
      </c>
      <c r="E39" s="563"/>
      <c r="F39" s="563"/>
      <c r="G39" s="563"/>
      <c r="H39" s="566"/>
    </row>
    <row r="40" spans="1:8" ht="13.15" customHeight="1" x14ac:dyDescent="0.2">
      <c r="A40" s="260" t="s">
        <v>37</v>
      </c>
      <c r="B40" s="255"/>
      <c r="C40" s="255"/>
      <c r="D40" s="255"/>
      <c r="E40" s="254"/>
      <c r="F40" s="253" t="s">
        <v>38</v>
      </c>
      <c r="G40" s="255"/>
      <c r="H40" s="328"/>
    </row>
    <row r="41" spans="1:8" ht="13.15" customHeight="1" x14ac:dyDescent="0.2">
      <c r="A41" s="567"/>
      <c r="B41" s="568"/>
      <c r="C41" s="568"/>
      <c r="D41" s="568"/>
      <c r="E41" s="569"/>
      <c r="F41" s="570">
        <f>FSUP!N40</f>
        <v>0</v>
      </c>
      <c r="G41" s="508"/>
      <c r="H41" s="509"/>
    </row>
    <row r="42" spans="1:8" ht="13.15" customHeight="1" x14ac:dyDescent="0.2">
      <c r="A42" s="571" t="s">
        <v>39</v>
      </c>
      <c r="B42" s="572"/>
      <c r="C42" s="572"/>
      <c r="D42" s="572"/>
      <c r="E42" s="572"/>
      <c r="F42" s="572"/>
      <c r="G42" s="572"/>
      <c r="H42" s="573"/>
    </row>
    <row r="43" spans="1:8" ht="13.15" customHeight="1" x14ac:dyDescent="0.2">
      <c r="A43" s="574" t="s">
        <v>201</v>
      </c>
      <c r="B43" s="575"/>
      <c r="C43" s="575"/>
      <c r="D43" s="575"/>
      <c r="E43" s="575"/>
      <c r="F43" s="575"/>
      <c r="G43" s="575"/>
      <c r="H43" s="576"/>
    </row>
    <row r="44" spans="1:8" ht="13.15" customHeight="1" x14ac:dyDescent="0.2">
      <c r="A44" s="574" t="s">
        <v>202</v>
      </c>
      <c r="B44" s="575"/>
      <c r="C44" s="575"/>
      <c r="D44" s="575"/>
      <c r="E44" s="575"/>
      <c r="F44" s="575"/>
      <c r="G44" s="575"/>
      <c r="H44" s="576"/>
    </row>
    <row r="45" spans="1:8" ht="13.15" customHeight="1" x14ac:dyDescent="0.2">
      <c r="A45" s="574" t="s">
        <v>203</v>
      </c>
      <c r="B45" s="575"/>
      <c r="C45" s="575"/>
      <c r="D45" s="575"/>
      <c r="E45" s="575"/>
      <c r="F45" s="575"/>
      <c r="G45" s="575"/>
      <c r="H45" s="576"/>
    </row>
    <row r="46" spans="1:8" ht="13.15" customHeight="1" x14ac:dyDescent="0.2">
      <c r="A46" s="489" t="s">
        <v>204</v>
      </c>
      <c r="B46" s="490"/>
      <c r="C46" s="490"/>
      <c r="D46" s="490"/>
      <c r="E46" s="490"/>
      <c r="F46" s="490"/>
      <c r="G46" s="490"/>
      <c r="H46" s="491"/>
    </row>
    <row r="47" spans="1:8" ht="13.15" customHeight="1" x14ac:dyDescent="0.2">
      <c r="A47" s="577" t="s">
        <v>205</v>
      </c>
      <c r="B47" s="578"/>
      <c r="C47" s="578"/>
      <c r="D47" s="578"/>
      <c r="E47" s="578"/>
      <c r="F47" s="578"/>
      <c r="G47" s="578"/>
      <c r="H47" s="579"/>
    </row>
    <row r="48" spans="1:8" ht="13.15" customHeight="1" x14ac:dyDescent="0.2">
      <c r="A48" s="577" t="s">
        <v>206</v>
      </c>
      <c r="B48" s="578"/>
      <c r="C48" s="578"/>
      <c r="D48" s="578"/>
      <c r="E48" s="578"/>
      <c r="F48" s="578"/>
      <c r="G48" s="578"/>
      <c r="H48" s="579"/>
    </row>
    <row r="49" spans="1:8" ht="13.15" customHeight="1" x14ac:dyDescent="0.2">
      <c r="A49" s="577" t="s">
        <v>207</v>
      </c>
      <c r="B49" s="578"/>
      <c r="C49" s="578"/>
      <c r="D49" s="578"/>
      <c r="E49" s="578"/>
      <c r="F49" s="578"/>
      <c r="G49" s="578"/>
      <c r="H49" s="579"/>
    </row>
    <row r="50" spans="1:8" ht="13.15" customHeight="1" x14ac:dyDescent="0.2">
      <c r="A50" s="580" t="s">
        <v>208</v>
      </c>
      <c r="B50" s="581"/>
      <c r="C50" s="581"/>
      <c r="D50" s="581"/>
      <c r="E50" s="581"/>
      <c r="F50" s="581"/>
      <c r="G50" s="581"/>
      <c r="H50" s="582"/>
    </row>
    <row r="51" spans="1:8" ht="13.15" customHeight="1" x14ac:dyDescent="0.2">
      <c r="A51" s="583"/>
      <c r="B51" s="584"/>
      <c r="C51" s="584"/>
      <c r="D51" s="584"/>
      <c r="E51" s="584"/>
      <c r="F51" s="584"/>
      <c r="G51" s="584"/>
      <c r="H51" s="585"/>
    </row>
  </sheetData>
  <mergeCells count="37">
    <mergeCell ref="A47:H47"/>
    <mergeCell ref="A48:H48"/>
    <mergeCell ref="A49:H49"/>
    <mergeCell ref="A50:H50"/>
    <mergeCell ref="A51:H51"/>
    <mergeCell ref="A42:H42"/>
    <mergeCell ref="A43:H43"/>
    <mergeCell ref="A44:H44"/>
    <mergeCell ref="A45:H45"/>
    <mergeCell ref="A46:H46"/>
    <mergeCell ref="A36:E36"/>
    <mergeCell ref="A37:E37"/>
    <mergeCell ref="A39:C39"/>
    <mergeCell ref="D39:H39"/>
    <mergeCell ref="A41:E41"/>
    <mergeCell ref="F41:H41"/>
    <mergeCell ref="A31:E31"/>
    <mergeCell ref="A32:E32"/>
    <mergeCell ref="A33:E33"/>
    <mergeCell ref="A34:E34"/>
    <mergeCell ref="A35:E35"/>
    <mergeCell ref="A26:E26"/>
    <mergeCell ref="A27:E27"/>
    <mergeCell ref="A28:E28"/>
    <mergeCell ref="A29:E29"/>
    <mergeCell ref="A30:E30"/>
    <mergeCell ref="A13:E13"/>
    <mergeCell ref="A14:E14"/>
    <mergeCell ref="A15:E15"/>
    <mergeCell ref="A16:E16"/>
    <mergeCell ref="A17:E17"/>
    <mergeCell ref="A5:G6"/>
    <mergeCell ref="A7:H7"/>
    <mergeCell ref="A10:B10"/>
    <mergeCell ref="C10:G10"/>
    <mergeCell ref="F11:H11"/>
    <mergeCell ref="A11:E12"/>
  </mergeCells>
  <printOptions horizontalCentered="1"/>
  <pageMargins left="0.67986100000000005" right="0.39374999999999999" top="0.78749999999999998" bottom="0.39374999999999999" header="0.51180599999999998" footer="0.51180599999999998"/>
  <pageSetup paperSize="9" orientation="portrait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59"/>
  <sheetViews>
    <sheetView showGridLines="0" zoomScale="115" workbookViewId="0">
      <selection activeCell="A4" sqref="A4"/>
    </sheetView>
  </sheetViews>
  <sheetFormatPr defaultColWidth="11.42578125" defaultRowHeight="15" customHeight="1" x14ac:dyDescent="0.2"/>
  <cols>
    <col min="1" max="1" width="3.85546875" style="48" customWidth="1"/>
    <col min="2" max="2" width="26" style="48" customWidth="1"/>
    <col min="3" max="3" width="18" style="48" customWidth="1"/>
    <col min="4" max="4" width="6.7109375" style="48" customWidth="1"/>
    <col min="5" max="5" width="7.7109375" style="48" customWidth="1"/>
    <col min="6" max="7" width="15.7109375" style="48" customWidth="1"/>
    <col min="8" max="16384" width="11.42578125" style="48"/>
  </cols>
  <sheetData>
    <row r="1" spans="1:7" s="1" customFormat="1" ht="11.25" customHeight="1" x14ac:dyDescent="0.2">
      <c r="C1" s="278" t="s">
        <v>145</v>
      </c>
    </row>
    <row r="2" spans="1:7" s="1" customFormat="1" ht="11.25" customHeight="1" x14ac:dyDescent="0.2">
      <c r="C2" s="278" t="s">
        <v>1</v>
      </c>
    </row>
    <row r="3" spans="1:7" s="1" customFormat="1" ht="11.25" customHeight="1" x14ac:dyDescent="0.2">
      <c r="C3" s="278"/>
    </row>
    <row r="4" spans="1:7" s="1" customFormat="1" ht="12" customHeight="1" x14ac:dyDescent="0.2"/>
    <row r="5" spans="1:7" ht="12" customHeight="1" x14ac:dyDescent="0.2">
      <c r="A5" s="500" t="s">
        <v>209</v>
      </c>
      <c r="B5" s="500"/>
      <c r="C5" s="500"/>
      <c r="D5" s="500"/>
      <c r="E5" s="500"/>
      <c r="F5" s="500"/>
      <c r="G5" s="26" t="s">
        <v>3</v>
      </c>
    </row>
    <row r="6" spans="1:7" ht="20.100000000000001" customHeight="1" x14ac:dyDescent="0.2">
      <c r="A6" s="500"/>
      <c r="B6" s="500"/>
      <c r="C6" s="500"/>
      <c r="D6" s="500"/>
      <c r="E6" s="500"/>
      <c r="F6" s="500"/>
      <c r="G6" s="13" t="s">
        <v>210</v>
      </c>
    </row>
    <row r="7" spans="1:7" ht="13.15" customHeight="1" x14ac:dyDescent="0.2">
      <c r="A7" s="542" t="s">
        <v>5</v>
      </c>
      <c r="B7" s="543"/>
      <c r="C7" s="543"/>
      <c r="D7" s="543"/>
      <c r="E7" s="543"/>
      <c r="F7" s="543"/>
      <c r="G7" s="544"/>
    </row>
    <row r="8" spans="1:7" ht="13.15" customHeight="1" x14ac:dyDescent="0.2">
      <c r="A8" s="507">
        <f>FSUP!A8</f>
        <v>0</v>
      </c>
      <c r="B8" s="508"/>
      <c r="C8" s="508"/>
      <c r="D8" s="508"/>
      <c r="E8" s="508"/>
      <c r="F8" s="508"/>
      <c r="G8" s="509"/>
    </row>
    <row r="9" spans="1:7" ht="13.15" customHeight="1" x14ac:dyDescent="0.2">
      <c r="A9" s="260" t="s">
        <v>6</v>
      </c>
      <c r="B9" s="254"/>
      <c r="C9" s="253" t="s">
        <v>7</v>
      </c>
      <c r="D9" s="255"/>
      <c r="E9" s="255"/>
      <c r="F9" s="254"/>
      <c r="G9" s="261" t="s">
        <v>8</v>
      </c>
    </row>
    <row r="10" spans="1:7" ht="33.75" customHeight="1" x14ac:dyDescent="0.2">
      <c r="A10" s="586" t="str">
        <f>FSUP!A10</f>
        <v>APOIO À FISCALIZAÇÃO E SUPERVISÃO TÉCNICA DE OBRAS</v>
      </c>
      <c r="B10" s="513"/>
      <c r="C10" s="511" t="str">
        <f>FSUP!G10</f>
        <v>APOIO À FISCALIZAÇÃO E SUPERVISÃO TÉCNICA DE CONTRATOS NA ÁREA DE ATUAÇÃO DA CODEVASF NO ESTADO DE GOIÁS E DISTRITO FEDERAL</v>
      </c>
      <c r="D10" s="512"/>
      <c r="E10" s="512"/>
      <c r="F10" s="513"/>
      <c r="G10" s="262"/>
    </row>
    <row r="11" spans="1:7" s="240" customFormat="1" ht="13.15" customHeight="1" x14ac:dyDescent="0.2">
      <c r="A11" s="517" t="s">
        <v>148</v>
      </c>
      <c r="B11" s="547"/>
      <c r="C11" s="547"/>
      <c r="D11" s="547"/>
      <c r="E11" s="547"/>
      <c r="F11" s="587" t="s">
        <v>187</v>
      </c>
      <c r="G11" s="588"/>
    </row>
    <row r="12" spans="1:7" s="240" customFormat="1" ht="13.15" customHeight="1" x14ac:dyDescent="0.2">
      <c r="A12" s="517"/>
      <c r="B12" s="547"/>
      <c r="C12" s="547"/>
      <c r="D12" s="547"/>
      <c r="E12" s="547"/>
      <c r="F12" s="293" t="s">
        <v>188</v>
      </c>
      <c r="G12" s="294" t="s">
        <v>177</v>
      </c>
    </row>
    <row r="13" spans="1:7" ht="13.15" customHeight="1" x14ac:dyDescent="0.2">
      <c r="A13" s="263" t="s">
        <v>211</v>
      </c>
      <c r="B13" s="589" t="s">
        <v>212</v>
      </c>
      <c r="C13" s="589"/>
      <c r="D13" s="589"/>
      <c r="E13" s="590"/>
      <c r="F13" s="296"/>
      <c r="G13" s="302"/>
    </row>
    <row r="14" spans="1:7" ht="13.15" customHeight="1" x14ac:dyDescent="0.2">
      <c r="A14" s="290" t="s">
        <v>74</v>
      </c>
      <c r="B14" s="591" t="s">
        <v>213</v>
      </c>
      <c r="C14" s="592"/>
      <c r="D14" s="592"/>
      <c r="E14" s="593"/>
      <c r="F14" s="252">
        <v>0.2</v>
      </c>
      <c r="G14" s="303">
        <f>F14*FSUP!$N$14</f>
        <v>0</v>
      </c>
    </row>
    <row r="15" spans="1:7" ht="13.15" customHeight="1" x14ac:dyDescent="0.2">
      <c r="A15" s="290" t="s">
        <v>75</v>
      </c>
      <c r="B15" s="591" t="s">
        <v>214</v>
      </c>
      <c r="C15" s="592"/>
      <c r="D15" s="592"/>
      <c r="E15" s="593"/>
      <c r="F15" s="252">
        <v>1.4999999999999999E-2</v>
      </c>
      <c r="G15" s="303">
        <f>F15*FSUP!$N$14</f>
        <v>0</v>
      </c>
    </row>
    <row r="16" spans="1:7" ht="13.15" customHeight="1" x14ac:dyDescent="0.2">
      <c r="A16" s="290" t="s">
        <v>215</v>
      </c>
      <c r="B16" s="591" t="s">
        <v>216</v>
      </c>
      <c r="C16" s="592"/>
      <c r="D16" s="592"/>
      <c r="E16" s="593"/>
      <c r="F16" s="252">
        <v>0.01</v>
      </c>
      <c r="G16" s="303">
        <f>F16*FSUP!$N$14</f>
        <v>0</v>
      </c>
    </row>
    <row r="17" spans="1:10" ht="13.15" customHeight="1" x14ac:dyDescent="0.2">
      <c r="A17" s="290" t="s">
        <v>217</v>
      </c>
      <c r="B17" s="591" t="s">
        <v>218</v>
      </c>
      <c r="C17" s="592"/>
      <c r="D17" s="592"/>
      <c r="E17" s="593"/>
      <c r="F17" s="252">
        <v>2E-3</v>
      </c>
      <c r="G17" s="303">
        <f>F17*FSUP!$N$14</f>
        <v>0</v>
      </c>
    </row>
    <row r="18" spans="1:10" ht="13.15" customHeight="1" x14ac:dyDescent="0.2">
      <c r="A18" s="290" t="s">
        <v>219</v>
      </c>
      <c r="B18" s="591" t="s">
        <v>220</v>
      </c>
      <c r="C18" s="592"/>
      <c r="D18" s="592"/>
      <c r="E18" s="593"/>
      <c r="F18" s="252">
        <v>6.0000000000000001E-3</v>
      </c>
      <c r="G18" s="303">
        <f>F18*FSUP!$N$14</f>
        <v>0</v>
      </c>
    </row>
    <row r="19" spans="1:10" ht="13.15" customHeight="1" x14ac:dyDescent="0.2">
      <c r="A19" s="290" t="s">
        <v>219</v>
      </c>
      <c r="B19" s="591" t="s">
        <v>221</v>
      </c>
      <c r="C19" s="592"/>
      <c r="D19" s="592"/>
      <c r="E19" s="593"/>
      <c r="F19" s="252">
        <v>2.5000000000000001E-2</v>
      </c>
      <c r="G19" s="303">
        <f>F19*FSUP!$N$14</f>
        <v>0</v>
      </c>
    </row>
    <row r="20" spans="1:10" ht="13.15" customHeight="1" x14ac:dyDescent="0.2">
      <c r="A20" s="290" t="s">
        <v>222</v>
      </c>
      <c r="B20" s="591" t="s">
        <v>223</v>
      </c>
      <c r="C20" s="592"/>
      <c r="D20" s="592"/>
      <c r="E20" s="593"/>
      <c r="F20" s="252">
        <v>0.03</v>
      </c>
      <c r="G20" s="303">
        <f>F20*FSUP!$N$14</f>
        <v>0</v>
      </c>
    </row>
    <row r="21" spans="1:10" ht="13.15" customHeight="1" x14ac:dyDescent="0.2">
      <c r="A21" s="290" t="s">
        <v>224</v>
      </c>
      <c r="B21" s="591" t="s">
        <v>225</v>
      </c>
      <c r="C21" s="592"/>
      <c r="D21" s="592"/>
      <c r="E21" s="593"/>
      <c r="F21" s="252">
        <v>0.08</v>
      </c>
      <c r="G21" s="303">
        <f>F21*FSUP!$N$14</f>
        <v>0</v>
      </c>
    </row>
    <row r="22" spans="1:10" ht="13.15" customHeight="1" x14ac:dyDescent="0.2">
      <c r="A22" s="290" t="s">
        <v>226</v>
      </c>
      <c r="B22" s="591" t="s">
        <v>227</v>
      </c>
      <c r="C22" s="592"/>
      <c r="D22" s="592"/>
      <c r="E22" s="593"/>
      <c r="F22" s="252">
        <v>0.01</v>
      </c>
      <c r="G22" s="303">
        <f>F22*FSUP!$N$14</f>
        <v>0</v>
      </c>
    </row>
    <row r="23" spans="1:10" ht="13.15" customHeight="1" x14ac:dyDescent="0.2">
      <c r="A23" s="594" t="s">
        <v>228</v>
      </c>
      <c r="B23" s="595"/>
      <c r="C23" s="595"/>
      <c r="D23" s="595"/>
      <c r="E23" s="595"/>
      <c r="F23" s="297">
        <f>ROUND(SUM(F14:F22),4)</f>
        <v>0.378</v>
      </c>
      <c r="G23" s="304">
        <f>SUM(G14:G22)</f>
        <v>0</v>
      </c>
    </row>
    <row r="24" spans="1:10" ht="13.15" customHeight="1" x14ac:dyDescent="0.2">
      <c r="A24" s="596"/>
      <c r="B24" s="597"/>
      <c r="C24" s="597"/>
      <c r="D24" s="597"/>
      <c r="E24" s="597"/>
      <c r="F24" s="598"/>
      <c r="G24" s="295"/>
      <c r="J24" s="83"/>
    </row>
    <row r="25" spans="1:10" ht="13.15" customHeight="1" x14ac:dyDescent="0.2">
      <c r="A25" s="265" t="s">
        <v>229</v>
      </c>
      <c r="B25" s="599" t="s">
        <v>230</v>
      </c>
      <c r="C25" s="599"/>
      <c r="D25" s="599"/>
      <c r="E25" s="599"/>
      <c r="F25" s="58"/>
      <c r="G25" s="266"/>
      <c r="J25" s="83"/>
    </row>
    <row r="26" spans="1:10" ht="13.15" customHeight="1" x14ac:dyDescent="0.2">
      <c r="A26" s="290" t="s">
        <v>231</v>
      </c>
      <c r="B26" s="600" t="s">
        <v>232</v>
      </c>
      <c r="C26" s="600"/>
      <c r="D26" s="600"/>
      <c r="E26" s="600"/>
      <c r="F26" s="252" t="s">
        <v>233</v>
      </c>
      <c r="G26" s="303"/>
    </row>
    <row r="27" spans="1:10" ht="13.15" customHeight="1" x14ac:dyDescent="0.2">
      <c r="A27" s="290" t="s">
        <v>234</v>
      </c>
      <c r="B27" s="600" t="s">
        <v>235</v>
      </c>
      <c r="C27" s="600"/>
      <c r="D27" s="600"/>
      <c r="E27" s="600"/>
      <c r="F27" s="252" t="s">
        <v>233</v>
      </c>
      <c r="G27" s="303"/>
    </row>
    <row r="28" spans="1:10" ht="13.15" customHeight="1" x14ac:dyDescent="0.2">
      <c r="A28" s="290" t="s">
        <v>236</v>
      </c>
      <c r="B28" s="600" t="s">
        <v>237</v>
      </c>
      <c r="C28" s="600"/>
      <c r="D28" s="600"/>
      <c r="E28" s="600"/>
      <c r="F28" s="252">
        <v>6.9000000000000008E-3</v>
      </c>
      <c r="G28" s="303">
        <f>F28*FSUP!$N$14</f>
        <v>0</v>
      </c>
    </row>
    <row r="29" spans="1:10" ht="13.15" customHeight="1" x14ac:dyDescent="0.2">
      <c r="A29" s="290" t="s">
        <v>238</v>
      </c>
      <c r="B29" s="600" t="s">
        <v>239</v>
      </c>
      <c r="C29" s="600"/>
      <c r="D29" s="600"/>
      <c r="E29" s="600"/>
      <c r="F29" s="252">
        <v>8.3299999999999999E-2</v>
      </c>
      <c r="G29" s="303">
        <f>F29*FSUP!$N$14</f>
        <v>0</v>
      </c>
    </row>
    <row r="30" spans="1:10" ht="13.15" customHeight="1" x14ac:dyDescent="0.2">
      <c r="A30" s="290" t="s">
        <v>240</v>
      </c>
      <c r="B30" s="600" t="s">
        <v>241</v>
      </c>
      <c r="C30" s="600"/>
      <c r="D30" s="600"/>
      <c r="E30" s="600"/>
      <c r="F30" s="252">
        <v>5.9999999999999984E-4</v>
      </c>
      <c r="G30" s="303">
        <f>F30*FSUP!$N$14</f>
        <v>0</v>
      </c>
    </row>
    <row r="31" spans="1:10" ht="13.15" customHeight="1" x14ac:dyDescent="0.2">
      <c r="A31" s="290" t="s">
        <v>242</v>
      </c>
      <c r="B31" s="600" t="s">
        <v>243</v>
      </c>
      <c r="C31" s="600"/>
      <c r="D31" s="600"/>
      <c r="E31" s="600"/>
      <c r="F31" s="252">
        <v>5.6000000000000008E-3</v>
      </c>
      <c r="G31" s="303">
        <f>F31*FSUP!$N$14</f>
        <v>0</v>
      </c>
    </row>
    <row r="32" spans="1:10" ht="13.15" customHeight="1" x14ac:dyDescent="0.2">
      <c r="A32" s="290" t="s">
        <v>244</v>
      </c>
      <c r="B32" s="600" t="s">
        <v>245</v>
      </c>
      <c r="C32" s="600"/>
      <c r="D32" s="600"/>
      <c r="E32" s="600"/>
      <c r="F32" s="252" t="s">
        <v>233</v>
      </c>
      <c r="G32" s="303"/>
    </row>
    <row r="33" spans="1:7" ht="13.15" customHeight="1" x14ac:dyDescent="0.2">
      <c r="A33" s="290" t="s">
        <v>246</v>
      </c>
      <c r="B33" s="600" t="s">
        <v>247</v>
      </c>
      <c r="C33" s="600"/>
      <c r="D33" s="600"/>
      <c r="E33" s="600"/>
      <c r="F33" s="252">
        <v>8.9999999999999998E-4</v>
      </c>
      <c r="G33" s="303">
        <f>F33*FSUP!$N$14</f>
        <v>0</v>
      </c>
    </row>
    <row r="34" spans="1:7" ht="13.15" customHeight="1" x14ac:dyDescent="0.2">
      <c r="A34" s="290" t="s">
        <v>248</v>
      </c>
      <c r="B34" s="600" t="s">
        <v>249</v>
      </c>
      <c r="C34" s="600"/>
      <c r="D34" s="600"/>
      <c r="E34" s="600"/>
      <c r="F34" s="252">
        <v>9.6799999999999997E-2</v>
      </c>
      <c r="G34" s="303">
        <f>F34*FSUP!$N$14</f>
        <v>0</v>
      </c>
    </row>
    <row r="35" spans="1:7" ht="13.15" customHeight="1" x14ac:dyDescent="0.2">
      <c r="A35" s="290" t="s">
        <v>250</v>
      </c>
      <c r="B35" s="601" t="s">
        <v>251</v>
      </c>
      <c r="C35" s="601"/>
      <c r="D35" s="601"/>
      <c r="E35" s="601"/>
      <c r="F35" s="252">
        <v>2.9999999999999992E-4</v>
      </c>
      <c r="G35" s="303">
        <f>F35*FSUP!$N$14</f>
        <v>0</v>
      </c>
    </row>
    <row r="36" spans="1:7" ht="13.15" customHeight="1" x14ac:dyDescent="0.2">
      <c r="A36" s="594" t="s">
        <v>252</v>
      </c>
      <c r="B36" s="595"/>
      <c r="C36" s="595"/>
      <c r="D36" s="595"/>
      <c r="E36" s="595"/>
      <c r="F36" s="57">
        <f>SUM(F26:F35)</f>
        <v>0.19439999999999999</v>
      </c>
      <c r="G36" s="264">
        <f>SUM(G26:G35)</f>
        <v>0</v>
      </c>
    </row>
    <row r="37" spans="1:7" ht="13.15" customHeight="1" x14ac:dyDescent="0.2">
      <c r="A37" s="267"/>
      <c r="B37" s="602"/>
      <c r="C37" s="602"/>
      <c r="D37" s="602"/>
      <c r="E37" s="602"/>
      <c r="F37" s="602"/>
      <c r="G37" s="603"/>
    </row>
    <row r="38" spans="1:7" ht="13.15" customHeight="1" x14ac:dyDescent="0.2">
      <c r="A38" s="298" t="s">
        <v>253</v>
      </c>
      <c r="B38" s="599" t="s">
        <v>254</v>
      </c>
      <c r="C38" s="599"/>
      <c r="D38" s="599"/>
      <c r="E38" s="599"/>
      <c r="F38" s="299"/>
      <c r="G38" s="300"/>
    </row>
    <row r="39" spans="1:7" ht="13.15" customHeight="1" x14ac:dyDescent="0.2">
      <c r="A39" s="246" t="s">
        <v>255</v>
      </c>
      <c r="B39" s="600" t="s">
        <v>256</v>
      </c>
      <c r="C39" s="600"/>
      <c r="D39" s="600"/>
      <c r="E39" s="600"/>
      <c r="F39" s="252">
        <v>0.03</v>
      </c>
      <c r="G39" s="303">
        <f>F39*FSUP!$N$14</f>
        <v>0</v>
      </c>
    </row>
    <row r="40" spans="1:7" ht="13.15" customHeight="1" x14ac:dyDescent="0.2">
      <c r="A40" s="246" t="s">
        <v>257</v>
      </c>
      <c r="B40" s="600" t="s">
        <v>258</v>
      </c>
      <c r="C40" s="600"/>
      <c r="D40" s="600"/>
      <c r="E40" s="600"/>
      <c r="F40" s="252">
        <v>7.000000000000001E-4</v>
      </c>
      <c r="G40" s="303">
        <f>F40*FSUP!$N$14</f>
        <v>0</v>
      </c>
    </row>
    <row r="41" spans="1:7" ht="13.15" customHeight="1" x14ac:dyDescent="0.2">
      <c r="A41" s="246" t="s">
        <v>259</v>
      </c>
      <c r="B41" s="600" t="s">
        <v>260</v>
      </c>
      <c r="C41" s="600"/>
      <c r="D41" s="600"/>
      <c r="E41" s="600"/>
      <c r="F41" s="252">
        <v>1.3500000000000002E-2</v>
      </c>
      <c r="G41" s="303">
        <f>F41*FSUP!$N$14</f>
        <v>0</v>
      </c>
    </row>
    <row r="42" spans="1:7" ht="13.15" customHeight="1" x14ac:dyDescent="0.2">
      <c r="A42" s="246" t="s">
        <v>261</v>
      </c>
      <c r="B42" s="600" t="s">
        <v>262</v>
      </c>
      <c r="C42" s="600"/>
      <c r="D42" s="600"/>
      <c r="E42" s="600"/>
      <c r="F42" s="252">
        <v>3.7599999999999995E-2</v>
      </c>
      <c r="G42" s="303">
        <f>F42*FSUP!$N$14</f>
        <v>0</v>
      </c>
    </row>
    <row r="43" spans="1:7" ht="13.15" customHeight="1" x14ac:dyDescent="0.2">
      <c r="A43" s="246" t="s">
        <v>263</v>
      </c>
      <c r="B43" s="601" t="s">
        <v>264</v>
      </c>
      <c r="C43" s="601"/>
      <c r="D43" s="601"/>
      <c r="E43" s="601"/>
      <c r="F43" s="252">
        <v>2.5000000000000001E-3</v>
      </c>
      <c r="G43" s="303">
        <f>F43*FSUP!$N$14</f>
        <v>0</v>
      </c>
    </row>
    <row r="44" spans="1:7" ht="13.15" customHeight="1" x14ac:dyDescent="0.2">
      <c r="A44" s="604" t="s">
        <v>265</v>
      </c>
      <c r="B44" s="595"/>
      <c r="C44" s="595"/>
      <c r="D44" s="595"/>
      <c r="E44" s="595"/>
      <c r="F44" s="291">
        <f>ROUND(SUM(F39:F43),4)</f>
        <v>8.43E-2</v>
      </c>
      <c r="G44" s="292">
        <f>SUM(G39:G43)</f>
        <v>0</v>
      </c>
    </row>
    <row r="45" spans="1:7" ht="13.15" customHeight="1" x14ac:dyDescent="0.2">
      <c r="A45" s="605"/>
      <c r="B45" s="606"/>
      <c r="C45" s="606"/>
      <c r="D45" s="606"/>
      <c r="E45" s="606"/>
      <c r="F45" s="606"/>
      <c r="G45" s="607"/>
    </row>
    <row r="46" spans="1:7" ht="13.15" customHeight="1" x14ac:dyDescent="0.2">
      <c r="A46" s="298" t="s">
        <v>266</v>
      </c>
      <c r="B46" s="599" t="s">
        <v>267</v>
      </c>
      <c r="C46" s="599"/>
      <c r="D46" s="599"/>
      <c r="E46" s="599"/>
      <c r="F46" s="299"/>
      <c r="G46" s="300"/>
    </row>
    <row r="47" spans="1:7" ht="13.15" customHeight="1" x14ac:dyDescent="0.2">
      <c r="A47" s="246" t="s">
        <v>268</v>
      </c>
      <c r="B47" s="600" t="s">
        <v>269</v>
      </c>
      <c r="C47" s="600"/>
      <c r="D47" s="600"/>
      <c r="E47" s="600"/>
      <c r="F47" s="252">
        <v>7.3499999999999982E-2</v>
      </c>
      <c r="G47" s="303">
        <f>F47*FSUP!$N$14</f>
        <v>0</v>
      </c>
    </row>
    <row r="48" spans="1:7" ht="26.45" customHeight="1" x14ac:dyDescent="0.2">
      <c r="A48" s="246" t="s">
        <v>270</v>
      </c>
      <c r="B48" s="608" t="s">
        <v>271</v>
      </c>
      <c r="C48" s="608"/>
      <c r="D48" s="608"/>
      <c r="E48" s="608"/>
      <c r="F48" s="301">
        <v>2.7000000000000001E-3</v>
      </c>
      <c r="G48" s="303">
        <f>F48*FSUP!$N$14</f>
        <v>0</v>
      </c>
    </row>
    <row r="49" spans="1:7" ht="13.15" customHeight="1" x14ac:dyDescent="0.2">
      <c r="A49" s="604" t="s">
        <v>272</v>
      </c>
      <c r="B49" s="595"/>
      <c r="C49" s="595"/>
      <c r="D49" s="595"/>
      <c r="E49" s="595"/>
      <c r="F49" s="291">
        <f>SUM(F47:F48)</f>
        <v>7.6199999999999976E-2</v>
      </c>
      <c r="G49" s="292">
        <f>SUM(G47:G48)</f>
        <v>0</v>
      </c>
    </row>
    <row r="50" spans="1:7" ht="13.15" customHeight="1" x14ac:dyDescent="0.2">
      <c r="A50" s="268"/>
      <c r="B50" s="256"/>
      <c r="C50" s="256"/>
      <c r="D50" s="256"/>
      <c r="E50" s="256"/>
      <c r="F50" s="257"/>
      <c r="G50" s="269"/>
    </row>
    <row r="51" spans="1:7" ht="19.899999999999999" customHeight="1" x14ac:dyDescent="0.2">
      <c r="A51" s="609" t="s">
        <v>273</v>
      </c>
      <c r="B51" s="610"/>
      <c r="C51" s="610"/>
      <c r="D51" s="610"/>
      <c r="E51" s="610"/>
      <c r="F51" s="59">
        <f>ROUND(F23+F36+F44+F49,4)</f>
        <v>0.7329</v>
      </c>
      <c r="G51" s="305">
        <f>G23+G36+G44+G49</f>
        <v>0</v>
      </c>
    </row>
    <row r="52" spans="1:7" ht="13.15" customHeight="1" x14ac:dyDescent="0.2">
      <c r="A52" s="542" t="s">
        <v>34</v>
      </c>
      <c r="B52" s="543"/>
      <c r="C52" s="543"/>
      <c r="D52" s="543" t="s">
        <v>35</v>
      </c>
      <c r="E52" s="543"/>
      <c r="F52" s="543"/>
      <c r="G52" s="544"/>
    </row>
    <row r="53" spans="1:7" ht="13.15" customHeight="1" x14ac:dyDescent="0.2">
      <c r="A53" s="615">
        <f>FSUP!A38</f>
        <v>0</v>
      </c>
      <c r="B53" s="616"/>
      <c r="C53" s="616"/>
      <c r="D53" s="616" t="str">
        <f>FSUP!J38</f>
        <v>ANALISTA EM DESENVOLVIMENTO REGIONAL DA CODEVASF</v>
      </c>
      <c r="E53" s="616"/>
      <c r="F53" s="616"/>
      <c r="G53" s="614"/>
    </row>
    <row r="54" spans="1:7" ht="13.15" customHeight="1" x14ac:dyDescent="0.2">
      <c r="A54" s="617" t="s">
        <v>37</v>
      </c>
      <c r="B54" s="618"/>
      <c r="C54" s="618"/>
      <c r="D54" s="618"/>
      <c r="E54" s="618"/>
      <c r="F54" s="618" t="s">
        <v>38</v>
      </c>
      <c r="G54" s="619"/>
    </row>
    <row r="55" spans="1:7" ht="13.15" customHeight="1" x14ac:dyDescent="0.2">
      <c r="A55" s="611"/>
      <c r="B55" s="612"/>
      <c r="C55" s="612"/>
      <c r="D55" s="612"/>
      <c r="E55" s="612"/>
      <c r="F55" s="613">
        <f>FSUP!N40</f>
        <v>0</v>
      </c>
      <c r="G55" s="614"/>
    </row>
    <row r="56" spans="1:7" ht="13.15" customHeight="1" x14ac:dyDescent="0.2">
      <c r="A56" s="258" t="s">
        <v>274</v>
      </c>
      <c r="G56" s="270"/>
    </row>
    <row r="57" spans="1:7" ht="13.15" customHeight="1" x14ac:dyDescent="0.2">
      <c r="A57" s="271"/>
      <c r="B57" s="61"/>
      <c r="C57" s="61"/>
      <c r="D57" s="61"/>
      <c r="E57" s="61"/>
      <c r="F57" s="61"/>
      <c r="G57" s="272"/>
    </row>
    <row r="58" spans="1:7" ht="13.15" customHeight="1" x14ac:dyDescent="0.2">
      <c r="A58" s="258"/>
      <c r="G58" s="270"/>
    </row>
    <row r="59" spans="1:7" ht="13.15" customHeight="1" x14ac:dyDescent="0.2">
      <c r="A59" s="273"/>
      <c r="B59" s="274"/>
      <c r="C59" s="274"/>
      <c r="D59" s="274"/>
      <c r="E59" s="274"/>
      <c r="F59" s="274"/>
      <c r="G59" s="275"/>
    </row>
  </sheetData>
  <mergeCells count="53">
    <mergeCell ref="A55:E55"/>
    <mergeCell ref="F55:G55"/>
    <mergeCell ref="A52:C52"/>
    <mergeCell ref="D52:G52"/>
    <mergeCell ref="A53:C53"/>
    <mergeCell ref="D53:G53"/>
    <mergeCell ref="A54:E54"/>
    <mergeCell ref="F54:G54"/>
    <mergeCell ref="B46:E46"/>
    <mergeCell ref="B47:E47"/>
    <mergeCell ref="B48:E48"/>
    <mergeCell ref="A49:E49"/>
    <mergeCell ref="A51:E51"/>
    <mergeCell ref="B41:E41"/>
    <mergeCell ref="B42:E42"/>
    <mergeCell ref="B43:E43"/>
    <mergeCell ref="A44:E44"/>
    <mergeCell ref="A45:G45"/>
    <mergeCell ref="A36:E36"/>
    <mergeCell ref="B37:G37"/>
    <mergeCell ref="B38:E38"/>
    <mergeCell ref="B39:E39"/>
    <mergeCell ref="B40:E40"/>
    <mergeCell ref="B31:E31"/>
    <mergeCell ref="B32:E32"/>
    <mergeCell ref="B33:E33"/>
    <mergeCell ref="B34:E34"/>
    <mergeCell ref="B35:E35"/>
    <mergeCell ref="B26:E26"/>
    <mergeCell ref="B27:E27"/>
    <mergeCell ref="B28:E28"/>
    <mergeCell ref="B29:E29"/>
    <mergeCell ref="B30:E30"/>
    <mergeCell ref="B21:E21"/>
    <mergeCell ref="B22:E22"/>
    <mergeCell ref="A23:E23"/>
    <mergeCell ref="A24:F24"/>
    <mergeCell ref="B25:E25"/>
    <mergeCell ref="B16:E16"/>
    <mergeCell ref="B17:E17"/>
    <mergeCell ref="B18:E18"/>
    <mergeCell ref="B19:E19"/>
    <mergeCell ref="B20:E20"/>
    <mergeCell ref="F11:G11"/>
    <mergeCell ref="A11:E12"/>
    <mergeCell ref="B13:E13"/>
    <mergeCell ref="B14:E14"/>
    <mergeCell ref="B15:E15"/>
    <mergeCell ref="A5:F6"/>
    <mergeCell ref="A7:G7"/>
    <mergeCell ref="A8:G8"/>
    <mergeCell ref="A10:B10"/>
    <mergeCell ref="C10:F10"/>
  </mergeCells>
  <printOptions horizontalCentered="1"/>
  <pageMargins left="0.629861" right="0.39374999999999999" top="0.78749999999999998" bottom="0.39374999999999999" header="0.51180599999999998" footer="0.51180599999999998"/>
  <pageSetup paperSize="9" orientation="portrait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2"/>
  <sheetViews>
    <sheetView showGridLines="0" workbookViewId="0">
      <selection activeCell="A4" sqref="A4"/>
    </sheetView>
  </sheetViews>
  <sheetFormatPr defaultRowHeight="15" customHeight="1" x14ac:dyDescent="0.2"/>
  <cols>
    <col min="1" max="1" width="8.7109375" style="28" customWidth="1"/>
    <col min="2" max="2" width="55.7109375" style="28" customWidth="1"/>
    <col min="3" max="3" width="35.7109375" style="28" customWidth="1"/>
    <col min="4" max="4" width="7.140625" style="28" customWidth="1"/>
    <col min="5" max="5" width="4.28515625" style="28" customWidth="1"/>
    <col min="6" max="6" width="11.7109375" style="28" customWidth="1"/>
    <col min="7" max="7" width="9.140625" style="28" hidden="1" customWidth="1"/>
    <col min="8" max="8" width="13.28515625" style="28" customWidth="1"/>
    <col min="9" max="9" width="12.28515625" style="28" customWidth="1"/>
    <col min="10" max="10" width="9.28515625" style="28" customWidth="1"/>
    <col min="11" max="12" width="9.140625" style="28" customWidth="1"/>
    <col min="13" max="13" width="11" style="28" customWidth="1"/>
    <col min="14" max="14" width="9.140625" style="28" customWidth="1"/>
    <col min="15" max="16384" width="9.140625" style="28"/>
  </cols>
  <sheetData>
    <row r="1" spans="1:9" s="1" customFormat="1" ht="11.25" customHeight="1" x14ac:dyDescent="0.2">
      <c r="B1" s="320" t="s">
        <v>275</v>
      </c>
    </row>
    <row r="2" spans="1:9" s="1" customFormat="1" ht="11.25" customHeight="1" x14ac:dyDescent="0.2">
      <c r="B2" s="320" t="s">
        <v>276</v>
      </c>
    </row>
    <row r="3" spans="1:9" s="1" customFormat="1" ht="11.25" customHeight="1" x14ac:dyDescent="0.2">
      <c r="B3" s="320"/>
    </row>
    <row r="4" spans="1:9" s="1" customFormat="1" ht="12" customHeight="1" x14ac:dyDescent="0.2"/>
    <row r="5" spans="1:9" ht="12" customHeight="1" x14ac:dyDescent="0.2">
      <c r="A5" s="620" t="s">
        <v>277</v>
      </c>
      <c r="B5" s="620"/>
      <c r="C5" s="620"/>
      <c r="D5" s="620"/>
      <c r="E5" s="620"/>
      <c r="F5" s="620"/>
      <c r="G5" s="620"/>
      <c r="H5" s="12" t="s">
        <v>3</v>
      </c>
    </row>
    <row r="6" spans="1:9" ht="20.100000000000001" customHeight="1" x14ac:dyDescent="0.2">
      <c r="A6" s="620"/>
      <c r="B6" s="620"/>
      <c r="C6" s="620"/>
      <c r="D6" s="620"/>
      <c r="E6" s="620"/>
      <c r="F6" s="620"/>
      <c r="G6" s="620"/>
      <c r="H6" s="13" t="s">
        <v>278</v>
      </c>
    </row>
    <row r="7" spans="1:9" ht="13.15" customHeight="1" x14ac:dyDescent="0.2">
      <c r="A7" s="621" t="s">
        <v>5</v>
      </c>
      <c r="B7" s="621"/>
      <c r="C7" s="621"/>
      <c r="D7" s="621"/>
      <c r="E7" s="621"/>
      <c r="F7" s="621"/>
      <c r="G7" s="621"/>
      <c r="H7" s="621"/>
    </row>
    <row r="8" spans="1:9" ht="13.15" customHeight="1" x14ac:dyDescent="0.2">
      <c r="A8" s="622">
        <f>FSUP!A8</f>
        <v>0</v>
      </c>
      <c r="B8" s="622"/>
      <c r="C8" s="622"/>
      <c r="D8" s="622"/>
      <c r="E8" s="622"/>
      <c r="F8" s="622"/>
      <c r="G8" s="622"/>
      <c r="H8" s="622"/>
    </row>
    <row r="9" spans="1:9" ht="13.15" customHeight="1" x14ac:dyDescent="0.2">
      <c r="A9" s="34" t="s">
        <v>6</v>
      </c>
      <c r="B9" s="35"/>
      <c r="C9" s="623" t="s">
        <v>7</v>
      </c>
      <c r="D9" s="624"/>
      <c r="E9" s="624"/>
      <c r="F9" s="624"/>
      <c r="G9" s="36"/>
      <c r="H9" s="306" t="s">
        <v>8</v>
      </c>
    </row>
    <row r="10" spans="1:9" ht="26.45" customHeight="1" x14ac:dyDescent="0.2">
      <c r="A10" s="625" t="str">
        <f>FSUP!A10</f>
        <v>APOIO À FISCALIZAÇÃO E SUPERVISÃO TÉCNICA DE OBRAS</v>
      </c>
      <c r="B10" s="626"/>
      <c r="C10" s="625" t="str">
        <f>FSUP!G10</f>
        <v>APOIO À FISCALIZAÇÃO E SUPERVISÃO TÉCNICA DE CONTRATOS NA ÁREA DE ATUAÇÃO DA CODEVASF NO ESTADO DE GOIÁS E DISTRITO FEDERAL</v>
      </c>
      <c r="D10" s="627"/>
      <c r="E10" s="627"/>
      <c r="F10" s="626"/>
      <c r="G10" s="316"/>
      <c r="H10" s="307"/>
    </row>
    <row r="11" spans="1:9" s="312" customFormat="1" ht="26.45" customHeight="1" x14ac:dyDescent="0.2">
      <c r="A11" s="310" t="s">
        <v>279</v>
      </c>
      <c r="B11" s="317" t="s">
        <v>280</v>
      </c>
      <c r="C11" s="628" t="s">
        <v>281</v>
      </c>
      <c r="D11" s="629"/>
      <c r="E11" s="630"/>
      <c r="F11" s="311" t="s">
        <v>282</v>
      </c>
      <c r="G11" s="631" t="s">
        <v>283</v>
      </c>
      <c r="H11" s="631"/>
    </row>
    <row r="12" spans="1:9" ht="13.15" customHeight="1" x14ac:dyDescent="0.2">
      <c r="A12" s="29">
        <v>1</v>
      </c>
      <c r="B12" s="318" t="s">
        <v>9</v>
      </c>
      <c r="C12" s="30" t="s">
        <v>284</v>
      </c>
      <c r="D12" s="308"/>
      <c r="E12" s="309"/>
      <c r="F12" s="31">
        <v>30</v>
      </c>
      <c r="G12" s="32" t="e">
        <f>#REF!*(1+0.1)*(1+0.1662)</f>
        <v>#REF!</v>
      </c>
      <c r="H12" s="32">
        <f>FSUP!$N$36/12</f>
        <v>0</v>
      </c>
      <c r="I12" s="33"/>
    </row>
    <row r="13" spans="1:9" ht="13.15" customHeight="1" x14ac:dyDescent="0.2">
      <c r="A13" s="29">
        <v>2</v>
      </c>
      <c r="B13" s="318" t="s">
        <v>9</v>
      </c>
      <c r="C13" s="30" t="s">
        <v>285</v>
      </c>
      <c r="D13" s="308"/>
      <c r="E13" s="309"/>
      <c r="F13" s="31">
        <f t="shared" ref="F13:F23" si="0">F12+30</f>
        <v>60</v>
      </c>
      <c r="G13" s="32" t="e">
        <f>(#REF!-#REF!*(1+0.1)*(1+0.1662))*8/100</f>
        <v>#REF!</v>
      </c>
      <c r="H13" s="32">
        <f>FSUP!$N$36/12</f>
        <v>0</v>
      </c>
      <c r="I13" s="33"/>
    </row>
    <row r="14" spans="1:9" ht="13.15" customHeight="1" x14ac:dyDescent="0.2">
      <c r="A14" s="29">
        <v>3</v>
      </c>
      <c r="B14" s="318" t="s">
        <v>9</v>
      </c>
      <c r="C14" s="30" t="s">
        <v>286</v>
      </c>
      <c r="D14" s="308"/>
      <c r="E14" s="309"/>
      <c r="F14" s="31">
        <f t="shared" si="0"/>
        <v>90</v>
      </c>
      <c r="G14" s="32" t="e">
        <f>(#REF!-#REF!*(1+0.1)*(1+0.1662))*5/100</f>
        <v>#REF!</v>
      </c>
      <c r="H14" s="32">
        <f>FSUP!$N$36/12</f>
        <v>0</v>
      </c>
      <c r="I14" s="33"/>
    </row>
    <row r="15" spans="1:9" ht="13.15" customHeight="1" x14ac:dyDescent="0.2">
      <c r="A15" s="29">
        <v>4</v>
      </c>
      <c r="B15" s="318" t="s">
        <v>9</v>
      </c>
      <c r="C15" s="30" t="s">
        <v>287</v>
      </c>
      <c r="D15" s="308"/>
      <c r="E15" s="309"/>
      <c r="F15" s="31">
        <f t="shared" si="0"/>
        <v>120</v>
      </c>
      <c r="G15" s="32" t="e">
        <f>(#REF!-#REF!*(1+0.1)*(1+0.1662))*7.5/100</f>
        <v>#REF!</v>
      </c>
      <c r="H15" s="32">
        <f>FSUP!$N$36/12</f>
        <v>0</v>
      </c>
      <c r="I15" s="33"/>
    </row>
    <row r="16" spans="1:9" ht="13.15" customHeight="1" x14ac:dyDescent="0.2">
      <c r="A16" s="29">
        <v>5</v>
      </c>
      <c r="B16" s="318" t="s">
        <v>9</v>
      </c>
      <c r="C16" s="30" t="s">
        <v>288</v>
      </c>
      <c r="D16" s="308"/>
      <c r="E16" s="309"/>
      <c r="F16" s="31">
        <f t="shared" si="0"/>
        <v>150</v>
      </c>
      <c r="G16" s="32" t="e">
        <f>(#REF!-#REF!*(1+0.1)*(1+0.1662))*7.5/100</f>
        <v>#REF!</v>
      </c>
      <c r="H16" s="32">
        <f>FSUP!$N$36/12</f>
        <v>0</v>
      </c>
      <c r="I16" s="33"/>
    </row>
    <row r="17" spans="1:9" ht="13.15" customHeight="1" x14ac:dyDescent="0.2">
      <c r="A17" s="29">
        <v>6</v>
      </c>
      <c r="B17" s="318" t="s">
        <v>9</v>
      </c>
      <c r="C17" s="30" t="s">
        <v>289</v>
      </c>
      <c r="D17" s="308"/>
      <c r="E17" s="309"/>
      <c r="F17" s="31">
        <f t="shared" si="0"/>
        <v>180</v>
      </c>
      <c r="G17" s="32" t="e">
        <f>(#REF!-#REF!*(1+0.1)*(1+0.1662))*9/100</f>
        <v>#REF!</v>
      </c>
      <c r="H17" s="32">
        <f>FSUP!$N$36/12</f>
        <v>0</v>
      </c>
      <c r="I17" s="33"/>
    </row>
    <row r="18" spans="1:9" ht="13.15" customHeight="1" x14ac:dyDescent="0.2">
      <c r="A18" s="29">
        <v>7</v>
      </c>
      <c r="B18" s="318" t="s">
        <v>9</v>
      </c>
      <c r="C18" s="30" t="s">
        <v>290</v>
      </c>
      <c r="D18" s="308"/>
      <c r="E18" s="309"/>
      <c r="F18" s="31">
        <f t="shared" si="0"/>
        <v>210</v>
      </c>
      <c r="G18" s="32" t="e">
        <f>(#REF!-#REF!*(1+0.1)*(1+0.1662))*9/100</f>
        <v>#REF!</v>
      </c>
      <c r="H18" s="32">
        <f>FSUP!$N$36/12</f>
        <v>0</v>
      </c>
      <c r="I18" s="33"/>
    </row>
    <row r="19" spans="1:9" ht="13.15" customHeight="1" x14ac:dyDescent="0.2">
      <c r="A19" s="29">
        <v>8</v>
      </c>
      <c r="B19" s="318" t="s">
        <v>9</v>
      </c>
      <c r="C19" s="30" t="s">
        <v>291</v>
      </c>
      <c r="D19" s="308"/>
      <c r="E19" s="309"/>
      <c r="F19" s="31">
        <f t="shared" si="0"/>
        <v>240</v>
      </c>
      <c r="G19" s="32" t="e">
        <f>(#REF!-#REF!*(1+0.1)*(1+0.1662))*9/100</f>
        <v>#REF!</v>
      </c>
      <c r="H19" s="32">
        <f>FSUP!$N$36/12</f>
        <v>0</v>
      </c>
      <c r="I19" s="33"/>
    </row>
    <row r="20" spans="1:9" ht="13.15" customHeight="1" x14ac:dyDescent="0.2">
      <c r="A20" s="29">
        <v>9</v>
      </c>
      <c r="B20" s="318" t="s">
        <v>9</v>
      </c>
      <c r="C20" s="30" t="s">
        <v>292</v>
      </c>
      <c r="D20" s="308"/>
      <c r="E20" s="309"/>
      <c r="F20" s="31">
        <f t="shared" si="0"/>
        <v>270</v>
      </c>
      <c r="G20" s="32" t="e">
        <f>(#REF!-#REF!*(1+0.1)*(1+0.1662))*9/100</f>
        <v>#REF!</v>
      </c>
      <c r="H20" s="32">
        <f>FSUP!$N$36/12</f>
        <v>0</v>
      </c>
      <c r="I20" s="33"/>
    </row>
    <row r="21" spans="1:9" ht="13.15" customHeight="1" x14ac:dyDescent="0.2">
      <c r="A21" s="29">
        <v>10</v>
      </c>
      <c r="B21" s="318" t="s">
        <v>9</v>
      </c>
      <c r="C21" s="30" t="s">
        <v>293</v>
      </c>
      <c r="D21" s="308"/>
      <c r="E21" s="309"/>
      <c r="F21" s="31">
        <f t="shared" si="0"/>
        <v>300</v>
      </c>
      <c r="G21" s="32" t="e">
        <f>(#REF!-#REF!*(1+0.1)*(1+0.1662))*9/100</f>
        <v>#REF!</v>
      </c>
      <c r="H21" s="32">
        <f>FSUP!$N$36/12</f>
        <v>0</v>
      </c>
      <c r="I21" s="33"/>
    </row>
    <row r="22" spans="1:9" ht="13.15" customHeight="1" x14ac:dyDescent="0.2">
      <c r="A22" s="29">
        <v>11</v>
      </c>
      <c r="B22" s="318" t="s">
        <v>9</v>
      </c>
      <c r="C22" s="30" t="s">
        <v>294</v>
      </c>
      <c r="D22" s="308"/>
      <c r="E22" s="309"/>
      <c r="F22" s="31">
        <f t="shared" si="0"/>
        <v>330</v>
      </c>
      <c r="G22" s="32" t="e">
        <f>(#REF!-#REF!*(1+0.1)*(1+0.1662))*9/100</f>
        <v>#REF!</v>
      </c>
      <c r="H22" s="32">
        <f>FSUP!$N$36/12</f>
        <v>0</v>
      </c>
      <c r="I22" s="33"/>
    </row>
    <row r="23" spans="1:9" ht="13.15" customHeight="1" x14ac:dyDescent="0.2">
      <c r="A23" s="29">
        <v>12</v>
      </c>
      <c r="B23" s="318" t="s">
        <v>9</v>
      </c>
      <c r="C23" s="30" t="s">
        <v>295</v>
      </c>
      <c r="D23" s="308"/>
      <c r="E23" s="309"/>
      <c r="F23" s="31">
        <f t="shared" si="0"/>
        <v>360</v>
      </c>
      <c r="G23" s="32"/>
      <c r="H23" s="32">
        <f>FSUP!$N$36/12</f>
        <v>0</v>
      </c>
      <c r="I23" s="33"/>
    </row>
    <row r="24" spans="1:9" s="315" customFormat="1" ht="19.899999999999999" customHeight="1" x14ac:dyDescent="0.2">
      <c r="A24" s="632" t="s">
        <v>131</v>
      </c>
      <c r="B24" s="632"/>
      <c r="C24" s="632"/>
      <c r="D24" s="632"/>
      <c r="E24" s="632"/>
      <c r="F24" s="632"/>
      <c r="G24" s="313" t="e">
        <f>SUM(G12:G23)</f>
        <v>#REF!</v>
      </c>
      <c r="H24" s="313">
        <f>SUM(H12:H23)</f>
        <v>0</v>
      </c>
      <c r="I24" s="314"/>
    </row>
    <row r="25" spans="1:9" ht="13.15" customHeight="1" x14ac:dyDescent="0.2">
      <c r="A25" s="633" t="s">
        <v>34</v>
      </c>
      <c r="B25" s="634"/>
      <c r="C25" s="635" t="s">
        <v>35</v>
      </c>
      <c r="D25" s="636"/>
      <c r="E25" s="636"/>
      <c r="F25" s="636"/>
      <c r="G25" s="636"/>
      <c r="H25" s="637"/>
    </row>
    <row r="26" spans="1:9" ht="13.15" customHeight="1" x14ac:dyDescent="0.2">
      <c r="A26" s="638">
        <f>FSUP!A38</f>
        <v>0</v>
      </c>
      <c r="B26" s="639"/>
      <c r="C26" s="638" t="str">
        <f>FSUP!J38</f>
        <v>ANALISTA EM DESENVOLVIMENTO REGIONAL DA CODEVASF</v>
      </c>
      <c r="D26" s="640"/>
      <c r="E26" s="640"/>
      <c r="F26" s="640"/>
      <c r="G26" s="640"/>
      <c r="H26" s="639"/>
    </row>
    <row r="27" spans="1:9" ht="13.15" customHeight="1" x14ac:dyDescent="0.2">
      <c r="A27" s="641" t="s">
        <v>37</v>
      </c>
      <c r="B27" s="641"/>
      <c r="C27" s="641"/>
      <c r="D27" s="641"/>
      <c r="E27" s="641"/>
      <c r="F27" s="642" t="s">
        <v>38</v>
      </c>
      <c r="G27" s="642"/>
      <c r="H27" s="642"/>
    </row>
    <row r="28" spans="1:9" ht="13.15" customHeight="1" x14ac:dyDescent="0.2">
      <c r="A28" s="643"/>
      <c r="B28" s="643"/>
      <c r="C28" s="643"/>
      <c r="D28" s="643"/>
      <c r="E28" s="643"/>
      <c r="F28" s="644">
        <f>FSUP!N40</f>
        <v>0</v>
      </c>
      <c r="G28" s="644"/>
      <c r="H28" s="644"/>
    </row>
    <row r="29" spans="1:9" ht="13.15" customHeight="1" x14ac:dyDescent="0.2">
      <c r="A29" s="34" t="s">
        <v>39</v>
      </c>
      <c r="B29" s="35"/>
      <c r="C29" s="35"/>
      <c r="D29" s="35"/>
      <c r="E29" s="35"/>
      <c r="F29" s="35"/>
      <c r="G29" s="35"/>
      <c r="H29" s="36"/>
    </row>
    <row r="30" spans="1:9" ht="13.15" customHeight="1" x14ac:dyDescent="0.2">
      <c r="A30" s="37"/>
      <c r="B30" s="38"/>
      <c r="C30" s="38"/>
      <c r="D30" s="38"/>
      <c r="E30" s="38"/>
      <c r="F30" s="39"/>
      <c r="G30" s="39"/>
      <c r="H30" s="40"/>
    </row>
    <row r="31" spans="1:9" ht="13.15" customHeight="1" x14ac:dyDescent="0.2">
      <c r="A31" s="41"/>
      <c r="B31" s="42"/>
      <c r="C31" s="42"/>
      <c r="D31" s="42"/>
      <c r="E31" s="42"/>
      <c r="F31" s="42"/>
      <c r="G31" s="42"/>
      <c r="H31" s="43"/>
    </row>
    <row r="32" spans="1:9" ht="13.15" customHeight="1" x14ac:dyDescent="0.2">
      <c r="A32" s="44"/>
      <c r="B32" s="45"/>
      <c r="C32" s="45"/>
      <c r="D32" s="45"/>
      <c r="E32" s="45"/>
      <c r="F32" s="46"/>
      <c r="G32" s="46"/>
      <c r="H32" s="47"/>
    </row>
  </sheetData>
  <mergeCells count="17">
    <mergeCell ref="A26:B26"/>
    <mergeCell ref="C26:H26"/>
    <mergeCell ref="A27:E27"/>
    <mergeCell ref="F27:H27"/>
    <mergeCell ref="A28:E28"/>
    <mergeCell ref="F28:H28"/>
    <mergeCell ref="C11:E11"/>
    <mergeCell ref="G11:H11"/>
    <mergeCell ref="A24:F24"/>
    <mergeCell ref="A25:B25"/>
    <mergeCell ref="C25:H25"/>
    <mergeCell ref="A5:G6"/>
    <mergeCell ref="A7:H7"/>
    <mergeCell ref="A8:H8"/>
    <mergeCell ref="C9:F9"/>
    <mergeCell ref="A10:B10"/>
    <mergeCell ref="C10:F10"/>
  </mergeCells>
  <printOptions horizontalCentered="1"/>
  <pageMargins left="0.39374999999999999" right="0.39374999999999999" top="0.78749999999999998" bottom="0.39374999999999999" header="0.19652800000000001" footer="0.51180599999999998"/>
  <pageSetup paperSize="9" orientation="landscape" r:id="rId1"/>
  <drawing r:id="rId2"/>
  <extLst>
    <ext uri="smNativeData">
      <pm:sheetPrefs xmlns:pm="smNativeData" day="159578680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8</vt:i4>
      </vt:variant>
    </vt:vector>
  </HeadingPairs>
  <TitlesOfParts>
    <vt:vector size="16" baseType="lpstr">
      <vt:lpstr>FSUP</vt:lpstr>
      <vt:lpstr>FSUP-I</vt:lpstr>
      <vt:lpstr>FSUP-II</vt:lpstr>
      <vt:lpstr>FSUP-III</vt:lpstr>
      <vt:lpstr>FSUP-V</vt:lpstr>
      <vt:lpstr>FSUP-VI</vt:lpstr>
      <vt:lpstr>FSUP-VII</vt:lpstr>
      <vt:lpstr>FSUP-VIII</vt:lpstr>
      <vt:lpstr>FSUP!Area_de_impressao</vt:lpstr>
      <vt:lpstr>'FSUP-I'!Area_de_impressao</vt:lpstr>
      <vt:lpstr>'FSUP-II'!Area_de_impressao</vt:lpstr>
      <vt:lpstr>'FSUP-III'!Area_de_impressao</vt:lpstr>
      <vt:lpstr>'FSUP-V'!Area_de_impressao</vt:lpstr>
      <vt:lpstr>'FSUP-VI'!Area_de_impressao</vt:lpstr>
      <vt:lpstr>'FSUP-VII'!Area_de_impressao</vt:lpstr>
      <vt:lpstr>'FSUP-VIII'!Area_de_impressao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Ticiano Melo</dc:creator>
  <cp:keywords/>
  <dc:description/>
  <cp:lastModifiedBy>Ticiano Melo</cp:lastModifiedBy>
  <cp:revision>0</cp:revision>
  <cp:lastPrinted>2020-12-02T17:01:15Z</cp:lastPrinted>
  <dcterms:created xsi:type="dcterms:W3CDTF">2009-12-08T14:34:18Z</dcterms:created>
  <dcterms:modified xsi:type="dcterms:W3CDTF">2020-12-18T21:50:37Z</dcterms:modified>
</cp:coreProperties>
</file>