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OneDrive\Codevasf\AD-GEP\TR\NA.Apoio.Contratos\Anexos\"/>
    </mc:Choice>
  </mc:AlternateContent>
  <bookViews>
    <workbookView xWindow="-105" yWindow="-105" windowWidth="23250" windowHeight="12690" tabRatio="673"/>
  </bookViews>
  <sheets>
    <sheet name="PFP1" sheetId="19" r:id="rId1"/>
    <sheet name="PFP2.1_FatorKa" sheetId="14" r:id="rId2"/>
    <sheet name="PFP2.2_FatorKb" sheetId="31" r:id="rId3"/>
    <sheet name="PFP3_FatorKc" sheetId="13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19" l="1"/>
  <c r="D13" i="19"/>
  <c r="H13" i="19" s="1"/>
  <c r="H12" i="19" s="1"/>
  <c r="D22" i="19"/>
  <c r="H22" i="19" s="1"/>
  <c r="D19" i="19"/>
  <c r="D18" i="19"/>
  <c r="D17" i="19"/>
  <c r="D16" i="19"/>
  <c r="F35" i="31" l="1"/>
  <c r="F31" i="31"/>
  <c r="F27" i="31"/>
  <c r="F23" i="31"/>
  <c r="F19" i="31"/>
  <c r="F15" i="31"/>
  <c r="F11" i="31"/>
  <c r="F34" i="31"/>
  <c r="F30" i="31"/>
  <c r="F26" i="31"/>
  <c r="F22" i="31"/>
  <c r="F18" i="31"/>
  <c r="F14" i="31"/>
  <c r="F10" i="31"/>
  <c r="F33" i="31"/>
  <c r="F25" i="31"/>
  <c r="F17" i="31"/>
  <c r="F9" i="31"/>
  <c r="F36" i="31"/>
  <c r="F32" i="31"/>
  <c r="F28" i="31"/>
  <c r="F24" i="31"/>
  <c r="F20" i="31"/>
  <c r="F16" i="31"/>
  <c r="F12" i="31"/>
  <c r="F29" i="31"/>
  <c r="F21" i="31"/>
  <c r="F13" i="31"/>
  <c r="D9" i="19"/>
  <c r="D10" i="19"/>
  <c r="D11" i="19"/>
  <c r="H19" i="19" l="1"/>
  <c r="H10" i="19" l="1"/>
  <c r="H18" i="19" l="1"/>
  <c r="H11" i="19"/>
  <c r="H21" i="19" l="1"/>
  <c r="H20" i="19" s="1"/>
  <c r="D13" i="13" l="1"/>
  <c r="D12" i="13"/>
  <c r="E27" i="31" l="1"/>
  <c r="E19" i="31"/>
  <c r="E9" i="31"/>
  <c r="E27" i="14"/>
  <c r="E19" i="14"/>
  <c r="E9" i="14"/>
  <c r="E35" i="14" s="1"/>
  <c r="E35" i="31" l="1"/>
  <c r="E34" i="31"/>
  <c r="E34" i="14"/>
  <c r="E33" i="14" s="1"/>
  <c r="E36" i="14" s="1"/>
  <c r="E33" i="31" l="1"/>
  <c r="E36" i="31" l="1"/>
  <c r="H9" i="19" l="1"/>
  <c r="H8" i="19" s="1"/>
  <c r="F18" i="13" l="1"/>
  <c r="F35" i="14"/>
  <c r="F30" i="14"/>
  <c r="F27" i="14"/>
  <c r="F24" i="14"/>
  <c r="F19" i="14"/>
  <c r="F14" i="14"/>
  <c r="F18" i="14"/>
  <c r="F17" i="13"/>
  <c r="F34" i="14"/>
  <c r="F31" i="14"/>
  <c r="F21" i="14"/>
  <c r="F25" i="14"/>
  <c r="F11" i="14"/>
  <c r="F15" i="14"/>
  <c r="F10" i="14"/>
  <c r="F32" i="14"/>
  <c r="F26" i="14"/>
  <c r="F16" i="14"/>
  <c r="F9" i="14"/>
  <c r="F36" i="14"/>
  <c r="F29" i="14"/>
  <c r="F28" i="14"/>
  <c r="F23" i="14"/>
  <c r="F20" i="14"/>
  <c r="F13" i="14"/>
  <c r="F17" i="14"/>
  <c r="F16" i="13"/>
  <c r="F33" i="14"/>
  <c r="F22" i="14"/>
  <c r="F12" i="14"/>
  <c r="E15" i="13"/>
  <c r="D10" i="13"/>
  <c r="F15" i="13" l="1"/>
  <c r="A32" i="13"/>
  <c r="E13" i="13"/>
  <c r="E12" i="13"/>
  <c r="E11" i="13"/>
  <c r="E10" i="13" l="1"/>
  <c r="E37" i="31" s="1"/>
  <c r="G14" i="19" l="1"/>
  <c r="F14" i="19" s="1"/>
  <c r="I14" i="19" s="1"/>
  <c r="G13" i="19"/>
  <c r="F13" i="19" s="1"/>
  <c r="I13" i="19" s="1"/>
  <c r="E19" i="13"/>
  <c r="G16" i="19" s="1"/>
  <c r="E37" i="14"/>
  <c r="G17" i="19"/>
  <c r="G21" i="19" l="1"/>
  <c r="F21" i="19" s="1"/>
  <c r="I12" i="19"/>
  <c r="G18" i="19"/>
  <c r="F18" i="19" s="1"/>
  <c r="G22" i="19"/>
  <c r="F22" i="19" s="1"/>
  <c r="I22" i="19" s="1"/>
  <c r="G19" i="19"/>
  <c r="F19" i="19" s="1"/>
  <c r="I19" i="19" s="1"/>
  <c r="G11" i="19"/>
  <c r="G10" i="19"/>
  <c r="F10" i="19" s="1"/>
  <c r="I10" i="19" s="1"/>
  <c r="G9" i="19"/>
  <c r="F9" i="19" s="1"/>
  <c r="F16" i="19"/>
  <c r="F17" i="19"/>
  <c r="H16" i="19"/>
  <c r="I18" i="19" l="1"/>
  <c r="F11" i="19"/>
  <c r="I21" i="19"/>
  <c r="I20" i="19" s="1"/>
  <c r="I16" i="19"/>
  <c r="I17" i="19"/>
  <c r="I15" i="19" l="1"/>
  <c r="I11" i="19"/>
  <c r="I9" i="19"/>
  <c r="H17" i="19"/>
  <c r="H15" i="19" s="1"/>
  <c r="F14" i="13" s="1"/>
  <c r="I8" i="19" l="1"/>
  <c r="F25" i="19" s="1"/>
  <c r="F23" i="19" l="1"/>
  <c r="F24" i="19" l="1"/>
  <c r="F10" i="13" l="1"/>
  <c r="F11" i="13"/>
  <c r="F12" i="13"/>
  <c r="F13" i="13"/>
</calcChain>
</file>

<file path=xl/comments1.xml><?xml version="1.0" encoding="utf-8"?>
<comments xmlns="http://schemas.openxmlformats.org/spreadsheetml/2006/main">
  <authors>
    <author>Emilio de Souza Santos</author>
  </authors>
  <commentList>
    <comment ref="D9" authorId="0" shapeId="0">
      <text>
        <r>
          <rPr>
            <b/>
            <sz val="9"/>
            <color indexed="81"/>
            <rFont val="Segoe UI"/>
            <family val="2"/>
          </rPr>
          <t>12 meses x
2 profissionais</t>
        </r>
      </text>
    </comment>
    <comment ref="D10" authorId="0" shapeId="0">
      <text>
        <r>
          <rPr>
            <b/>
            <sz val="9"/>
            <color indexed="81"/>
            <rFont val="Segoe UI"/>
            <family val="2"/>
          </rPr>
          <t>12 meses x
6 profissionais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12 meses x
8 profissionais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12 meses x
1 profissionais
Considerando o Coordenador como sócio ou Autonomo</t>
        </r>
      </text>
    </comment>
    <comment ref="D14" authorId="0" shapeId="0">
      <text>
        <r>
          <rPr>
            <b/>
            <sz val="9"/>
            <color indexed="81"/>
            <rFont val="Segoe UI"/>
            <family val="2"/>
          </rPr>
          <t>12 meses x
1 profissionais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>12 meses x
10 diarias/mês/homem x
8 profissionais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>12 meses x
2 viagens/mês/homem x
8 profissionais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12 meses x
10 diarias/mês/veiculo x
1 veiculo</t>
        </r>
      </text>
    </comment>
    <comment ref="D19" authorId="0" shapeId="0">
      <text>
        <r>
          <rPr>
            <b/>
            <sz val="9"/>
            <color indexed="81"/>
            <rFont val="Segoe UI"/>
            <family val="2"/>
          </rPr>
          <t>12 meses x
10 diarias/mês/veiculo x
1 veiculo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>12 meses x
1 drive/mês
Pendrive contendo todos os relatórios e dados produzidos no mês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>12 meses x
6 relatorio/mês</t>
        </r>
      </text>
    </comment>
  </commentList>
</comments>
</file>

<file path=xl/sharedStrings.xml><?xml version="1.0" encoding="utf-8"?>
<sst xmlns="http://schemas.openxmlformats.org/spreadsheetml/2006/main" count="281" uniqueCount="172">
  <si>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</si>
  <si>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</si>
  <si>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</si>
  <si>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</si>
  <si>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</si>
  <si>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</si>
  <si>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</si>
  <si>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</si>
  <si>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</si>
  <si>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</si>
  <si>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</si>
  <si>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P1</t>
  </si>
  <si>
    <t>A1</t>
  </si>
  <si>
    <t>A2</t>
  </si>
  <si>
    <t>A3</t>
  </si>
  <si>
    <t>A</t>
  </si>
  <si>
    <t>DISCRIMINAÇÃO</t>
  </si>
  <si>
    <t>VALORES</t>
  </si>
  <si>
    <t>%</t>
  </si>
  <si>
    <t>R$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</si>
  <si>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</si>
  <si>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</si>
  <si>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</si>
  <si>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</si>
  <si>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</si>
  <si>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</si>
  <si>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</si>
  <si>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</si>
  <si>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</si>
  <si>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</si>
  <si>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</si>
  <si>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</si>
  <si>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</si>
  <si>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</si>
  <si>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</si>
  <si>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</si>
  <si>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</si>
  <si>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</si>
  <si>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</si>
  <si>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</si>
  <si>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</si>
  <si>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</si>
  <si>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</si>
  <si>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</si>
  <si>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</si>
  <si>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</si>
  <si>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</si>
  <si>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</si>
  <si>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</si>
  <si>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</si>
  <si>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</si>
  <si>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</si>
  <si>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</si>
  <si>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</si>
  <si>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</si>
  <si>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</si>
  <si>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Diárias e Passagens</t>
  </si>
  <si>
    <t>V1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</si>
  <si>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</si>
  <si>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</si>
  <si>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</si>
  <si>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</si>
  <si>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</si>
  <si>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</si>
  <si>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</si>
  <si>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</si>
  <si>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</si>
  <si>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</si>
  <si>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</si>
  <si>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</si>
  <si>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</si>
  <si>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</si>
  <si>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</si>
  <si>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</si>
  <si>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</si>
  <si>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</si>
  <si>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>P2</t>
  </si>
  <si>
    <t>TOTAL DA PROPOSTA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</si>
  <si>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</si>
  <si>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</si>
  <si>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</si>
  <si>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</si>
  <si>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</si>
  <si>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</si>
  <si>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</si>
  <si>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</si>
  <si>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</si>
  <si>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</si>
  <si>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</si>
  <si>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</si>
  <si>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</si>
  <si>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</si>
  <si>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</si>
  <si>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</si>
  <si>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</si>
  <si>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</si>
  <si>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</si>
  <si>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</si>
  <si>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</si>
  <si>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</si>
  <si>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</si>
  <si>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</si>
  <si>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</si>
  <si>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</si>
  <si>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</si>
  <si>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</si>
  <si>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</si>
  <si>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</si>
  <si>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</si>
  <si>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</si>
  <si>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</si>
  <si>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</si>
  <si>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% preço</t>
  </si>
  <si>
    <t>% custo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</si>
  <si>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</si>
  <si>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</si>
  <si>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</si>
  <si>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</si>
  <si>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</si>
  <si>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</si>
  <si>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</si>
  <si>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</si>
  <si>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T2</t>
  </si>
  <si>
    <t>Passagens Aéreas (ida e volta)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</si>
  <si>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</si>
  <si>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</si>
  <si>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</si>
  <si>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</si>
  <si>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</si>
  <si>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CODEVASF (SEDE)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</si>
  <si>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</si>
  <si>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</si>
  <si>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</si>
  <si>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</si>
  <si>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Pendrive 16GB</t>
  </si>
  <si>
    <t>P3</t>
  </si>
  <si>
    <t>PFP-1</t>
  </si>
  <si>
    <t>PFP-2.1</t>
  </si>
  <si>
    <t>PFP-2.2</t>
  </si>
  <si>
    <t>PFP-3</t>
  </si>
  <si>
    <t>V2</t>
  </si>
  <si>
    <t>Ajudante Administrativo - Secretario</t>
  </si>
  <si>
    <t>Tecnico Junior</t>
  </si>
  <si>
    <t>Engenheiro Medio</t>
  </si>
  <si>
    <t>Engenheiro Junior</t>
  </si>
  <si>
    <t>B10</t>
  </si>
  <si>
    <t>Equipamentos e Materiais</t>
  </si>
  <si>
    <t>Kc</t>
  </si>
  <si>
    <t>Ka</t>
  </si>
  <si>
    <t>Kb</t>
  </si>
  <si>
    <t>Kc - Taxa de Ressarcimento de Despesas sobre Custos Diversos (incide sobre os Insumos Codigo DP e EQ)</t>
  </si>
  <si>
    <t>Ka = (1 + K1 + K2) x (1 + K3) x (1 + K4)</t>
  </si>
  <si>
    <t>Kb = (1 + K1 + K2) x (1 + K3) x (1 + K4)</t>
  </si>
  <si>
    <t>Despesas fixas e variaveis com patrimônio, aluguéis, comunicação, manutenção e transporte não diretamente relacionados com o custo direto dos serviços</t>
  </si>
  <si>
    <t>EM</t>
  </si>
  <si>
    <t>M1</t>
  </si>
  <si>
    <t>M2</t>
  </si>
  <si>
    <t>Relatório Mensal</t>
  </si>
  <si>
    <t>Ka - Taxa de Ressarcimento de Despesas e Encargos sobre a Mão de Obra COM VINCULO (incide apenas no Insumo Codigo M.O.)</t>
  </si>
  <si>
    <t>Kb - Taxa de Ressarcimento de Despesas e Encargos sobre a Mão de Obra SEM VINCULO (incide apenas no Insumo Codigo M.O.)</t>
  </si>
  <si>
    <t>Kc = (1 + K3) x (1 + K4)</t>
  </si>
  <si>
    <t>DESPESAS FISCAIS E CUSTOS DIVERSOS: Kc</t>
  </si>
  <si>
    <t>DETALHAMENTO DOS ENCARGOS SOCIAIS: Kb</t>
  </si>
  <si>
    <t>DETALHAMENTO DOS ENCARGOS SOCIAIS: Ka</t>
  </si>
  <si>
    <t>PRESTAÇÃO DE SERVIÇO CONTINUADA PARA APOIO TÉCNICO-ADMINISTRATIVO NA GESTÃO DE CONTRATOS E CONVÊNIOS NA ÁREA DE ATUAÇÃO DA SEDE DA CODEVASF NOS ESTADOS DE GOIÁS, MATO GROSSO, TOCANTINS, PARÁ E DISTRITO FEDERAL</t>
  </si>
  <si>
    <t>Mão de Obra com Vínculo</t>
  </si>
  <si>
    <t>Mão de Obra sem Vínculo</t>
  </si>
  <si>
    <t>Engenheiro Pleno (Coordenador)</t>
  </si>
  <si>
    <t>K3 - Incide sobre o Custo Total (CT) Mão de Obra com encargos (MO x Ka ou Kb), demais Custos (DP e EQ), e Custos da Administração Central (K2)</t>
  </si>
  <si>
    <t>K4 -  Incide sobre o Custo Total (CT) Mão de Obra com encargos (MO x Ka ou Kb), demais Custos (DP e EQ), e Custos da Administração Central (K2) e Lucro (K3)</t>
  </si>
  <si>
    <r>
      <t xml:space="preserve">Aluguel Sedan 1.6 flex 16V </t>
    </r>
    <r>
      <rPr>
        <sz val="6"/>
        <rFont val="Arial"/>
        <family val="2"/>
      </rPr>
      <t>(Siena ou superior)</t>
    </r>
  </si>
  <si>
    <r>
      <t>Aluguel Caminhonete 4x4 2.8 Diesel</t>
    </r>
    <r>
      <rPr>
        <sz val="6"/>
        <rFont val="Arial"/>
        <family val="2"/>
      </rPr>
      <t xml:space="preserve"> (Hilux ou Superior)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</si>
</sst>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19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9"/>
      <color indexed="81"/>
      <name val="Segoe UI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324">
    <xf numFmtId="0" fontId="0" fillId="0" borderId="0" xfId="0"/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 wrapText="1"/>
    </xf>
    <xf numFmtId="49" fontId="6" fillId="4" borderId="27" xfId="2" applyNumberFormat="1" applyFont="1" applyFill="1" applyBorder="1" applyAlignment="1">
      <alignment horizontal="center" vertical="center" wrapText="1"/>
    </xf>
    <xf numFmtId="0" fontId="6" fillId="4" borderId="27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 wrapText="1"/>
    </xf>
    <xf numFmtId="4" fontId="6" fillId="3" borderId="15" xfId="2" applyNumberFormat="1" applyFont="1" applyFill="1" applyBorder="1" applyAlignment="1">
      <alignment horizontal="center" vertical="center"/>
    </xf>
    <xf numFmtId="0" fontId="1" fillId="0" borderId="15" xfId="2" applyNumberFormat="1" applyFont="1" applyBorder="1" applyAlignment="1">
      <alignment horizontal="center" vertical="center"/>
    </xf>
    <xf numFmtId="49" fontId="1" fillId="0" borderId="15" xfId="2" applyNumberFormat="1" applyFont="1" applyBorder="1" applyAlignment="1">
      <alignment horizontal="left" vertical="center"/>
    </xf>
    <xf numFmtId="49" fontId="1" fillId="0" borderId="28" xfId="2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9" fontId="1" fillId="0" borderId="15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4" xfId="2" applyFont="1" applyBorder="1" applyAlignment="1">
      <alignment vertical="top"/>
    </xf>
    <xf numFmtId="0" fontId="4" fillId="0" borderId="25" xfId="2" applyFont="1" applyBorder="1" applyAlignment="1">
      <alignment horizontal="left" vertical="top"/>
    </xf>
    <xf numFmtId="0" fontId="4" fillId="0" borderId="24" xfId="2" applyFont="1" applyBorder="1" applyAlignment="1">
      <alignment horizontal="left" vertical="top"/>
    </xf>
    <xf numFmtId="0" fontId="4" fillId="0" borderId="20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49" fontId="6" fillId="3" borderId="22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2" xfId="2" applyNumberFormat="1" applyFont="1" applyFill="1" applyBorder="1" applyAlignment="1">
      <alignment vertical="center"/>
    </xf>
    <xf numFmtId="49" fontId="6" fillId="3" borderId="26" xfId="2" applyNumberFormat="1" applyFont="1" applyFill="1" applyBorder="1" applyAlignment="1">
      <alignment vertical="center"/>
    </xf>
    <xf numFmtId="49" fontId="6" fillId="3" borderId="16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3" xfId="2" applyFont="1" applyBorder="1" applyAlignment="1">
      <alignment horizontal="left" vertical="top"/>
    </xf>
    <xf numFmtId="0" fontId="4" fillId="0" borderId="19" xfId="2" applyFont="1" applyBorder="1" applyAlignment="1">
      <alignment horizontal="left" vertical="top"/>
    </xf>
    <xf numFmtId="0" fontId="1" fillId="0" borderId="6" xfId="2" applyFont="1" applyBorder="1" applyAlignment="1">
      <alignment vertical="center"/>
    </xf>
    <xf numFmtId="10" fontId="1" fillId="0" borderId="15" xfId="3" applyNumberFormat="1" applyFont="1" applyFill="1" applyBorder="1" applyAlignment="1" applyProtection="1">
      <alignment horizontal="center" vertical="center"/>
    </xf>
    <xf numFmtId="10" fontId="15" fillId="0" borderId="2" xfId="3" applyNumberFormat="1" applyFont="1" applyFill="1" applyBorder="1" applyAlignment="1" applyProtection="1">
      <alignment horizontal="center" vertical="center"/>
    </xf>
    <xf numFmtId="10" fontId="1" fillId="0" borderId="27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22" xfId="3" applyNumberFormat="1" applyFont="1" applyFill="1" applyBorder="1" applyAlignment="1" applyProtection="1">
      <alignment horizontal="center" vertical="center"/>
    </xf>
    <xf numFmtId="4" fontId="6" fillId="3" borderId="26" xfId="2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1" fillId="0" borderId="19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6" fillId="3" borderId="15" xfId="2" applyNumberFormat="1" applyFont="1" applyFill="1" applyBorder="1" applyAlignment="1">
      <alignment horizontal="center" vertical="center"/>
    </xf>
    <xf numFmtId="10" fontId="6" fillId="3" borderId="30" xfId="2" applyNumberFormat="1" applyFont="1" applyFill="1" applyBorder="1" applyAlignment="1">
      <alignment horizontal="center" vertical="center"/>
    </xf>
    <xf numFmtId="10" fontId="6" fillId="3" borderId="8" xfId="2" applyNumberFormat="1" applyFont="1" applyFill="1" applyBorder="1" applyAlignment="1">
      <alignment horizontal="center" vertical="center"/>
    </xf>
    <xf numFmtId="10" fontId="6" fillId="3" borderId="7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10" fontId="6" fillId="3" borderId="15" xfId="3" applyNumberFormat="1" applyFont="1" applyFill="1" applyBorder="1" applyAlignment="1" applyProtection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66" fontId="6" fillId="4" borderId="27" xfId="3" applyNumberFormat="1" applyFont="1" applyFill="1" applyBorder="1" applyAlignment="1" applyProtection="1">
      <alignment horizontal="center" vertical="center"/>
    </xf>
    <xf numFmtId="0" fontId="6" fillId="4" borderId="27" xfId="3" applyNumberFormat="1" applyFont="1" applyFill="1" applyBorder="1" applyAlignment="1" applyProtection="1">
      <alignment horizontal="center" vertical="center"/>
    </xf>
    <xf numFmtId="10" fontId="6" fillId="3" borderId="4" xfId="2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0" fontId="13" fillId="3" borderId="2" xfId="0" applyNumberFormat="1" applyFont="1" applyFill="1" applyBorder="1" applyAlignment="1">
      <alignment horizontal="center" vertical="center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2" xfId="3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9" fontId="6" fillId="4" borderId="47" xfId="2" applyNumberFormat="1" applyFont="1" applyFill="1" applyBorder="1" applyAlignment="1">
      <alignment horizontal="center" vertical="center" wrapText="1"/>
    </xf>
    <xf numFmtId="49" fontId="6" fillId="3" borderId="47" xfId="2" applyNumberFormat="1" applyFont="1" applyFill="1" applyBorder="1" applyAlignment="1">
      <alignment horizontal="center" vertical="center" wrapText="1"/>
    </xf>
    <xf numFmtId="0" fontId="1" fillId="0" borderId="47" xfId="2" applyNumberFormat="1" applyFont="1" applyBorder="1" applyAlignment="1">
      <alignment horizontal="center" vertical="center"/>
    </xf>
    <xf numFmtId="0" fontId="6" fillId="3" borderId="47" xfId="2" applyNumberFormat="1" applyFont="1" applyFill="1" applyBorder="1" applyAlignment="1">
      <alignment horizontal="center" vertical="center"/>
    </xf>
    <xf numFmtId="0" fontId="6" fillId="4" borderId="49" xfId="2" applyFont="1" applyFill="1" applyBorder="1" applyAlignment="1">
      <alignment horizontal="center" vertical="center"/>
    </xf>
    <xf numFmtId="4" fontId="6" fillId="3" borderId="50" xfId="2" applyNumberFormat="1" applyFont="1" applyFill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top"/>
    </xf>
    <xf numFmtId="0" fontId="1" fillId="2" borderId="59" xfId="0" applyFont="1" applyFill="1" applyBorder="1" applyAlignment="1">
      <alignment horizontal="left" vertical="top"/>
    </xf>
    <xf numFmtId="0" fontId="3" fillId="2" borderId="61" xfId="1" applyFont="1" applyFill="1" applyBorder="1" applyAlignment="1">
      <alignment horizontal="center" vertical="center"/>
    </xf>
    <xf numFmtId="0" fontId="1" fillId="0" borderId="66" xfId="2" applyFont="1" applyBorder="1" applyAlignment="1">
      <alignment horizontal="left" vertical="center"/>
    </xf>
    <xf numFmtId="0" fontId="1" fillId="0" borderId="67" xfId="2" applyFont="1" applyBorder="1" applyAlignment="1">
      <alignment horizontal="left" vertical="center"/>
    </xf>
    <xf numFmtId="0" fontId="1" fillId="0" borderId="63" xfId="2" applyFont="1" applyBorder="1" applyAlignment="1">
      <alignment vertical="center"/>
    </xf>
    <xf numFmtId="0" fontId="6" fillId="4" borderId="71" xfId="0" applyFont="1" applyFill="1" applyBorder="1" applyAlignment="1">
      <alignment horizontal="center" vertical="center"/>
    </xf>
    <xf numFmtId="0" fontId="6" fillId="3" borderId="68" xfId="2" applyFont="1" applyFill="1" applyBorder="1" applyAlignment="1">
      <alignment horizontal="center" vertical="center"/>
    </xf>
    <xf numFmtId="4" fontId="6" fillId="3" borderId="72" xfId="2" applyNumberFormat="1" applyFont="1" applyFill="1" applyBorder="1" applyAlignment="1">
      <alignment horizontal="center" vertical="center"/>
    </xf>
    <xf numFmtId="0" fontId="1" fillId="0" borderId="73" xfId="2" applyFont="1" applyBorder="1" applyAlignment="1">
      <alignment horizontal="center" vertical="center"/>
    </xf>
    <xf numFmtId="4" fontId="1" fillId="0" borderId="72" xfId="2" applyNumberFormat="1" applyFont="1" applyBorder="1" applyAlignment="1">
      <alignment horizontal="center" vertical="center"/>
    </xf>
    <xf numFmtId="0" fontId="1" fillId="0" borderId="74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6" fillId="3" borderId="62" xfId="2" applyFont="1" applyFill="1" applyBorder="1" applyAlignment="1">
      <alignment horizontal="center" vertical="center"/>
    </xf>
    <xf numFmtId="0" fontId="1" fillId="0" borderId="76" xfId="2" applyFont="1" applyBorder="1" applyAlignment="1">
      <alignment horizontal="center" vertical="center"/>
    </xf>
    <xf numFmtId="0" fontId="6" fillId="3" borderId="77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6" fillId="3" borderId="64" xfId="2" applyFont="1" applyFill="1" applyBorder="1" applyAlignment="1">
      <alignment horizontal="center" vertical="center"/>
    </xf>
    <xf numFmtId="0" fontId="6" fillId="3" borderId="45" xfId="2" applyNumberFormat="1" applyFont="1" applyFill="1" applyBorder="1" applyAlignment="1">
      <alignment horizontal="center" vertical="center"/>
    </xf>
    <xf numFmtId="0" fontId="6" fillId="4" borderId="51" xfId="2" applyNumberFormat="1" applyFont="1" applyFill="1" applyBorder="1" applyAlignment="1">
      <alignment horizontal="center" vertical="center"/>
    </xf>
    <xf numFmtId="4" fontId="6" fillId="4" borderId="72" xfId="2" applyNumberFormat="1" applyFont="1" applyFill="1" applyBorder="1" applyAlignment="1">
      <alignment horizontal="center" vertical="center"/>
    </xf>
    <xf numFmtId="0" fontId="1" fillId="0" borderId="51" xfId="2" applyFont="1" applyBorder="1" applyAlignment="1">
      <alignment vertical="top"/>
    </xf>
    <xf numFmtId="0" fontId="1" fillId="0" borderId="45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2" xfId="2" applyFont="1" applyBorder="1" applyAlignment="1">
      <alignment vertical="center"/>
    </xf>
    <xf numFmtId="0" fontId="1" fillId="0" borderId="53" xfId="2" applyFont="1" applyBorder="1" applyAlignment="1">
      <alignment vertical="center"/>
    </xf>
    <xf numFmtId="4" fontId="6" fillId="3" borderId="48" xfId="2" applyNumberFormat="1" applyFont="1" applyFill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65" xfId="0" applyNumberFormat="1" applyFont="1" applyBorder="1" applyAlignment="1">
      <alignment horizontal="center" vertical="center"/>
    </xf>
    <xf numFmtId="4" fontId="6" fillId="3" borderId="65" xfId="2" applyNumberFormat="1" applyFont="1" applyFill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6" fillId="3" borderId="46" xfId="2" applyNumberFormat="1" applyFont="1" applyFill="1" applyBorder="1" applyAlignment="1">
      <alignment horizontal="center" vertical="center"/>
    </xf>
    <xf numFmtId="4" fontId="6" fillId="4" borderId="78" xfId="2" applyNumberFormat="1" applyFont="1" applyFill="1" applyBorder="1" applyAlignment="1">
      <alignment horizontal="center" vertical="center"/>
    </xf>
    <xf numFmtId="0" fontId="1" fillId="0" borderId="66" xfId="2" applyFont="1" applyBorder="1" applyAlignment="1">
      <alignment vertical="center"/>
    </xf>
    <xf numFmtId="0" fontId="1" fillId="0" borderId="67" xfId="2" applyFont="1" applyBorder="1" applyAlignment="1">
      <alignment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3" borderId="49" xfId="0" applyNumberFormat="1" applyFont="1" applyFill="1" applyBorder="1" applyAlignment="1">
      <alignment vertical="center"/>
    </xf>
    <xf numFmtId="4" fontId="6" fillId="3" borderId="79" xfId="2" applyNumberFormat="1" applyFont="1" applyFill="1" applyBorder="1" applyAlignment="1">
      <alignment horizontal="center" vertical="center"/>
    </xf>
    <xf numFmtId="0" fontId="8" fillId="0" borderId="80" xfId="0" applyNumberFormat="1" applyFont="1" applyBorder="1" applyAlignment="1">
      <alignment horizontal="center" vertical="center" wrapText="1"/>
    </xf>
    <xf numFmtId="4" fontId="1" fillId="0" borderId="81" xfId="2" applyNumberFormat="1" applyFont="1" applyBorder="1" applyAlignment="1">
      <alignment horizontal="center" vertical="center"/>
    </xf>
    <xf numFmtId="0" fontId="1" fillId="0" borderId="80" xfId="0" applyNumberFormat="1" applyFont="1" applyBorder="1" applyAlignment="1">
      <alignment horizontal="center" vertical="center" wrapText="1"/>
    </xf>
    <xf numFmtId="0" fontId="6" fillId="3" borderId="80" xfId="0" applyNumberFormat="1" applyFont="1" applyFill="1" applyBorder="1" applyAlignment="1">
      <alignment horizontal="center" vertical="center" wrapText="1"/>
    </xf>
    <xf numFmtId="4" fontId="6" fillId="3" borderId="81" xfId="2" applyNumberFormat="1" applyFont="1" applyFill="1" applyBorder="1" applyAlignment="1">
      <alignment horizontal="center" vertical="center"/>
    </xf>
    <xf numFmtId="0" fontId="6" fillId="3" borderId="80" xfId="2" applyNumberFormat="1" applyFont="1" applyFill="1" applyBorder="1" applyAlignment="1">
      <alignment horizontal="center" vertical="center"/>
    </xf>
    <xf numFmtId="0" fontId="1" fillId="0" borderId="80" xfId="2" applyNumberFormat="1" applyFont="1" applyBorder="1" applyAlignment="1">
      <alignment horizontal="center" vertical="center"/>
    </xf>
    <xf numFmtId="2" fontId="12" fillId="4" borderId="66" xfId="0" applyNumberFormat="1" applyFont="1" applyFill="1" applyBorder="1" applyAlignment="1">
      <alignment horizontal="center" vertical="center" wrapText="1"/>
    </xf>
    <xf numFmtId="4" fontId="6" fillId="4" borderId="67" xfId="2" applyNumberFormat="1" applyFont="1" applyFill="1" applyBorder="1" applyAlignment="1">
      <alignment horizontal="center" vertical="center"/>
    </xf>
    <xf numFmtId="0" fontId="4" fillId="0" borderId="51" xfId="2" applyFont="1" applyBorder="1" applyAlignment="1">
      <alignment horizontal="left" vertical="top"/>
    </xf>
    <xf numFmtId="4" fontId="4" fillId="0" borderId="48" xfId="2" applyNumberFormat="1" applyFont="1" applyBorder="1" applyAlignment="1">
      <alignment horizontal="left" vertical="top"/>
    </xf>
    <xf numFmtId="0" fontId="4" fillId="0" borderId="45" xfId="2" applyFont="1" applyBorder="1" applyAlignment="1">
      <alignment horizontal="center" vertical="top"/>
    </xf>
    <xf numFmtId="0" fontId="4" fillId="0" borderId="46" xfId="2" applyFont="1" applyBorder="1" applyAlignment="1">
      <alignment horizontal="left" vertical="top"/>
    </xf>
    <xf numFmtId="0" fontId="4" fillId="0" borderId="48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center"/>
    </xf>
    <xf numFmtId="0" fontId="1" fillId="0" borderId="46" xfId="2" applyFont="1" applyBorder="1" applyAlignment="1">
      <alignment vertical="center"/>
    </xf>
    <xf numFmtId="0" fontId="1" fillId="0" borderId="52" xfId="2" applyFont="1" applyBorder="1" applyAlignment="1">
      <alignment horizontal="center" vertical="center"/>
    </xf>
    <xf numFmtId="4" fontId="1" fillId="0" borderId="53" xfId="2" applyNumberFormat="1" applyFont="1" applyBorder="1" applyAlignment="1">
      <alignment vertical="center"/>
    </xf>
    <xf numFmtId="0" fontId="1" fillId="0" borderId="47" xfId="2" applyNumberFormat="1" applyFont="1" applyFill="1" applyBorder="1" applyAlignment="1">
      <alignment horizontal="center" vertical="center"/>
    </xf>
    <xf numFmtId="49" fontId="1" fillId="0" borderId="15" xfId="2" applyNumberFormat="1" applyFont="1" applyFill="1" applyBorder="1" applyAlignment="1">
      <alignment horizontal="left" vertical="center"/>
    </xf>
    <xf numFmtId="49" fontId="1" fillId="0" borderId="28" xfId="2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left" vertical="center"/>
    </xf>
    <xf numFmtId="4" fontId="1" fillId="0" borderId="1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4" xfId="2" applyNumberFormat="1" applyFont="1" applyBorder="1" applyAlignment="1">
      <alignment horizontal="center" vertical="center"/>
    </xf>
    <xf numFmtId="49" fontId="1" fillId="0" borderId="28" xfId="2" applyNumberFormat="1" applyFont="1" applyBorder="1" applyAlignment="1">
      <alignment horizontal="left" vertical="center"/>
    </xf>
    <xf numFmtId="4" fontId="1" fillId="0" borderId="15" xfId="2" applyNumberFormat="1" applyFont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6" fillId="3" borderId="47" xfId="2" applyNumberFormat="1" applyFont="1" applyFill="1" applyBorder="1" applyAlignment="1">
      <alignment horizontal="left" vertical="center"/>
    </xf>
    <xf numFmtId="49" fontId="6" fillId="3" borderId="15" xfId="2" applyNumberFormat="1" applyFont="1" applyFill="1" applyBorder="1" applyAlignment="1">
      <alignment horizontal="left" vertical="center"/>
    </xf>
    <xf numFmtId="165" fontId="5" fillId="3" borderId="15" xfId="0" applyNumberFormat="1" applyFont="1" applyFill="1" applyBorder="1" applyAlignment="1">
      <alignment horizontal="right" vertical="center"/>
    </xf>
    <xf numFmtId="165" fontId="5" fillId="3" borderId="49" xfId="0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5" fontId="5" fillId="3" borderId="26" xfId="0" applyNumberFormat="1" applyFont="1" applyFill="1" applyBorder="1" applyAlignment="1">
      <alignment horizontal="right" vertical="center"/>
    </xf>
    <xf numFmtId="165" fontId="5" fillId="3" borderId="50" xfId="0" applyNumberFormat="1" applyFont="1" applyFill="1" applyBorder="1" applyAlignment="1">
      <alignment horizontal="right" vertical="center"/>
    </xf>
    <xf numFmtId="0" fontId="4" fillId="0" borderId="45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46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3" fillId="2" borderId="40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42" xfId="2" applyFont="1" applyFill="1" applyBorder="1" applyAlignment="1">
      <alignment horizontal="center" vertical="center"/>
    </xf>
    <xf numFmtId="0" fontId="3" fillId="2" borderId="45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1" fillId="0" borderId="23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top"/>
    </xf>
    <xf numFmtId="0" fontId="1" fillId="2" borderId="44" xfId="0" applyFont="1" applyFill="1" applyBorder="1" applyAlignment="1">
      <alignment horizontal="left" vertical="top"/>
    </xf>
    <xf numFmtId="0" fontId="3" fillId="2" borderId="19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vertical="center"/>
    </xf>
    <xf numFmtId="0" fontId="1" fillId="0" borderId="25" xfId="2" applyFont="1" applyBorder="1" applyAlignment="1">
      <alignment vertical="center"/>
    </xf>
    <xf numFmtId="0" fontId="1" fillId="0" borderId="48" xfId="2" applyFont="1" applyBorder="1" applyAlignment="1">
      <alignment vertical="center"/>
    </xf>
    <xf numFmtId="0" fontId="1" fillId="0" borderId="45" xfId="2" applyFont="1" applyBorder="1" applyAlignment="1">
      <alignment vertical="top"/>
    </xf>
    <xf numFmtId="0" fontId="1" fillId="0" borderId="20" xfId="2" applyFont="1" applyBorder="1" applyAlignment="1">
      <alignment vertical="top"/>
    </xf>
    <xf numFmtId="0" fontId="1" fillId="0" borderId="46" xfId="2" applyFont="1" applyBorder="1" applyAlignment="1">
      <alignment vertical="top"/>
    </xf>
    <xf numFmtId="0" fontId="1" fillId="0" borderId="5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5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53" xfId="2" applyFont="1" applyBorder="1" applyAlignment="1">
      <alignment horizontal="left" vertical="center" wrapText="1"/>
    </xf>
    <xf numFmtId="0" fontId="1" fillId="0" borderId="54" xfId="2" applyFont="1" applyBorder="1" applyAlignment="1">
      <alignment horizontal="left" vertical="center"/>
    </xf>
    <xf numFmtId="0" fontId="1" fillId="0" borderId="55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1" fillId="0" borderId="45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52" xfId="2" applyFont="1" applyBorder="1" applyAlignment="1">
      <alignment horizontal="left" vertical="top"/>
    </xf>
    <xf numFmtId="0" fontId="1" fillId="0" borderId="48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19" xfId="2" applyFont="1" applyBorder="1" applyAlignment="1">
      <alignment horizontal="center" vertical="top"/>
    </xf>
    <xf numFmtId="0" fontId="1" fillId="0" borderId="4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20" xfId="2" applyFont="1" applyBorder="1" applyAlignment="1">
      <alignment horizontal="center" vertical="top"/>
    </xf>
    <xf numFmtId="0" fontId="1" fillId="0" borderId="21" xfId="2" applyFont="1" applyBorder="1" applyAlignment="1">
      <alignment horizontal="center" vertical="top"/>
    </xf>
    <xf numFmtId="0" fontId="6" fillId="3" borderId="7" xfId="2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/>
    </xf>
    <xf numFmtId="0" fontId="6" fillId="3" borderId="30" xfId="2" applyFont="1" applyFill="1" applyBorder="1" applyAlignment="1">
      <alignment horizontal="left" vertical="center"/>
    </xf>
    <xf numFmtId="0" fontId="6" fillId="3" borderId="8" xfId="2" applyFont="1" applyFill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3" fillId="2" borderId="57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3" fillId="2" borderId="60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63" xfId="2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4" borderId="68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6" fillId="4" borderId="70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 wrapText="1"/>
    </xf>
    <xf numFmtId="0" fontId="6" fillId="4" borderId="69" xfId="2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6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6" fillId="3" borderId="32" xfId="2" applyNumberFormat="1" applyFont="1" applyFill="1" applyBorder="1" applyAlignment="1">
      <alignment vertical="center"/>
    </xf>
    <xf numFmtId="0" fontId="6" fillId="3" borderId="26" xfId="2" applyNumberFormat="1" applyFont="1" applyFill="1" applyBorder="1" applyAlignment="1">
      <alignment vertical="center"/>
    </xf>
    <xf numFmtId="2" fontId="6" fillId="4" borderId="33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vertical="center" wrapText="1"/>
    </xf>
    <xf numFmtId="0" fontId="6" fillId="4" borderId="26" xfId="2" applyFont="1" applyFill="1" applyBorder="1" applyAlignment="1">
      <alignment horizontal="center" vertical="center" wrapText="1"/>
    </xf>
    <xf numFmtId="0" fontId="6" fillId="4" borderId="50" xfId="2" applyFont="1" applyFill="1" applyBorder="1" applyAlignment="1">
      <alignment horizontal="center" vertical="center" wrapText="1"/>
    </xf>
    <xf numFmtId="0" fontId="6" fillId="4" borderId="51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45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1" xfId="2" applyFont="1" applyFill="1" applyBorder="1" applyAlignment="1">
      <alignment horizontal="center" vertical="center"/>
    </xf>
    <xf numFmtId="49" fontId="6" fillId="3" borderId="10" xfId="2" applyNumberFormat="1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vertical="center"/>
    </xf>
    <xf numFmtId="49" fontId="6" fillId="3" borderId="9" xfId="2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3" borderId="62" xfId="2" applyNumberFormat="1" applyFont="1" applyFill="1" applyBorder="1" applyAlignment="1">
      <alignment horizontal="center" vertical="center"/>
    </xf>
    <xf numFmtId="49" fontId="6" fillId="3" borderId="77" xfId="2" applyNumberFormat="1" applyFont="1" applyFill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left" vertical="center"/>
    </xf>
    <xf numFmtId="49" fontId="6" fillId="3" borderId="35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3" xfId="2" applyNumberFormat="1" applyFont="1" applyFill="1" applyBorder="1" applyAlignment="1">
      <alignment horizontal="left" vertical="center"/>
    </xf>
    <xf numFmtId="0" fontId="1" fillId="0" borderId="62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63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45" xfId="2" applyFont="1" applyBorder="1" applyAlignment="1">
      <alignment horizontal="left"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2" fillId="4" borderId="14" xfId="0" applyNumberFormat="1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0" fontId="1" fillId="0" borderId="82" xfId="2" applyFont="1" applyBorder="1" applyAlignment="1">
      <alignment horizontal="left" vertical="center"/>
    </xf>
    <xf numFmtId="0" fontId="1" fillId="0" borderId="34" xfId="2" applyFont="1" applyBorder="1" applyAlignment="1">
      <alignment horizontal="left" vertical="center"/>
    </xf>
    <xf numFmtId="0" fontId="1" fillId="0" borderId="83" xfId="2" applyFont="1" applyBorder="1" applyAlignment="1">
      <alignment horizontal="left" vertical="center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K68"/>
  <sheetViews>
    <sheetView tabSelected="1" zoomScaleNormal="100" zoomScaleSheetLayoutView="100" workbookViewId="0">
      <selection sqref="A1:G2"/>
    </sheetView>
  </sheetViews>
  <sheetFormatPr defaultColWidth="0" defaultRowHeight="12.75" zeroHeight="1" x14ac:dyDescent="0.2"/>
  <cols>
    <col min="1" max="1" width="5.7109375" style="65" customWidth="1"/>
    <col min="2" max="2" width="35.7109375" style="66" customWidth="1"/>
    <col min="3" max="4" width="4.7109375" style="66" customWidth="1"/>
    <col min="5" max="6" width="8.7109375" style="66" customWidth="1"/>
    <col min="7" max="7" width="7.7109375" style="66" customWidth="1"/>
    <col min="8" max="8" width="10.7109375" style="66" customWidth="1"/>
    <col min="9" max="9" width="10.7109375" style="67" customWidth="1"/>
    <col min="10" max="10" width="15.7109375" style="8" hidden="1" customWidth="1"/>
    <col min="11" max="11" width="6.7109375" style="4" hidden="1" customWidth="1"/>
    <col min="12" max="16384" width="9.140625" style="6" hidden="1"/>
  </cols>
  <sheetData>
    <row r="1" spans="1:11" ht="15" customHeight="1" x14ac:dyDescent="0.2">
      <c r="A1" s="190" t="s">
        <v>0</v>
      </c>
      <c r="B1" s="191"/>
      <c r="C1" s="191"/>
      <c r="D1" s="191"/>
      <c r="E1" s="191"/>
      <c r="F1" s="191"/>
      <c r="G1" s="192"/>
      <c r="H1" s="199" t="s">
        <v>1</v>
      </c>
      <c r="I1" s="200"/>
    </row>
    <row r="2" spans="1:11" ht="15" customHeight="1" x14ac:dyDescent="0.2">
      <c r="A2" s="193"/>
      <c r="B2" s="194"/>
      <c r="C2" s="194"/>
      <c r="D2" s="194"/>
      <c r="E2" s="194"/>
      <c r="F2" s="194"/>
      <c r="G2" s="195"/>
      <c r="H2" s="201" t="s">
        <v>136</v>
      </c>
      <c r="I2" s="202"/>
    </row>
    <row r="3" spans="1:11" ht="15" customHeight="1" x14ac:dyDescent="0.2">
      <c r="A3" s="204" t="s">
        <v>2</v>
      </c>
      <c r="B3" s="205"/>
      <c r="C3" s="205"/>
      <c r="D3" s="205"/>
      <c r="E3" s="205"/>
      <c r="F3" s="205"/>
      <c r="G3" s="205"/>
      <c r="H3" s="205"/>
      <c r="I3" s="206"/>
    </row>
    <row r="4" spans="1:11" ht="15" customHeight="1" x14ac:dyDescent="0.2">
      <c r="A4" s="207"/>
      <c r="B4" s="208"/>
      <c r="C4" s="208"/>
      <c r="D4" s="208"/>
      <c r="E4" s="208"/>
      <c r="F4" s="208"/>
      <c r="G4" s="208"/>
      <c r="H4" s="208"/>
      <c r="I4" s="209"/>
    </row>
    <row r="5" spans="1:11" ht="15" customHeight="1" x14ac:dyDescent="0.2">
      <c r="A5" s="210" t="s">
        <v>52</v>
      </c>
      <c r="B5" s="211"/>
      <c r="C5" s="211"/>
      <c r="D5" s="196" t="s">
        <v>130</v>
      </c>
      <c r="E5" s="197"/>
      <c r="F5" s="197"/>
      <c r="G5" s="198"/>
      <c r="H5" s="196" t="s">
        <v>3</v>
      </c>
      <c r="I5" s="203"/>
    </row>
    <row r="6" spans="1:11" ht="50.1" customHeight="1" x14ac:dyDescent="0.2">
      <c r="A6" s="183" t="s">
        <v>164</v>
      </c>
      <c r="B6" s="184"/>
      <c r="C6" s="185"/>
      <c r="D6" s="188" t="s">
        <v>129</v>
      </c>
      <c r="E6" s="186"/>
      <c r="F6" s="186"/>
      <c r="G6" s="189"/>
      <c r="H6" s="186"/>
      <c r="I6" s="187"/>
      <c r="K6" s="6"/>
    </row>
    <row r="7" spans="1:11" ht="15" customHeight="1" x14ac:dyDescent="0.2">
      <c r="A7" s="97" t="s">
        <v>53</v>
      </c>
      <c r="B7" s="20" t="s">
        <v>63</v>
      </c>
      <c r="C7" s="21" t="s">
        <v>54</v>
      </c>
      <c r="D7" s="22" t="s">
        <v>55</v>
      </c>
      <c r="E7" s="23" t="s">
        <v>84</v>
      </c>
      <c r="F7" s="22" t="s">
        <v>85</v>
      </c>
      <c r="G7" s="25" t="s">
        <v>62</v>
      </c>
      <c r="H7" s="24" t="s">
        <v>86</v>
      </c>
      <c r="I7" s="101" t="s">
        <v>87</v>
      </c>
      <c r="J7" s="5"/>
      <c r="K7" s="6"/>
    </row>
    <row r="8" spans="1:11" s="7" customFormat="1" ht="15" customHeight="1" x14ac:dyDescent="0.2">
      <c r="A8" s="98" t="s">
        <v>59</v>
      </c>
      <c r="B8" s="26" t="s">
        <v>165</v>
      </c>
      <c r="C8" s="48"/>
      <c r="D8" s="49"/>
      <c r="E8" s="49"/>
      <c r="F8" s="49"/>
      <c r="G8" s="50"/>
      <c r="H8" s="27">
        <f>SUM(H9:H11)</f>
        <v>0</v>
      </c>
      <c r="I8" s="102">
        <f>SUM(I9:I11)</f>
        <v>0</v>
      </c>
      <c r="J8" s="19"/>
    </row>
    <row r="9" spans="1:11" ht="15" customHeight="1" x14ac:dyDescent="0.2">
      <c r="A9" s="163" t="s">
        <v>76</v>
      </c>
      <c r="B9" s="164" t="s">
        <v>143</v>
      </c>
      <c r="C9" s="165" t="s">
        <v>75</v>
      </c>
      <c r="D9" s="166">
        <f>2*12</f>
        <v>24</v>
      </c>
      <c r="E9" s="167"/>
      <c r="F9" s="32">
        <f>ROUND(E9*G9,2)</f>
        <v>0</v>
      </c>
      <c r="G9" s="34">
        <f>PFP2.1_FatorKa!$E$37</f>
        <v>2.3662000000000001</v>
      </c>
      <c r="H9" s="32">
        <f t="shared" ref="H9:H16" si="0">ROUND(D9*E9,2)</f>
        <v>0</v>
      </c>
      <c r="I9" s="103">
        <f t="shared" ref="I9:I16" si="1">ROUND(F9*D9,2)</f>
        <v>0</v>
      </c>
      <c r="J9" s="18"/>
      <c r="K9" s="6"/>
    </row>
    <row r="10" spans="1:11" ht="15" customHeight="1" x14ac:dyDescent="0.2">
      <c r="A10" s="163" t="s">
        <v>135</v>
      </c>
      <c r="B10" s="168" t="s">
        <v>144</v>
      </c>
      <c r="C10" s="165" t="s">
        <v>75</v>
      </c>
      <c r="D10" s="166">
        <f>6*12</f>
        <v>72</v>
      </c>
      <c r="E10" s="169"/>
      <c r="F10" s="32">
        <f t="shared" ref="F10" si="2">ROUND(E10*G10,2)</f>
        <v>0</v>
      </c>
      <c r="G10" s="34">
        <f>PFP2.1_FatorKa!$E$37</f>
        <v>2.3662000000000001</v>
      </c>
      <c r="H10" s="32">
        <f t="shared" ref="H10" si="3">ROUND(D10*E10,2)</f>
        <v>0</v>
      </c>
      <c r="I10" s="103">
        <f t="shared" ref="I10" si="4">ROUND(F10*D10,2)</f>
        <v>0</v>
      </c>
      <c r="J10" s="18"/>
      <c r="K10" s="6"/>
    </row>
    <row r="11" spans="1:11" ht="15" customHeight="1" x14ac:dyDescent="0.2">
      <c r="A11" s="163" t="s">
        <v>122</v>
      </c>
      <c r="B11" s="168" t="s">
        <v>142</v>
      </c>
      <c r="C11" s="165" t="s">
        <v>75</v>
      </c>
      <c r="D11" s="166">
        <f>8*12</f>
        <v>96</v>
      </c>
      <c r="E11" s="169"/>
      <c r="F11" s="32">
        <f t="shared" ref="F11" si="5">ROUND(E11*G11,2)</f>
        <v>0</v>
      </c>
      <c r="G11" s="34">
        <f>PFP2.1_FatorKa!$E$37</f>
        <v>2.3662000000000001</v>
      </c>
      <c r="H11" s="32">
        <f t="shared" ref="H11" si="6">ROUND(D11*E11,2)</f>
        <v>0</v>
      </c>
      <c r="I11" s="103">
        <f t="shared" ref="I11" si="7">ROUND(F11*D11,2)</f>
        <v>0</v>
      </c>
      <c r="J11" s="18"/>
      <c r="K11" s="6"/>
    </row>
    <row r="12" spans="1:11" s="7" customFormat="1" ht="15" customHeight="1" x14ac:dyDescent="0.2">
      <c r="A12" s="98" t="s">
        <v>59</v>
      </c>
      <c r="B12" s="26" t="s">
        <v>166</v>
      </c>
      <c r="C12" s="48"/>
      <c r="D12" s="49"/>
      <c r="E12" s="49"/>
      <c r="F12" s="49"/>
      <c r="G12" s="50"/>
      <c r="H12" s="27">
        <f>SUM(H13:H14)</f>
        <v>0</v>
      </c>
      <c r="I12" s="102">
        <f>SUM(I13:I14)</f>
        <v>0</v>
      </c>
      <c r="J12" s="19"/>
    </row>
    <row r="13" spans="1:11" ht="15" customHeight="1" x14ac:dyDescent="0.2">
      <c r="A13" s="163" t="s">
        <v>11</v>
      </c>
      <c r="B13" s="164" t="s">
        <v>167</v>
      </c>
      <c r="C13" s="165" t="s">
        <v>75</v>
      </c>
      <c r="D13" s="166">
        <f>1*12</f>
        <v>12</v>
      </c>
      <c r="E13" s="167"/>
      <c r="F13" s="32">
        <f>ROUND(E13*G13,2)</f>
        <v>0</v>
      </c>
      <c r="G13" s="34">
        <f>PFP2.2_FatorKb!$E$37</f>
        <v>1.6953</v>
      </c>
      <c r="H13" s="32">
        <f t="shared" ref="H13" si="8">ROUND(D13*E13,2)</f>
        <v>0</v>
      </c>
      <c r="I13" s="103">
        <f t="shared" ref="I13" si="9">ROUND(F13*D13,2)</f>
        <v>0</v>
      </c>
      <c r="J13" s="18"/>
      <c r="K13" s="6"/>
    </row>
    <row r="14" spans="1:11" ht="15" customHeight="1" x14ac:dyDescent="0.2">
      <c r="A14" s="163" t="s">
        <v>13</v>
      </c>
      <c r="B14" s="164" t="s">
        <v>141</v>
      </c>
      <c r="C14" s="165" t="s">
        <v>75</v>
      </c>
      <c r="D14" s="166">
        <v>12</v>
      </c>
      <c r="E14" s="167"/>
      <c r="F14" s="32">
        <f>ROUND(E14*G14,2)</f>
        <v>0</v>
      </c>
      <c r="G14" s="34">
        <f>PFP2.2_FatorKb!$E$37</f>
        <v>1.6953</v>
      </c>
      <c r="H14" s="32">
        <f>ROUND(D14*E14,2)</f>
        <v>0</v>
      </c>
      <c r="I14" s="103">
        <f>ROUND(F14*D14,2)</f>
        <v>0</v>
      </c>
      <c r="J14" s="18"/>
      <c r="K14" s="6"/>
    </row>
    <row r="15" spans="1:11" s="7" customFormat="1" ht="15" customHeight="1" x14ac:dyDescent="0.2">
      <c r="A15" s="100" t="s">
        <v>60</v>
      </c>
      <c r="B15" s="35" t="s">
        <v>56</v>
      </c>
      <c r="C15" s="51"/>
      <c r="D15" s="64"/>
      <c r="E15" s="64"/>
      <c r="F15" s="52"/>
      <c r="G15" s="53"/>
      <c r="H15" s="36">
        <f>SUM(H16:H19)</f>
        <v>0</v>
      </c>
      <c r="I15" s="102">
        <f>SUM(I16:I19)</f>
        <v>0</v>
      </c>
      <c r="J15" s="9"/>
    </row>
    <row r="16" spans="1:11" ht="15" customHeight="1" x14ac:dyDescent="0.2">
      <c r="A16" s="99" t="s">
        <v>57</v>
      </c>
      <c r="B16" s="29" t="s">
        <v>58</v>
      </c>
      <c r="C16" s="30" t="s">
        <v>61</v>
      </c>
      <c r="D16" s="31">
        <f>8*10*12</f>
        <v>960</v>
      </c>
      <c r="E16" s="167"/>
      <c r="F16" s="32">
        <f>ROUND(E16*G16,2)</f>
        <v>0</v>
      </c>
      <c r="G16" s="33">
        <f>PFP3_FatorKc!$E$19</f>
        <v>1.2558</v>
      </c>
      <c r="H16" s="32">
        <f t="shared" si="0"/>
        <v>0</v>
      </c>
      <c r="I16" s="103">
        <f t="shared" si="1"/>
        <v>0</v>
      </c>
      <c r="K16" s="6"/>
    </row>
    <row r="17" spans="1:11" ht="15" customHeight="1" x14ac:dyDescent="0.2">
      <c r="A17" s="28" t="s">
        <v>140</v>
      </c>
      <c r="B17" s="29" t="s">
        <v>123</v>
      </c>
      <c r="C17" s="37" t="s">
        <v>74</v>
      </c>
      <c r="D17" s="170">
        <f>8*2*12</f>
        <v>192</v>
      </c>
      <c r="E17" s="169"/>
      <c r="F17" s="32">
        <f>ROUND(E17*G17,2)</f>
        <v>0</v>
      </c>
      <c r="G17" s="170">
        <f>PFP3_FatorKc!$E$19</f>
        <v>1.2558</v>
      </c>
      <c r="H17" s="32">
        <f>ROUND(D17*E17,2)</f>
        <v>0</v>
      </c>
      <c r="I17" s="173">
        <f>ROUND(F17*D17,2)</f>
        <v>0</v>
      </c>
      <c r="K17" s="6"/>
    </row>
    <row r="18" spans="1:11" ht="15" customHeight="1" x14ac:dyDescent="0.2">
      <c r="A18" s="171" t="s">
        <v>101</v>
      </c>
      <c r="B18" s="172" t="s">
        <v>170</v>
      </c>
      <c r="C18" s="37" t="s">
        <v>61</v>
      </c>
      <c r="D18" s="170">
        <f>1*10*12</f>
        <v>120</v>
      </c>
      <c r="E18" s="169"/>
      <c r="F18" s="32">
        <f>ROUND(E18*G18,2)</f>
        <v>0</v>
      </c>
      <c r="G18" s="170">
        <f>PFP3_FatorKc!$E$19</f>
        <v>1.2558</v>
      </c>
      <c r="H18" s="32">
        <f t="shared" ref="H18:H19" si="10">ROUND(D18*E18,2)</f>
        <v>0</v>
      </c>
      <c r="I18" s="173">
        <f t="shared" ref="I18:I19" si="11">ROUND(F18*D18,2)</f>
        <v>0</v>
      </c>
      <c r="K18" s="6"/>
    </row>
    <row r="19" spans="1:11" ht="15" customHeight="1" x14ac:dyDescent="0.2">
      <c r="A19" s="174" t="s">
        <v>145</v>
      </c>
      <c r="B19" s="172" t="s">
        <v>171</v>
      </c>
      <c r="C19" s="37" t="s">
        <v>61</v>
      </c>
      <c r="D19" s="170">
        <f>1*10*12</f>
        <v>120</v>
      </c>
      <c r="E19" s="169"/>
      <c r="F19" s="32">
        <f>ROUND(E19*G19,2)</f>
        <v>0</v>
      </c>
      <c r="G19" s="170">
        <f>PFP3_FatorKc!$E$19</f>
        <v>1.2558</v>
      </c>
      <c r="H19" s="32">
        <f t="shared" si="10"/>
        <v>0</v>
      </c>
      <c r="I19" s="173">
        <f t="shared" si="11"/>
        <v>0</v>
      </c>
      <c r="K19" s="6"/>
    </row>
    <row r="20" spans="1:11" s="7" customFormat="1" ht="15" customHeight="1" x14ac:dyDescent="0.2">
      <c r="A20" s="100" t="s">
        <v>154</v>
      </c>
      <c r="B20" s="79" t="s">
        <v>146</v>
      </c>
      <c r="C20" s="51"/>
      <c r="D20" s="64"/>
      <c r="E20" s="64"/>
      <c r="F20" s="52"/>
      <c r="G20" s="53"/>
      <c r="H20" s="36">
        <f>SUM(H21:H22)</f>
        <v>0</v>
      </c>
      <c r="I20" s="104">
        <f>SUM(I21:I22)</f>
        <v>0</v>
      </c>
      <c r="J20" s="16"/>
    </row>
    <row r="21" spans="1:11" ht="15" customHeight="1" x14ac:dyDescent="0.2">
      <c r="A21" s="99" t="s">
        <v>155</v>
      </c>
      <c r="B21" s="29" t="s">
        <v>134</v>
      </c>
      <c r="C21" s="37" t="s">
        <v>74</v>
      </c>
      <c r="D21" s="31">
        <v>12</v>
      </c>
      <c r="E21" s="169"/>
      <c r="F21" s="32">
        <f>ROUND(E21*G21,2)</f>
        <v>0</v>
      </c>
      <c r="G21" s="78">
        <f>PFP3_FatorKc!$E$19</f>
        <v>1.2558</v>
      </c>
      <c r="H21" s="32">
        <f t="shared" ref="H21" si="12">ROUND(D21*E21,2)</f>
        <v>0</v>
      </c>
      <c r="I21" s="103">
        <f t="shared" ref="I21" si="13">ROUND(F21*D21,2)</f>
        <v>0</v>
      </c>
      <c r="K21" s="6"/>
    </row>
    <row r="22" spans="1:11" ht="15" customHeight="1" x14ac:dyDescent="0.2">
      <c r="A22" s="99" t="s">
        <v>156</v>
      </c>
      <c r="B22" s="29" t="s">
        <v>157</v>
      </c>
      <c r="C22" s="37" t="s">
        <v>74</v>
      </c>
      <c r="D22" s="31">
        <f>6*12</f>
        <v>72</v>
      </c>
      <c r="E22" s="169"/>
      <c r="F22" s="32">
        <f t="shared" ref="F22" si="14">ROUND(E22*G22,2)</f>
        <v>0</v>
      </c>
      <c r="G22" s="175">
        <f>PFP3_FatorKc!$E$19</f>
        <v>1.2558</v>
      </c>
      <c r="H22" s="32">
        <f t="shared" ref="H22" si="15">ROUND(D22*E22,2)</f>
        <v>0</v>
      </c>
      <c r="I22" s="103">
        <f t="shared" ref="I22" si="16">ROUND(F22*D22,2)</f>
        <v>0</v>
      </c>
      <c r="K22" s="6"/>
    </row>
    <row r="23" spans="1:11" s="7" customFormat="1" ht="15" customHeight="1" x14ac:dyDescent="0.2">
      <c r="A23" s="176" t="s">
        <v>82</v>
      </c>
      <c r="B23" s="177"/>
      <c r="C23" s="177"/>
      <c r="D23" s="177"/>
      <c r="E23" s="177"/>
      <c r="F23" s="178">
        <f>H8+H15+H12+H20</f>
        <v>0</v>
      </c>
      <c r="G23" s="178"/>
      <c r="H23" s="178"/>
      <c r="I23" s="179"/>
      <c r="J23" s="54"/>
      <c r="K23" s="38"/>
    </row>
    <row r="24" spans="1:11" s="7" customFormat="1" ht="15" customHeight="1" x14ac:dyDescent="0.2">
      <c r="A24" s="176" t="s">
        <v>124</v>
      </c>
      <c r="B24" s="177"/>
      <c r="C24" s="177"/>
      <c r="D24" s="177"/>
      <c r="E24" s="177"/>
      <c r="F24" s="180">
        <f>F25-F23</f>
        <v>0</v>
      </c>
      <c r="G24" s="181"/>
      <c r="H24" s="181"/>
      <c r="I24" s="182"/>
      <c r="J24" s="9"/>
      <c r="K24" s="38"/>
    </row>
    <row r="25" spans="1:11" s="7" customFormat="1" ht="15" customHeight="1" x14ac:dyDescent="0.2">
      <c r="A25" s="176" t="s">
        <v>77</v>
      </c>
      <c r="B25" s="177"/>
      <c r="C25" s="177"/>
      <c r="D25" s="177"/>
      <c r="E25" s="177"/>
      <c r="F25" s="178">
        <f>I8+I15+I12+I20</f>
        <v>0</v>
      </c>
      <c r="G25" s="178"/>
      <c r="H25" s="178"/>
      <c r="I25" s="179"/>
      <c r="J25" s="54"/>
      <c r="K25" s="38"/>
    </row>
    <row r="26" spans="1:11" ht="15" customHeight="1" x14ac:dyDescent="0.2">
      <c r="A26" s="224" t="s">
        <v>4</v>
      </c>
      <c r="B26" s="225"/>
      <c r="C26" s="226"/>
      <c r="D26" s="226"/>
      <c r="E26" s="226"/>
      <c r="F26" s="72"/>
      <c r="G26" s="72"/>
      <c r="H26" s="229" t="s">
        <v>83</v>
      </c>
      <c r="I26" s="228"/>
      <c r="J26" s="55"/>
    </row>
    <row r="27" spans="1:11" ht="15" customHeight="1" x14ac:dyDescent="0.2">
      <c r="A27" s="219"/>
      <c r="B27" s="220"/>
      <c r="C27" s="220"/>
      <c r="D27" s="220"/>
      <c r="E27" s="220"/>
      <c r="F27" s="220"/>
      <c r="G27" s="221"/>
      <c r="H27" s="230"/>
      <c r="I27" s="231"/>
    </row>
    <row r="28" spans="1:11" ht="15" customHeight="1" x14ac:dyDescent="0.2">
      <c r="A28" s="227" t="s">
        <v>6</v>
      </c>
      <c r="B28" s="226"/>
      <c r="C28" s="226"/>
      <c r="D28" s="226"/>
      <c r="E28" s="226"/>
      <c r="F28" s="72"/>
      <c r="G28" s="72"/>
      <c r="H28" s="71" t="s">
        <v>7</v>
      </c>
      <c r="I28" s="105"/>
    </row>
    <row r="29" spans="1:11" ht="15" customHeight="1" x14ac:dyDescent="0.2">
      <c r="A29" s="219"/>
      <c r="B29" s="220"/>
      <c r="C29" s="220"/>
      <c r="D29" s="220"/>
      <c r="E29" s="220"/>
      <c r="F29" s="220"/>
      <c r="G29" s="221"/>
      <c r="H29" s="222"/>
      <c r="I29" s="223"/>
    </row>
    <row r="30" spans="1:11" ht="15" customHeight="1" x14ac:dyDescent="0.2">
      <c r="A30" s="224" t="s">
        <v>8</v>
      </c>
      <c r="B30" s="225"/>
      <c r="C30" s="225"/>
      <c r="D30" s="225"/>
      <c r="E30" s="225"/>
      <c r="F30" s="225"/>
      <c r="G30" s="225"/>
      <c r="H30" s="225"/>
      <c r="I30" s="228"/>
    </row>
    <row r="31" spans="1:11" ht="15" customHeight="1" x14ac:dyDescent="0.2">
      <c r="A31" s="212" t="s">
        <v>89</v>
      </c>
      <c r="B31" s="213"/>
      <c r="C31" s="213"/>
      <c r="D31" s="213"/>
      <c r="E31" s="213"/>
      <c r="F31" s="213"/>
      <c r="G31" s="213"/>
      <c r="H31" s="213"/>
      <c r="I31" s="214"/>
    </row>
    <row r="32" spans="1:11" ht="15" customHeight="1" x14ac:dyDescent="0.2">
      <c r="A32" s="212" t="s">
        <v>126</v>
      </c>
      <c r="B32" s="213"/>
      <c r="C32" s="213"/>
      <c r="D32" s="213"/>
      <c r="E32" s="213"/>
      <c r="F32" s="213"/>
      <c r="G32" s="213"/>
      <c r="H32" s="213"/>
      <c r="I32" s="214"/>
    </row>
    <row r="33" spans="1:9" ht="15" customHeight="1" x14ac:dyDescent="0.2">
      <c r="A33" s="212" t="s">
        <v>127</v>
      </c>
      <c r="B33" s="213"/>
      <c r="C33" s="213"/>
      <c r="D33" s="213"/>
      <c r="E33" s="213"/>
      <c r="F33" s="213"/>
      <c r="G33" s="213"/>
      <c r="H33" s="213"/>
      <c r="I33" s="214"/>
    </row>
    <row r="34" spans="1:9" ht="15" customHeight="1" x14ac:dyDescent="0.2">
      <c r="A34" s="210" t="s">
        <v>90</v>
      </c>
      <c r="B34" s="211"/>
      <c r="C34" s="211"/>
      <c r="D34" s="211"/>
      <c r="E34" s="211"/>
      <c r="F34" s="211"/>
      <c r="G34" s="211"/>
      <c r="H34" s="211"/>
      <c r="I34" s="218"/>
    </row>
    <row r="35" spans="1:9" ht="15" customHeight="1" x14ac:dyDescent="0.2">
      <c r="A35" s="212" t="s">
        <v>128</v>
      </c>
      <c r="B35" s="213"/>
      <c r="C35" s="213"/>
      <c r="D35" s="213"/>
      <c r="E35" s="213"/>
      <c r="F35" s="213"/>
      <c r="G35" s="213"/>
      <c r="H35" s="213"/>
      <c r="I35" s="214"/>
    </row>
    <row r="36" spans="1:9" ht="15" customHeight="1" x14ac:dyDescent="0.2">
      <c r="A36" s="210" t="s">
        <v>91</v>
      </c>
      <c r="B36" s="211"/>
      <c r="C36" s="211"/>
      <c r="D36" s="211"/>
      <c r="E36" s="211"/>
      <c r="F36" s="211"/>
      <c r="G36" s="211"/>
      <c r="H36" s="211"/>
      <c r="I36" s="218"/>
    </row>
    <row r="37" spans="1:9" ht="15" customHeight="1" thickBot="1" x14ac:dyDescent="0.25">
      <c r="A37" s="215" t="s">
        <v>92</v>
      </c>
      <c r="B37" s="216"/>
      <c r="C37" s="216"/>
      <c r="D37" s="216"/>
      <c r="E37" s="216"/>
      <c r="F37" s="216"/>
      <c r="G37" s="216"/>
      <c r="H37" s="216"/>
      <c r="I37" s="217"/>
    </row>
    <row r="38" spans="1:9" hidden="1" x14ac:dyDescent="0.2"/>
    <row r="39" spans="1:9" x14ac:dyDescent="0.2"/>
    <row r="40" spans="1:9" x14ac:dyDescent="0.2"/>
    <row r="41" spans="1:9" hidden="1" x14ac:dyDescent="0.2"/>
    <row r="42" spans="1:9" hidden="1" x14ac:dyDescent="0.2"/>
    <row r="43" spans="1:9" hidden="1" x14ac:dyDescent="0.2"/>
    <row r="44" spans="1:9" hidden="1" x14ac:dyDescent="0.2"/>
    <row r="45" spans="1:9" hidden="1" x14ac:dyDescent="0.2"/>
    <row r="46" spans="1:9" hidden="1" x14ac:dyDescent="0.2"/>
    <row r="47" spans="1:9" hidden="1" x14ac:dyDescent="0.2"/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</sheetData>
  <mergeCells count="32">
    <mergeCell ref="A29:G29"/>
    <mergeCell ref="H29:I29"/>
    <mergeCell ref="A26:E26"/>
    <mergeCell ref="A28:E28"/>
    <mergeCell ref="A30:I30"/>
    <mergeCell ref="H26:I26"/>
    <mergeCell ref="H27:I27"/>
    <mergeCell ref="A27:G27"/>
    <mergeCell ref="A35:I35"/>
    <mergeCell ref="A31:I31"/>
    <mergeCell ref="A32:I32"/>
    <mergeCell ref="A33:I33"/>
    <mergeCell ref="A37:I37"/>
    <mergeCell ref="A34:I34"/>
    <mergeCell ref="A36:I36"/>
    <mergeCell ref="A1:G2"/>
    <mergeCell ref="D5:G5"/>
    <mergeCell ref="H1:I1"/>
    <mergeCell ref="H2:I2"/>
    <mergeCell ref="H5:I5"/>
    <mergeCell ref="A3:I3"/>
    <mergeCell ref="A4:I4"/>
    <mergeCell ref="A5:C5"/>
    <mergeCell ref="A25:E25"/>
    <mergeCell ref="F25:I25"/>
    <mergeCell ref="A24:E24"/>
    <mergeCell ref="F24:I24"/>
    <mergeCell ref="A6:C6"/>
    <mergeCell ref="A23:E23"/>
    <mergeCell ref="F23:I23"/>
    <mergeCell ref="H6:I6"/>
    <mergeCell ref="D6:G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fitToHeight="0" orientation="portrait" horizontalDpi="4294967294" verticalDpi="4294967294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30" customWidth="1"/>
    <col min="2" max="2" width="35.7109375" style="2" customWidth="1"/>
    <col min="3" max="5" width="10.7109375" style="2" customWidth="1"/>
    <col min="6" max="6" width="20.7109375" style="131" customWidth="1"/>
    <col min="7" max="8" width="0" style="1" hidden="1" customWidth="1"/>
    <col min="9" max="16384" width="11.42578125" style="1" hidden="1"/>
  </cols>
  <sheetData>
    <row r="1" spans="1:8" ht="15" customHeight="1" thickBot="1" x14ac:dyDescent="0.25">
      <c r="A1" s="258" t="s">
        <v>163</v>
      </c>
      <c r="B1" s="259"/>
      <c r="C1" s="259"/>
      <c r="D1" s="259"/>
      <c r="E1" s="259"/>
      <c r="F1" s="106" t="s">
        <v>1</v>
      </c>
    </row>
    <row r="2" spans="1:8" ht="15" customHeight="1" thickTop="1" x14ac:dyDescent="0.2">
      <c r="A2" s="260"/>
      <c r="B2" s="261"/>
      <c r="C2" s="261"/>
      <c r="D2" s="261"/>
      <c r="E2" s="261"/>
      <c r="F2" s="107" t="s">
        <v>137</v>
      </c>
    </row>
    <row r="3" spans="1:8" ht="15" customHeight="1" x14ac:dyDescent="0.2">
      <c r="A3" s="262" t="s">
        <v>2</v>
      </c>
      <c r="B3" s="263"/>
      <c r="C3" s="263"/>
      <c r="D3" s="263"/>
      <c r="E3" s="263"/>
      <c r="F3" s="264"/>
    </row>
    <row r="4" spans="1:8" ht="15" customHeight="1" x14ac:dyDescent="0.2">
      <c r="A4" s="277"/>
      <c r="B4" s="278"/>
      <c r="C4" s="278"/>
      <c r="D4" s="278"/>
      <c r="E4" s="278"/>
      <c r="F4" s="279"/>
    </row>
    <row r="5" spans="1:8" ht="15" customHeight="1" x14ac:dyDescent="0.2">
      <c r="A5" s="108" t="s">
        <v>52</v>
      </c>
      <c r="B5" s="77"/>
      <c r="C5" s="274" t="s">
        <v>130</v>
      </c>
      <c r="D5" s="275"/>
      <c r="E5" s="276"/>
      <c r="F5" s="109" t="s">
        <v>3</v>
      </c>
    </row>
    <row r="6" spans="1:8" ht="50.1" customHeight="1" x14ac:dyDescent="0.2">
      <c r="A6" s="265" t="s">
        <v>164</v>
      </c>
      <c r="B6" s="266"/>
      <c r="C6" s="267" t="s">
        <v>129</v>
      </c>
      <c r="D6" s="267"/>
      <c r="E6" s="267"/>
      <c r="F6" s="110"/>
    </row>
    <row r="7" spans="1:8" ht="9.9499999999999993" customHeight="1" x14ac:dyDescent="0.2">
      <c r="A7" s="268" t="s">
        <v>16</v>
      </c>
      <c r="B7" s="269"/>
      <c r="C7" s="269"/>
      <c r="D7" s="269"/>
      <c r="E7" s="272" t="s">
        <v>17</v>
      </c>
      <c r="F7" s="273"/>
    </row>
    <row r="8" spans="1:8" ht="9.9499999999999993" customHeight="1" x14ac:dyDescent="0.2">
      <c r="A8" s="270"/>
      <c r="B8" s="271"/>
      <c r="C8" s="271"/>
      <c r="D8" s="271"/>
      <c r="E8" s="85" t="s">
        <v>18</v>
      </c>
      <c r="F8" s="111" t="s">
        <v>19</v>
      </c>
    </row>
    <row r="9" spans="1:8" ht="15" customHeight="1" x14ac:dyDescent="0.2">
      <c r="A9" s="112" t="s">
        <v>15</v>
      </c>
      <c r="B9" s="247" t="s">
        <v>23</v>
      </c>
      <c r="C9" s="247"/>
      <c r="D9" s="247"/>
      <c r="E9" s="80">
        <f>ROUND(SUM(E10:E18),4)</f>
        <v>0.378</v>
      </c>
      <c r="F9" s="113">
        <f>E9*'PFP1'!$H$8</f>
        <v>0</v>
      </c>
      <c r="H9" s="2"/>
    </row>
    <row r="10" spans="1:8" ht="15" customHeight="1" x14ac:dyDescent="0.2">
      <c r="A10" s="114" t="s">
        <v>12</v>
      </c>
      <c r="B10" s="250" t="s">
        <v>24</v>
      </c>
      <c r="C10" s="251"/>
      <c r="D10" s="252"/>
      <c r="E10" s="10">
        <v>0.01</v>
      </c>
      <c r="F10" s="115">
        <f>E10*'PFP1'!$H$8</f>
        <v>0</v>
      </c>
      <c r="H10" s="2"/>
    </row>
    <row r="11" spans="1:8" ht="15" customHeight="1" x14ac:dyDescent="0.2">
      <c r="A11" s="114" t="s">
        <v>13</v>
      </c>
      <c r="B11" s="250" t="s">
        <v>25</v>
      </c>
      <c r="C11" s="251"/>
      <c r="D11" s="252"/>
      <c r="E11" s="10">
        <v>0.2</v>
      </c>
      <c r="F11" s="115">
        <f>E11*'PFP1'!$H$8</f>
        <v>0</v>
      </c>
      <c r="H11" s="2"/>
    </row>
    <row r="12" spans="1:8" ht="15" customHeight="1" x14ac:dyDescent="0.2">
      <c r="A12" s="114" t="s">
        <v>14</v>
      </c>
      <c r="B12" s="250" t="s">
        <v>26</v>
      </c>
      <c r="C12" s="251"/>
      <c r="D12" s="252"/>
      <c r="E12" s="10">
        <v>0.08</v>
      </c>
      <c r="F12" s="115">
        <f>E12*'PFP1'!$H$8</f>
        <v>0</v>
      </c>
      <c r="H12" s="2"/>
    </row>
    <row r="13" spans="1:8" ht="15" customHeight="1" x14ac:dyDescent="0.2">
      <c r="A13" s="114" t="s">
        <v>27</v>
      </c>
      <c r="B13" s="250" t="s">
        <v>28</v>
      </c>
      <c r="C13" s="251"/>
      <c r="D13" s="252"/>
      <c r="E13" s="10">
        <v>2E-3</v>
      </c>
      <c r="F13" s="115">
        <f>E13*'PFP1'!$H$8</f>
        <v>0</v>
      </c>
      <c r="H13" s="2"/>
    </row>
    <row r="14" spans="1:8" ht="15" customHeight="1" x14ac:dyDescent="0.2">
      <c r="A14" s="114" t="s">
        <v>29</v>
      </c>
      <c r="B14" s="250" t="s">
        <v>30</v>
      </c>
      <c r="C14" s="251"/>
      <c r="D14" s="252"/>
      <c r="E14" s="10">
        <v>2.5000000000000001E-2</v>
      </c>
      <c r="F14" s="115">
        <f>E14*'PFP1'!$H$8</f>
        <v>0</v>
      </c>
    </row>
    <row r="15" spans="1:8" ht="15" customHeight="1" x14ac:dyDescent="0.2">
      <c r="A15" s="114" t="s">
        <v>31</v>
      </c>
      <c r="B15" s="250" t="s">
        <v>32</v>
      </c>
      <c r="C15" s="251"/>
      <c r="D15" s="252"/>
      <c r="E15" s="10">
        <v>6.0000000000000001E-3</v>
      </c>
      <c r="F15" s="115">
        <f>E15*'PFP1'!$H$8</f>
        <v>0</v>
      </c>
    </row>
    <row r="16" spans="1:8" ht="15" customHeight="1" x14ac:dyDescent="0.2">
      <c r="A16" s="114" t="s">
        <v>33</v>
      </c>
      <c r="B16" s="250" t="s">
        <v>34</v>
      </c>
      <c r="C16" s="251"/>
      <c r="D16" s="252"/>
      <c r="E16" s="10">
        <v>0.03</v>
      </c>
      <c r="F16" s="115">
        <f>E16*'PFP1'!$H$8</f>
        <v>0</v>
      </c>
    </row>
    <row r="17" spans="1:6" ht="15" customHeight="1" x14ac:dyDescent="0.2">
      <c r="A17" s="116" t="s">
        <v>35</v>
      </c>
      <c r="B17" s="253" t="s">
        <v>36</v>
      </c>
      <c r="C17" s="254"/>
      <c r="D17" s="255"/>
      <c r="E17" s="10">
        <v>0.01</v>
      </c>
      <c r="F17" s="115">
        <f>E17*'PFP1'!$H$8</f>
        <v>0</v>
      </c>
    </row>
    <row r="18" spans="1:6" ht="15" customHeight="1" x14ac:dyDescent="0.2">
      <c r="A18" s="117" t="s">
        <v>37</v>
      </c>
      <c r="B18" s="256" t="s">
        <v>38</v>
      </c>
      <c r="C18" s="236"/>
      <c r="D18" s="257"/>
      <c r="E18" s="10">
        <v>1.4999999999999999E-2</v>
      </c>
      <c r="F18" s="115">
        <f>E18*'PFP1'!$H$8</f>
        <v>0</v>
      </c>
    </row>
    <row r="19" spans="1:6" ht="15" customHeight="1" x14ac:dyDescent="0.2">
      <c r="A19" s="118" t="s">
        <v>39</v>
      </c>
      <c r="B19" s="248" t="s">
        <v>40</v>
      </c>
      <c r="C19" s="248"/>
      <c r="D19" s="248"/>
      <c r="E19" s="81">
        <f>ROUND(SUM(E20:E26),4)</f>
        <v>0.19650000000000001</v>
      </c>
      <c r="F19" s="113">
        <f>E19*'PFP1'!$H$8</f>
        <v>0</v>
      </c>
    </row>
    <row r="20" spans="1:6" ht="15" customHeight="1" x14ac:dyDescent="0.2">
      <c r="A20" s="119" t="s">
        <v>9</v>
      </c>
      <c r="B20" s="249" t="s">
        <v>41</v>
      </c>
      <c r="C20" s="249"/>
      <c r="D20" s="249"/>
      <c r="E20" s="59">
        <v>8.3299999999999999E-2</v>
      </c>
      <c r="F20" s="115">
        <f>E20*'PFP1'!$H$8</f>
        <v>0</v>
      </c>
    </row>
    <row r="21" spans="1:6" ht="15" customHeight="1" x14ac:dyDescent="0.2">
      <c r="A21" s="119" t="s">
        <v>99</v>
      </c>
      <c r="B21" s="235" t="s">
        <v>93</v>
      </c>
      <c r="C21" s="236"/>
      <c r="D21" s="237"/>
      <c r="E21" s="59">
        <v>7.1000000000000004E-3</v>
      </c>
      <c r="F21" s="115">
        <f>E21*'PFP1'!$H$8</f>
        <v>0</v>
      </c>
    </row>
    <row r="22" spans="1:6" ht="15" customHeight="1" x14ac:dyDescent="0.2">
      <c r="A22" s="119" t="s">
        <v>100</v>
      </c>
      <c r="B22" s="235" t="s">
        <v>94</v>
      </c>
      <c r="C22" s="236"/>
      <c r="D22" s="237"/>
      <c r="E22" s="59">
        <v>5.9999999999999995E-4</v>
      </c>
      <c r="F22" s="115">
        <f>E22*'PFP1'!$H$8</f>
        <v>0</v>
      </c>
    </row>
    <row r="23" spans="1:6" ht="15" customHeight="1" x14ac:dyDescent="0.2">
      <c r="A23" s="119" t="s">
        <v>101</v>
      </c>
      <c r="B23" s="235" t="s">
        <v>95</v>
      </c>
      <c r="C23" s="236"/>
      <c r="D23" s="237"/>
      <c r="E23" s="59">
        <v>5.5999999999999999E-3</v>
      </c>
      <c r="F23" s="115">
        <f>E23*'PFP1'!$H$8</f>
        <v>0</v>
      </c>
    </row>
    <row r="24" spans="1:6" ht="15" customHeight="1" x14ac:dyDescent="0.2">
      <c r="A24" s="119" t="s">
        <v>102</v>
      </c>
      <c r="B24" s="235" t="s">
        <v>96</v>
      </c>
      <c r="C24" s="236"/>
      <c r="D24" s="237"/>
      <c r="E24" s="59">
        <v>8.9999999999999998E-4</v>
      </c>
      <c r="F24" s="115">
        <f>E24*'PFP1'!$H$8</f>
        <v>0</v>
      </c>
    </row>
    <row r="25" spans="1:6" ht="15" customHeight="1" x14ac:dyDescent="0.2">
      <c r="A25" s="119" t="s">
        <v>103</v>
      </c>
      <c r="B25" s="235" t="s">
        <v>97</v>
      </c>
      <c r="C25" s="236"/>
      <c r="D25" s="237"/>
      <c r="E25" s="59">
        <v>9.8799999999999999E-2</v>
      </c>
      <c r="F25" s="115">
        <f>E25*'PFP1'!$H$8</f>
        <v>0</v>
      </c>
    </row>
    <row r="26" spans="1:6" ht="15" customHeight="1" x14ac:dyDescent="0.2">
      <c r="A26" s="119" t="s">
        <v>104</v>
      </c>
      <c r="B26" s="235" t="s">
        <v>98</v>
      </c>
      <c r="C26" s="236"/>
      <c r="D26" s="237"/>
      <c r="E26" s="59">
        <v>2.0000000000000001E-4</v>
      </c>
      <c r="F26" s="115">
        <f>E26*'PFP1'!$H$8</f>
        <v>0</v>
      </c>
    </row>
    <row r="27" spans="1:6" ht="15" customHeight="1" x14ac:dyDescent="0.2">
      <c r="A27" s="120" t="s">
        <v>10</v>
      </c>
      <c r="B27" s="242" t="s">
        <v>42</v>
      </c>
      <c r="C27" s="242"/>
      <c r="D27" s="242"/>
      <c r="E27" s="82">
        <f>ROUND(SUM(E28:E32),4)</f>
        <v>8.2799999999999999E-2</v>
      </c>
      <c r="F27" s="113">
        <f>E27*'PFP1'!$H$8</f>
        <v>0</v>
      </c>
    </row>
    <row r="28" spans="1:6" ht="15" customHeight="1" x14ac:dyDescent="0.2">
      <c r="A28" s="114" t="s">
        <v>43</v>
      </c>
      <c r="B28" s="243" t="s">
        <v>107</v>
      </c>
      <c r="C28" s="243"/>
      <c r="D28" s="243"/>
      <c r="E28" s="13">
        <v>3.1E-2</v>
      </c>
      <c r="F28" s="115">
        <f>E28*'PFP1'!$H$8</f>
        <v>0</v>
      </c>
    </row>
    <row r="29" spans="1:6" ht="15" customHeight="1" x14ac:dyDescent="0.2">
      <c r="A29" s="121" t="s">
        <v>44</v>
      </c>
      <c r="B29" s="238" t="s">
        <v>108</v>
      </c>
      <c r="C29" s="238"/>
      <c r="D29" s="238"/>
      <c r="E29" s="13">
        <v>6.9999999999999999E-4</v>
      </c>
      <c r="F29" s="115">
        <f>E29*'PFP1'!$H$8</f>
        <v>0</v>
      </c>
    </row>
    <row r="30" spans="1:6" ht="15" customHeight="1" x14ac:dyDescent="0.2">
      <c r="A30" s="119" t="s">
        <v>45</v>
      </c>
      <c r="B30" s="238" t="s">
        <v>106</v>
      </c>
      <c r="C30" s="238"/>
      <c r="D30" s="238"/>
      <c r="E30" s="13">
        <v>1.04E-2</v>
      </c>
      <c r="F30" s="115">
        <f>E30*'PFP1'!$H$8</f>
        <v>0</v>
      </c>
    </row>
    <row r="31" spans="1:6" ht="15" customHeight="1" x14ac:dyDescent="0.2">
      <c r="A31" s="119" t="s">
        <v>110</v>
      </c>
      <c r="B31" s="238" t="s">
        <v>131</v>
      </c>
      <c r="C31" s="238"/>
      <c r="D31" s="238"/>
      <c r="E31" s="13">
        <v>3.8100000000000002E-2</v>
      </c>
      <c r="F31" s="115">
        <f>E31*'PFP1'!$H$8</f>
        <v>0</v>
      </c>
    </row>
    <row r="32" spans="1:6" ht="15" customHeight="1" x14ac:dyDescent="0.2">
      <c r="A32" s="119" t="s">
        <v>111</v>
      </c>
      <c r="B32" s="238" t="s">
        <v>109</v>
      </c>
      <c r="C32" s="238"/>
      <c r="D32" s="238"/>
      <c r="E32" s="13">
        <v>2.5999999999999999E-3</v>
      </c>
      <c r="F32" s="115">
        <f>E32*'PFP1'!$H$8</f>
        <v>0</v>
      </c>
    </row>
    <row r="33" spans="1:6" ht="15" customHeight="1" x14ac:dyDescent="0.2">
      <c r="A33" s="122" t="s">
        <v>46</v>
      </c>
      <c r="B33" s="246" t="s">
        <v>47</v>
      </c>
      <c r="C33" s="246"/>
      <c r="D33" s="246"/>
      <c r="E33" s="83">
        <f>ROUND(SUM(E34:E35),4)</f>
        <v>7.6999999999999999E-2</v>
      </c>
      <c r="F33" s="113">
        <f>E33*'PFP1'!$H$8</f>
        <v>0</v>
      </c>
    </row>
    <row r="34" spans="1:6" ht="15" customHeight="1" x14ac:dyDescent="0.2">
      <c r="A34" s="121" t="s">
        <v>48</v>
      </c>
      <c r="B34" s="280" t="s">
        <v>49</v>
      </c>
      <c r="C34" s="280"/>
      <c r="D34" s="280"/>
      <c r="E34" s="13">
        <f>ROUND(E9*E19,4)</f>
        <v>7.4300000000000005E-2</v>
      </c>
      <c r="F34" s="115">
        <f>E34*'PFP1'!$H$8</f>
        <v>0</v>
      </c>
    </row>
    <row r="35" spans="1:6" ht="30" customHeight="1" x14ac:dyDescent="0.2">
      <c r="A35" s="119" t="s">
        <v>50</v>
      </c>
      <c r="B35" s="244" t="s">
        <v>105</v>
      </c>
      <c r="C35" s="244"/>
      <c r="D35" s="245"/>
      <c r="E35" s="61">
        <f>(E29*E9)+(E28*E12)</f>
        <v>2.7445999999999998E-3</v>
      </c>
      <c r="F35" s="115">
        <f>E35*'PFP1'!$H$8</f>
        <v>0</v>
      </c>
    </row>
    <row r="36" spans="1:6" ht="15" customHeight="1" x14ac:dyDescent="0.2">
      <c r="A36" s="123" t="s">
        <v>66</v>
      </c>
      <c r="B36" s="281" t="s">
        <v>65</v>
      </c>
      <c r="C36" s="282"/>
      <c r="D36" s="282"/>
      <c r="E36" s="84">
        <f>ROUND(E9+E19+E27+E33,4)</f>
        <v>0.73429999999999995</v>
      </c>
      <c r="F36" s="113">
        <f>E36*'PFP1'!$H$8</f>
        <v>0</v>
      </c>
    </row>
    <row r="37" spans="1:6" ht="15" customHeight="1" x14ac:dyDescent="0.2">
      <c r="A37" s="124" t="s">
        <v>148</v>
      </c>
      <c r="B37" s="283" t="s">
        <v>81</v>
      </c>
      <c r="C37" s="284"/>
      <c r="D37" s="284"/>
      <c r="E37" s="86">
        <f>ROUND((1+E36+PFP3_FatorKc!E15)*(1+PFP3_FatorKc!E14)*(1+PFP3_FatorKc!E10),4)</f>
        <v>2.3662000000000001</v>
      </c>
      <c r="F37" s="125"/>
    </row>
    <row r="38" spans="1:6" ht="15" customHeight="1" x14ac:dyDescent="0.2">
      <c r="A38" s="126" t="s">
        <v>4</v>
      </c>
      <c r="B38" s="39"/>
      <c r="C38" s="39"/>
      <c r="D38" s="40"/>
      <c r="E38" s="229" t="s">
        <v>83</v>
      </c>
      <c r="F38" s="228"/>
    </row>
    <row r="39" spans="1:6" ht="15" customHeight="1" x14ac:dyDescent="0.2">
      <c r="A39" s="127"/>
      <c r="B39" s="69"/>
      <c r="C39" s="69"/>
      <c r="D39" s="70"/>
      <c r="E39" s="230"/>
      <c r="F39" s="231"/>
    </row>
    <row r="40" spans="1:6" ht="15" customHeight="1" x14ac:dyDescent="0.2">
      <c r="A40" s="128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39"/>
      <c r="B41" s="240"/>
      <c r="C41" s="240"/>
      <c r="D41" s="241"/>
      <c r="E41" s="68"/>
      <c r="F41" s="129"/>
    </row>
    <row r="42" spans="1:6" ht="15" customHeight="1" x14ac:dyDescent="0.2">
      <c r="A42" s="130" t="s">
        <v>8</v>
      </c>
    </row>
    <row r="43" spans="1:6" ht="15" customHeight="1" x14ac:dyDescent="0.2">
      <c r="A43" s="210" t="s">
        <v>51</v>
      </c>
      <c r="B43" s="211"/>
      <c r="C43" s="211"/>
      <c r="D43" s="211"/>
      <c r="E43" s="211"/>
      <c r="F43" s="218"/>
    </row>
    <row r="44" spans="1:6" ht="15" customHeight="1" x14ac:dyDescent="0.2">
      <c r="A44" s="210" t="s">
        <v>120</v>
      </c>
      <c r="B44" s="211"/>
      <c r="C44" s="211"/>
      <c r="D44" s="211"/>
      <c r="E44" s="211"/>
      <c r="F44" s="218"/>
    </row>
    <row r="45" spans="1:6" ht="15" customHeight="1" x14ac:dyDescent="0.2">
      <c r="A45" s="210" t="s">
        <v>158</v>
      </c>
      <c r="B45" s="211"/>
      <c r="C45" s="211"/>
      <c r="D45" s="211"/>
      <c r="E45" s="211"/>
      <c r="F45" s="218"/>
    </row>
    <row r="46" spans="1:6" ht="15" customHeight="1" x14ac:dyDescent="0.2">
      <c r="A46" s="232" t="s">
        <v>151</v>
      </c>
      <c r="B46" s="233"/>
      <c r="C46" s="233"/>
      <c r="D46" s="233"/>
      <c r="E46" s="233"/>
      <c r="F46" s="234"/>
    </row>
    <row r="47" spans="1:6" ht="15" hidden="1" customHeight="1" x14ac:dyDescent="0.2"/>
  </sheetData>
  <mergeCells count="44">
    <mergeCell ref="B34:D34"/>
    <mergeCell ref="B36:D36"/>
    <mergeCell ref="B37:D37"/>
    <mergeCell ref="B21:D21"/>
    <mergeCell ref="B22:D22"/>
    <mergeCell ref="B23:D23"/>
    <mergeCell ref="B24:D24"/>
    <mergeCell ref="B25:D25"/>
    <mergeCell ref="A1:E2"/>
    <mergeCell ref="A3:F3"/>
    <mergeCell ref="A6:B6"/>
    <mergeCell ref="C6:E6"/>
    <mergeCell ref="A7:D8"/>
    <mergeCell ref="E7:F7"/>
    <mergeCell ref="C5:E5"/>
    <mergeCell ref="A4:F4"/>
    <mergeCell ref="B9:D9"/>
    <mergeCell ref="B19:D19"/>
    <mergeCell ref="B20:D20"/>
    <mergeCell ref="B10:D10"/>
    <mergeCell ref="B15:D15"/>
    <mergeCell ref="B16:D16"/>
    <mergeCell ref="B17:D17"/>
    <mergeCell ref="B18:D18"/>
    <mergeCell ref="B11:D11"/>
    <mergeCell ref="B12:D12"/>
    <mergeCell ref="B13:D13"/>
    <mergeCell ref="B14:D14"/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E39:F39"/>
    <mergeCell ref="E38:F38"/>
    <mergeCell ref="B35:D35"/>
    <mergeCell ref="B33:D33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F47"/>
  <sheetViews>
    <sheetView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30" customWidth="1"/>
    <col min="2" max="2" width="35.7109375" style="2" customWidth="1"/>
    <col min="3" max="5" width="10.7109375" style="2" customWidth="1"/>
    <col min="6" max="6" width="20.7109375" style="131" customWidth="1"/>
    <col min="7" max="16384" width="11.42578125" style="1" hidden="1"/>
  </cols>
  <sheetData>
    <row r="1" spans="1:6" ht="15" customHeight="1" thickBot="1" x14ac:dyDescent="0.25">
      <c r="A1" s="258" t="s">
        <v>162</v>
      </c>
      <c r="B1" s="259"/>
      <c r="C1" s="259"/>
      <c r="D1" s="259"/>
      <c r="E1" s="259"/>
      <c r="F1" s="106" t="s">
        <v>1</v>
      </c>
    </row>
    <row r="2" spans="1:6" ht="15" customHeight="1" thickTop="1" x14ac:dyDescent="0.2">
      <c r="A2" s="260"/>
      <c r="B2" s="261"/>
      <c r="C2" s="261"/>
      <c r="D2" s="261"/>
      <c r="E2" s="261"/>
      <c r="F2" s="107" t="s">
        <v>138</v>
      </c>
    </row>
    <row r="3" spans="1:6" ht="15" customHeight="1" x14ac:dyDescent="0.2">
      <c r="A3" s="262" t="s">
        <v>2</v>
      </c>
      <c r="B3" s="263"/>
      <c r="C3" s="263"/>
      <c r="D3" s="263"/>
      <c r="E3" s="263"/>
      <c r="F3" s="264"/>
    </row>
    <row r="4" spans="1:6" ht="15" customHeight="1" x14ac:dyDescent="0.2">
      <c r="A4" s="277"/>
      <c r="B4" s="278"/>
      <c r="C4" s="278"/>
      <c r="D4" s="278"/>
      <c r="E4" s="278"/>
      <c r="F4" s="279"/>
    </row>
    <row r="5" spans="1:6" ht="15" customHeight="1" x14ac:dyDescent="0.2">
      <c r="A5" s="108" t="s">
        <v>52</v>
      </c>
      <c r="B5" s="77"/>
      <c r="C5" s="274" t="s">
        <v>130</v>
      </c>
      <c r="D5" s="275"/>
      <c r="E5" s="276"/>
      <c r="F5" s="109" t="s">
        <v>3</v>
      </c>
    </row>
    <row r="6" spans="1:6" ht="50.1" customHeight="1" x14ac:dyDescent="0.2">
      <c r="A6" s="265" t="s">
        <v>164</v>
      </c>
      <c r="B6" s="266"/>
      <c r="C6" s="267" t="s">
        <v>129</v>
      </c>
      <c r="D6" s="267"/>
      <c r="E6" s="267"/>
      <c r="F6" s="110"/>
    </row>
    <row r="7" spans="1:6" ht="9.9499999999999993" customHeight="1" x14ac:dyDescent="0.2">
      <c r="A7" s="268" t="s">
        <v>16</v>
      </c>
      <c r="B7" s="269"/>
      <c r="C7" s="269"/>
      <c r="D7" s="269"/>
      <c r="E7" s="272" t="s">
        <v>17</v>
      </c>
      <c r="F7" s="273"/>
    </row>
    <row r="8" spans="1:6" ht="9.9499999999999993" customHeight="1" x14ac:dyDescent="0.2">
      <c r="A8" s="270"/>
      <c r="B8" s="271"/>
      <c r="C8" s="271"/>
      <c r="D8" s="271"/>
      <c r="E8" s="85" t="s">
        <v>18</v>
      </c>
      <c r="F8" s="111" t="s">
        <v>19</v>
      </c>
    </row>
    <row r="9" spans="1:6" ht="15" customHeight="1" x14ac:dyDescent="0.2">
      <c r="A9" s="112" t="s">
        <v>15</v>
      </c>
      <c r="B9" s="247" t="s">
        <v>23</v>
      </c>
      <c r="C9" s="247"/>
      <c r="D9" s="247"/>
      <c r="E9" s="80">
        <f>ROUND(SUM(E10:E18),4)</f>
        <v>0.2</v>
      </c>
      <c r="F9" s="132">
        <f>E9*'PFP1'!$H$12</f>
        <v>0</v>
      </c>
    </row>
    <row r="10" spans="1:6" ht="15" customHeight="1" x14ac:dyDescent="0.2">
      <c r="A10" s="114" t="s">
        <v>12</v>
      </c>
      <c r="B10" s="73" t="s">
        <v>24</v>
      </c>
      <c r="C10" s="74"/>
      <c r="D10" s="74"/>
      <c r="E10" s="62">
        <v>0</v>
      </c>
      <c r="F10" s="133">
        <f>E10*'PFP1'!$H$12</f>
        <v>0</v>
      </c>
    </row>
    <row r="11" spans="1:6" ht="15" customHeight="1" x14ac:dyDescent="0.2">
      <c r="A11" s="114" t="s">
        <v>13</v>
      </c>
      <c r="B11" s="73" t="s">
        <v>25</v>
      </c>
      <c r="C11" s="74"/>
      <c r="D11" s="74"/>
      <c r="E11" s="62">
        <v>0.2</v>
      </c>
      <c r="F11" s="134">
        <f>E11*'PFP1'!$H$12</f>
        <v>0</v>
      </c>
    </row>
    <row r="12" spans="1:6" ht="15" customHeight="1" x14ac:dyDescent="0.2">
      <c r="A12" s="114" t="s">
        <v>14</v>
      </c>
      <c r="B12" s="73" t="s">
        <v>26</v>
      </c>
      <c r="C12" s="74"/>
      <c r="D12" s="74"/>
      <c r="E12" s="62">
        <v>0</v>
      </c>
      <c r="F12" s="134">
        <f>E12*'PFP1'!$H$12</f>
        <v>0</v>
      </c>
    </row>
    <row r="13" spans="1:6" ht="15" customHeight="1" x14ac:dyDescent="0.2">
      <c r="A13" s="114" t="s">
        <v>27</v>
      </c>
      <c r="B13" s="73" t="s">
        <v>28</v>
      </c>
      <c r="C13" s="74"/>
      <c r="D13" s="74"/>
      <c r="E13" s="62">
        <v>0</v>
      </c>
      <c r="F13" s="134">
        <f>E13*'PFP1'!$H$12</f>
        <v>0</v>
      </c>
    </row>
    <row r="14" spans="1:6" ht="15" customHeight="1" x14ac:dyDescent="0.2">
      <c r="A14" s="114" t="s">
        <v>29</v>
      </c>
      <c r="B14" s="73" t="s">
        <v>30</v>
      </c>
      <c r="C14" s="74"/>
      <c r="D14" s="74"/>
      <c r="E14" s="62">
        <v>0</v>
      </c>
      <c r="F14" s="134">
        <f>E14*'PFP1'!$H$12</f>
        <v>0</v>
      </c>
    </row>
    <row r="15" spans="1:6" ht="15" customHeight="1" x14ac:dyDescent="0.2">
      <c r="A15" s="114" t="s">
        <v>31</v>
      </c>
      <c r="B15" s="73" t="s">
        <v>32</v>
      </c>
      <c r="C15" s="74"/>
      <c r="D15" s="74"/>
      <c r="E15" s="62">
        <v>0</v>
      </c>
      <c r="F15" s="134">
        <f>E15*'PFP1'!$H$12</f>
        <v>0</v>
      </c>
    </row>
    <row r="16" spans="1:6" ht="15" customHeight="1" x14ac:dyDescent="0.2">
      <c r="A16" s="114" t="s">
        <v>33</v>
      </c>
      <c r="B16" s="73" t="s">
        <v>34</v>
      </c>
      <c r="C16" s="74"/>
      <c r="D16" s="74"/>
      <c r="E16" s="62">
        <v>0</v>
      </c>
      <c r="F16" s="134">
        <f>E16*'PFP1'!$H$12</f>
        <v>0</v>
      </c>
    </row>
    <row r="17" spans="1:6" ht="15" customHeight="1" x14ac:dyDescent="0.2">
      <c r="A17" s="116" t="s">
        <v>35</v>
      </c>
      <c r="B17" s="11" t="s">
        <v>36</v>
      </c>
      <c r="C17" s="12"/>
      <c r="D17" s="12"/>
      <c r="E17" s="62">
        <v>0</v>
      </c>
      <c r="F17" s="134">
        <f>E17*'PFP1'!$H$12</f>
        <v>0</v>
      </c>
    </row>
    <row r="18" spans="1:6" ht="15" customHeight="1" x14ac:dyDescent="0.2">
      <c r="A18" s="117" t="s">
        <v>37</v>
      </c>
      <c r="B18" s="75" t="s">
        <v>38</v>
      </c>
      <c r="C18" s="76"/>
      <c r="D18" s="76"/>
      <c r="E18" s="62">
        <v>0</v>
      </c>
      <c r="F18" s="134">
        <f>E18*'PFP1'!$H$12</f>
        <v>0</v>
      </c>
    </row>
    <row r="19" spans="1:6" ht="15" customHeight="1" x14ac:dyDescent="0.2">
      <c r="A19" s="118" t="s">
        <v>39</v>
      </c>
      <c r="B19" s="248" t="s">
        <v>40</v>
      </c>
      <c r="C19" s="248"/>
      <c r="D19" s="248"/>
      <c r="E19" s="88">
        <f>ROUND(SUM(E20:E26),4)</f>
        <v>0</v>
      </c>
      <c r="F19" s="104">
        <f>E19*'PFP1'!$H$12</f>
        <v>0</v>
      </c>
    </row>
    <row r="20" spans="1:6" ht="15" customHeight="1" x14ac:dyDescent="0.2">
      <c r="A20" s="119" t="s">
        <v>9</v>
      </c>
      <c r="B20" s="249" t="s">
        <v>41</v>
      </c>
      <c r="C20" s="249"/>
      <c r="D20" s="249"/>
      <c r="E20" s="63">
        <v>0</v>
      </c>
      <c r="F20" s="134">
        <f>E20*'PFP1'!$H$12</f>
        <v>0</v>
      </c>
    </row>
    <row r="21" spans="1:6" ht="15" customHeight="1" x14ac:dyDescent="0.2">
      <c r="A21" s="119" t="s">
        <v>99</v>
      </c>
      <c r="B21" s="235" t="s">
        <v>93</v>
      </c>
      <c r="C21" s="236"/>
      <c r="D21" s="237"/>
      <c r="E21" s="63">
        <v>0</v>
      </c>
      <c r="F21" s="134">
        <f>E21*'PFP1'!$H$12</f>
        <v>0</v>
      </c>
    </row>
    <row r="22" spans="1:6" ht="15" customHeight="1" x14ac:dyDescent="0.2">
      <c r="A22" s="119" t="s">
        <v>100</v>
      </c>
      <c r="B22" s="235" t="s">
        <v>94</v>
      </c>
      <c r="C22" s="236"/>
      <c r="D22" s="237"/>
      <c r="E22" s="63">
        <v>0</v>
      </c>
      <c r="F22" s="134">
        <f>E22*'PFP1'!$H$12</f>
        <v>0</v>
      </c>
    </row>
    <row r="23" spans="1:6" ht="15" customHeight="1" x14ac:dyDescent="0.2">
      <c r="A23" s="119" t="s">
        <v>101</v>
      </c>
      <c r="B23" s="235" t="s">
        <v>95</v>
      </c>
      <c r="C23" s="236"/>
      <c r="D23" s="237"/>
      <c r="E23" s="63">
        <v>0</v>
      </c>
      <c r="F23" s="134">
        <f>E23*'PFP1'!$H$12</f>
        <v>0</v>
      </c>
    </row>
    <row r="24" spans="1:6" ht="15" customHeight="1" x14ac:dyDescent="0.2">
      <c r="A24" s="119" t="s">
        <v>102</v>
      </c>
      <c r="B24" s="235" t="s">
        <v>96</v>
      </c>
      <c r="C24" s="236"/>
      <c r="D24" s="237"/>
      <c r="E24" s="63">
        <v>0</v>
      </c>
      <c r="F24" s="134">
        <f>E24*'PFP1'!$H$12</f>
        <v>0</v>
      </c>
    </row>
    <row r="25" spans="1:6" ht="15" customHeight="1" x14ac:dyDescent="0.2">
      <c r="A25" s="119" t="s">
        <v>103</v>
      </c>
      <c r="B25" s="235" t="s">
        <v>97</v>
      </c>
      <c r="C25" s="236"/>
      <c r="D25" s="237"/>
      <c r="E25" s="63">
        <v>0</v>
      </c>
      <c r="F25" s="134">
        <f>E25*'PFP1'!$H$12</f>
        <v>0</v>
      </c>
    </row>
    <row r="26" spans="1:6" ht="15" customHeight="1" x14ac:dyDescent="0.2">
      <c r="A26" s="119" t="s">
        <v>104</v>
      </c>
      <c r="B26" s="235" t="s">
        <v>98</v>
      </c>
      <c r="C26" s="236"/>
      <c r="D26" s="237"/>
      <c r="E26" s="59">
        <v>0</v>
      </c>
      <c r="F26" s="135">
        <f>E26*'PFP1'!$H$12</f>
        <v>0</v>
      </c>
    </row>
    <row r="27" spans="1:6" ht="15" customHeight="1" x14ac:dyDescent="0.2">
      <c r="A27" s="120" t="s">
        <v>10</v>
      </c>
      <c r="B27" s="242" t="s">
        <v>42</v>
      </c>
      <c r="C27" s="242"/>
      <c r="D27" s="242"/>
      <c r="E27" s="82">
        <f>ROUND(SUM(E28:E32),4)</f>
        <v>0</v>
      </c>
      <c r="F27" s="136">
        <f>E27*'PFP1'!$H$12</f>
        <v>0</v>
      </c>
    </row>
    <row r="28" spans="1:6" ht="15" customHeight="1" x14ac:dyDescent="0.2">
      <c r="A28" s="114" t="s">
        <v>43</v>
      </c>
      <c r="B28" s="243" t="s">
        <v>107</v>
      </c>
      <c r="C28" s="243"/>
      <c r="D28" s="243"/>
      <c r="E28" s="13">
        <v>0</v>
      </c>
      <c r="F28" s="135">
        <f>E28*'PFP1'!$H$12</f>
        <v>0</v>
      </c>
    </row>
    <row r="29" spans="1:6" ht="15" customHeight="1" x14ac:dyDescent="0.2">
      <c r="A29" s="121" t="s">
        <v>44</v>
      </c>
      <c r="B29" s="238" t="s">
        <v>108</v>
      </c>
      <c r="C29" s="238"/>
      <c r="D29" s="238"/>
      <c r="E29" s="13">
        <v>0</v>
      </c>
      <c r="F29" s="135">
        <f>E29*'PFP1'!$H$12</f>
        <v>0</v>
      </c>
    </row>
    <row r="30" spans="1:6" ht="15" customHeight="1" x14ac:dyDescent="0.2">
      <c r="A30" s="119" t="s">
        <v>45</v>
      </c>
      <c r="B30" s="238" t="s">
        <v>106</v>
      </c>
      <c r="C30" s="238"/>
      <c r="D30" s="238"/>
      <c r="E30" s="13">
        <v>0</v>
      </c>
      <c r="F30" s="135">
        <f>E30*'PFP1'!$H$12</f>
        <v>0</v>
      </c>
    </row>
    <row r="31" spans="1:6" ht="15" customHeight="1" x14ac:dyDescent="0.2">
      <c r="A31" s="119" t="s">
        <v>110</v>
      </c>
      <c r="B31" s="238" t="s">
        <v>131</v>
      </c>
      <c r="C31" s="238"/>
      <c r="D31" s="238"/>
      <c r="E31" s="13">
        <v>0</v>
      </c>
      <c r="F31" s="135">
        <f>E31*'PFP1'!$H$12</f>
        <v>0</v>
      </c>
    </row>
    <row r="32" spans="1:6" ht="15" customHeight="1" x14ac:dyDescent="0.2">
      <c r="A32" s="119" t="s">
        <v>111</v>
      </c>
      <c r="B32" s="238" t="s">
        <v>109</v>
      </c>
      <c r="C32" s="238"/>
      <c r="D32" s="238"/>
      <c r="E32" s="13">
        <v>0</v>
      </c>
      <c r="F32" s="135">
        <f>E32*'PFP1'!$H$12</f>
        <v>0</v>
      </c>
    </row>
    <row r="33" spans="1:6" ht="15" customHeight="1" x14ac:dyDescent="0.2">
      <c r="A33" s="122" t="s">
        <v>46</v>
      </c>
      <c r="B33" s="246" t="s">
        <v>47</v>
      </c>
      <c r="C33" s="246"/>
      <c r="D33" s="246"/>
      <c r="E33" s="83">
        <f>ROUND(SUM(E34:E35),4)</f>
        <v>0</v>
      </c>
      <c r="F33" s="104">
        <f>E33*'PFP1'!$H$12</f>
        <v>0</v>
      </c>
    </row>
    <row r="34" spans="1:6" ht="15" customHeight="1" x14ac:dyDescent="0.2">
      <c r="A34" s="121" t="s">
        <v>48</v>
      </c>
      <c r="B34" s="280" t="s">
        <v>49</v>
      </c>
      <c r="C34" s="280"/>
      <c r="D34" s="280"/>
      <c r="E34" s="13">
        <f>ROUND(E9*E19,4)</f>
        <v>0</v>
      </c>
      <c r="F34" s="134">
        <f>E34*'PFP1'!$H$12</f>
        <v>0</v>
      </c>
    </row>
    <row r="35" spans="1:6" ht="30" customHeight="1" x14ac:dyDescent="0.2">
      <c r="A35" s="119" t="s">
        <v>50</v>
      </c>
      <c r="B35" s="244" t="s">
        <v>105</v>
      </c>
      <c r="C35" s="244"/>
      <c r="D35" s="245"/>
      <c r="E35" s="61">
        <f>ROUND(E9*E29,4)+ROUND(E28*E12,4)</f>
        <v>0</v>
      </c>
      <c r="F35" s="137">
        <f>E35*'PFP1'!$H$12</f>
        <v>0</v>
      </c>
    </row>
    <row r="36" spans="1:6" ht="15" customHeight="1" x14ac:dyDescent="0.2">
      <c r="A36" s="123" t="s">
        <v>66</v>
      </c>
      <c r="B36" s="281" t="s">
        <v>65</v>
      </c>
      <c r="C36" s="282"/>
      <c r="D36" s="282"/>
      <c r="E36" s="84">
        <f>ROUND(E9+E19+E27+E33,4)</f>
        <v>0.2</v>
      </c>
      <c r="F36" s="138">
        <f>E36*'PFP1'!$H$12</f>
        <v>0</v>
      </c>
    </row>
    <row r="37" spans="1:6" ht="15" customHeight="1" x14ac:dyDescent="0.2">
      <c r="A37" s="124" t="s">
        <v>149</v>
      </c>
      <c r="B37" s="283" t="s">
        <v>81</v>
      </c>
      <c r="C37" s="284"/>
      <c r="D37" s="284"/>
      <c r="E37" s="87">
        <f>ROUND((1+E36+PFP3_FatorKc!E15)*(1+PFP3_FatorKc!E14)*(1+PFP3_FatorKc!E10),4)</f>
        <v>1.6953</v>
      </c>
      <c r="F37" s="139"/>
    </row>
    <row r="38" spans="1:6" ht="15" customHeight="1" x14ac:dyDescent="0.2">
      <c r="A38" s="126" t="s">
        <v>4</v>
      </c>
      <c r="B38" s="39"/>
      <c r="C38" s="39"/>
      <c r="D38" s="40"/>
      <c r="E38" s="229" t="s">
        <v>83</v>
      </c>
      <c r="F38" s="228"/>
    </row>
    <row r="39" spans="1:6" ht="15" customHeight="1" x14ac:dyDescent="0.2">
      <c r="A39" s="127"/>
      <c r="B39" s="69"/>
      <c r="C39" s="69"/>
      <c r="D39" s="70"/>
      <c r="E39" s="230"/>
      <c r="F39" s="231"/>
    </row>
    <row r="40" spans="1:6" ht="15" customHeight="1" x14ac:dyDescent="0.2">
      <c r="A40" s="128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39"/>
      <c r="B41" s="240"/>
      <c r="C41" s="240"/>
      <c r="D41" s="241"/>
      <c r="E41" s="68"/>
      <c r="F41" s="129"/>
    </row>
    <row r="42" spans="1:6" ht="15" customHeight="1" x14ac:dyDescent="0.2">
      <c r="A42" s="130" t="s">
        <v>8</v>
      </c>
    </row>
    <row r="43" spans="1:6" ht="15" customHeight="1" x14ac:dyDescent="0.2">
      <c r="A43" s="210" t="s">
        <v>51</v>
      </c>
      <c r="B43" s="211"/>
      <c r="C43" s="211"/>
      <c r="D43" s="211"/>
      <c r="E43" s="211"/>
      <c r="F43" s="218"/>
    </row>
    <row r="44" spans="1:6" ht="15" customHeight="1" x14ac:dyDescent="0.2">
      <c r="A44" s="210" t="s">
        <v>116</v>
      </c>
      <c r="B44" s="211"/>
      <c r="C44" s="211"/>
      <c r="D44" s="211"/>
      <c r="E44" s="211"/>
      <c r="F44" s="218"/>
    </row>
    <row r="45" spans="1:6" ht="15" customHeight="1" x14ac:dyDescent="0.2">
      <c r="A45" s="210" t="s">
        <v>159</v>
      </c>
      <c r="B45" s="211"/>
      <c r="C45" s="211"/>
      <c r="D45" s="211"/>
      <c r="E45" s="211"/>
      <c r="F45" s="218"/>
    </row>
    <row r="46" spans="1:6" ht="15" customHeight="1" x14ac:dyDescent="0.2">
      <c r="A46" s="232" t="s">
        <v>152</v>
      </c>
      <c r="B46" s="233"/>
      <c r="C46" s="233"/>
      <c r="D46" s="233"/>
      <c r="E46" s="233"/>
      <c r="F46" s="234"/>
    </row>
    <row r="47" spans="1:6" ht="15" hidden="1" customHeight="1" x14ac:dyDescent="0.2"/>
  </sheetData>
  <mergeCells count="35"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E38:F38"/>
    <mergeCell ref="A46:F46"/>
    <mergeCell ref="E39:F39"/>
    <mergeCell ref="A41:D41"/>
    <mergeCell ref="A43:F43"/>
    <mergeCell ref="A44:F44"/>
    <mergeCell ref="A45:F45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41"/>
  <sheetViews>
    <sheetView showZeros="0"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61" customWidth="1"/>
    <col min="2" max="2" width="35.7109375" style="2" customWidth="1"/>
    <col min="3" max="5" width="10.7109375" style="2" customWidth="1"/>
    <col min="6" max="6" width="20.7109375" style="131" customWidth="1"/>
    <col min="7" max="7" width="0" style="1" hidden="1" customWidth="1"/>
    <col min="8" max="16384" width="11.42578125" style="1" hidden="1"/>
  </cols>
  <sheetData>
    <row r="1" spans="1:7" ht="15" customHeight="1" thickBot="1" x14ac:dyDescent="0.25">
      <c r="A1" s="258" t="s">
        <v>161</v>
      </c>
      <c r="B1" s="259"/>
      <c r="C1" s="259"/>
      <c r="D1" s="259"/>
      <c r="E1" s="259"/>
      <c r="F1" s="106" t="s">
        <v>1</v>
      </c>
    </row>
    <row r="2" spans="1:7" ht="15" customHeight="1" thickTop="1" x14ac:dyDescent="0.2">
      <c r="A2" s="260"/>
      <c r="B2" s="261"/>
      <c r="C2" s="261"/>
      <c r="D2" s="261"/>
      <c r="E2" s="261"/>
      <c r="F2" s="107" t="s">
        <v>139</v>
      </c>
    </row>
    <row r="3" spans="1:7" ht="15" customHeight="1" x14ac:dyDescent="0.2">
      <c r="A3" s="309" t="s">
        <v>2</v>
      </c>
      <c r="B3" s="310"/>
      <c r="C3" s="310"/>
      <c r="D3" s="310"/>
      <c r="E3" s="310"/>
      <c r="F3" s="311"/>
    </row>
    <row r="4" spans="1:7" ht="15" customHeight="1" x14ac:dyDescent="0.2">
      <c r="A4" s="277"/>
      <c r="B4" s="278"/>
      <c r="C4" s="278"/>
      <c r="D4" s="278"/>
      <c r="E4" s="278"/>
      <c r="F4" s="279"/>
    </row>
    <row r="5" spans="1:7" ht="15" customHeight="1" x14ac:dyDescent="0.2">
      <c r="A5" s="140" t="s">
        <v>52</v>
      </c>
      <c r="B5" s="58"/>
      <c r="C5" s="274" t="s">
        <v>130</v>
      </c>
      <c r="D5" s="275"/>
      <c r="E5" s="276"/>
      <c r="F5" s="141" t="s">
        <v>3</v>
      </c>
    </row>
    <row r="6" spans="1:7" ht="50.1" customHeight="1" x14ac:dyDescent="0.2">
      <c r="A6" s="265" t="s">
        <v>164</v>
      </c>
      <c r="B6" s="266"/>
      <c r="C6" s="312" t="s">
        <v>129</v>
      </c>
      <c r="D6" s="312"/>
      <c r="E6" s="312"/>
    </row>
    <row r="7" spans="1:7" ht="15" customHeight="1" x14ac:dyDescent="0.2">
      <c r="A7" s="287" t="s">
        <v>20</v>
      </c>
      <c r="B7" s="288"/>
      <c r="C7" s="289"/>
      <c r="D7" s="285" t="s">
        <v>17</v>
      </c>
      <c r="E7" s="285"/>
      <c r="F7" s="286"/>
    </row>
    <row r="8" spans="1:7" ht="15" customHeight="1" x14ac:dyDescent="0.2">
      <c r="A8" s="290"/>
      <c r="B8" s="291"/>
      <c r="C8" s="292"/>
      <c r="D8" s="89" t="s">
        <v>112</v>
      </c>
      <c r="E8" s="95" t="s">
        <v>113</v>
      </c>
      <c r="F8" s="142" t="s">
        <v>19</v>
      </c>
    </row>
    <row r="9" spans="1:7" s="15" customFormat="1" ht="15" customHeight="1" x14ac:dyDescent="0.2">
      <c r="A9" s="303" t="s">
        <v>69</v>
      </c>
      <c r="B9" s="305" t="s">
        <v>64</v>
      </c>
      <c r="C9" s="306"/>
      <c r="D9" s="90" t="s">
        <v>114</v>
      </c>
      <c r="E9" s="96" t="s">
        <v>115</v>
      </c>
      <c r="F9" s="143"/>
    </row>
    <row r="10" spans="1:7" s="15" customFormat="1" ht="15" customHeight="1" x14ac:dyDescent="0.2">
      <c r="A10" s="304"/>
      <c r="B10" s="307"/>
      <c r="C10" s="308"/>
      <c r="D10" s="91">
        <f>ROUND(D11+D12+D13,4)</f>
        <v>0.124</v>
      </c>
      <c r="E10" s="92">
        <f>ROUND(E11+E12+E13,4)</f>
        <v>0.1416</v>
      </c>
      <c r="F10" s="144">
        <f>E10*SUM('PFP1'!$H$8*(1+PFP2.1_FatorKa!$E$36)+'PFP1'!$H$12*(1+PFP2.2_FatorKb!$E$36)+'PFP1'!$H$15+'PFP1'!$H$20+PFP3_FatorKc!$F$15+PFP3_FatorKc!$F$14)</f>
        <v>0</v>
      </c>
      <c r="G10" s="17"/>
    </row>
    <row r="11" spans="1:7" s="2" customFormat="1" ht="15" customHeight="1" x14ac:dyDescent="0.2">
      <c r="A11" s="145">
        <v>1</v>
      </c>
      <c r="B11" s="299" t="s">
        <v>67</v>
      </c>
      <c r="C11" s="300"/>
      <c r="D11" s="60">
        <v>0.05</v>
      </c>
      <c r="E11" s="14">
        <f>ROUND((1/(1-$D$10))*D11,4)</f>
        <v>5.7099999999999998E-2</v>
      </c>
      <c r="F11" s="146">
        <f>E11*SUM('PFP1'!$H$8*(1+PFP2.1_FatorKa!$E$36)+'PFP1'!$H$12*(1+PFP2.2_FatorKb!$E$36)+'PFP1'!$H$15+'PFP1'!$H$20+PFP3_FatorKc!$F$15+PFP3_FatorKc!$F$14)</f>
        <v>0</v>
      </c>
    </row>
    <row r="12" spans="1:7" s="2" customFormat="1" ht="15" customHeight="1" x14ac:dyDescent="0.2">
      <c r="A12" s="147">
        <v>2</v>
      </c>
      <c r="B12" s="301" t="s">
        <v>118</v>
      </c>
      <c r="C12" s="302"/>
      <c r="D12" s="60">
        <f>ROUND(1.65%*0.8,4)</f>
        <v>1.32E-2</v>
      </c>
      <c r="E12" s="14">
        <f t="shared" ref="E12:E13" si="0">ROUND((1/(1-$D$10))*D12,4)</f>
        <v>1.5100000000000001E-2</v>
      </c>
      <c r="F12" s="146">
        <f>E12*SUM('PFP1'!$H$8*(1+PFP2.1_FatorKa!$E$36)+'PFP1'!$H$12*(1+PFP2.2_FatorKb!$E$36)+'PFP1'!$H$15+'PFP1'!$H$20+PFP3_FatorKc!$F$15+PFP3_FatorKc!$F$14)</f>
        <v>0</v>
      </c>
    </row>
    <row r="13" spans="1:7" s="2" customFormat="1" ht="15" customHeight="1" x14ac:dyDescent="0.2">
      <c r="A13" s="147">
        <v>3</v>
      </c>
      <c r="B13" s="301" t="s">
        <v>119</v>
      </c>
      <c r="C13" s="302"/>
      <c r="D13" s="60">
        <f>ROUND(7.6%*0.8,4)</f>
        <v>6.08E-2</v>
      </c>
      <c r="E13" s="14">
        <f t="shared" si="0"/>
        <v>6.9400000000000003E-2</v>
      </c>
      <c r="F13" s="146">
        <f>E13*SUM('PFP1'!$H$8*(1+PFP2.1_FatorKa!$E$36)+'PFP1'!$H$12*(1+PFP2.2_FatorKb!$E$36)+'PFP1'!$H$15+'PFP1'!$H$20+PFP3_FatorKc!$F$15+PFP3_FatorKc!$F$14)</f>
        <v>0</v>
      </c>
      <c r="G13" s="3"/>
    </row>
    <row r="14" spans="1:7" s="15" customFormat="1" ht="15" customHeight="1" x14ac:dyDescent="0.2">
      <c r="A14" s="148" t="s">
        <v>70</v>
      </c>
      <c r="B14" s="296" t="s">
        <v>71</v>
      </c>
      <c r="C14" s="297"/>
      <c r="D14" s="298"/>
      <c r="E14" s="93">
        <v>0.1</v>
      </c>
      <c r="F14" s="149">
        <f>E14*SUM('PFP1'!$H$8*(1+PFP2.1_FatorKa!$E$36)+'PFP1'!$H$12*(1+PFP2.2_FatorKb!$E$36)+'PFP1'!$H$15+'PFP1'!$H$20+PFP3_FatorKc!$F$15)</f>
        <v>0</v>
      </c>
    </row>
    <row r="15" spans="1:7" s="15" customFormat="1" ht="15" customHeight="1" x14ac:dyDescent="0.2">
      <c r="A15" s="150" t="s">
        <v>68</v>
      </c>
      <c r="B15" s="293" t="s">
        <v>72</v>
      </c>
      <c r="C15" s="294"/>
      <c r="D15" s="295"/>
      <c r="E15" s="93">
        <f>ROUND(SUM(E16:E18),4)</f>
        <v>0.15</v>
      </c>
      <c r="F15" s="149">
        <f>ROUND(E15*('PFP1'!$H$8+'PFP1'!$H$12),2)</f>
        <v>0</v>
      </c>
      <c r="G15" s="17"/>
    </row>
    <row r="16" spans="1:7" s="2" customFormat="1" ht="30" customHeight="1" x14ac:dyDescent="0.2">
      <c r="A16" s="151">
        <v>4</v>
      </c>
      <c r="B16" s="317" t="s">
        <v>125</v>
      </c>
      <c r="C16" s="318"/>
      <c r="D16" s="319"/>
      <c r="E16" s="10">
        <v>0.1</v>
      </c>
      <c r="F16" s="146">
        <f>ROUND(E16*('PFP1'!$H$8+'PFP1'!$H$12),2)</f>
        <v>0</v>
      </c>
    </row>
    <row r="17" spans="1:6" s="2" customFormat="1" ht="30" customHeight="1" x14ac:dyDescent="0.2">
      <c r="A17" s="145">
        <v>5</v>
      </c>
      <c r="B17" s="299" t="s">
        <v>133</v>
      </c>
      <c r="C17" s="320"/>
      <c r="D17" s="300"/>
      <c r="E17" s="10">
        <v>0.03</v>
      </c>
      <c r="F17" s="146">
        <f>ROUND(E17*('PFP1'!$H$8+'PFP1'!$H$12),2)</f>
        <v>0</v>
      </c>
    </row>
    <row r="18" spans="1:6" s="2" customFormat="1" ht="30" customHeight="1" x14ac:dyDescent="0.2">
      <c r="A18" s="151">
        <v>6</v>
      </c>
      <c r="B18" s="317" t="s">
        <v>153</v>
      </c>
      <c r="C18" s="318"/>
      <c r="D18" s="319"/>
      <c r="E18" s="10">
        <v>0.02</v>
      </c>
      <c r="F18" s="146">
        <f>ROUND(E18*('PFP1'!$H$8+'PFP1'!$H$12),2)</f>
        <v>0</v>
      </c>
    </row>
    <row r="19" spans="1:6" s="15" customFormat="1" ht="15" customHeight="1" x14ac:dyDescent="0.2">
      <c r="A19" s="152" t="s">
        <v>147</v>
      </c>
      <c r="B19" s="314" t="s">
        <v>132</v>
      </c>
      <c r="C19" s="315"/>
      <c r="D19" s="316"/>
      <c r="E19" s="94">
        <f>ROUND((1+E14)*(1+E10),4)</f>
        <v>1.2558</v>
      </c>
      <c r="F19" s="153"/>
    </row>
    <row r="20" spans="1:6" ht="15" customHeight="1" x14ac:dyDescent="0.2">
      <c r="A20" s="154" t="s">
        <v>4</v>
      </c>
      <c r="B20" s="41"/>
      <c r="C20" s="41"/>
      <c r="D20" s="42"/>
      <c r="E20" s="56" t="s">
        <v>5</v>
      </c>
      <c r="F20" s="155"/>
    </row>
    <row r="21" spans="1:6" ht="15" customHeight="1" x14ac:dyDescent="0.2">
      <c r="A21" s="156"/>
      <c r="B21" s="43"/>
      <c r="C21" s="43"/>
      <c r="D21" s="44"/>
      <c r="E21" s="57"/>
      <c r="F21" s="157"/>
    </row>
    <row r="22" spans="1:6" ht="15" customHeight="1" x14ac:dyDescent="0.2">
      <c r="A22" s="154" t="s">
        <v>6</v>
      </c>
      <c r="B22" s="41"/>
      <c r="C22" s="41"/>
      <c r="D22" s="42"/>
      <c r="E22" s="56" t="s">
        <v>7</v>
      </c>
      <c r="F22" s="158"/>
    </row>
    <row r="23" spans="1:6" ht="15" customHeight="1" x14ac:dyDescent="0.2">
      <c r="A23" s="159"/>
      <c r="B23" s="46"/>
      <c r="C23" s="46"/>
      <c r="D23" s="47"/>
      <c r="E23" s="45"/>
      <c r="F23" s="160"/>
    </row>
    <row r="24" spans="1:6" ht="15" customHeight="1" x14ac:dyDescent="0.2">
      <c r="A24" s="321" t="s">
        <v>21</v>
      </c>
      <c r="B24" s="322"/>
      <c r="C24" s="322"/>
      <c r="D24" s="322"/>
      <c r="E24" s="322"/>
      <c r="F24" s="323"/>
    </row>
    <row r="25" spans="1:6" ht="15" customHeight="1" x14ac:dyDescent="0.2">
      <c r="A25" s="210" t="s">
        <v>73</v>
      </c>
      <c r="B25" s="211"/>
      <c r="C25" s="211"/>
      <c r="D25" s="211"/>
      <c r="E25" s="211"/>
      <c r="F25" s="218"/>
    </row>
    <row r="26" spans="1:6" ht="15" customHeight="1" x14ac:dyDescent="0.2">
      <c r="A26" s="210" t="s">
        <v>22</v>
      </c>
      <c r="B26" s="211"/>
      <c r="C26" s="211"/>
      <c r="D26" s="211"/>
      <c r="E26" s="211"/>
      <c r="F26" s="218"/>
    </row>
    <row r="27" spans="1:6" ht="15" customHeight="1" x14ac:dyDescent="0.2">
      <c r="A27" s="210" t="s">
        <v>79</v>
      </c>
      <c r="B27" s="211"/>
      <c r="C27" s="211"/>
      <c r="D27" s="211"/>
      <c r="E27" s="211"/>
      <c r="F27" s="218"/>
    </row>
    <row r="28" spans="1:6" ht="47.25" customHeight="1" x14ac:dyDescent="0.2">
      <c r="A28" s="212" t="s">
        <v>121</v>
      </c>
      <c r="B28" s="213"/>
      <c r="C28" s="213"/>
      <c r="D28" s="213"/>
      <c r="E28" s="213"/>
      <c r="F28" s="214"/>
    </row>
    <row r="29" spans="1:6" ht="15" customHeight="1" x14ac:dyDescent="0.2">
      <c r="A29" s="262" t="s">
        <v>117</v>
      </c>
      <c r="B29" s="263"/>
      <c r="C29" s="263"/>
      <c r="D29" s="263"/>
      <c r="E29" s="263"/>
      <c r="F29" s="264"/>
    </row>
    <row r="30" spans="1:6" ht="15" customHeight="1" x14ac:dyDescent="0.2">
      <c r="A30" s="262" t="s">
        <v>80</v>
      </c>
      <c r="B30" s="263"/>
      <c r="C30" s="263"/>
      <c r="D30" s="263"/>
      <c r="E30" s="263"/>
      <c r="F30" s="264"/>
    </row>
    <row r="31" spans="1:6" ht="15" customHeight="1" x14ac:dyDescent="0.2">
      <c r="A31" s="210" t="s">
        <v>78</v>
      </c>
      <c r="B31" s="211"/>
      <c r="C31" s="211"/>
      <c r="D31" s="211"/>
      <c r="E31" s="211"/>
      <c r="F31" s="218"/>
    </row>
    <row r="32" spans="1:6" ht="15" customHeight="1" x14ac:dyDescent="0.2">
      <c r="A32" s="210" t="str">
        <f>CONCATENATE("     K4' = { [ 1 / ( 1 - ",D10," ) ] - 1 } x 100")</f>
        <v xml:space="preserve">     K4' = { [ 1 / ( 1 - 0,124 ) ] - 1 } x 100</v>
      </c>
      <c r="B32" s="211"/>
      <c r="C32" s="211"/>
      <c r="D32" s="211"/>
      <c r="E32" s="211"/>
      <c r="F32" s="218"/>
    </row>
    <row r="33" spans="1:6" ht="15" customHeight="1" x14ac:dyDescent="0.2">
      <c r="A33" s="210" t="s">
        <v>150</v>
      </c>
      <c r="B33" s="211"/>
      <c r="C33" s="211"/>
      <c r="D33" s="211"/>
      <c r="E33" s="211"/>
      <c r="F33" s="218"/>
    </row>
    <row r="34" spans="1:6" ht="15" customHeight="1" x14ac:dyDescent="0.2">
      <c r="A34" s="210" t="s">
        <v>160</v>
      </c>
      <c r="B34" s="211"/>
      <c r="C34" s="211"/>
      <c r="D34" s="211"/>
      <c r="E34" s="211"/>
      <c r="F34" s="218"/>
    </row>
    <row r="35" spans="1:6" ht="15" customHeight="1" x14ac:dyDescent="0.2">
      <c r="A35" s="210" t="s">
        <v>88</v>
      </c>
      <c r="B35" s="211"/>
      <c r="C35" s="211"/>
      <c r="D35" s="211"/>
      <c r="E35" s="211"/>
      <c r="F35" s="218"/>
    </row>
    <row r="36" spans="1:6" ht="30" customHeight="1" x14ac:dyDescent="0.2">
      <c r="A36" s="212" t="s">
        <v>168</v>
      </c>
      <c r="B36" s="213"/>
      <c r="C36" s="213"/>
      <c r="D36" s="213"/>
      <c r="E36" s="213"/>
      <c r="F36" s="214"/>
    </row>
    <row r="37" spans="1:6" ht="30" customHeight="1" x14ac:dyDescent="0.2">
      <c r="A37" s="313" t="s">
        <v>169</v>
      </c>
      <c r="B37" s="186"/>
      <c r="C37" s="186"/>
      <c r="D37" s="186"/>
      <c r="E37" s="186"/>
      <c r="F37" s="187"/>
    </row>
    <row r="38" spans="1:6" ht="15" hidden="1" customHeight="1" x14ac:dyDescent="0.2">
      <c r="F38" s="162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3"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  <mergeCell ref="A1:E2"/>
    <mergeCell ref="A3:F3"/>
    <mergeCell ref="A6:B6"/>
    <mergeCell ref="C6:E6"/>
    <mergeCell ref="C5:E5"/>
    <mergeCell ref="A4:F4"/>
    <mergeCell ref="D7:F7"/>
    <mergeCell ref="A7:C8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PFP1</vt:lpstr>
      <vt:lpstr>PFP2.1_FatorKa</vt:lpstr>
      <vt:lpstr>PFP2.2_FatorKb</vt:lpstr>
      <vt:lpstr>PFP3_FatorKc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Emilio de Souza Santos</cp:lastModifiedBy>
  <cp:lastPrinted>2019-11-22T12:58:39Z</cp:lastPrinted>
  <dcterms:created xsi:type="dcterms:W3CDTF">2011-10-17T16:35:11Z</dcterms:created>
  <dcterms:modified xsi:type="dcterms:W3CDTF">2019-11-24T18:24:58Z</dcterms:modified>
</cp:coreProperties>
</file>