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rederico.rodrigues\Desktop\Para\"/>
    </mc:Choice>
  </mc:AlternateContent>
  <bookViews>
    <workbookView xWindow="0" yWindow="180" windowWidth="7470" windowHeight="2490"/>
  </bookViews>
  <sheets>
    <sheet name="Planilha Edital" sheetId="1" r:id="rId1"/>
    <sheet name="Composição" sheetId="3" r:id="rId2"/>
    <sheet name="Plan1" sheetId="4" r:id="rId3"/>
  </sheets>
  <definedNames>
    <definedName name="_xlnm._FilterDatabase" localSheetId="0" hidden="1">'Planilha Edital'!$A$3:$G$20</definedName>
    <definedName name="_xlnm.Print_Area" localSheetId="0">'Planilha Edital'!$A$1:$H$20</definedName>
    <definedName name="Print_Area_0" localSheetId="0">'Planilha Edital'!$A$3:$G$20</definedName>
    <definedName name="Print_Titles_0" localSheetId="0">'Planilha Edital'!$3:$3</definedName>
    <definedName name="_xlnm.Print_Titles" localSheetId="0">'Planilha Edital'!$3:$3</definedName>
  </definedNames>
  <calcPr calcId="162913"/>
</workbook>
</file>

<file path=xl/calcChain.xml><?xml version="1.0" encoding="utf-8"?>
<calcChain xmlns="http://schemas.openxmlformats.org/spreadsheetml/2006/main">
  <c r="N4" i="1" l="1"/>
  <c r="F4" i="1" s="1"/>
  <c r="N5" i="1"/>
  <c r="F5" i="1" s="1"/>
  <c r="N10" i="1"/>
  <c r="N11" i="1"/>
  <c r="F11" i="1" l="1"/>
  <c r="F10" i="1"/>
  <c r="D15" i="3" l="1"/>
  <c r="B12" i="3"/>
  <c r="D3" i="3"/>
  <c r="C3" i="3"/>
  <c r="G5" i="1"/>
  <c r="G6" i="1"/>
  <c r="G7" i="1"/>
  <c r="G8" i="1"/>
  <c r="G10" i="1"/>
  <c r="G11" i="1"/>
  <c r="G12" i="1"/>
  <c r="G13" i="1"/>
  <c r="G14" i="1"/>
  <c r="G15" i="1"/>
  <c r="G16" i="1"/>
  <c r="G17" i="1"/>
  <c r="G18" i="1"/>
  <c r="G19" i="1"/>
  <c r="C17" i="3" l="1"/>
  <c r="H5" i="1" s="1"/>
  <c r="H17" i="1"/>
  <c r="H13" i="1"/>
  <c r="H16" i="1"/>
  <c r="E9" i="1"/>
  <c r="G9" i="1" s="1"/>
  <c r="H8" i="1" l="1"/>
  <c r="H6" i="1"/>
  <c r="H7" i="1"/>
  <c r="H10" i="1"/>
  <c r="H18" i="1"/>
  <c r="H11" i="1"/>
  <c r="H19" i="1"/>
  <c r="H14" i="1"/>
  <c r="H15" i="1"/>
  <c r="H12" i="1"/>
  <c r="H9" i="1"/>
  <c r="J22" i="3"/>
  <c r="K22" i="3"/>
  <c r="L13" i="3"/>
  <c r="M12" i="3" s="1"/>
  <c r="M11" i="3" l="1"/>
  <c r="M10" i="3"/>
  <c r="G4" i="1"/>
  <c r="H4" i="1" l="1"/>
  <c r="G20" i="1"/>
  <c r="H20" i="1" l="1"/>
</calcChain>
</file>

<file path=xl/sharedStrings.xml><?xml version="1.0" encoding="utf-8"?>
<sst xmlns="http://schemas.openxmlformats.org/spreadsheetml/2006/main" count="80" uniqueCount="57">
  <si>
    <t>Item</t>
  </si>
  <si>
    <t>CATMAT</t>
  </si>
  <si>
    <t>Especificações</t>
  </si>
  <si>
    <t>Unidade</t>
  </si>
  <si>
    <t>Quant</t>
  </si>
  <si>
    <t>Valor Unit (R$)</t>
  </si>
  <si>
    <t>Subtotal (R$)</t>
  </si>
  <si>
    <t>unid</t>
  </si>
  <si>
    <t>TOTAL</t>
  </si>
  <si>
    <t xml:space="preserve">Anexo I - Planilha de Especificações Técnicas, Quantidades e Preços
</t>
  </si>
  <si>
    <t>goias</t>
  </si>
  <si>
    <t>tocantis</t>
  </si>
  <si>
    <t>df</t>
  </si>
  <si>
    <r>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Entrega conforme item 4.1.  </t>
    </r>
    <r>
      <rPr>
        <b/>
        <sz val="12"/>
        <color rgb="FF000000"/>
        <rFont val="Times New Roman"/>
        <family val="1"/>
      </rPr>
      <t>Cota Exclusiva do item 13</t>
    </r>
  </si>
  <si>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t>
  </si>
  <si>
    <r>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 </t>
    </r>
    <r>
      <rPr>
        <b/>
        <sz val="12"/>
        <color rgb="FF000000"/>
        <rFont val="Times New Roman"/>
        <family val="1"/>
      </rPr>
      <t>Cota Exclusiva do item 9</t>
    </r>
  </si>
  <si>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 assistência técnica garantida. Entrega conforme item 4.1. </t>
  </si>
  <si>
    <t xml:space="preserve">Retroescavadeira sobre rodas, tração 4x4, motor diesel, potência bruta mínima 92 HP ou unidade equivalente, capacidade mínima da caçamba carregadeira 1,0 m³, peso operacional mínimo 7400 kg, com profundidade de escavação mínima de 4,5 metros. Garantia mínima 12 meses e assistência técnica garantida. Entrega conforme item 4.1. </t>
  </si>
  <si>
    <r>
      <t xml:space="preserve">Retroescavadeira sobre rodas, tração 4x4, motor diesel, potência bruta mínima 92 HP ou unidade equivalente, capacidade mínima da caçamba carregadeira 1,0 m³, peso operacional mínimo 7400 kg, com profundidade de escavação mínima de 4,5 metros. Garantia mínima 12 meses e assistência técnica garantida. Entrega conforme item 4.1. . </t>
    </r>
    <r>
      <rPr>
        <b/>
        <sz val="12"/>
        <rFont val="Times New Roman"/>
        <family val="1"/>
      </rPr>
      <t>Cota Exclusiva do item 1</t>
    </r>
  </si>
  <si>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t>
  </si>
  <si>
    <r>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 </t>
    </r>
    <r>
      <rPr>
        <b/>
        <sz val="12"/>
        <rFont val="Times New Roman"/>
        <family val="1"/>
      </rPr>
      <t>Cota Exclusiva do item 3</t>
    </r>
  </si>
  <si>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t>
  </si>
  <si>
    <r>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t>
    </r>
    <r>
      <rPr>
        <b/>
        <sz val="12"/>
        <color rgb="FF000000"/>
        <rFont val="Times New Roman"/>
        <family val="1"/>
      </rPr>
      <t>Cota Exclusiva do item 7</t>
    </r>
  </si>
  <si>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Entrega conforme item 4.1. </t>
  </si>
  <si>
    <r>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Entrega conforme item 4.1. </t>
    </r>
    <r>
      <rPr>
        <b/>
        <sz val="12"/>
        <color rgb="FF000000"/>
        <rFont val="Times New Roman"/>
        <family val="1"/>
      </rPr>
      <t xml:space="preserve"> Cota Exclusiva do item 5</t>
    </r>
  </si>
  <si>
    <t>Origem</t>
  </si>
  <si>
    <t>Destino</t>
  </si>
  <si>
    <t>Média</t>
  </si>
  <si>
    <t>Mediana</t>
  </si>
  <si>
    <t>Brasília</t>
  </si>
  <si>
    <t>Cuiabá</t>
  </si>
  <si>
    <t>Belém</t>
  </si>
  <si>
    <t>Porto Alegre</t>
  </si>
  <si>
    <t>Recife</t>
  </si>
  <si>
    <t>São Paulo</t>
  </si>
  <si>
    <t>Valor Diária completa CODEVASF</t>
  </si>
  <si>
    <t>Deslocamento</t>
  </si>
  <si>
    <t>Duas Diárias c/ deslocamento</t>
  </si>
  <si>
    <t>Profissional</t>
  </si>
  <si>
    <t>Salário-hora adotado (Eng. Consultiva - DF)</t>
  </si>
  <si>
    <t>Carga horário de curso (h)</t>
  </si>
  <si>
    <t>Valor Final</t>
  </si>
  <si>
    <t>T0</t>
  </si>
  <si>
    <t>Valor doTreinamento</t>
  </si>
  <si>
    <t>TOTAL
 com Treinamento</t>
  </si>
  <si>
    <t>Referência</t>
  </si>
  <si>
    <t>Sinapi
00036483</t>
  </si>
  <si>
    <t>Sinapi
00036484</t>
  </si>
  <si>
    <t>CASE</t>
  </si>
  <si>
    <t>DELTAMAQ</t>
  </si>
  <si>
    <t>DOOSAN</t>
  </si>
  <si>
    <t xml:space="preserve">Edital 4/2019
4ª SR </t>
  </si>
  <si>
    <t xml:space="preserve">Caminhão tipo munck com capacidade mínima de 17,7 T, com carroceria estendida, 6 marchas à frente 1 á ré, potência mínima 2.400Cv, 4.600 cc, sistema de injeção direta ou similar, tecnologia de transmissão SCR/EGR de ar ou similar, tração 6x2, freio de serviço Ar “S” came tipo tambor nas rodas dianteira e traseira com ABS+EBD, circuito duplo, direção hidráulica, com patolamento, equipado com Guindaste com alcance horizontal hidráulico 11.820mm, alcance Máximo horizontal 17.750mm, alcance Máximo vertical 15.300mm e alcance Máximo vertical do solo 20.800mm, ângulo de rotação 400º, velocidade de rotação de 20s/180º, pressão de trabalho de 290 bar, peso sem estabilizadores 3.060 Kg, PBT 16 tons. O 1º emplacamento em nome da Codevasf, com taxas e impostos quitados, emplacados e licenciados no município de entrega especificado pela Codevasf no item 4.1. Garantia mínima de 12 meses e assistência técnica garantida. .Entrega conforme item 4.1. </t>
  </si>
  <si>
    <r>
      <t xml:space="preserve">Caminhão tipo munck com capacidade mínima de 17,7 T, com carroceria estendida, 6 marchas à frente 1 á ré, potência mínima 2.400Cv, 4.600 cc, sistema de injeção direta ou similar, tecnologia de transmissão SCR/EGR de ar ou similar, tração 6x2, freio de serviço Ar “S” came tipo tambor nas rodas dianteira e traseira com ABS+EBD, circuito duplo, direção hidráulica, com patolamento, equipado com Guindaste com alcance horizontal hidráulico 11.820mm, alcance Máximo horizontal 17.750mm, alcance Máximo vertical 15.300mm e alcance Máximo vertical do solo 20.800mm, ângulo de rotação 400º, velocidade de rotação de 20s/180º, pressão de trabalho de 290 bar, peso sem estabilizadores 3.060 Kg, PBT 16 tons. O 1º emplacamento em nome da Codevasf, com taxas e impostos quitados, emplacados e licenciados no município de entrega especificado pela Codevasf no item 4.1. Garantia mínima de 12 meses e assistência técnica garantida. .Entrega conforme item 4.1. </t>
    </r>
    <r>
      <rPr>
        <b/>
        <sz val="12"/>
        <color rgb="FF000000"/>
        <rFont val="Times New Roman"/>
        <family val="1"/>
      </rPr>
      <t>Cota Exclusiva do item 11</t>
    </r>
  </si>
  <si>
    <t xml:space="preserve">Veículo de transporte de pessoal tipo Pick-Up, novo 0 Km, fabricação nacional, cabine dupla, quatro portas, motor Diesel, turboalimentado, refrigerado a água,com cilindros em linha, potência mínima de 180cv, injeção direta, cilindrada mínima de 2.0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diantera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 barras laterais conta impactos, bancos dianteiros com inclinação ajustável,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 </t>
  </si>
  <si>
    <r>
      <t xml:space="preserve">Veículo de transporte de pessoal tipo Pick-Up, novo 0 Km, fabricação nacional, cabine dupla, quatro portas, motor Diesel, turboalimentado, refrigerado a água,com cilindros em linha, potência mínima de 180cv, injeção direta, cilindrada mínima de 2.0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diantera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 barras laterais conta impactos, bancos dianteiros com inclinação ajustável,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  </t>
    </r>
    <r>
      <rPr>
        <b/>
        <sz val="12"/>
        <color rgb="FF000000"/>
        <rFont val="Times New Roman"/>
        <family val="1"/>
      </rPr>
      <t>Cota Exclusiva do item 15</t>
    </r>
  </si>
  <si>
    <t>Tb Consultiva
Codevasf
8ª SR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</si>
</sst>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R$&quot;\ * #,##0.00_-;\-&quot;R$&quot;\ * #,##0.00_-;_-&quot;R$&quot;\ * &quot;-&quot;??_-;_-@_-"/>
  </numFmts>
  <fonts count="11" x14ac:knownFonts="1">
    <font>
      <sz val="11"/>
      <color rgb="FF000000"/>
      <name val="Calibri"/>
      <family val="2"/>
      <charset val="1"/>
    </font>
    <font>
      <sz val="12"/>
      <name val="Times New Roman"/>
      <family val="1"/>
      <charset val="1"/>
    </font>
    <font>
      <b/>
      <sz val="10"/>
      <name val="Times New Roman"/>
      <family val="1"/>
      <charset val="1"/>
    </font>
    <font>
      <b/>
      <u/>
      <sz val="12"/>
      <name val="Times New Roman"/>
      <family val="1"/>
      <charset val="1"/>
    </font>
    <font>
      <b/>
      <sz val="14"/>
      <name val="Times New Roman"/>
      <family val="1"/>
    </font>
    <font>
      <sz val="12"/>
      <color rgb="FF000000"/>
      <name val="Times New Roman"/>
      <family val="1"/>
    </font>
    <font>
      <b/>
      <sz val="12"/>
      <color rgb="FF000000"/>
      <name val="Times New Roman"/>
      <family val="1"/>
    </font>
    <font>
      <b/>
      <sz val="12"/>
      <name val="Times New Roman"/>
      <family val="1"/>
    </font>
    <font>
      <sz val="11"/>
      <color rgb="FF000000"/>
      <name val="Calibri"/>
      <family val="2"/>
      <charset val="1"/>
    </font>
    <font>
      <b/>
      <sz val="11"/>
      <color rgb="FF000000"/>
      <name val="Calibri"/>
      <family val="2"/>
    </font>
    <font>
      <sz val="12"/>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indexed="64"/>
      </bottom>
      <diagonal/>
    </border>
    <border>
      <left style="thin">
        <color indexed="64"/>
      </left>
      <right style="medium">
        <color indexed="64"/>
      </right>
      <top style="medium">
        <color indexed="64"/>
      </top>
      <bottom style="thin">
        <color auto="1"/>
      </bottom>
      <diagonal/>
    </border>
  </borders>
  <cellStyleXfs count="2">
    <xf numFmtId="0" fontId="0" fillId="0" borderId="0"/>
    <xf numFmtId="44" fontId="8" fillId="0" borderId="0" applyFont="0" applyFill="0" applyBorder="0" applyAlignment="0" applyProtection="0"/>
  </cellStyleXfs>
  <cellXfs count="80">
    <xf numFmtId="0" fontId="0" fillId="0" borderId="0" xfId="0"/>
    <xf numFmtId="0" fontId="1" fillId="0" borderId="0" xfId="0" applyFont="1"/>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4" fontId="1" fillId="0" borderId="1" xfId="0" applyNumberFormat="1" applyFont="1" applyBorder="1" applyAlignment="1">
      <alignment horizontal="center" vertical="center" wrapText="1"/>
    </xf>
    <xf numFmtId="4" fontId="1" fillId="0" borderId="1" xfId="0" applyNumberFormat="1" applyFont="1" applyFill="1" applyBorder="1" applyAlignment="1">
      <alignment horizontal="center" vertical="center" wrapText="1"/>
    </xf>
    <xf numFmtId="44" fontId="0" fillId="0" borderId="0" xfId="0" applyNumberFormat="1"/>
    <xf numFmtId="0" fontId="1" fillId="0" borderId="1" xfId="0" applyFont="1" applyFill="1" applyBorder="1" applyAlignment="1">
      <alignment horizontal="center" vertical="center" wrapText="1"/>
    </xf>
    <xf numFmtId="0" fontId="5" fillId="0" borderId="1" xfId="0" applyFont="1" applyBorder="1" applyAlignment="1">
      <alignment horizontal="justify" vertical="center"/>
    </xf>
    <xf numFmtId="0" fontId="1" fillId="0" borderId="2"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justify" vertical="center"/>
    </xf>
    <xf numFmtId="0" fontId="9" fillId="2" borderId="4" xfId="0" applyFont="1" applyFill="1" applyBorder="1" applyAlignment="1">
      <alignment horizontal="center"/>
    </xf>
    <xf numFmtId="0" fontId="9" fillId="2" borderId="7" xfId="0" applyFont="1" applyFill="1" applyBorder="1" applyAlignment="1">
      <alignment horizontal="center"/>
    </xf>
    <xf numFmtId="0" fontId="0" fillId="0" borderId="9" xfId="0" applyBorder="1"/>
    <xf numFmtId="44" fontId="0" fillId="0" borderId="0" xfId="1" applyFont="1" applyBorder="1"/>
    <xf numFmtId="44" fontId="9" fillId="0" borderId="0" xfId="1" applyFont="1" applyBorder="1"/>
    <xf numFmtId="44" fontId="0" fillId="0" borderId="10" xfId="1" applyFont="1" applyBorder="1"/>
    <xf numFmtId="0" fontId="0" fillId="0" borderId="0" xfId="0" applyBorder="1"/>
    <xf numFmtId="0" fontId="0" fillId="0" borderId="10" xfId="0" applyBorder="1"/>
    <xf numFmtId="0" fontId="0" fillId="0" borderId="6" xfId="0" applyBorder="1"/>
    <xf numFmtId="44" fontId="0" fillId="0" borderId="7" xfId="1" applyFont="1" applyBorder="1"/>
    <xf numFmtId="0" fontId="0" fillId="0" borderId="7" xfId="0" applyBorder="1"/>
    <xf numFmtId="0" fontId="0" fillId="0" borderId="8" xfId="0" applyBorder="1"/>
    <xf numFmtId="0" fontId="9" fillId="2" borderId="3" xfId="0" applyFont="1" applyFill="1" applyBorder="1" applyAlignment="1">
      <alignment horizontal="center" wrapText="1"/>
    </xf>
    <xf numFmtId="44" fontId="0" fillId="0" borderId="5" xfId="1" applyFont="1" applyBorder="1" applyAlignment="1">
      <alignment horizontal="center" vertical="center"/>
    </xf>
    <xf numFmtId="0" fontId="9" fillId="2" borderId="6" xfId="0" applyFont="1" applyFill="1" applyBorder="1" applyAlignment="1">
      <alignment horizontal="center" wrapText="1"/>
    </xf>
    <xf numFmtId="44" fontId="0" fillId="0" borderId="8" xfId="1" applyFont="1" applyBorder="1" applyAlignment="1">
      <alignment horizontal="center" vertical="center"/>
    </xf>
    <xf numFmtId="0" fontId="9" fillId="0" borderId="0" xfId="0" applyFont="1" applyAlignment="1">
      <alignment horizontal="center" wrapText="1"/>
    </xf>
    <xf numFmtId="44" fontId="0" fillId="0" borderId="0" xfId="1" applyFont="1" applyAlignment="1">
      <alignment horizontal="center" vertical="center"/>
    </xf>
    <xf numFmtId="0" fontId="9" fillId="2" borderId="11" xfId="0" applyFont="1" applyFill="1" applyBorder="1" applyAlignment="1">
      <alignment horizontal="center" vertical="center" wrapText="1"/>
    </xf>
    <xf numFmtId="44" fontId="9" fillId="0" borderId="12" xfId="1" applyFont="1" applyBorder="1" applyAlignment="1">
      <alignment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wrapText="1"/>
    </xf>
    <xf numFmtId="0" fontId="9" fillId="2" borderId="4" xfId="0" applyFont="1" applyFill="1" applyBorder="1" applyAlignment="1">
      <alignment horizontal="center" wrapText="1"/>
    </xf>
    <xf numFmtId="0" fontId="9" fillId="2" borderId="5" xfId="0" applyFont="1" applyFill="1" applyBorder="1" applyAlignment="1">
      <alignment horizontal="center" vertical="center" wrapText="1"/>
    </xf>
    <xf numFmtId="0" fontId="0" fillId="0" borderId="7" xfId="0" applyBorder="1" applyAlignment="1">
      <alignment horizontal="center" vertical="center"/>
    </xf>
    <xf numFmtId="44" fontId="9" fillId="0" borderId="8" xfId="1" applyFont="1" applyBorder="1"/>
    <xf numFmtId="44" fontId="9" fillId="0" borderId="12" xfId="0" applyNumberFormat="1" applyFont="1" applyBorder="1" applyAlignment="1">
      <alignment horizontal="center" vertical="center"/>
    </xf>
    <xf numFmtId="44" fontId="9" fillId="0" borderId="0" xfId="1" applyFont="1"/>
    <xf numFmtId="0" fontId="2" fillId="0" borderId="2" xfId="0" applyFont="1" applyBorder="1" applyAlignment="1">
      <alignment horizontal="center" vertical="center" wrapText="1"/>
    </xf>
    <xf numFmtId="0" fontId="1" fillId="0" borderId="9" xfId="0" applyFont="1" applyBorder="1"/>
    <xf numFmtId="0" fontId="1" fillId="0" borderId="0" xfId="0" applyFont="1" applyBorder="1"/>
    <xf numFmtId="0" fontId="2"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0" fontId="5" fillId="0" borderId="0" xfId="0" applyFont="1" applyFill="1" applyBorder="1" applyAlignment="1">
      <alignment horizontal="justify" vertical="center"/>
    </xf>
    <xf numFmtId="0" fontId="1" fillId="0" borderId="17" xfId="0" applyFont="1" applyFill="1" applyBorder="1" applyAlignment="1">
      <alignment horizontal="center" vertical="center" wrapText="1"/>
    </xf>
    <xf numFmtId="0" fontId="3" fillId="0" borderId="7" xfId="0" applyFont="1" applyBorder="1" applyAlignment="1">
      <alignment horizontal="right"/>
    </xf>
    <xf numFmtId="4" fontId="5" fillId="0" borderId="15" xfId="0" applyNumberFormat="1" applyFont="1" applyBorder="1" applyAlignment="1">
      <alignment horizontal="center" vertical="center" wrapText="1"/>
    </xf>
    <xf numFmtId="0" fontId="10" fillId="0" borderId="10" xfId="0" applyFont="1" applyBorder="1" applyAlignment="1">
      <alignment horizontal="center" vertical="center"/>
    </xf>
    <xf numFmtId="0" fontId="6" fillId="0" borderId="15" xfId="0" applyFont="1" applyBorder="1" applyAlignment="1">
      <alignment horizontal="center" vertical="center" wrapText="1"/>
    </xf>
    <xf numFmtId="0" fontId="10" fillId="0" borderId="0" xfId="0" applyFont="1" applyAlignment="1">
      <alignment horizontal="center" vertical="center"/>
    </xf>
    <xf numFmtId="4" fontId="10" fillId="0" borderId="18" xfId="0" applyNumberFormat="1" applyFont="1" applyBorder="1" applyAlignment="1">
      <alignment horizontal="center" vertical="center" wrapText="1"/>
    </xf>
    <xf numFmtId="4" fontId="6" fillId="0" borderId="8" xfId="0" applyNumberFormat="1" applyFont="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wrapText="1"/>
    </xf>
    <xf numFmtId="4" fontId="0" fillId="0" borderId="0" xfId="0" applyNumberFormat="1" applyAlignment="1">
      <alignment horizontal="center" vertical="center"/>
    </xf>
    <xf numFmtId="4" fontId="1" fillId="0" borderId="0" xfId="0" applyNumberFormat="1" applyFont="1" applyAlignment="1">
      <alignment horizontal="center" vertical="center"/>
    </xf>
    <xf numFmtId="4" fontId="2" fillId="0" borderId="0"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0" fillId="0" borderId="1" xfId="0" applyBorder="1"/>
    <xf numFmtId="0" fontId="1" fillId="0" borderId="19" xfId="0" applyFont="1" applyBorder="1"/>
    <xf numFmtId="0" fontId="4" fillId="3" borderId="11" xfId="0" applyFont="1" applyFill="1" applyBorder="1" applyAlignment="1"/>
    <xf numFmtId="0" fontId="1" fillId="3" borderId="11" xfId="0" applyFont="1" applyFill="1" applyBorder="1"/>
    <xf numFmtId="0" fontId="1" fillId="3" borderId="13" xfId="0" applyFont="1" applyFill="1" applyBorder="1"/>
    <xf numFmtId="0" fontId="5" fillId="3" borderId="12" xfId="0" applyFont="1" applyFill="1" applyBorder="1" applyAlignment="1">
      <alignment horizontal="center" vertical="center"/>
    </xf>
    <xf numFmtId="0" fontId="1" fillId="0" borderId="20" xfId="0" applyFont="1" applyBorder="1"/>
    <xf numFmtId="4" fontId="10" fillId="0" borderId="0" xfId="0" applyNumberFormat="1" applyFont="1" applyBorder="1" applyAlignment="1">
      <alignment horizontal="center" vertical="center"/>
    </xf>
    <xf numFmtId="0" fontId="10" fillId="0" borderId="0" xfId="0" applyFont="1" applyBorder="1" applyAlignment="1">
      <alignment horizontal="center" vertical="center"/>
    </xf>
    <xf numFmtId="0" fontId="9" fillId="2" borderId="3"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8" xfId="0" applyFont="1" applyFill="1" applyBorder="1" applyAlignment="1">
      <alignment horizontal="center" vertical="center"/>
    </xf>
    <xf numFmtId="0" fontId="9" fillId="0" borderId="11" xfId="0" applyFont="1" applyBorder="1" applyAlignment="1">
      <alignment horizontal="center" vertical="center" wrapText="1"/>
    </xf>
    <xf numFmtId="0" fontId="9" fillId="0" borderId="13" xfId="0" applyFont="1"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L29"/>
  <sheetViews>
    <sheetView tabSelected="1" view="pageBreakPreview" zoomScale="70" zoomScaleNormal="100" zoomScaleSheetLayoutView="70" workbookViewId="0">
      <selection activeCell="G12" sqref="G12"/>
    </sheetView>
  </sheetViews>
  <sheetFormatPr defaultRowHeight="15.75" x14ac:dyDescent="0.25"/>
  <cols>
    <col min="1" max="1" width="5.7109375" style="1"/>
    <col min="2" max="2" width="9.42578125" style="1"/>
    <col min="3" max="3" width="121.28515625" style="1" customWidth="1"/>
    <col min="4" max="4" width="9" style="1" customWidth="1"/>
    <col min="5" max="5" width="8.28515625" style="1"/>
    <col min="6" max="6" width="14.28515625" style="1" bestFit="1" customWidth="1"/>
    <col min="7" max="7" width="15.140625" style="1"/>
    <col min="8" max="8" width="15.7109375" style="53" customWidth="1"/>
    <col min="9" max="9" width="4.140625" style="1" customWidth="1"/>
    <col min="10" max="10" width="12.85546875" style="60" customWidth="1"/>
    <col min="11" max="12" width="10.28515625" style="60" bestFit="1" customWidth="1"/>
    <col min="13" max="13" width="10.28515625" style="60" customWidth="1"/>
    <col min="14" max="14" width="10.28515625" style="60" bestFit="1" customWidth="1"/>
    <col min="15" max="15" width="8.28515625" style="57" customWidth="1"/>
    <col min="16" max="16" width="8.140625" style="57" customWidth="1"/>
    <col min="17" max="18" width="9.140625" style="57"/>
    <col min="19" max="1026" width="9.140625" style="1"/>
  </cols>
  <sheetData>
    <row r="1" spans="1:1026" ht="39.75" customHeight="1" thickBot="1" x14ac:dyDescent="0.35">
      <c r="A1" s="65" t="s">
        <v>9</v>
      </c>
      <c r="B1" s="66"/>
      <c r="C1" s="67"/>
      <c r="D1" s="67"/>
      <c r="E1" s="67"/>
      <c r="F1" s="67"/>
      <c r="G1" s="67"/>
      <c r="H1" s="68"/>
      <c r="I1"/>
      <c r="J1" s="59"/>
      <c r="K1" s="59"/>
      <c r="L1" s="59"/>
      <c r="M1" s="59"/>
      <c r="N1" s="59"/>
      <c r="O1" s="56"/>
      <c r="P1" s="56"/>
      <c r="Q1" s="56"/>
      <c r="R1" s="56"/>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3.75" customHeight="1" x14ac:dyDescent="0.25">
      <c r="A2" s="69"/>
      <c r="B2" s="42"/>
      <c r="C2" s="64"/>
      <c r="D2" s="43"/>
      <c r="E2" s="43"/>
      <c r="F2" s="43"/>
      <c r="G2" s="43"/>
      <c r="H2" s="51"/>
    </row>
    <row r="3" spans="1:1026" ht="47.25" x14ac:dyDescent="0.25">
      <c r="A3" s="41" t="s">
        <v>0</v>
      </c>
      <c r="B3" s="44" t="s">
        <v>1</v>
      </c>
      <c r="C3" s="2" t="s">
        <v>2</v>
      </c>
      <c r="D3" s="2" t="s">
        <v>3</v>
      </c>
      <c r="E3" s="2" t="s">
        <v>4</v>
      </c>
      <c r="F3" s="2" t="s">
        <v>5</v>
      </c>
      <c r="G3" s="2" t="s">
        <v>6</v>
      </c>
      <c r="H3" s="52" t="s">
        <v>44</v>
      </c>
      <c r="I3"/>
      <c r="J3" s="61" t="s">
        <v>45</v>
      </c>
      <c r="K3" s="59"/>
      <c r="L3" s="59"/>
      <c r="M3" s="59"/>
      <c r="N3" s="59"/>
      <c r="O3" s="56"/>
      <c r="P3" s="56"/>
      <c r="Q3" s="56"/>
      <c r="R3" s="56"/>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c r="AML3"/>
    </row>
    <row r="4" spans="1:1026" ht="42.75" customHeight="1" x14ac:dyDescent="0.25">
      <c r="A4" s="10">
        <v>1</v>
      </c>
      <c r="B4" s="45">
        <v>73768</v>
      </c>
      <c r="C4" s="4" t="s">
        <v>17</v>
      </c>
      <c r="D4" s="3" t="s">
        <v>7</v>
      </c>
      <c r="E4" s="8">
        <v>17</v>
      </c>
      <c r="F4" s="6">
        <f>N4</f>
        <v>254633.33333333334</v>
      </c>
      <c r="G4" s="5">
        <f t="shared" ref="G4:G19" si="0">E4*F4</f>
        <v>4328766.666666667</v>
      </c>
      <c r="H4" s="50">
        <f>G4+Composição!C$17</f>
        <v>4330521.5506666666</v>
      </c>
      <c r="I4"/>
      <c r="J4" s="59"/>
      <c r="K4" s="59">
        <v>238000</v>
      </c>
      <c r="L4" s="59">
        <v>250000</v>
      </c>
      <c r="M4" s="59">
        <v>275900</v>
      </c>
      <c r="N4" s="59">
        <f>(K4+L4+M4)/3</f>
        <v>254633.33333333334</v>
      </c>
      <c r="O4" s="56"/>
      <c r="P4" s="56"/>
      <c r="Q4" s="56" t="s">
        <v>49</v>
      </c>
      <c r="R4" s="56"/>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60.75" customHeight="1" x14ac:dyDescent="0.25">
      <c r="A5" s="10">
        <v>2</v>
      </c>
      <c r="B5" s="45">
        <v>73768</v>
      </c>
      <c r="C5" s="4" t="s">
        <v>18</v>
      </c>
      <c r="D5" s="3" t="s">
        <v>7</v>
      </c>
      <c r="E5" s="8">
        <v>6</v>
      </c>
      <c r="F5" s="6">
        <f>N5</f>
        <v>254633.33333333334</v>
      </c>
      <c r="G5" s="5">
        <f t="shared" si="0"/>
        <v>1527800</v>
      </c>
      <c r="H5" s="50">
        <f>G5+Composição!C$17</f>
        <v>1529554.8840000001</v>
      </c>
      <c r="I5"/>
      <c r="J5" s="59"/>
      <c r="K5" s="59">
        <v>238000</v>
      </c>
      <c r="L5" s="59">
        <v>250000</v>
      </c>
      <c r="M5" s="59">
        <v>275900</v>
      </c>
      <c r="N5" s="59">
        <f>(K5+L5+M5)/3</f>
        <v>254633.33333333334</v>
      </c>
      <c r="O5" s="56"/>
      <c r="P5" s="56"/>
      <c r="Q5" s="56" t="s">
        <v>49</v>
      </c>
      <c r="R5" s="56"/>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47.25" x14ac:dyDescent="0.25">
      <c r="A6" s="10">
        <v>3</v>
      </c>
      <c r="B6" s="45">
        <v>225468</v>
      </c>
      <c r="C6" s="11" t="s">
        <v>19</v>
      </c>
      <c r="D6" s="3" t="s">
        <v>7</v>
      </c>
      <c r="E6" s="8">
        <v>17</v>
      </c>
      <c r="F6" s="6">
        <v>234000</v>
      </c>
      <c r="G6" s="5">
        <f t="shared" si="0"/>
        <v>3978000</v>
      </c>
      <c r="H6" s="50">
        <f>G6+Composição!C$17</f>
        <v>3979754.8840000001</v>
      </c>
      <c r="I6"/>
      <c r="J6" s="62"/>
      <c r="K6" s="59"/>
      <c r="L6" s="59"/>
      <c r="M6" s="59"/>
      <c r="N6" s="59"/>
      <c r="O6" s="56"/>
      <c r="P6" s="56"/>
      <c r="Q6" s="56"/>
      <c r="R6" s="5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47.25" x14ac:dyDescent="0.25">
      <c r="A7" s="10">
        <v>4</v>
      </c>
      <c r="B7" s="45">
        <v>225468</v>
      </c>
      <c r="C7" s="4" t="s">
        <v>20</v>
      </c>
      <c r="D7" s="3" t="s">
        <v>7</v>
      </c>
      <c r="E7" s="8">
        <v>6</v>
      </c>
      <c r="F7" s="6">
        <v>234000</v>
      </c>
      <c r="G7" s="5">
        <f t="shared" si="0"/>
        <v>1404000</v>
      </c>
      <c r="H7" s="50">
        <f>G7+Composição!C$17</f>
        <v>1405754.8840000001</v>
      </c>
      <c r="I7"/>
      <c r="J7" s="62"/>
      <c r="K7" s="59"/>
      <c r="L7" s="59"/>
      <c r="M7" s="59"/>
      <c r="N7" s="59"/>
      <c r="O7" s="56"/>
      <c r="P7" s="56"/>
      <c r="Q7" s="56"/>
      <c r="R7" s="56"/>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ht="47.25" x14ac:dyDescent="0.25">
      <c r="A8" s="10">
        <v>5</v>
      </c>
      <c r="B8" s="45">
        <v>225485</v>
      </c>
      <c r="C8" s="11" t="s">
        <v>23</v>
      </c>
      <c r="D8" s="3" t="s">
        <v>7</v>
      </c>
      <c r="E8" s="8">
        <v>7</v>
      </c>
      <c r="F8" s="6">
        <v>482964.5</v>
      </c>
      <c r="G8" s="5">
        <f t="shared" si="0"/>
        <v>3380751.5</v>
      </c>
      <c r="H8" s="50">
        <f>G8+Composição!C$17</f>
        <v>3382506.3840000001</v>
      </c>
      <c r="I8"/>
      <c r="J8" s="59"/>
      <c r="K8" s="59"/>
      <c r="L8" s="59"/>
      <c r="M8" s="59"/>
      <c r="N8" s="59"/>
      <c r="O8" s="56"/>
      <c r="P8" s="56"/>
      <c r="Q8" s="56" t="s">
        <v>49</v>
      </c>
      <c r="R8" s="56"/>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c r="AMK8"/>
      <c r="AML8"/>
    </row>
    <row r="9" spans="1:1026" ht="47.25" x14ac:dyDescent="0.25">
      <c r="A9" s="10">
        <v>6</v>
      </c>
      <c r="B9" s="45">
        <v>225485</v>
      </c>
      <c r="C9" s="11" t="s">
        <v>24</v>
      </c>
      <c r="D9" s="3" t="s">
        <v>7</v>
      </c>
      <c r="E9" s="8">
        <f>8/4</f>
        <v>2</v>
      </c>
      <c r="F9" s="6">
        <v>482964.5</v>
      </c>
      <c r="G9" s="5">
        <f t="shared" si="0"/>
        <v>965929</v>
      </c>
      <c r="H9" s="50">
        <f>G9+Composição!C$17</f>
        <v>967683.88399999996</v>
      </c>
      <c r="I9"/>
      <c r="J9" s="59"/>
      <c r="K9" s="59"/>
      <c r="L9" s="59"/>
      <c r="M9" s="59"/>
      <c r="N9" s="59"/>
      <c r="O9" s="56"/>
      <c r="P9" s="56"/>
      <c r="Q9" s="56" t="s">
        <v>49</v>
      </c>
      <c r="R9" s="56"/>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c r="AML9"/>
    </row>
    <row r="10" spans="1:1026" ht="47.25" x14ac:dyDescent="0.25">
      <c r="A10" s="10">
        <v>7</v>
      </c>
      <c r="B10" s="45">
        <v>130419</v>
      </c>
      <c r="C10" s="9" t="s">
        <v>21</v>
      </c>
      <c r="D10" s="3" t="s">
        <v>7</v>
      </c>
      <c r="E10" s="8">
        <v>10</v>
      </c>
      <c r="F10" s="6">
        <f>N10</f>
        <v>496666.66666666669</v>
      </c>
      <c r="G10" s="5">
        <f t="shared" si="0"/>
        <v>4966666.666666667</v>
      </c>
      <c r="H10" s="50">
        <f>G10+Composição!C$17</f>
        <v>4968421.5506666666</v>
      </c>
      <c r="I10"/>
      <c r="J10" s="59">
        <v>516906.25</v>
      </c>
      <c r="K10" s="59">
        <v>470000</v>
      </c>
      <c r="L10" s="59">
        <v>485000</v>
      </c>
      <c r="M10" s="59">
        <v>535000</v>
      </c>
      <c r="N10" s="59">
        <f>(K10+L10+M10)/3</f>
        <v>496666.66666666669</v>
      </c>
      <c r="O10" s="58" t="s">
        <v>46</v>
      </c>
      <c r="P10" s="56" t="s">
        <v>48</v>
      </c>
      <c r="Q10" s="56" t="s">
        <v>49</v>
      </c>
      <c r="R10" s="56" t="s">
        <v>50</v>
      </c>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ht="47.25" x14ac:dyDescent="0.25">
      <c r="A11" s="10">
        <v>8</v>
      </c>
      <c r="B11" s="45">
        <v>130419</v>
      </c>
      <c r="C11" s="9" t="s">
        <v>22</v>
      </c>
      <c r="D11" s="3" t="s">
        <v>7</v>
      </c>
      <c r="E11" s="8">
        <v>4</v>
      </c>
      <c r="F11" s="6">
        <f>N11</f>
        <v>496666.66666666669</v>
      </c>
      <c r="G11" s="5">
        <f t="shared" si="0"/>
        <v>1986666.6666666667</v>
      </c>
      <c r="H11" s="50">
        <f>G11+Composição!C$17</f>
        <v>1988421.5506666668</v>
      </c>
      <c r="I11"/>
      <c r="J11" s="59">
        <v>516906.25</v>
      </c>
      <c r="K11" s="59">
        <v>470000</v>
      </c>
      <c r="L11" s="59">
        <v>485000</v>
      </c>
      <c r="M11" s="59">
        <v>535000</v>
      </c>
      <c r="N11" s="59">
        <f>(K11+L11+M11)/3</f>
        <v>496666.66666666669</v>
      </c>
      <c r="O11" s="58" t="s">
        <v>47</v>
      </c>
      <c r="P11" s="56" t="s">
        <v>48</v>
      </c>
      <c r="Q11" s="56" t="s">
        <v>49</v>
      </c>
      <c r="R11" s="56" t="s">
        <v>50</v>
      </c>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c r="AMK11"/>
      <c r="AML11"/>
    </row>
    <row r="12" spans="1:1026" ht="105" customHeight="1" x14ac:dyDescent="0.25">
      <c r="A12" s="10">
        <v>9</v>
      </c>
      <c r="B12" s="45">
        <v>214905</v>
      </c>
      <c r="C12" s="9" t="s">
        <v>14</v>
      </c>
      <c r="D12" s="3" t="s">
        <v>7</v>
      </c>
      <c r="E12" s="8">
        <v>5</v>
      </c>
      <c r="F12" s="6">
        <v>252000</v>
      </c>
      <c r="G12" s="5">
        <f t="shared" si="0"/>
        <v>1260000</v>
      </c>
      <c r="H12" s="50">
        <f>G12+Composição!C$17</f>
        <v>1261754.8840000001</v>
      </c>
      <c r="I12"/>
      <c r="J12" s="62"/>
      <c r="K12" s="59"/>
      <c r="L12" s="59"/>
      <c r="M12" s="59"/>
      <c r="N12" s="59"/>
      <c r="O12" s="56"/>
      <c r="P12" s="56"/>
      <c r="Q12" s="56"/>
      <c r="R12" s="56"/>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c r="AMK12"/>
      <c r="AML12"/>
    </row>
    <row r="13" spans="1:1026" ht="94.5" x14ac:dyDescent="0.25">
      <c r="A13" s="10">
        <v>10</v>
      </c>
      <c r="B13" s="45">
        <v>214905</v>
      </c>
      <c r="C13" s="9" t="s">
        <v>15</v>
      </c>
      <c r="D13" s="3" t="s">
        <v>7</v>
      </c>
      <c r="E13" s="8">
        <v>2</v>
      </c>
      <c r="F13" s="6">
        <v>252000</v>
      </c>
      <c r="G13" s="5">
        <f t="shared" si="0"/>
        <v>504000</v>
      </c>
      <c r="H13" s="50">
        <f>G13+Composição!C$17</f>
        <v>505754.88400000002</v>
      </c>
      <c r="I13"/>
      <c r="J13" s="62"/>
      <c r="K13" s="59"/>
      <c r="L13" s="59"/>
      <c r="M13" s="59"/>
      <c r="N13" s="59"/>
      <c r="O13" s="56"/>
      <c r="P13" s="56"/>
      <c r="Q13" s="56"/>
      <c r="R13" s="56"/>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c r="AMK13"/>
      <c r="AML13"/>
    </row>
    <row r="14" spans="1:1026" ht="137.25" customHeight="1" x14ac:dyDescent="0.25">
      <c r="A14" s="10">
        <v>11</v>
      </c>
      <c r="B14" s="45">
        <v>1937</v>
      </c>
      <c r="C14" s="9" t="s">
        <v>52</v>
      </c>
      <c r="D14" s="3" t="s">
        <v>7</v>
      </c>
      <c r="E14" s="8">
        <v>4</v>
      </c>
      <c r="F14" s="6">
        <v>380000</v>
      </c>
      <c r="G14" s="5">
        <f t="shared" si="0"/>
        <v>1520000</v>
      </c>
      <c r="H14" s="50">
        <f>G14+Composição!C$17</f>
        <v>1521754.8840000001</v>
      </c>
      <c r="I14"/>
      <c r="J14" s="62"/>
      <c r="K14" s="59"/>
      <c r="L14" s="59"/>
      <c r="M14" s="59"/>
      <c r="N14" s="59"/>
      <c r="O14" s="56"/>
      <c r="P14" s="56"/>
      <c r="Q14" s="56"/>
      <c r="R14" s="56"/>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c r="AMK14"/>
      <c r="AML14"/>
    </row>
    <row r="15" spans="1:1026" ht="141" customHeight="1" x14ac:dyDescent="0.25">
      <c r="A15" s="10">
        <v>12</v>
      </c>
      <c r="B15" s="45">
        <v>1937</v>
      </c>
      <c r="C15" s="9" t="s">
        <v>53</v>
      </c>
      <c r="D15" s="3" t="s">
        <v>7</v>
      </c>
      <c r="E15" s="8">
        <v>1</v>
      </c>
      <c r="F15" s="6">
        <v>380000</v>
      </c>
      <c r="G15" s="5">
        <f t="shared" si="0"/>
        <v>380000</v>
      </c>
      <c r="H15" s="50">
        <f>G15+Composição!C$17</f>
        <v>381754.88400000002</v>
      </c>
      <c r="I15"/>
      <c r="J15" s="62"/>
      <c r="K15" s="59"/>
      <c r="L15" s="59"/>
      <c r="M15" s="59"/>
      <c r="N15" s="59"/>
      <c r="O15" s="56"/>
      <c r="P15" s="56"/>
      <c r="Q15" s="56"/>
      <c r="R15" s="56"/>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173.25" x14ac:dyDescent="0.25">
      <c r="A16" s="10">
        <v>13</v>
      </c>
      <c r="B16" s="45">
        <v>1937</v>
      </c>
      <c r="C16" s="12" t="s">
        <v>16</v>
      </c>
      <c r="D16" s="3" t="s">
        <v>7</v>
      </c>
      <c r="E16" s="8">
        <v>8</v>
      </c>
      <c r="F16" s="6">
        <v>264975</v>
      </c>
      <c r="G16" s="5">
        <f t="shared" si="0"/>
        <v>2119800</v>
      </c>
      <c r="H16" s="50">
        <f>G16+Composição!C$17</f>
        <v>2121554.8840000001</v>
      </c>
      <c r="I16"/>
      <c r="J16" s="59"/>
      <c r="K16" s="62"/>
      <c r="L16" s="59"/>
      <c r="M16" s="59"/>
      <c r="N16" s="59"/>
      <c r="O16" s="56"/>
      <c r="P16" s="56"/>
      <c r="Q16" s="56"/>
      <c r="R16" s="5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60.25" customHeight="1" x14ac:dyDescent="0.25">
      <c r="A17" s="10">
        <v>14</v>
      </c>
      <c r="B17" s="45">
        <v>1937</v>
      </c>
      <c r="C17" s="12" t="s">
        <v>13</v>
      </c>
      <c r="D17" s="3" t="s">
        <v>7</v>
      </c>
      <c r="E17" s="8">
        <v>2</v>
      </c>
      <c r="F17" s="6">
        <v>264975</v>
      </c>
      <c r="G17" s="5">
        <f t="shared" si="0"/>
        <v>529950</v>
      </c>
      <c r="H17" s="50">
        <f>G17+Composição!C$17</f>
        <v>531704.88399999996</v>
      </c>
      <c r="I17"/>
      <c r="J17" s="59"/>
      <c r="K17" s="62" t="s">
        <v>51</v>
      </c>
      <c r="L17" s="59"/>
      <c r="M17" s="59"/>
      <c r="N17" s="59"/>
      <c r="O17" s="56"/>
      <c r="P17" s="56"/>
      <c r="Q17" s="56"/>
      <c r="R17" s="56"/>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305.25" customHeight="1" x14ac:dyDescent="0.25">
      <c r="A18" s="10">
        <v>15</v>
      </c>
      <c r="B18" s="46">
        <v>361421</v>
      </c>
      <c r="C18" s="47" t="s">
        <v>54</v>
      </c>
      <c r="D18" s="3" t="s">
        <v>7</v>
      </c>
      <c r="E18" s="8">
        <v>10</v>
      </c>
      <c r="F18" s="6">
        <v>134005</v>
      </c>
      <c r="G18" s="5">
        <f t="shared" si="0"/>
        <v>1340050</v>
      </c>
      <c r="H18" s="50">
        <f>G18+Composição!C$17</f>
        <v>1341804.8840000001</v>
      </c>
      <c r="I18"/>
      <c r="J18" s="62" t="s">
        <v>56</v>
      </c>
      <c r="K18" s="59"/>
      <c r="L18" s="59"/>
      <c r="M18" s="59"/>
      <c r="N18" s="59"/>
      <c r="O18" s="56"/>
      <c r="P18" s="56"/>
      <c r="Q18" s="56"/>
      <c r="R18" s="56"/>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313.5" customHeight="1" x14ac:dyDescent="0.25">
      <c r="A19" s="10">
        <v>16</v>
      </c>
      <c r="B19" s="46">
        <v>361421</v>
      </c>
      <c r="C19" s="12" t="s">
        <v>55</v>
      </c>
      <c r="D19" s="3" t="s">
        <v>7</v>
      </c>
      <c r="E19" s="8">
        <v>4</v>
      </c>
      <c r="F19" s="6">
        <v>134005</v>
      </c>
      <c r="G19" s="5">
        <f t="shared" si="0"/>
        <v>536020</v>
      </c>
      <c r="H19" s="50">
        <f>G19+Composição!C$17</f>
        <v>537774.88399999996</v>
      </c>
      <c r="I19"/>
      <c r="J19" s="62" t="s">
        <v>56</v>
      </c>
      <c r="K19" s="59"/>
      <c r="L19" s="59"/>
      <c r="M19" s="59"/>
      <c r="N19" s="59"/>
      <c r="O19" s="56"/>
      <c r="P19" s="56"/>
      <c r="Q19" s="56"/>
      <c r="R19" s="56"/>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4.75" customHeight="1" thickBot="1" x14ac:dyDescent="0.3">
      <c r="A20" s="63"/>
      <c r="B20" s="23"/>
      <c r="C20" s="23"/>
      <c r="D20" s="23"/>
      <c r="E20" s="48"/>
      <c r="F20" s="49" t="s">
        <v>8</v>
      </c>
      <c r="G20" s="54">
        <f>SUM(G4:G19)</f>
        <v>30728400.500000004</v>
      </c>
      <c r="H20" s="55">
        <f>SUM(H4:H19)</f>
        <v>30756478.643999998</v>
      </c>
      <c r="I20"/>
      <c r="J20" s="59"/>
      <c r="K20" s="59"/>
      <c r="L20" s="59"/>
      <c r="M20" s="59"/>
      <c r="N20" s="59"/>
      <c r="O20" s="56"/>
      <c r="P20" s="56"/>
      <c r="Q20" s="56"/>
      <c r="R20" s="56"/>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4" spans="1:1026" x14ac:dyDescent="0.25">
      <c r="C24" s="43"/>
      <c r="D24" s="43"/>
      <c r="E24" s="43"/>
      <c r="F24" s="43"/>
      <c r="G24" s="43"/>
      <c r="H24" s="70"/>
    </row>
    <row r="25" spans="1:1026" x14ac:dyDescent="0.25">
      <c r="C25" s="43"/>
      <c r="D25" s="43"/>
      <c r="E25" s="43"/>
      <c r="F25" s="43"/>
      <c r="G25" s="43"/>
      <c r="H25" s="71"/>
    </row>
    <row r="26" spans="1:1026" x14ac:dyDescent="0.25">
      <c r="C26" s="43"/>
      <c r="D26" s="43"/>
      <c r="E26" s="43"/>
      <c r="F26" s="43"/>
      <c r="G26" s="43"/>
      <c r="H26" s="70"/>
    </row>
    <row r="27" spans="1:1026" x14ac:dyDescent="0.25">
      <c r="C27" s="43"/>
      <c r="D27" s="43"/>
      <c r="E27" s="43"/>
      <c r="F27" s="43"/>
      <c r="G27" s="43"/>
      <c r="H27" s="71"/>
    </row>
    <row r="28" spans="1:1026" x14ac:dyDescent="0.25">
      <c r="C28" s="43"/>
      <c r="D28" s="43"/>
      <c r="E28" s="43"/>
      <c r="F28" s="43"/>
      <c r="G28" s="43"/>
      <c r="H28" s="70"/>
    </row>
    <row r="29" spans="1:1026" x14ac:dyDescent="0.25">
      <c r="C29" s="43"/>
      <c r="D29" s="43"/>
      <c r="E29" s="43"/>
      <c r="F29" s="43"/>
      <c r="G29" s="43"/>
      <c r="H29" s="71"/>
    </row>
  </sheetData>
  <autoFilter ref="A3:G20"/>
  <dataValidations disablePrompts="1" count="1">
    <dataValidation allowBlank="1" showInputMessage="1" showErrorMessage="1" errorTitle="Não modificar valores" error="Erro" sqref="D3:E3">
      <formula1>0</formula1>
      <formula2>0</formula2>
    </dataValidation>
  </dataValidations>
  <printOptions horizontalCentered="1"/>
  <pageMargins left="0.78740157480314965" right="0.39370078740157483" top="0.78740157480314965" bottom="0.78740157480314965" header="0.51181102362204722" footer="0.51181102362204722"/>
  <pageSetup paperSize="9" scale="45" firstPageNumber="0" fitToHeight="0" orientation="portrait" verticalDpi="4294967294"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workbookViewId="0">
      <selection activeCell="D23" sqref="D23"/>
    </sheetView>
  </sheetViews>
  <sheetFormatPr defaultRowHeight="15" x14ac:dyDescent="0.25"/>
  <cols>
    <col min="1" max="1" width="15" customWidth="1"/>
    <col min="2" max="2" width="16.5703125" customWidth="1"/>
    <col min="3" max="3" width="12.140625" bestFit="1" customWidth="1"/>
    <col min="4" max="4" width="10.5703125" bestFit="1" customWidth="1"/>
    <col min="10" max="13" width="16.85546875" bestFit="1" customWidth="1"/>
  </cols>
  <sheetData>
    <row r="1" spans="1:13" x14ac:dyDescent="0.25">
      <c r="A1" s="72" t="s">
        <v>25</v>
      </c>
      <c r="B1" s="13" t="s">
        <v>26</v>
      </c>
      <c r="C1" s="74" t="s">
        <v>27</v>
      </c>
      <c r="D1" s="76" t="s">
        <v>28</v>
      </c>
    </row>
    <row r="2" spans="1:13" ht="15.75" thickBot="1" x14ac:dyDescent="0.3">
      <c r="A2" s="73"/>
      <c r="B2" s="14" t="s">
        <v>29</v>
      </c>
      <c r="C2" s="75"/>
      <c r="D2" s="77"/>
    </row>
    <row r="3" spans="1:13" x14ac:dyDescent="0.25">
      <c r="A3" s="15" t="s">
        <v>30</v>
      </c>
      <c r="B3" s="16">
        <v>523.41999999999996</v>
      </c>
      <c r="C3" s="17">
        <f>AVERAGE(B3:B7)</f>
        <v>749.96399999999994</v>
      </c>
      <c r="D3" s="18">
        <f>MEDIAN(B3:B7)</f>
        <v>801.6</v>
      </c>
    </row>
    <row r="4" spans="1:13" x14ac:dyDescent="0.25">
      <c r="A4" s="15" t="s">
        <v>31</v>
      </c>
      <c r="B4" s="16">
        <v>897.42</v>
      </c>
      <c r="C4" s="19"/>
      <c r="D4" s="20"/>
    </row>
    <row r="5" spans="1:13" x14ac:dyDescent="0.25">
      <c r="A5" s="15" t="s">
        <v>32</v>
      </c>
      <c r="B5" s="16">
        <v>801.6</v>
      </c>
      <c r="C5" s="19"/>
      <c r="D5" s="20"/>
    </row>
    <row r="6" spans="1:13" x14ac:dyDescent="0.25">
      <c r="A6" s="15" t="s">
        <v>33</v>
      </c>
      <c r="B6" s="16">
        <v>1159.22</v>
      </c>
      <c r="C6" s="19"/>
      <c r="D6" s="20"/>
    </row>
    <row r="7" spans="1:13" ht="15.75" thickBot="1" x14ac:dyDescent="0.3">
      <c r="A7" s="21" t="s">
        <v>34</v>
      </c>
      <c r="B7" s="22">
        <v>368.16</v>
      </c>
      <c r="C7" s="23"/>
      <c r="D7" s="24"/>
    </row>
    <row r="8" spans="1:13" ht="15.75" thickBot="1" x14ac:dyDescent="0.3">
      <c r="L8" s="7">
        <v>25000000</v>
      </c>
    </row>
    <row r="9" spans="1:13" ht="45" x14ac:dyDescent="0.25">
      <c r="A9" s="25" t="s">
        <v>35</v>
      </c>
      <c r="B9" s="26">
        <v>295</v>
      </c>
    </row>
    <row r="10" spans="1:13" ht="15.75" thickBot="1" x14ac:dyDescent="0.3">
      <c r="A10" s="27" t="s">
        <v>36</v>
      </c>
      <c r="B10" s="28">
        <v>105</v>
      </c>
      <c r="I10">
        <v>25000</v>
      </c>
      <c r="K10" t="s">
        <v>10</v>
      </c>
      <c r="L10">
        <v>35</v>
      </c>
      <c r="M10" s="7">
        <f>$L$8*L10/$L$13</f>
        <v>8750000</v>
      </c>
    </row>
    <row r="11" spans="1:13" ht="15.75" thickBot="1" x14ac:dyDescent="0.3">
      <c r="A11" s="29"/>
      <c r="B11" s="30"/>
      <c r="K11" t="s">
        <v>11</v>
      </c>
      <c r="L11">
        <v>50</v>
      </c>
      <c r="M11" s="7">
        <f>$L$8*L11/$L$13</f>
        <v>12500000</v>
      </c>
    </row>
    <row r="12" spans="1:13" ht="30.75" thickBot="1" x14ac:dyDescent="0.3">
      <c r="A12" s="31" t="s">
        <v>37</v>
      </c>
      <c r="B12" s="32">
        <f>(295*2)+105</f>
        <v>695</v>
      </c>
      <c r="K12" t="s">
        <v>12</v>
      </c>
      <c r="L12">
        <v>15</v>
      </c>
      <c r="M12" s="7">
        <f>$L$8*L12/$L$13</f>
        <v>3750000</v>
      </c>
    </row>
    <row r="13" spans="1:13" ht="15.75" thickBot="1" x14ac:dyDescent="0.3">
      <c r="L13">
        <f>SUM(L10:L12)</f>
        <v>100</v>
      </c>
    </row>
    <row r="14" spans="1:13" ht="45" x14ac:dyDescent="0.25">
      <c r="A14" s="33" t="s">
        <v>38</v>
      </c>
      <c r="B14" s="34" t="s">
        <v>39</v>
      </c>
      <c r="C14" s="35" t="s">
        <v>40</v>
      </c>
      <c r="D14" s="36" t="s">
        <v>41</v>
      </c>
    </row>
    <row r="15" spans="1:13" ht="15.75" thickBot="1" x14ac:dyDescent="0.3">
      <c r="A15" s="21" t="s">
        <v>42</v>
      </c>
      <c r="B15" s="22">
        <v>38.74</v>
      </c>
      <c r="C15" s="37">
        <v>8</v>
      </c>
      <c r="D15" s="38">
        <f>B15*C15</f>
        <v>309.92</v>
      </c>
    </row>
    <row r="16" spans="1:13" ht="15.75" thickBot="1" x14ac:dyDescent="0.3"/>
    <row r="17" spans="1:11" ht="15.75" thickBot="1" x14ac:dyDescent="0.3">
      <c r="A17" s="78" t="s">
        <v>43</v>
      </c>
      <c r="B17" s="79"/>
      <c r="C17" s="39">
        <f>C3+B12+D15</f>
        <v>1754.884</v>
      </c>
    </row>
    <row r="18" spans="1:11" x14ac:dyDescent="0.25">
      <c r="A18" s="40"/>
    </row>
    <row r="19" spans="1:11" x14ac:dyDescent="0.25">
      <c r="C19">
        <v>1754.88</v>
      </c>
      <c r="J19" s="7">
        <v>8750000</v>
      </c>
      <c r="K19" s="7">
        <v>8843177.4900000002</v>
      </c>
    </row>
    <row r="20" spans="1:11" x14ac:dyDescent="0.25">
      <c r="J20" s="7">
        <v>12500000</v>
      </c>
      <c r="K20" s="7">
        <v>12405299.85</v>
      </c>
    </row>
    <row r="21" spans="1:11" x14ac:dyDescent="0.25">
      <c r="J21" s="7">
        <v>3750000</v>
      </c>
      <c r="K21" s="7">
        <v>3782565.66</v>
      </c>
    </row>
    <row r="22" spans="1:11" x14ac:dyDescent="0.25">
      <c r="J22" s="7">
        <f>SUM(J19:J21)</f>
        <v>25000000</v>
      </c>
      <c r="K22" s="7">
        <f>SUM(K19:K21)</f>
        <v>25031043</v>
      </c>
    </row>
  </sheetData>
  <mergeCells count="4">
    <mergeCell ref="A1:A2"/>
    <mergeCell ref="C1:C2"/>
    <mergeCell ref="D1:D2"/>
    <mergeCell ref="A17:B17"/>
  </mergeCells>
  <pageMargins left="0.511811024" right="0.511811024" top="0.78740157499999996" bottom="0.78740157499999996" header="0.31496062000000002" footer="0.31496062000000002"/>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1195</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Planilha Edital</vt:lpstr>
      <vt:lpstr>Composição</vt:lpstr>
      <vt:lpstr>Plan1</vt:lpstr>
      <vt:lpstr>'Planilha Edital'!Area_de_impressao</vt:lpstr>
      <vt:lpstr>'Planilha Edital'!Print_Area_0</vt:lpstr>
      <vt:lpstr>'Planilha Edital'!Print_Titles_0</vt:lpstr>
      <vt:lpstr>'Planilha Edital'!Titulos_de_impressao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Magno Botelho Bagetti</dc:creator>
  <cp:lastModifiedBy>Frederico Araújo Rodrigues</cp:lastModifiedBy>
  <cp:revision>3</cp:revision>
  <cp:lastPrinted>2019-12-10T21:50:37Z</cp:lastPrinted>
  <dcterms:created xsi:type="dcterms:W3CDTF">2017-07-19T17:24:35Z</dcterms:created>
  <dcterms:modified xsi:type="dcterms:W3CDTF">2019-12-10T21:54:36Z</dcterms:modified>
  <dc:language>pt-BR</dc:language>
</cp:coreProperties>
</file>