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Y:\TR\TO\TO.SRP.Asfalto\TR\5 PR SL\"/>
    </mc:Choice>
  </mc:AlternateContent>
  <bookViews>
    <workbookView xWindow="-120" yWindow="-120" windowWidth="29040" windowHeight="15840" tabRatio="783"/>
  </bookViews>
  <sheets>
    <sheet name="Trecho 2k" sheetId="16" r:id="rId1"/>
    <sheet name="Trecho 30k" sheetId="99" r:id="rId2"/>
    <sheet name="MC " sheetId="19" r:id="rId3"/>
    <sheet name="COMPOSIÇÃO DE CUSTOS" sheetId="98" r:id="rId4"/>
    <sheet name="CRONOGRAMA30k" sheetId="100" r:id="rId5"/>
    <sheet name="COMP. PROJ. EXECUTIVO" sheetId="95" r:id="rId6"/>
    <sheet name="MAT BET" sheetId="91" r:id="rId7"/>
    <sheet name="BDI" sheetId="96" r:id="rId8"/>
    <sheet name="ENCARGOS SOCIAIS" sheetId="9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 localSheetId="5">#REF!</definedName>
    <definedName name="__aga14" localSheetId="3">#REF!</definedName>
    <definedName name="__aga14" localSheetId="8">#REF!</definedName>
    <definedName name="__aga14">#REF!</definedName>
    <definedName name="__bur3220" localSheetId="5">#REF!</definedName>
    <definedName name="__bur3220" localSheetId="3">#REF!</definedName>
    <definedName name="__bur3220" localSheetId="8">#REF!</definedName>
    <definedName name="__bur3220">#REF!</definedName>
    <definedName name="__cap20" localSheetId="5">#REF!</definedName>
    <definedName name="__cap20" localSheetId="3">#REF!</definedName>
    <definedName name="__cap20" localSheetId="8">#REF!</definedName>
    <definedName name="__cap20">#REF!</definedName>
    <definedName name="__cva50" localSheetId="5">#REF!</definedName>
    <definedName name="__cva50" localSheetId="3">#REF!</definedName>
    <definedName name="__cva50" localSheetId="8">#REF!</definedName>
    <definedName name="__cva50">#REF!</definedName>
    <definedName name="__cva60" localSheetId="5">#REF!</definedName>
    <definedName name="__cva60" localSheetId="3">#REF!</definedName>
    <definedName name="__cva60" localSheetId="8">#REF!</definedName>
    <definedName name="__cva60">#REF!</definedName>
    <definedName name="__cve45100" localSheetId="5">#REF!</definedName>
    <definedName name="__cve45100" localSheetId="3">#REF!</definedName>
    <definedName name="__cve45100" localSheetId="8">#REF!</definedName>
    <definedName name="__cve45100">#REF!</definedName>
    <definedName name="__cve90100" localSheetId="5">#REF!</definedName>
    <definedName name="__cve90100" localSheetId="3">#REF!</definedName>
    <definedName name="__cve90100" localSheetId="8">#REF!</definedName>
    <definedName name="__cve90100">#REF!</definedName>
    <definedName name="__cve9040" localSheetId="5">#REF!</definedName>
    <definedName name="__cve9040" localSheetId="3">#REF!</definedName>
    <definedName name="__cve9040" localSheetId="8">#REF!</definedName>
    <definedName name="__cve9040">#REF!</definedName>
    <definedName name="__djm10" localSheetId="5">#REF!</definedName>
    <definedName name="__djm10" localSheetId="3">#REF!</definedName>
    <definedName name="__djm10" localSheetId="8">#REF!</definedName>
    <definedName name="__djm10">#REF!</definedName>
    <definedName name="__djm15" localSheetId="5">#REF!</definedName>
    <definedName name="__djm15" localSheetId="3">#REF!</definedName>
    <definedName name="__djm15" localSheetId="8">#REF!</definedName>
    <definedName name="__djm15">#REF!</definedName>
    <definedName name="__epl2" localSheetId="5">#REF!</definedName>
    <definedName name="__epl2" localSheetId="3">#REF!</definedName>
    <definedName name="__epl2" localSheetId="8">#REF!</definedName>
    <definedName name="__epl2">#REF!</definedName>
    <definedName name="__epl5" localSheetId="5">#REF!</definedName>
    <definedName name="__epl5" localSheetId="3">#REF!</definedName>
    <definedName name="__epl5" localSheetId="8">#REF!</definedName>
    <definedName name="__epl5">#REF!</definedName>
    <definedName name="__fil1" localSheetId="5">#REF!</definedName>
    <definedName name="__fil1" localSheetId="3">#REF!</definedName>
    <definedName name="__fil1" localSheetId="8">#REF!</definedName>
    <definedName name="__fil1">#REF!</definedName>
    <definedName name="__fil2" localSheetId="5">#REF!</definedName>
    <definedName name="__fil2" localSheetId="3">#REF!</definedName>
    <definedName name="__fil2" localSheetId="8">#REF!</definedName>
    <definedName name="__fil2">#REF!</definedName>
    <definedName name="__fio12" localSheetId="5">#REF!</definedName>
    <definedName name="__fio12" localSheetId="3">#REF!</definedName>
    <definedName name="__fio12" localSheetId="8">#REF!</definedName>
    <definedName name="__fio12">#REF!</definedName>
    <definedName name="__fis5" localSheetId="5">#REF!</definedName>
    <definedName name="__fis5" localSheetId="3">#REF!</definedName>
    <definedName name="__fis5" localSheetId="8">#REF!</definedName>
    <definedName name="__fis5">#REF!</definedName>
    <definedName name="__flf50" localSheetId="5">#REF!</definedName>
    <definedName name="__flf50" localSheetId="3">#REF!</definedName>
    <definedName name="__flf50" localSheetId="8">#REF!</definedName>
    <definedName name="__flf50">#REF!</definedName>
    <definedName name="__flf60" localSheetId="5">#REF!</definedName>
    <definedName name="__flf60" localSheetId="3">#REF!</definedName>
    <definedName name="__flf60" localSheetId="8">#REF!</definedName>
    <definedName name="__flf60">#REF!</definedName>
    <definedName name="__fpd12" localSheetId="5">#REF!</definedName>
    <definedName name="__fpd12" localSheetId="3">#REF!</definedName>
    <definedName name="__fpd12" localSheetId="8">#REF!</definedName>
    <definedName name="__fpd12">#REF!</definedName>
    <definedName name="__fvr10" localSheetId="5">#REF!</definedName>
    <definedName name="__fvr10" localSheetId="3">#REF!</definedName>
    <definedName name="__fvr10" localSheetId="8">#REF!</definedName>
    <definedName name="__fvr10">#REF!</definedName>
    <definedName name="__itu1" localSheetId="5">#REF!</definedName>
    <definedName name="__itu1" localSheetId="3">#REF!</definedName>
    <definedName name="__itu1" localSheetId="8">#REF!</definedName>
    <definedName name="__itu1">#REF!</definedName>
    <definedName name="__jla20" localSheetId="5">#REF!</definedName>
    <definedName name="__jla20" localSheetId="3">#REF!</definedName>
    <definedName name="__jla20" localSheetId="8">#REF!</definedName>
    <definedName name="__jla20">#REF!</definedName>
    <definedName name="__jla32" localSheetId="5">#REF!</definedName>
    <definedName name="__jla32" localSheetId="3">#REF!</definedName>
    <definedName name="__jla32" localSheetId="8">#REF!</definedName>
    <definedName name="__jla32">#REF!</definedName>
    <definedName name="__lpi100" localSheetId="5">#REF!</definedName>
    <definedName name="__lpi100" localSheetId="3">#REF!</definedName>
    <definedName name="__lpi100" localSheetId="8">#REF!</definedName>
    <definedName name="__lpi100">#REF!</definedName>
    <definedName name="__lvg10060" localSheetId="5">#REF!</definedName>
    <definedName name="__lvg10060" localSheetId="3">#REF!</definedName>
    <definedName name="__lvg10060" localSheetId="8">#REF!</definedName>
    <definedName name="__lvg10060">#REF!</definedName>
    <definedName name="__lvp32" localSheetId="5">#REF!</definedName>
    <definedName name="__lvp32" localSheetId="3">#REF!</definedName>
    <definedName name="__lvp32" localSheetId="8">#REF!</definedName>
    <definedName name="__lvp32">#REF!</definedName>
    <definedName name="__man50" localSheetId="5">#REF!</definedName>
    <definedName name="__man50" localSheetId="3">#REF!</definedName>
    <definedName name="__man50" localSheetId="8">#REF!</definedName>
    <definedName name="__man50">#REF!</definedName>
    <definedName name="__ope1" localSheetId="5">#REF!</definedName>
    <definedName name="__ope1" localSheetId="3">#REF!</definedName>
    <definedName name="__ope1" localSheetId="8">#REF!</definedName>
    <definedName name="__ope1">#REF!</definedName>
    <definedName name="__ope2" localSheetId="5">#REF!</definedName>
    <definedName name="__ope2" localSheetId="3">#REF!</definedName>
    <definedName name="__ope2" localSheetId="8">#REF!</definedName>
    <definedName name="__ope2">#REF!</definedName>
    <definedName name="__ope3" localSheetId="5">#REF!</definedName>
    <definedName name="__ope3" localSheetId="3">#REF!</definedName>
    <definedName name="__ope3" localSheetId="8">#REF!</definedName>
    <definedName name="__ope3">#REF!</definedName>
    <definedName name="__pne1" localSheetId="5">#REF!</definedName>
    <definedName name="__pne1" localSheetId="3">#REF!</definedName>
    <definedName name="__pne1" localSheetId="8">#REF!</definedName>
    <definedName name="__pne1">#REF!</definedName>
    <definedName name="__pne2" localSheetId="5">#REF!</definedName>
    <definedName name="__pne2" localSheetId="3">#REF!</definedName>
    <definedName name="__pne2" localSheetId="8">#REF!</definedName>
    <definedName name="__pne2">#REF!</definedName>
    <definedName name="__ptm6" localSheetId="5">#REF!</definedName>
    <definedName name="__ptm6" localSheetId="3">#REF!</definedName>
    <definedName name="__ptm6" localSheetId="8">#REF!</definedName>
    <definedName name="__ptm6">#REF!</definedName>
    <definedName name="__qdm3" localSheetId="5">#REF!</definedName>
    <definedName name="__qdm3" localSheetId="3">#REF!</definedName>
    <definedName name="__qdm3" localSheetId="8">#REF!</definedName>
    <definedName name="__qdm3">#REF!</definedName>
    <definedName name="__rcm10" localSheetId="5">#REF!</definedName>
    <definedName name="__rcm10" localSheetId="3">#REF!</definedName>
    <definedName name="__rcm10" localSheetId="8">#REF!</definedName>
    <definedName name="__rcm10">#REF!</definedName>
    <definedName name="__rcm15" localSheetId="5">#REF!</definedName>
    <definedName name="__rcm15" localSheetId="3">#REF!</definedName>
    <definedName name="__rcm15" localSheetId="8">#REF!</definedName>
    <definedName name="__rcm15">#REF!</definedName>
    <definedName name="__rcm20" localSheetId="5">#REF!</definedName>
    <definedName name="__rcm20" localSheetId="3">#REF!</definedName>
    <definedName name="__rcm20" localSheetId="8">#REF!</definedName>
    <definedName name="__rcm20">#REF!</definedName>
    <definedName name="__rcm5" localSheetId="5">#REF!</definedName>
    <definedName name="__rcm5" localSheetId="3">#REF!</definedName>
    <definedName name="__rcm5" localSheetId="8">#REF!</definedName>
    <definedName name="__rcm5">#REF!</definedName>
    <definedName name="__res10" localSheetId="5">#REF!</definedName>
    <definedName name="__res10" localSheetId="3">#REF!</definedName>
    <definedName name="__res10" localSheetId="8">#REF!</definedName>
    <definedName name="__res10">#REF!</definedName>
    <definedName name="__res15" localSheetId="5">#REF!</definedName>
    <definedName name="__res15" localSheetId="3">#REF!</definedName>
    <definedName name="__res15" localSheetId="8">#REF!</definedName>
    <definedName name="__res15">#REF!</definedName>
    <definedName name="__res5" localSheetId="5">#REF!</definedName>
    <definedName name="__res5" localSheetId="3">#REF!</definedName>
    <definedName name="__res5" localSheetId="8">#REF!</definedName>
    <definedName name="__res5">#REF!</definedName>
    <definedName name="__rgf60" localSheetId="5">#REF!</definedName>
    <definedName name="__rgf60" localSheetId="3">#REF!</definedName>
    <definedName name="__rgf60" localSheetId="8">#REF!</definedName>
    <definedName name="__rgf60">#REF!</definedName>
    <definedName name="__rgp1" localSheetId="5">#REF!</definedName>
    <definedName name="__rgp1" localSheetId="3">#REF!</definedName>
    <definedName name="__rgp1" localSheetId="8">#REF!</definedName>
    <definedName name="__rgp1">#REF!</definedName>
    <definedName name="__tap100" localSheetId="5">#REF!</definedName>
    <definedName name="__tap100" localSheetId="3">#REF!</definedName>
    <definedName name="__tap100" localSheetId="8">#REF!</definedName>
    <definedName name="__tap100">#REF!</definedName>
    <definedName name="__tba20" localSheetId="5">#REF!</definedName>
    <definedName name="__tba20" localSheetId="3">#REF!</definedName>
    <definedName name="__tba20" localSheetId="8">#REF!</definedName>
    <definedName name="__tba20">#REF!</definedName>
    <definedName name="__tba32" localSheetId="5">#REF!</definedName>
    <definedName name="__tba32" localSheetId="3">#REF!</definedName>
    <definedName name="__tba32" localSheetId="8">#REF!</definedName>
    <definedName name="__tba32">#REF!</definedName>
    <definedName name="__tba50" localSheetId="5">#REF!</definedName>
    <definedName name="__tba50" localSheetId="3">#REF!</definedName>
    <definedName name="__tba50" localSheetId="8">#REF!</definedName>
    <definedName name="__tba50">#REF!</definedName>
    <definedName name="__tba60" localSheetId="5">#REF!</definedName>
    <definedName name="__tba60" localSheetId="3">#REF!</definedName>
    <definedName name="__tba60" localSheetId="8">#REF!</definedName>
    <definedName name="__tba60">#REF!</definedName>
    <definedName name="__tbe100" localSheetId="5">#REF!</definedName>
    <definedName name="__tbe100" localSheetId="3">#REF!</definedName>
    <definedName name="__tbe100" localSheetId="8">#REF!</definedName>
    <definedName name="__tbe100">#REF!</definedName>
    <definedName name="__tbe40" localSheetId="5">#REF!</definedName>
    <definedName name="__tbe40" localSheetId="3">#REF!</definedName>
    <definedName name="__tbe40" localSheetId="8">#REF!</definedName>
    <definedName name="__tbe40">#REF!</definedName>
    <definedName name="__tbe50" localSheetId="5">#REF!</definedName>
    <definedName name="__tbe50" localSheetId="3">#REF!</definedName>
    <definedName name="__tbe50" localSheetId="8">#REF!</definedName>
    <definedName name="__tbe50">#REF!</definedName>
    <definedName name="__tea32" localSheetId="5">#REF!</definedName>
    <definedName name="__tea32" localSheetId="3">#REF!</definedName>
    <definedName name="__tea32" localSheetId="8">#REF!</definedName>
    <definedName name="__tea32">#REF!</definedName>
    <definedName name="__tea4560" localSheetId="5">#REF!</definedName>
    <definedName name="__tea4560" localSheetId="3">#REF!</definedName>
    <definedName name="__tea4560" localSheetId="8">#REF!</definedName>
    <definedName name="__tea4560">#REF!</definedName>
    <definedName name="__tee100" localSheetId="5">#REF!</definedName>
    <definedName name="__tee100" localSheetId="3">#REF!</definedName>
    <definedName name="__tee100" localSheetId="8">#REF!</definedName>
    <definedName name="__tee100">#REF!</definedName>
    <definedName name="__ter10050" localSheetId="5">#REF!</definedName>
    <definedName name="__ter10050" localSheetId="3">#REF!</definedName>
    <definedName name="__ter10050" localSheetId="8">#REF!</definedName>
    <definedName name="__ter10050">#REF!</definedName>
    <definedName name="__tlf6" localSheetId="5">#REF!</definedName>
    <definedName name="__tlf6" localSheetId="3">#REF!</definedName>
    <definedName name="__tlf6" localSheetId="8">#REF!</definedName>
    <definedName name="__tlf6">#REF!</definedName>
    <definedName name="__tub10012" localSheetId="5">#REF!</definedName>
    <definedName name="__tub10012" localSheetId="3">#REF!</definedName>
    <definedName name="__tub10012" localSheetId="8">#REF!</definedName>
    <definedName name="__tub10012">#REF!</definedName>
    <definedName name="__tub10015" localSheetId="5">#REF!</definedName>
    <definedName name="__tub10015" localSheetId="3">#REF!</definedName>
    <definedName name="__tub10015" localSheetId="8">#REF!</definedName>
    <definedName name="__tub10015">#REF!</definedName>
    <definedName name="__tub10020" localSheetId="5">#REF!</definedName>
    <definedName name="__tub10020" localSheetId="3">#REF!</definedName>
    <definedName name="__tub10020" localSheetId="8">#REF!</definedName>
    <definedName name="__tub10020">#REF!</definedName>
    <definedName name="__tub4012" localSheetId="5">#REF!</definedName>
    <definedName name="__tub4012" localSheetId="3">#REF!</definedName>
    <definedName name="__tub4012" localSheetId="8">#REF!</definedName>
    <definedName name="__tub4012">#REF!</definedName>
    <definedName name="__tub4015" localSheetId="5">#REF!</definedName>
    <definedName name="__tub4015" localSheetId="3">#REF!</definedName>
    <definedName name="__tub4015" localSheetId="8">#REF!</definedName>
    <definedName name="__tub4015">#REF!</definedName>
    <definedName name="__tub4020" localSheetId="5">#REF!</definedName>
    <definedName name="__tub4020" localSheetId="3">#REF!</definedName>
    <definedName name="__tub4020" localSheetId="8">#REF!</definedName>
    <definedName name="__tub4020">#REF!</definedName>
    <definedName name="__tub5012" localSheetId="5">#REF!</definedName>
    <definedName name="__tub5012" localSheetId="3">#REF!</definedName>
    <definedName name="__tub5012" localSheetId="8">#REF!</definedName>
    <definedName name="__tub5012">#REF!</definedName>
    <definedName name="__tub5015" localSheetId="5">#REF!</definedName>
    <definedName name="__tub5015" localSheetId="3">#REF!</definedName>
    <definedName name="__tub5015" localSheetId="8">#REF!</definedName>
    <definedName name="__tub5015">#REF!</definedName>
    <definedName name="__tub5020" localSheetId="5">#REF!</definedName>
    <definedName name="__tub5020" localSheetId="3">#REF!</definedName>
    <definedName name="__tub5020" localSheetId="8">#REF!</definedName>
    <definedName name="__tub5020">#REF!</definedName>
    <definedName name="__tub7512" localSheetId="5">#REF!</definedName>
    <definedName name="__tub7512" localSheetId="3">#REF!</definedName>
    <definedName name="__tub7512" localSheetId="8">#REF!</definedName>
    <definedName name="__tub7512">#REF!</definedName>
    <definedName name="__tub7515" localSheetId="5">#REF!</definedName>
    <definedName name="__tub7515" localSheetId="3">#REF!</definedName>
    <definedName name="__tub7515" localSheetId="8">#REF!</definedName>
    <definedName name="__tub7515">#REF!</definedName>
    <definedName name="__tub7520" localSheetId="5">#REF!</definedName>
    <definedName name="__tub7520" localSheetId="3">#REF!</definedName>
    <definedName name="__tub7520" localSheetId="8">#REF!</definedName>
    <definedName name="__tub7520">#REF!</definedName>
    <definedName name="__xlnm.Print_Area_3" localSheetId="5">#REF!</definedName>
    <definedName name="__xlnm.Print_Area_3" localSheetId="3">#REF!</definedName>
    <definedName name="__xlnm.Print_Area_3" localSheetId="8">#REF!</definedName>
    <definedName name="__xlnm.Print_Area_3">#REF!</definedName>
    <definedName name="__xlnm.Print_Area_4" localSheetId="5">#REF!</definedName>
    <definedName name="__xlnm.Print_Area_4" localSheetId="3">#REF!</definedName>
    <definedName name="__xlnm.Print_Area_4" localSheetId="8">#REF!</definedName>
    <definedName name="__xlnm.Print_Area_4">#REF!</definedName>
    <definedName name="_1_Excel_BuiltIn_Print_Area_2_1" localSheetId="5">#REF!</definedName>
    <definedName name="_10Excel_BuiltIn_Print_Area_2_1" localSheetId="3">#REF!</definedName>
    <definedName name="_11Excel_BuiltIn_Print_Area_2_1" localSheetId="8">#REF!</definedName>
    <definedName name="_12Excel_BuiltIn_Print_Area_2_1">#REF!</definedName>
    <definedName name="_13Excel_BuiltIn_Print_Area_2_1_1" localSheetId="5">#REF!</definedName>
    <definedName name="_14Excel_BuiltIn_Print_Area_2_1_1" localSheetId="3">#REF!</definedName>
    <definedName name="_15Excel_BuiltIn_Print_Area_2_1_1" localSheetId="8">#REF!</definedName>
    <definedName name="_16Excel_BuiltIn_Print_Area_2_1_1">#REF!</definedName>
    <definedName name="_2_Excel_BuiltIn_Print_Area_2_1" localSheetId="3">#REF!</definedName>
    <definedName name="_3_Excel_BuiltIn_Print_Area_2_1" localSheetId="8">#REF!</definedName>
    <definedName name="_4_Excel_BuiltIn_Print_Area_2_1">#REF!</definedName>
    <definedName name="_5Excel_BuiltIn_Print_Area_1" localSheetId="5">#REF!</definedName>
    <definedName name="_6Excel_BuiltIn_Print_Area_1" localSheetId="3">#REF!</definedName>
    <definedName name="_7Excel_BuiltIn_Print_Area_1" localSheetId="8">#REF!</definedName>
    <definedName name="_8Excel_BuiltIn_Print_Area_1">#REF!</definedName>
    <definedName name="_9Excel_BuiltIn_Print_Area_2_1" localSheetId="5">#REF!</definedName>
    <definedName name="_aga14" localSheetId="5">#REF!</definedName>
    <definedName name="_aga14" localSheetId="3">#REF!</definedName>
    <definedName name="_aga14" localSheetId="4">#REF!</definedName>
    <definedName name="_aga14" localSheetId="8">#REF!</definedName>
    <definedName name="_aga14">#REF!</definedName>
    <definedName name="_bur3220" localSheetId="5">#REF!</definedName>
    <definedName name="_bur3220" localSheetId="3">#REF!</definedName>
    <definedName name="_bur3220" localSheetId="4">#REF!</definedName>
    <definedName name="_bur3220" localSheetId="8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5">#REF!</definedName>
    <definedName name="_cap20" localSheetId="3">#REF!</definedName>
    <definedName name="_cap20" localSheetId="4">#REF!</definedName>
    <definedName name="_cap20" localSheetId="8">#REF!</definedName>
    <definedName name="_cap20">#REF!</definedName>
    <definedName name="_cva50" localSheetId="5">#REF!</definedName>
    <definedName name="_cva50" localSheetId="3">#REF!</definedName>
    <definedName name="_cva50" localSheetId="4">#REF!</definedName>
    <definedName name="_cva50" localSheetId="8">#REF!</definedName>
    <definedName name="_cva50">#REF!</definedName>
    <definedName name="_cva60" localSheetId="5">#REF!</definedName>
    <definedName name="_cva60" localSheetId="3">#REF!</definedName>
    <definedName name="_cva60" localSheetId="4">#REF!</definedName>
    <definedName name="_cva60" localSheetId="8">#REF!</definedName>
    <definedName name="_cva60">#REF!</definedName>
    <definedName name="_cve45100" localSheetId="5">#REF!</definedName>
    <definedName name="_cve45100" localSheetId="3">#REF!</definedName>
    <definedName name="_cve45100" localSheetId="4">#REF!</definedName>
    <definedName name="_cve45100" localSheetId="8">#REF!</definedName>
    <definedName name="_cve45100">#REF!</definedName>
    <definedName name="_cve90100" localSheetId="5">#REF!</definedName>
    <definedName name="_cve90100" localSheetId="3">#REF!</definedName>
    <definedName name="_cve90100" localSheetId="4">#REF!</definedName>
    <definedName name="_cve90100" localSheetId="8">#REF!</definedName>
    <definedName name="_cve90100">#REF!</definedName>
    <definedName name="_cve9040" localSheetId="5">#REF!</definedName>
    <definedName name="_cve9040" localSheetId="3">#REF!</definedName>
    <definedName name="_cve9040" localSheetId="4">#REF!</definedName>
    <definedName name="_cve9040" localSheetId="8">#REF!</definedName>
    <definedName name="_cve9040">#REF!</definedName>
    <definedName name="_djm10" localSheetId="5">#REF!</definedName>
    <definedName name="_djm10" localSheetId="3">#REF!</definedName>
    <definedName name="_djm10" localSheetId="4">#REF!</definedName>
    <definedName name="_djm10" localSheetId="8">#REF!</definedName>
    <definedName name="_djm10">#REF!</definedName>
    <definedName name="_djm15" localSheetId="5">#REF!</definedName>
    <definedName name="_djm15" localSheetId="3">#REF!</definedName>
    <definedName name="_djm15" localSheetId="4">#REF!</definedName>
    <definedName name="_djm15" localSheetId="8">#REF!</definedName>
    <definedName name="_djm15">#REF!</definedName>
    <definedName name="_epl2" localSheetId="5">#REF!</definedName>
    <definedName name="_epl2" localSheetId="3">#REF!</definedName>
    <definedName name="_epl2" localSheetId="4">#REF!</definedName>
    <definedName name="_epl2" localSheetId="8">#REF!</definedName>
    <definedName name="_epl2">#REF!</definedName>
    <definedName name="_epl5" localSheetId="5">#REF!</definedName>
    <definedName name="_epl5" localSheetId="3">#REF!</definedName>
    <definedName name="_epl5" localSheetId="4">#REF!</definedName>
    <definedName name="_epl5" localSheetId="8">#REF!</definedName>
    <definedName name="_epl5">#REF!</definedName>
    <definedName name="_fil1" localSheetId="5">#REF!</definedName>
    <definedName name="_fil1" localSheetId="3">#REF!</definedName>
    <definedName name="_fil1" localSheetId="4">#REF!</definedName>
    <definedName name="_fil1" localSheetId="8">#REF!</definedName>
    <definedName name="_fil1">#REF!</definedName>
    <definedName name="_fil2" localSheetId="5">#REF!</definedName>
    <definedName name="_fil2" localSheetId="3">#REF!</definedName>
    <definedName name="_fil2" localSheetId="4">#REF!</definedName>
    <definedName name="_fil2" localSheetId="8">#REF!</definedName>
    <definedName name="_fil2">#REF!</definedName>
    <definedName name="_fio12" localSheetId="5">#REF!</definedName>
    <definedName name="_fio12" localSheetId="3">#REF!</definedName>
    <definedName name="_fio12" localSheetId="4">#REF!</definedName>
    <definedName name="_fio12" localSheetId="8">#REF!</definedName>
    <definedName name="_fio12">#REF!</definedName>
    <definedName name="_fis5" localSheetId="5">#REF!</definedName>
    <definedName name="_fis5" localSheetId="3">#REF!</definedName>
    <definedName name="_fis5" localSheetId="4">#REF!</definedName>
    <definedName name="_fis5" localSheetId="8">#REF!</definedName>
    <definedName name="_fis5">#REF!</definedName>
    <definedName name="_flf50" localSheetId="5">#REF!</definedName>
    <definedName name="_flf50" localSheetId="3">#REF!</definedName>
    <definedName name="_flf50" localSheetId="4">#REF!</definedName>
    <definedName name="_flf50" localSheetId="8">#REF!</definedName>
    <definedName name="_flf50">#REF!</definedName>
    <definedName name="_flf60" localSheetId="5">#REF!</definedName>
    <definedName name="_flf60" localSheetId="3">#REF!</definedName>
    <definedName name="_flf60" localSheetId="4">#REF!</definedName>
    <definedName name="_flf60" localSheetId="8">#REF!</definedName>
    <definedName name="_flf60">#REF!</definedName>
    <definedName name="_fpd12" localSheetId="5">#REF!</definedName>
    <definedName name="_fpd12" localSheetId="3">#REF!</definedName>
    <definedName name="_fpd12" localSheetId="4">#REF!</definedName>
    <definedName name="_fpd12" localSheetId="8">#REF!</definedName>
    <definedName name="_fpd12">#REF!</definedName>
    <definedName name="_fvr10" localSheetId="5">#REF!</definedName>
    <definedName name="_fvr10" localSheetId="3">#REF!</definedName>
    <definedName name="_fvr10" localSheetId="4">#REF!</definedName>
    <definedName name="_fvr10" localSheetId="8">#REF!</definedName>
    <definedName name="_fvr10">#REF!</definedName>
    <definedName name="_itu1" localSheetId="5">#REF!</definedName>
    <definedName name="_itu1" localSheetId="3">#REF!</definedName>
    <definedName name="_itu1" localSheetId="4">#REF!</definedName>
    <definedName name="_itu1" localSheetId="8">#REF!</definedName>
    <definedName name="_itu1">#REF!</definedName>
    <definedName name="_jla20" localSheetId="5">#REF!</definedName>
    <definedName name="_jla20" localSheetId="3">#REF!</definedName>
    <definedName name="_jla20" localSheetId="4">#REF!</definedName>
    <definedName name="_jla20" localSheetId="8">#REF!</definedName>
    <definedName name="_jla20">#REF!</definedName>
    <definedName name="_jla32" localSheetId="5">#REF!</definedName>
    <definedName name="_jla32" localSheetId="3">#REF!</definedName>
    <definedName name="_jla32" localSheetId="4">#REF!</definedName>
    <definedName name="_jla32" localSheetId="8">#REF!</definedName>
    <definedName name="_jla32">#REF!</definedName>
    <definedName name="_lpi100" localSheetId="5">#REF!</definedName>
    <definedName name="_lpi100" localSheetId="3">#REF!</definedName>
    <definedName name="_lpi100" localSheetId="4">#REF!</definedName>
    <definedName name="_lpi100" localSheetId="8">#REF!</definedName>
    <definedName name="_lpi100">#REF!</definedName>
    <definedName name="_lvg10060" localSheetId="5">#REF!</definedName>
    <definedName name="_lvg10060" localSheetId="3">#REF!</definedName>
    <definedName name="_lvg10060" localSheetId="4">#REF!</definedName>
    <definedName name="_lvg10060" localSheetId="8">#REF!</definedName>
    <definedName name="_lvg10060">#REF!</definedName>
    <definedName name="_lvp32" localSheetId="5">#REF!</definedName>
    <definedName name="_lvp32" localSheetId="3">#REF!</definedName>
    <definedName name="_lvp32" localSheetId="4">#REF!</definedName>
    <definedName name="_lvp32" localSheetId="8">#REF!</definedName>
    <definedName name="_lvp32">#REF!</definedName>
    <definedName name="_man50" localSheetId="5">#REF!</definedName>
    <definedName name="_man50" localSheetId="3">#REF!</definedName>
    <definedName name="_man50" localSheetId="4">#REF!</definedName>
    <definedName name="_man50" localSheetId="8">#REF!</definedName>
    <definedName name="_man50">#REF!</definedName>
    <definedName name="_ope1" localSheetId="5">#REF!</definedName>
    <definedName name="_ope1" localSheetId="3">#REF!</definedName>
    <definedName name="_ope1" localSheetId="4">#REF!</definedName>
    <definedName name="_ope1" localSheetId="8">#REF!</definedName>
    <definedName name="_ope1">#REF!</definedName>
    <definedName name="_ope2" localSheetId="5">#REF!</definedName>
    <definedName name="_ope2" localSheetId="3">#REF!</definedName>
    <definedName name="_ope2" localSheetId="4">#REF!</definedName>
    <definedName name="_ope2" localSheetId="8">#REF!</definedName>
    <definedName name="_ope2">#REF!</definedName>
    <definedName name="_ope3" localSheetId="5">#REF!</definedName>
    <definedName name="_ope3" localSheetId="3">#REF!</definedName>
    <definedName name="_ope3" localSheetId="4">#REF!</definedName>
    <definedName name="_ope3" localSheetId="8">#REF!</definedName>
    <definedName name="_ope3">#REF!</definedName>
    <definedName name="_pne1" localSheetId="5">#REF!</definedName>
    <definedName name="_pne1" localSheetId="3">#REF!</definedName>
    <definedName name="_pne1" localSheetId="4">#REF!</definedName>
    <definedName name="_pne1" localSheetId="8">#REF!</definedName>
    <definedName name="_pne1">#REF!</definedName>
    <definedName name="_pne2" localSheetId="5">#REF!</definedName>
    <definedName name="_pne2" localSheetId="3">#REF!</definedName>
    <definedName name="_pne2" localSheetId="4">#REF!</definedName>
    <definedName name="_pne2" localSheetId="8">#REF!</definedName>
    <definedName name="_pne2">#REF!</definedName>
    <definedName name="_ptm6" localSheetId="5">#REF!</definedName>
    <definedName name="_ptm6" localSheetId="3">#REF!</definedName>
    <definedName name="_ptm6" localSheetId="4">#REF!</definedName>
    <definedName name="_ptm6" localSheetId="8">#REF!</definedName>
    <definedName name="_ptm6">#REF!</definedName>
    <definedName name="_qdm3" localSheetId="5">#REF!</definedName>
    <definedName name="_qdm3" localSheetId="3">#REF!</definedName>
    <definedName name="_qdm3" localSheetId="4">#REF!</definedName>
    <definedName name="_qdm3" localSheetId="8">#REF!</definedName>
    <definedName name="_qdm3">#REF!</definedName>
    <definedName name="_rcm10" localSheetId="5">#REF!</definedName>
    <definedName name="_rcm10" localSheetId="3">#REF!</definedName>
    <definedName name="_rcm10" localSheetId="4">#REF!</definedName>
    <definedName name="_rcm10" localSheetId="8">#REF!</definedName>
    <definedName name="_rcm10">#REF!</definedName>
    <definedName name="_rcm15" localSheetId="5">#REF!</definedName>
    <definedName name="_rcm15" localSheetId="3">#REF!</definedName>
    <definedName name="_rcm15" localSheetId="4">#REF!</definedName>
    <definedName name="_rcm15" localSheetId="8">#REF!</definedName>
    <definedName name="_rcm15">#REF!</definedName>
    <definedName name="_rcm20" localSheetId="5">#REF!</definedName>
    <definedName name="_rcm20" localSheetId="3">#REF!</definedName>
    <definedName name="_rcm20" localSheetId="4">#REF!</definedName>
    <definedName name="_rcm20" localSheetId="8">#REF!</definedName>
    <definedName name="_rcm20">#REF!</definedName>
    <definedName name="_rcm5" localSheetId="5">#REF!</definedName>
    <definedName name="_rcm5" localSheetId="3">#REF!</definedName>
    <definedName name="_rcm5" localSheetId="4">#REF!</definedName>
    <definedName name="_rcm5" localSheetId="8">#REF!</definedName>
    <definedName name="_rcm5">#REF!</definedName>
    <definedName name="_res10" localSheetId="5">#REF!</definedName>
    <definedName name="_res10" localSheetId="3">#REF!</definedName>
    <definedName name="_res10" localSheetId="4">#REF!</definedName>
    <definedName name="_res10" localSheetId="8">#REF!</definedName>
    <definedName name="_res10">#REF!</definedName>
    <definedName name="_res15" localSheetId="5">#REF!</definedName>
    <definedName name="_res15" localSheetId="3">#REF!</definedName>
    <definedName name="_res15" localSheetId="4">#REF!</definedName>
    <definedName name="_res15" localSheetId="8">#REF!</definedName>
    <definedName name="_res15">#REF!</definedName>
    <definedName name="_res5" localSheetId="5">#REF!</definedName>
    <definedName name="_res5" localSheetId="3">#REF!</definedName>
    <definedName name="_res5" localSheetId="4">#REF!</definedName>
    <definedName name="_res5" localSheetId="8">#REF!</definedName>
    <definedName name="_res5">#REF!</definedName>
    <definedName name="_rgf60" localSheetId="5">#REF!</definedName>
    <definedName name="_rgf60" localSheetId="3">#REF!</definedName>
    <definedName name="_rgf60" localSheetId="4">#REF!</definedName>
    <definedName name="_rgf60" localSheetId="8">#REF!</definedName>
    <definedName name="_rgf60">#REF!</definedName>
    <definedName name="_rgp1" localSheetId="5">#REF!</definedName>
    <definedName name="_rgp1" localSheetId="3">#REF!</definedName>
    <definedName name="_rgp1" localSheetId="4">#REF!</definedName>
    <definedName name="_rgp1" localSheetId="8">#REF!</definedName>
    <definedName name="_rgp1">#REF!</definedName>
    <definedName name="_tap100" localSheetId="5">#REF!</definedName>
    <definedName name="_tap100" localSheetId="3">#REF!</definedName>
    <definedName name="_tap100" localSheetId="4">#REF!</definedName>
    <definedName name="_tap100" localSheetId="8">#REF!</definedName>
    <definedName name="_tap100">#REF!</definedName>
    <definedName name="_tba20" localSheetId="5">#REF!</definedName>
    <definedName name="_tba20" localSheetId="3">#REF!</definedName>
    <definedName name="_tba20" localSheetId="4">#REF!</definedName>
    <definedName name="_tba20" localSheetId="8">#REF!</definedName>
    <definedName name="_tba20">#REF!</definedName>
    <definedName name="_tba32" localSheetId="5">#REF!</definedName>
    <definedName name="_tba32" localSheetId="3">#REF!</definedName>
    <definedName name="_tba32" localSheetId="4">#REF!</definedName>
    <definedName name="_tba32" localSheetId="8">#REF!</definedName>
    <definedName name="_tba32">#REF!</definedName>
    <definedName name="_tba50" localSheetId="5">#REF!</definedName>
    <definedName name="_tba50" localSheetId="3">#REF!</definedName>
    <definedName name="_tba50" localSheetId="4">#REF!</definedName>
    <definedName name="_tba50" localSheetId="8">#REF!</definedName>
    <definedName name="_tba50">#REF!</definedName>
    <definedName name="_tba60" localSheetId="5">#REF!</definedName>
    <definedName name="_tba60" localSheetId="3">#REF!</definedName>
    <definedName name="_tba60" localSheetId="4">#REF!</definedName>
    <definedName name="_tba60" localSheetId="8">#REF!</definedName>
    <definedName name="_tba60">#REF!</definedName>
    <definedName name="_tbe100" localSheetId="5">#REF!</definedName>
    <definedName name="_tbe100" localSheetId="3">#REF!</definedName>
    <definedName name="_tbe100" localSheetId="4">#REF!</definedName>
    <definedName name="_tbe100" localSheetId="8">#REF!</definedName>
    <definedName name="_tbe100">#REF!</definedName>
    <definedName name="_tbe40" localSheetId="5">#REF!</definedName>
    <definedName name="_tbe40" localSheetId="3">#REF!</definedName>
    <definedName name="_tbe40" localSheetId="4">#REF!</definedName>
    <definedName name="_tbe40" localSheetId="8">#REF!</definedName>
    <definedName name="_tbe40">#REF!</definedName>
    <definedName name="_tbe50" localSheetId="5">#REF!</definedName>
    <definedName name="_tbe50" localSheetId="3">#REF!</definedName>
    <definedName name="_tbe50" localSheetId="4">#REF!</definedName>
    <definedName name="_tbe50" localSheetId="8">#REF!</definedName>
    <definedName name="_tbe50">#REF!</definedName>
    <definedName name="_tea32" localSheetId="5">#REF!</definedName>
    <definedName name="_tea32" localSheetId="3">#REF!</definedName>
    <definedName name="_tea32" localSheetId="4">#REF!</definedName>
    <definedName name="_tea32" localSheetId="8">#REF!</definedName>
    <definedName name="_tea32">#REF!</definedName>
    <definedName name="_tea4560" localSheetId="5">#REF!</definedName>
    <definedName name="_tea4560" localSheetId="3">#REF!</definedName>
    <definedName name="_tea4560" localSheetId="4">#REF!</definedName>
    <definedName name="_tea4560" localSheetId="8">#REF!</definedName>
    <definedName name="_tea4560">#REF!</definedName>
    <definedName name="_tee100" localSheetId="5">#REF!</definedName>
    <definedName name="_tee100" localSheetId="3">#REF!</definedName>
    <definedName name="_tee100" localSheetId="4">#REF!</definedName>
    <definedName name="_tee100" localSheetId="8">#REF!</definedName>
    <definedName name="_tee100">#REF!</definedName>
    <definedName name="_ter10050" localSheetId="5">#REF!</definedName>
    <definedName name="_ter10050" localSheetId="3">#REF!</definedName>
    <definedName name="_ter10050" localSheetId="4">#REF!</definedName>
    <definedName name="_ter10050" localSheetId="8">#REF!</definedName>
    <definedName name="_ter10050">#REF!</definedName>
    <definedName name="_tlf6" localSheetId="5">#REF!</definedName>
    <definedName name="_tlf6" localSheetId="3">#REF!</definedName>
    <definedName name="_tlf6" localSheetId="4">#REF!</definedName>
    <definedName name="_tlf6" localSheetId="8">#REF!</definedName>
    <definedName name="_tlf6">#REF!</definedName>
    <definedName name="_tub10012" localSheetId="5">#REF!</definedName>
    <definedName name="_tub10012" localSheetId="3">#REF!</definedName>
    <definedName name="_tub10012" localSheetId="4">#REF!</definedName>
    <definedName name="_tub10012" localSheetId="8">#REF!</definedName>
    <definedName name="_tub10012">#REF!</definedName>
    <definedName name="_tub10015" localSheetId="5">#REF!</definedName>
    <definedName name="_tub10015" localSheetId="3">#REF!</definedName>
    <definedName name="_tub10015" localSheetId="4">#REF!</definedName>
    <definedName name="_tub10015" localSheetId="8">#REF!</definedName>
    <definedName name="_tub10015">#REF!</definedName>
    <definedName name="_tub10020" localSheetId="5">#REF!</definedName>
    <definedName name="_tub10020" localSheetId="3">#REF!</definedName>
    <definedName name="_tub10020" localSheetId="4">#REF!</definedName>
    <definedName name="_tub10020" localSheetId="8">#REF!</definedName>
    <definedName name="_tub10020">#REF!</definedName>
    <definedName name="_tub4012" localSheetId="5">#REF!</definedName>
    <definedName name="_tub4012" localSheetId="3">#REF!</definedName>
    <definedName name="_tub4012" localSheetId="4">#REF!</definedName>
    <definedName name="_tub4012" localSheetId="8">#REF!</definedName>
    <definedName name="_tub4012">#REF!</definedName>
    <definedName name="_tub4015" localSheetId="5">#REF!</definedName>
    <definedName name="_tub4015" localSheetId="3">#REF!</definedName>
    <definedName name="_tub4015" localSheetId="4">#REF!</definedName>
    <definedName name="_tub4015" localSheetId="8">#REF!</definedName>
    <definedName name="_tub4015">#REF!</definedName>
    <definedName name="_tub4020" localSheetId="5">#REF!</definedName>
    <definedName name="_tub4020" localSheetId="3">#REF!</definedName>
    <definedName name="_tub4020" localSheetId="4">#REF!</definedName>
    <definedName name="_tub4020" localSheetId="8">#REF!</definedName>
    <definedName name="_tub4020">#REF!</definedName>
    <definedName name="_tub5012" localSheetId="5">#REF!</definedName>
    <definedName name="_tub5012" localSheetId="3">#REF!</definedName>
    <definedName name="_tub5012" localSheetId="4">#REF!</definedName>
    <definedName name="_tub5012" localSheetId="8">#REF!</definedName>
    <definedName name="_tub5012">#REF!</definedName>
    <definedName name="_tub5015" localSheetId="5">#REF!</definedName>
    <definedName name="_tub5015" localSheetId="3">#REF!</definedName>
    <definedName name="_tub5015" localSheetId="4">#REF!</definedName>
    <definedName name="_tub5015" localSheetId="8">#REF!</definedName>
    <definedName name="_tub5015">#REF!</definedName>
    <definedName name="_tub5020" localSheetId="5">#REF!</definedName>
    <definedName name="_tub5020" localSheetId="3">#REF!</definedName>
    <definedName name="_tub5020" localSheetId="4">#REF!</definedName>
    <definedName name="_tub5020" localSheetId="8">#REF!</definedName>
    <definedName name="_tub5020">#REF!</definedName>
    <definedName name="_tub7512" localSheetId="5">#REF!</definedName>
    <definedName name="_tub7512" localSheetId="3">#REF!</definedName>
    <definedName name="_tub7512" localSheetId="4">#REF!</definedName>
    <definedName name="_tub7512" localSheetId="8">#REF!</definedName>
    <definedName name="_tub7512">#REF!</definedName>
    <definedName name="_tub7515" localSheetId="5">#REF!</definedName>
    <definedName name="_tub7515" localSheetId="3">#REF!</definedName>
    <definedName name="_tub7515" localSheetId="4">#REF!</definedName>
    <definedName name="_tub7515" localSheetId="8">#REF!</definedName>
    <definedName name="_tub7515">#REF!</definedName>
    <definedName name="_tub7520" localSheetId="5">#REF!</definedName>
    <definedName name="_tub7520" localSheetId="3">#REF!</definedName>
    <definedName name="_tub7520" localSheetId="4">#REF!</definedName>
    <definedName name="_tub7520" localSheetId="8">#REF!</definedName>
    <definedName name="_tub7520">#REF!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cl" localSheetId="5">#REF!</definedName>
    <definedName name="acl" localSheetId="3">#REF!</definedName>
    <definedName name="acl" localSheetId="4">#REF!</definedName>
    <definedName name="acl" localSheetId="8">#REF!</definedName>
    <definedName name="acl">#REF!</definedName>
    <definedName name="aço" localSheetId="5">#REF!</definedName>
    <definedName name="aço" localSheetId="3">#REF!</definedName>
    <definedName name="aço" localSheetId="4">#REF!</definedName>
    <definedName name="aço" localSheetId="8">#REF!</definedName>
    <definedName name="aço">#REF!</definedName>
    <definedName name="AD" localSheetId="5">#REF!</definedName>
    <definedName name="AD" localSheetId="3">#REF!</definedName>
    <definedName name="AD" localSheetId="4">#REF!</definedName>
    <definedName name="AD" localSheetId="8">#REF!</definedName>
    <definedName name="AD">#REF!</definedName>
    <definedName name="adtimp" localSheetId="5">#REF!</definedName>
    <definedName name="adtimp" localSheetId="3">#REF!</definedName>
    <definedName name="adtimp" localSheetId="4">#REF!</definedName>
    <definedName name="adtimp" localSheetId="8">#REF!</definedName>
    <definedName name="adtimp">#REF!</definedName>
    <definedName name="af" localSheetId="5">#REF!</definedName>
    <definedName name="af" localSheetId="3">#REF!</definedName>
    <definedName name="af" localSheetId="4">#REF!</definedName>
    <definedName name="af" localSheetId="8">#REF!</definedName>
    <definedName name="af">#REF!</definedName>
    <definedName name="afi" localSheetId="5">#REF!</definedName>
    <definedName name="afi" localSheetId="3">#REF!</definedName>
    <definedName name="afi" localSheetId="4">#REF!</definedName>
    <definedName name="afi" localSheetId="8">#REF!</definedName>
    <definedName name="afi">#REF!</definedName>
    <definedName name="afp" localSheetId="5">#REF!</definedName>
    <definedName name="afp" localSheetId="3">#REF!</definedName>
    <definedName name="afp" localSheetId="4">#REF!</definedName>
    <definedName name="afp" localSheetId="8">#REF!</definedName>
    <definedName name="afp">#REF!</definedName>
    <definedName name="ag" localSheetId="5">#REF!</definedName>
    <definedName name="ag" localSheetId="3">#REF!</definedName>
    <definedName name="ag" localSheetId="4">#REF!</definedName>
    <definedName name="ag" localSheetId="8">#REF!</definedName>
    <definedName name="ag">#REF!</definedName>
    <definedName name="agr" localSheetId="5">#REF!</definedName>
    <definedName name="agr" localSheetId="3">#REF!</definedName>
    <definedName name="agr" localSheetId="4">#REF!</definedName>
    <definedName name="agr" localSheetId="8">#REF!</definedName>
    <definedName name="agr">#REF!</definedName>
    <definedName name="amc" localSheetId="5">#REF!</definedName>
    <definedName name="amc" localSheetId="3">#REF!</definedName>
    <definedName name="amc" localSheetId="4">#REF!</definedName>
    <definedName name="amc" localSheetId="8">#REF!</definedName>
    <definedName name="amc">#REF!</definedName>
    <definedName name="amd" localSheetId="5">#REF!</definedName>
    <definedName name="amd" localSheetId="3">#REF!</definedName>
    <definedName name="amd" localSheetId="4">#REF!</definedName>
    <definedName name="amd" localSheetId="8">#REF!</definedName>
    <definedName name="amd">#REF!</definedName>
    <definedName name="amm" localSheetId="5">#REF!</definedName>
    <definedName name="amm" localSheetId="3">#REF!</definedName>
    <definedName name="amm" localSheetId="4">#REF!</definedName>
    <definedName name="amm" localSheetId="8">#REF!</definedName>
    <definedName name="amm">#REF!</definedName>
    <definedName name="anb" localSheetId="5">#REF!</definedName>
    <definedName name="anb" localSheetId="3">#REF!</definedName>
    <definedName name="anb" localSheetId="4">#REF!</definedName>
    <definedName name="anb" localSheetId="8">#REF!</definedName>
    <definedName name="anb">#REF!</definedName>
    <definedName name="apmfs" localSheetId="5">#REF!</definedName>
    <definedName name="apmfs" localSheetId="3">#REF!</definedName>
    <definedName name="apmfs" localSheetId="4">#REF!</definedName>
    <definedName name="apmfs" localSheetId="8">#REF!</definedName>
    <definedName name="apmfs">#REF!</definedName>
    <definedName name="are" localSheetId="5">#REF!</definedName>
    <definedName name="are" localSheetId="3">#REF!</definedName>
    <definedName name="are" localSheetId="4">#REF!</definedName>
    <definedName name="are" localSheetId="8">#REF!</definedName>
    <definedName name="are">#REF!</definedName>
    <definedName name="AREA" localSheetId="4">#REF!</definedName>
    <definedName name="AREA">#REF!</definedName>
    <definedName name="ÁREA" localSheetId="4">#REF!</definedName>
    <definedName name="ÁREA">#REF!</definedName>
    <definedName name="_xlnm.Print_Area" localSheetId="7">BDI!$A$1:$E$54</definedName>
    <definedName name="_xlnm.Print_Area" localSheetId="5">'COMP. PROJ. EXECUTIVO'!$A$1:$I$64</definedName>
    <definedName name="_xlnm.Print_Area" localSheetId="3">'COMPOSIÇÃO DE CUSTOS'!$A$2:$O$102</definedName>
    <definedName name="_xlnm.Print_Area" localSheetId="4">CRONOGRAMA30k!$A$1:$O$50</definedName>
    <definedName name="_xlnm.Print_Area" localSheetId="8">'ENCARGOS SOCIAIS'!$A$1:$D$48</definedName>
    <definedName name="_xlnm.Print_Area" localSheetId="6">'MAT BET'!$A$1:$I$36</definedName>
    <definedName name="_xlnm.Print_Area" localSheetId="2">'MC '!$A$1:$G$188</definedName>
    <definedName name="_xlnm.Print_Area" localSheetId="0">'Trecho 2k'!$A$1:$I$67</definedName>
    <definedName name="_xlnm.Print_Area" localSheetId="1">'Trecho 30k'!$A$1:$I$67</definedName>
    <definedName name="AreaTeste" localSheetId="4">#REF!</definedName>
    <definedName name="AreaTeste">#REF!</definedName>
    <definedName name="AreaTeste2" localSheetId="4">#REF!</definedName>
    <definedName name="AreaTeste2">#REF!</definedName>
    <definedName name="asd" localSheetId="5">#REF!</definedName>
    <definedName name="asd" localSheetId="3">#REF!</definedName>
    <definedName name="asd" localSheetId="4">#REF!</definedName>
    <definedName name="asd" localSheetId="8">#REF!</definedName>
    <definedName name="asd">#REF!</definedName>
    <definedName name="AZ" localSheetId="5">#REF!</definedName>
    <definedName name="AZ" localSheetId="3">#REF!</definedName>
    <definedName name="AZ" localSheetId="4">#REF!</definedName>
    <definedName name="AZ" localSheetId="8">#REF!</definedName>
    <definedName name="AZ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B320I" localSheetId="5">#REF!</definedName>
    <definedName name="B320I" localSheetId="3">#REF!</definedName>
    <definedName name="B320I" localSheetId="4">#REF!</definedName>
    <definedName name="B320I" localSheetId="8">#REF!</definedName>
    <definedName name="B320I">#REF!</definedName>
    <definedName name="B320P" localSheetId="5">#REF!</definedName>
    <definedName name="B320P" localSheetId="3">#REF!</definedName>
    <definedName name="B320P" localSheetId="4">#REF!</definedName>
    <definedName name="B320P" localSheetId="8">#REF!</definedName>
    <definedName name="B320P">#REF!</definedName>
    <definedName name="B500I" localSheetId="5">#REF!</definedName>
    <definedName name="B500I" localSheetId="3">#REF!</definedName>
    <definedName name="B500I" localSheetId="4">#REF!</definedName>
    <definedName name="B500I" localSheetId="8">#REF!</definedName>
    <definedName name="B500I">#REF!</definedName>
    <definedName name="B500P" localSheetId="5">#REF!</definedName>
    <definedName name="B500P" localSheetId="3">#REF!</definedName>
    <definedName name="B500P" localSheetId="4">#REF!</definedName>
    <definedName name="B500P" localSheetId="8">#REF!</definedName>
    <definedName name="B500P">#REF!</definedName>
    <definedName name="baliz" localSheetId="5">#REF!</definedName>
    <definedName name="baliz" localSheetId="3">#REF!</definedName>
    <definedName name="baliz" localSheetId="4">#REF!</definedName>
    <definedName name="baliz" localSheetId="8">#REF!</definedName>
    <definedName name="baliz">#REF!</definedName>
    <definedName name="_xlnm.Database" localSheetId="4">[1]ORC!#REF!</definedName>
    <definedName name="_xlnm.Database">[1]ORC!#REF!</definedName>
    <definedName name="BASC10I" localSheetId="5">#REF!</definedName>
    <definedName name="BASC10I" localSheetId="3">#REF!</definedName>
    <definedName name="BASC10I" localSheetId="4">#REF!</definedName>
    <definedName name="BASC10I" localSheetId="8">#REF!</definedName>
    <definedName name="BASC10I">#REF!</definedName>
    <definedName name="BASC10P" localSheetId="5">#REF!</definedName>
    <definedName name="BASC10P" localSheetId="3">#REF!</definedName>
    <definedName name="BASC10P" localSheetId="4">#REF!</definedName>
    <definedName name="BASC10P" localSheetId="8">#REF!</definedName>
    <definedName name="BASC10P">#REF!</definedName>
    <definedName name="BASC4I" localSheetId="5">#REF!</definedName>
    <definedName name="BASC4I" localSheetId="3">#REF!</definedName>
    <definedName name="BASC4I" localSheetId="4">#REF!</definedName>
    <definedName name="BASC4I" localSheetId="8">#REF!</definedName>
    <definedName name="BASC4I">#REF!</definedName>
    <definedName name="BASC4P" localSheetId="5">#REF!</definedName>
    <definedName name="BASC4P" localSheetId="3">#REF!</definedName>
    <definedName name="BASC4P" localSheetId="4">#REF!</definedName>
    <definedName name="BASC4P" localSheetId="8">#REF!</definedName>
    <definedName name="BASC4P">#REF!</definedName>
    <definedName name="BASC6I" localSheetId="5">#REF!</definedName>
    <definedName name="BASC6I" localSheetId="3">#REF!</definedName>
    <definedName name="BASC6I" localSheetId="4">#REF!</definedName>
    <definedName name="BASC6I" localSheetId="8">#REF!</definedName>
    <definedName name="BASC6I">#REF!</definedName>
    <definedName name="BASC6P" localSheetId="5">#REF!</definedName>
    <definedName name="BASC6P" localSheetId="3">#REF!</definedName>
    <definedName name="BASC6P" localSheetId="4">#REF!</definedName>
    <definedName name="BASC6P" localSheetId="8">#REF!</definedName>
    <definedName name="BASC6P">#REF!</definedName>
    <definedName name="bcc10.20" localSheetId="5">#REF!</definedName>
    <definedName name="bcc10.20" localSheetId="3">#REF!</definedName>
    <definedName name="bcc10.20" localSheetId="4">#REF!</definedName>
    <definedName name="bcc10.20" localSheetId="8">#REF!</definedName>
    <definedName name="bcc10.20">#REF!</definedName>
    <definedName name="bcc4.5" localSheetId="5">#REF!</definedName>
    <definedName name="bcc4.5" localSheetId="3">#REF!</definedName>
    <definedName name="bcc4.5" localSheetId="4">#REF!</definedName>
    <definedName name="bcc4.5" localSheetId="8">#REF!</definedName>
    <definedName name="bcc4.5">#REF!</definedName>
    <definedName name="bcc5.10" localSheetId="5">#REF!</definedName>
    <definedName name="bcc5.10" localSheetId="3">#REF!</definedName>
    <definedName name="bcc5.10" localSheetId="4">#REF!</definedName>
    <definedName name="bcc5.10" localSheetId="8">#REF!</definedName>
    <definedName name="bcc5.10">#REF!</definedName>
    <definedName name="bcc5.15" localSheetId="5">#REF!</definedName>
    <definedName name="bcc5.15" localSheetId="3">#REF!</definedName>
    <definedName name="bcc5.15" localSheetId="4">#REF!</definedName>
    <definedName name="bcc5.15" localSheetId="8">#REF!</definedName>
    <definedName name="bcc5.15">#REF!</definedName>
    <definedName name="bcc5.20" localSheetId="5">#REF!</definedName>
    <definedName name="bcc5.20" localSheetId="3">#REF!</definedName>
    <definedName name="bcc5.20" localSheetId="4">#REF!</definedName>
    <definedName name="bcc5.20" localSheetId="8">#REF!</definedName>
    <definedName name="bcc5.20">#REF!</definedName>
    <definedName name="bcc5.5" localSheetId="5">#REF!</definedName>
    <definedName name="bcc5.5" localSheetId="3">#REF!</definedName>
    <definedName name="bcc5.5" localSheetId="4">#REF!</definedName>
    <definedName name="bcc5.5" localSheetId="8">#REF!</definedName>
    <definedName name="bcc5.5">#REF!</definedName>
    <definedName name="bcc6.10" localSheetId="5">#REF!</definedName>
    <definedName name="bcc6.10" localSheetId="3">#REF!</definedName>
    <definedName name="bcc6.10" localSheetId="4">#REF!</definedName>
    <definedName name="bcc6.10" localSheetId="8">#REF!</definedName>
    <definedName name="bcc6.10">#REF!</definedName>
    <definedName name="bcc6.15" localSheetId="5">#REF!</definedName>
    <definedName name="bcc6.15" localSheetId="3">#REF!</definedName>
    <definedName name="bcc6.15" localSheetId="4">#REF!</definedName>
    <definedName name="bcc6.15" localSheetId="8">#REF!</definedName>
    <definedName name="bcc6.15">#REF!</definedName>
    <definedName name="bcc6.5" localSheetId="5">#REF!</definedName>
    <definedName name="bcc6.5" localSheetId="3">#REF!</definedName>
    <definedName name="bcc6.5" localSheetId="4">#REF!</definedName>
    <definedName name="bcc6.5" localSheetId="8">#REF!</definedName>
    <definedName name="bcc6.5">#REF!</definedName>
    <definedName name="bcc8.10" localSheetId="5">#REF!</definedName>
    <definedName name="bcc8.10" localSheetId="3">#REF!</definedName>
    <definedName name="bcc8.10" localSheetId="4">#REF!</definedName>
    <definedName name="bcc8.10" localSheetId="8">#REF!</definedName>
    <definedName name="bcc8.10">#REF!</definedName>
    <definedName name="bcc8.15" localSheetId="5">#REF!</definedName>
    <definedName name="bcc8.15" localSheetId="3">#REF!</definedName>
    <definedName name="bcc8.15" localSheetId="4">#REF!</definedName>
    <definedName name="bcc8.15" localSheetId="8">#REF!</definedName>
    <definedName name="bcc8.15">#REF!</definedName>
    <definedName name="bcc8.5" localSheetId="5">#REF!</definedName>
    <definedName name="bcc8.5" localSheetId="3">#REF!</definedName>
    <definedName name="bcc8.5" localSheetId="4">#REF!</definedName>
    <definedName name="bcc8.5" localSheetId="8">#REF!</definedName>
    <definedName name="bcc8.5">#REF!</definedName>
    <definedName name="bcp" localSheetId="5">#REF!</definedName>
    <definedName name="bcp" localSheetId="3">#REF!</definedName>
    <definedName name="bcp" localSheetId="4">#REF!</definedName>
    <definedName name="bcp" localSheetId="8">#REF!</definedName>
    <definedName name="bcp">#REF!</definedName>
    <definedName name="BDI" localSheetId="4">#REF!</definedName>
    <definedName name="BDI">#REF!</definedName>
    <definedName name="BDIE" localSheetId="5">#REF!</definedName>
    <definedName name="BDIE" localSheetId="3">#REF!</definedName>
    <definedName name="BDIE" localSheetId="4">#REF!</definedName>
    <definedName name="BDIE" localSheetId="8">#REF!</definedName>
    <definedName name="BDIE">#REF!</definedName>
    <definedName name="BET5I" localSheetId="5">#REF!</definedName>
    <definedName name="BET5I" localSheetId="3">#REF!</definedName>
    <definedName name="BET5I" localSheetId="4">#REF!</definedName>
    <definedName name="BET5I" localSheetId="8">#REF!</definedName>
    <definedName name="BET5I">#REF!</definedName>
    <definedName name="BET5P" localSheetId="5">#REF!</definedName>
    <definedName name="BET5P" localSheetId="3">#REF!</definedName>
    <definedName name="BET5P" localSheetId="4">#REF!</definedName>
    <definedName name="BET5P" localSheetId="8">#REF!</definedName>
    <definedName name="BET5P">#REF!</definedName>
    <definedName name="BPF" localSheetId="5">#REF!</definedName>
    <definedName name="BPF" localSheetId="3">#REF!</definedName>
    <definedName name="BPF" localSheetId="4">#REF!</definedName>
    <definedName name="BPF" localSheetId="8">#REF!</definedName>
    <definedName name="BPF">#REF!</definedName>
    <definedName name="BVN" localSheetId="5">#REF!</definedName>
    <definedName name="BVN" localSheetId="3">#REF!</definedName>
    <definedName name="BVN" localSheetId="4">#REF!</definedName>
    <definedName name="BVN" localSheetId="8">#REF!</definedName>
    <definedName name="BVN">#REF!</definedName>
    <definedName name="CA15I" localSheetId="5">#REF!</definedName>
    <definedName name="CA15I" localSheetId="3">#REF!</definedName>
    <definedName name="CA15I" localSheetId="4">#REF!</definedName>
    <definedName name="CA15I" localSheetId="8">#REF!</definedName>
    <definedName name="CA15I">#REF!</definedName>
    <definedName name="CA15P" localSheetId="5">#REF!</definedName>
    <definedName name="CA15P" localSheetId="3">#REF!</definedName>
    <definedName name="CA15P" localSheetId="4">#REF!</definedName>
    <definedName name="CA15P" localSheetId="8">#REF!</definedName>
    <definedName name="CA15P">#REF!</definedName>
    <definedName name="CA25I" localSheetId="5">#REF!</definedName>
    <definedName name="CA25I" localSheetId="3">#REF!</definedName>
    <definedName name="CA25I" localSheetId="4">#REF!</definedName>
    <definedName name="CA25I" localSheetId="8">#REF!</definedName>
    <definedName name="CA25I">#REF!</definedName>
    <definedName name="CA25P" localSheetId="5">#REF!</definedName>
    <definedName name="CA25P" localSheetId="3">#REF!</definedName>
    <definedName name="CA25P" localSheetId="4">#REF!</definedName>
    <definedName name="CA25P" localSheetId="8">#REF!</definedName>
    <definedName name="CA25P">#REF!</definedName>
    <definedName name="cal" localSheetId="5">#REF!</definedName>
    <definedName name="cal" localSheetId="3">#REF!</definedName>
    <definedName name="cal" localSheetId="4">#REF!</definedName>
    <definedName name="cal" localSheetId="8">#REF!</definedName>
    <definedName name="cal">#REF!</definedName>
    <definedName name="CARROCI" localSheetId="5">#REF!</definedName>
    <definedName name="CARROCI" localSheetId="3">#REF!</definedName>
    <definedName name="CARROCI" localSheetId="4">#REF!</definedName>
    <definedName name="CARROCI" localSheetId="8">#REF!</definedName>
    <definedName name="CARROCI">#REF!</definedName>
    <definedName name="CARROCP" localSheetId="5">#REF!</definedName>
    <definedName name="CARROCP" localSheetId="3">#REF!</definedName>
    <definedName name="CARROCP" localSheetId="4">#REF!</definedName>
    <definedName name="CARROCP" localSheetId="8">#REF!</definedName>
    <definedName name="CARROCP">#REF!</definedName>
    <definedName name="CB10I" localSheetId="5">#REF!</definedName>
    <definedName name="CB10I" localSheetId="3">#REF!</definedName>
    <definedName name="CB10I" localSheetId="4">#REF!</definedName>
    <definedName name="CB10I" localSheetId="8">#REF!</definedName>
    <definedName name="CB10I">#REF!</definedName>
    <definedName name="CB10P" localSheetId="5">#REF!</definedName>
    <definedName name="CB10P" localSheetId="3">#REF!</definedName>
    <definedName name="CB10P" localSheetId="4">#REF!</definedName>
    <definedName name="CB10P" localSheetId="8">#REF!</definedName>
    <definedName name="CB10P">#REF!</definedName>
    <definedName name="CB4I" localSheetId="5">#REF!</definedName>
    <definedName name="CB4I" localSheetId="3">#REF!</definedName>
    <definedName name="CB4I" localSheetId="4">#REF!</definedName>
    <definedName name="CB4I" localSheetId="8">#REF!</definedName>
    <definedName name="CB4I">#REF!</definedName>
    <definedName name="CB4P" localSheetId="5">#REF!</definedName>
    <definedName name="CB4P" localSheetId="3">#REF!</definedName>
    <definedName name="CB4P" localSheetId="4">#REF!</definedName>
    <definedName name="CB4P" localSheetId="8">#REF!</definedName>
    <definedName name="CB4P">#REF!</definedName>
    <definedName name="CB6.5I" localSheetId="5">#REF!</definedName>
    <definedName name="CB6.5I" localSheetId="3">#REF!</definedName>
    <definedName name="CB6.5I" localSheetId="4">#REF!</definedName>
    <definedName name="CB6.5I" localSheetId="8">#REF!</definedName>
    <definedName name="CB6.5I">#REF!</definedName>
    <definedName name="CB6.5P" localSheetId="5">#REF!</definedName>
    <definedName name="CB6.5P" localSheetId="3">#REF!</definedName>
    <definedName name="CB6.5P" localSheetId="4">#REF!</definedName>
    <definedName name="CB6.5P" localSheetId="8">#REF!</definedName>
    <definedName name="CB6.5P">#REF!</definedName>
    <definedName name="CB6I" localSheetId="5">#REF!</definedName>
    <definedName name="CB6I" localSheetId="3">#REF!</definedName>
    <definedName name="CB6I" localSheetId="4">#REF!</definedName>
    <definedName name="CB6I" localSheetId="8">#REF!</definedName>
    <definedName name="CB6I">#REF!</definedName>
    <definedName name="CB6P" localSheetId="5">#REF!</definedName>
    <definedName name="CB6P" localSheetId="3">#REF!</definedName>
    <definedName name="CB6P" localSheetId="4">#REF!</definedName>
    <definedName name="CB6P" localSheetId="8">#REF!</definedName>
    <definedName name="CB6P">#REF!</definedName>
    <definedName name="cccc" localSheetId="7">[2]ORC!#REF!</definedName>
    <definedName name="cccc" localSheetId="5">[2]ORC!#REF!</definedName>
    <definedName name="cccc" localSheetId="3">[3]ORC!#REF!</definedName>
    <definedName name="cccc" localSheetId="4">[2]ORC!#REF!</definedName>
    <definedName name="cccc" localSheetId="8">[3]ORC!#REF!</definedName>
    <definedName name="cccc">[2]ORC!#REF!</definedName>
    <definedName name="CCM13I" localSheetId="5">#REF!</definedName>
    <definedName name="CCM13I" localSheetId="3">#REF!</definedName>
    <definedName name="CCM13I" localSheetId="4">#REF!</definedName>
    <definedName name="CCM13I" localSheetId="8">#REF!</definedName>
    <definedName name="CCM13I">#REF!</definedName>
    <definedName name="CCM13P" localSheetId="5">#REF!</definedName>
    <definedName name="CCM13P" localSheetId="3">#REF!</definedName>
    <definedName name="CCM13P" localSheetId="4">#REF!</definedName>
    <definedName name="CCM13P" localSheetId="8">#REF!</definedName>
    <definedName name="CCM13P">#REF!</definedName>
    <definedName name="CCM20I" localSheetId="5">#REF!</definedName>
    <definedName name="CCM20I" localSheetId="3">#REF!</definedName>
    <definedName name="CCM20I" localSheetId="4">#REF!</definedName>
    <definedName name="CCM20I" localSheetId="8">#REF!</definedName>
    <definedName name="CCM20I">#REF!</definedName>
    <definedName name="CCM20P" localSheetId="5">#REF!</definedName>
    <definedName name="CCM20P" localSheetId="3">#REF!</definedName>
    <definedName name="CCM20P" localSheetId="4">#REF!</definedName>
    <definedName name="CCM20P" localSheetId="8">#REF!</definedName>
    <definedName name="CCM20P">#REF!</definedName>
    <definedName name="ccp" localSheetId="5">#REF!</definedName>
    <definedName name="ccp" localSheetId="3">#REF!</definedName>
    <definedName name="ccp" localSheetId="4">#REF!</definedName>
    <definedName name="ccp" localSheetId="8">#REF!</definedName>
    <definedName name="ccp">#REF!</definedName>
    <definedName name="cds" localSheetId="5">#REF!</definedName>
    <definedName name="cds" localSheetId="3">#REF!</definedName>
    <definedName name="cds" localSheetId="4">#REF!</definedName>
    <definedName name="cds" localSheetId="8">#REF!</definedName>
    <definedName name="cds">#REF!</definedName>
    <definedName name="cec20x20" localSheetId="5">#REF!</definedName>
    <definedName name="cec20x20" localSheetId="3">#REF!</definedName>
    <definedName name="cec20x20" localSheetId="4">#REF!</definedName>
    <definedName name="cec20x20" localSheetId="8">#REF!</definedName>
    <definedName name="cec20x20">#REF!</definedName>
    <definedName name="CélulaInicioPlanilha" localSheetId="4">#REF!</definedName>
    <definedName name="CélulaInicioPlanilha">#REF!</definedName>
    <definedName name="CélulaResumo" localSheetId="4">#REF!</definedName>
    <definedName name="CélulaResumo">#REF!</definedName>
    <definedName name="cer1\2" localSheetId="5">#REF!</definedName>
    <definedName name="cer1\2" localSheetId="3">#REF!</definedName>
    <definedName name="cer1\2" localSheetId="4">#REF!</definedName>
    <definedName name="cer1\2" localSheetId="8">#REF!</definedName>
    <definedName name="cer1\2">#REF!</definedName>
    <definedName name="cfd" localSheetId="5">#REF!</definedName>
    <definedName name="cfd" localSheetId="3">#REF!</definedName>
    <definedName name="cfd" localSheetId="4">#REF!</definedName>
    <definedName name="cfd" localSheetId="8">#REF!</definedName>
    <definedName name="cfd">#REF!</definedName>
    <definedName name="chaf" localSheetId="5">#REF!</definedName>
    <definedName name="chaf" localSheetId="3">#REF!</definedName>
    <definedName name="chaf" localSheetId="4">#REF!</definedName>
    <definedName name="chaf" localSheetId="8">#REF!</definedName>
    <definedName name="chaf">#REF!</definedName>
    <definedName name="cib" localSheetId="5">#REF!</definedName>
    <definedName name="cib" localSheetId="3">#REF!</definedName>
    <definedName name="cib" localSheetId="4">#REF!</definedName>
    <definedName name="cib" localSheetId="8">#REF!</definedName>
    <definedName name="cib">#REF!</definedName>
    <definedName name="cim" localSheetId="5">#REF!</definedName>
    <definedName name="cim" localSheetId="3">#REF!</definedName>
    <definedName name="cim" localSheetId="4">#REF!</definedName>
    <definedName name="cim" localSheetId="8">#REF!</definedName>
    <definedName name="cim">#REF!</definedName>
    <definedName name="clp" localSheetId="5">#REF!</definedName>
    <definedName name="clp" localSheetId="3">#REF!</definedName>
    <definedName name="clp" localSheetId="4">#REF!</definedName>
    <definedName name="clp" localSheetId="8">#REF!</definedName>
    <definedName name="clp">#REF!</definedName>
    <definedName name="clr1\2" localSheetId="5">#REF!</definedName>
    <definedName name="clr1\2" localSheetId="3">#REF!</definedName>
    <definedName name="clr1\2" localSheetId="4">#REF!</definedName>
    <definedName name="clr1\2" localSheetId="8">#REF!</definedName>
    <definedName name="clr1\2">#REF!</definedName>
    <definedName name="CM9I" localSheetId="5">#REF!</definedName>
    <definedName name="CM9I" localSheetId="3">#REF!</definedName>
    <definedName name="CM9I" localSheetId="4">#REF!</definedName>
    <definedName name="CM9I" localSheetId="8">#REF!</definedName>
    <definedName name="CM9I">#REF!</definedName>
    <definedName name="CM9P" localSheetId="5">#REF!</definedName>
    <definedName name="CM9P" localSheetId="3">#REF!</definedName>
    <definedName name="CM9P" localSheetId="4">#REF!</definedName>
    <definedName name="CM9P" localSheetId="8">#REF!</definedName>
    <definedName name="CM9P">#REF!</definedName>
    <definedName name="COD_ATRIUM" localSheetId="5">#REF!</definedName>
    <definedName name="COD_ATRIUM" localSheetId="3">#REF!</definedName>
    <definedName name="COD_ATRIUM" localSheetId="4">#REF!</definedName>
    <definedName name="COD_ATRIUM" localSheetId="8">#REF!</definedName>
    <definedName name="COD_ATRIUM">#REF!</definedName>
    <definedName name="COD_SINAPI" localSheetId="5">#REF!</definedName>
    <definedName name="COD_SINAPI" localSheetId="3">#REF!</definedName>
    <definedName name="COD_SINAPI" localSheetId="4">#REF!</definedName>
    <definedName name="COD_SINAPI" localSheetId="8">#REF!</definedName>
    <definedName name="COD_SINAPI">#REF!</definedName>
    <definedName name="CPA" localSheetId="5">#REF!</definedName>
    <definedName name="CPA" localSheetId="3">#REF!</definedName>
    <definedName name="CPA" localSheetId="4">#REF!</definedName>
    <definedName name="CPA" localSheetId="8">#REF!</definedName>
    <definedName name="CPA">#REF!</definedName>
    <definedName name="CPAF" localSheetId="5">#REF!</definedName>
    <definedName name="CPAF" localSheetId="3">#REF!</definedName>
    <definedName name="CPAF" localSheetId="4">#REF!</definedName>
    <definedName name="CPAF" localSheetId="8">#REF!</definedName>
    <definedName name="CPAF">#REF!</definedName>
    <definedName name="CRG930I" localSheetId="5">#REF!</definedName>
    <definedName name="CRG930I" localSheetId="3">#REF!</definedName>
    <definedName name="CRG930I" localSheetId="4">#REF!</definedName>
    <definedName name="CRG930I" localSheetId="8">#REF!</definedName>
    <definedName name="CRG930I">#REF!</definedName>
    <definedName name="CRG930P" localSheetId="5">#REF!</definedName>
    <definedName name="CRG930P" localSheetId="3">#REF!</definedName>
    <definedName name="CRG930P" localSheetId="4">#REF!</definedName>
    <definedName name="CRG930P" localSheetId="8">#REF!</definedName>
    <definedName name="CRG930P">#REF!</definedName>
    <definedName name="CRG966I" localSheetId="5">#REF!</definedName>
    <definedName name="CRG966I" localSheetId="3">#REF!</definedName>
    <definedName name="CRG966I" localSheetId="4">#REF!</definedName>
    <definedName name="CRG966I" localSheetId="8">#REF!</definedName>
    <definedName name="CRG966I">#REF!</definedName>
    <definedName name="CRG966P" localSheetId="5">#REF!</definedName>
    <definedName name="CRG966P" localSheetId="3">#REF!</definedName>
    <definedName name="CRG966P" localSheetId="4">#REF!</definedName>
    <definedName name="CRG966P" localSheetId="8">#REF!</definedName>
    <definedName name="CRG966P">#REF!</definedName>
    <definedName name="CV" localSheetId="5">#REF!</definedName>
    <definedName name="CV" localSheetId="3">#REF!</definedName>
    <definedName name="CV" localSheetId="4">#REF!</definedName>
    <definedName name="CV" localSheetId="8">#REF!</definedName>
    <definedName name="CV">#REF!</definedName>
    <definedName name="cvb" localSheetId="5">#REF!</definedName>
    <definedName name="cvb" localSheetId="3">#REF!</definedName>
    <definedName name="cvb" localSheetId="4">#REF!</definedName>
    <definedName name="cvb" localSheetId="8">#REF!</definedName>
    <definedName name="cvb">#REF!</definedName>
    <definedName name="cxcx" localSheetId="5">#REF!</definedName>
    <definedName name="cxcx" localSheetId="3">#REF!</definedName>
    <definedName name="cxcx" localSheetId="4">#REF!</definedName>
    <definedName name="cxcx" localSheetId="8">#REF!</definedName>
    <definedName name="cxcx">#REF!</definedName>
    <definedName name="cxp4x2" localSheetId="5">#REF!</definedName>
    <definedName name="cxp4x2" localSheetId="3">#REF!</definedName>
    <definedName name="cxp4x2" localSheetId="4">#REF!</definedName>
    <definedName name="cxp4x2" localSheetId="8">#REF!</definedName>
    <definedName name="cxp4x2">#REF!</definedName>
    <definedName name="cxz" localSheetId="5">#REF!</definedName>
    <definedName name="cxz" localSheetId="3">#REF!</definedName>
    <definedName name="cxz" localSheetId="4">#REF!</definedName>
    <definedName name="cxz" localSheetId="8">#REF!</definedName>
    <definedName name="cxz">#REF!</definedName>
    <definedName name="CZ" localSheetId="5">#REF!</definedName>
    <definedName name="CZ" localSheetId="3">#REF!</definedName>
    <definedName name="CZ" localSheetId="4">#REF!</definedName>
    <definedName name="CZ" localSheetId="8">#REF!</definedName>
    <definedName name="CZ">#REF!</definedName>
    <definedName name="D6I" localSheetId="5">#REF!</definedName>
    <definedName name="D6I" localSheetId="3">#REF!</definedName>
    <definedName name="D6I" localSheetId="4">#REF!</definedName>
    <definedName name="D6I" localSheetId="8">#REF!</definedName>
    <definedName name="D6I">#REF!</definedName>
    <definedName name="D6P" localSheetId="5">#REF!</definedName>
    <definedName name="D6P" localSheetId="3">#REF!</definedName>
    <definedName name="D6P" localSheetId="4">#REF!</definedName>
    <definedName name="D6P" localSheetId="8">#REF!</definedName>
    <definedName name="D6P">#REF!</definedName>
    <definedName name="D8I" localSheetId="5">#REF!</definedName>
    <definedName name="D8I" localSheetId="3">#REF!</definedName>
    <definedName name="D8I" localSheetId="4">#REF!</definedName>
    <definedName name="D8I" localSheetId="8">#REF!</definedName>
    <definedName name="D8I">#REF!</definedName>
    <definedName name="D8P" localSheetId="5">#REF!</definedName>
    <definedName name="D8P" localSheetId="3">#REF!</definedName>
    <definedName name="D8P" localSheetId="4">#REF!</definedName>
    <definedName name="D8P" localSheetId="8">#REF!</definedName>
    <definedName name="D8P">#REF!</definedName>
    <definedName name="des" localSheetId="5">#REF!</definedName>
    <definedName name="des" localSheetId="3">#REF!</definedName>
    <definedName name="des" localSheetId="4">#REF!</definedName>
    <definedName name="des" localSheetId="8">#REF!</definedName>
    <definedName name="des">#REF!</definedName>
    <definedName name="DIE" localSheetId="5">#REF!</definedName>
    <definedName name="DIE" localSheetId="3">#REF!</definedName>
    <definedName name="DIE" localSheetId="4">#REF!</definedName>
    <definedName name="DIE" localSheetId="8">#REF!</definedName>
    <definedName name="DIE">#REF!</definedName>
    <definedName name="DIF" localSheetId="5">#REF!</definedName>
    <definedName name="DIF" localSheetId="3">#REF!</definedName>
    <definedName name="DIF" localSheetId="4">#REF!</definedName>
    <definedName name="DIF" localSheetId="8">#REF!</definedName>
    <definedName name="DIF">#REF!</definedName>
    <definedName name="DKM" localSheetId="5">#REF!</definedName>
    <definedName name="DKM" localSheetId="3">#REF!</definedName>
    <definedName name="DKM" localSheetId="4">#REF!</definedName>
    <definedName name="DKM" localSheetId="8">#REF!</definedName>
    <definedName name="DKM">#REF!</definedName>
    <definedName name="dwg" localSheetId="5">#REF!</definedName>
    <definedName name="dwg" localSheetId="3">#REF!</definedName>
    <definedName name="dwg" localSheetId="4">#REF!</definedName>
    <definedName name="dwg" localSheetId="8">#REF!</definedName>
    <definedName name="dwg">#REF!</definedName>
    <definedName name="DXS" localSheetId="5">#REF!</definedName>
    <definedName name="DXS" localSheetId="3">#REF!</definedName>
    <definedName name="DXS" localSheetId="4">#REF!</definedName>
    <definedName name="DXS" localSheetId="8">#REF!</definedName>
    <definedName name="DXS">#REF!</definedName>
    <definedName name="E" localSheetId="5">#REF!</definedName>
    <definedName name="E" localSheetId="3">#REF!</definedName>
    <definedName name="E" localSheetId="4">#REF!</definedName>
    <definedName name="E" localSheetId="8">#REF!</definedName>
    <definedName name="E">#REF!</definedName>
    <definedName name="ecm" localSheetId="5">#REF!</definedName>
    <definedName name="ecm" localSheetId="3">#REF!</definedName>
    <definedName name="ecm" localSheetId="4">#REF!</definedName>
    <definedName name="ecm" localSheetId="8">#REF!</definedName>
    <definedName name="ecm">#REF!</definedName>
    <definedName name="ele" localSheetId="5">#REF!</definedName>
    <definedName name="ele" localSheetId="3">#REF!</definedName>
    <definedName name="ele" localSheetId="4">#REF!</definedName>
    <definedName name="ele" localSheetId="8">#REF!</definedName>
    <definedName name="ele">#REF!</definedName>
    <definedName name="elr1\2" localSheetId="5">#REF!</definedName>
    <definedName name="elr1\2" localSheetId="3">#REF!</definedName>
    <definedName name="elr1\2" localSheetId="4">#REF!</definedName>
    <definedName name="elr1\2" localSheetId="8">#REF!</definedName>
    <definedName name="elr1\2">#REF!</definedName>
    <definedName name="elv50x40" localSheetId="5">#REF!</definedName>
    <definedName name="elv50x40" localSheetId="3">#REF!</definedName>
    <definedName name="elv50x40" localSheetId="4">#REF!</definedName>
    <definedName name="elv50x40" localSheetId="8">#REF!</definedName>
    <definedName name="elv50x40">#REF!</definedName>
    <definedName name="enc" localSheetId="5">#REF!</definedName>
    <definedName name="enc" localSheetId="3">#REF!</definedName>
    <definedName name="enc" localSheetId="4">#REF!</definedName>
    <definedName name="enc" localSheetId="8">#REF!</definedName>
    <definedName name="enc">#REF!</definedName>
    <definedName name="ENE" localSheetId="5">#REF!</definedName>
    <definedName name="ENE" localSheetId="3">#REF!</definedName>
    <definedName name="ENE" localSheetId="4">#REF!</definedName>
    <definedName name="ENE" localSheetId="8">#REF!</definedName>
    <definedName name="ENE">#REF!</definedName>
    <definedName name="eng" localSheetId="5">#REF!</definedName>
    <definedName name="eng" localSheetId="3">#REF!</definedName>
    <definedName name="eng" localSheetId="4">#REF!</definedName>
    <definedName name="eng" localSheetId="8">#REF!</definedName>
    <definedName name="eng">#REF!</definedName>
    <definedName name="engenc" localSheetId="5">#REF!</definedName>
    <definedName name="engenc" localSheetId="3">#REF!</definedName>
    <definedName name="engenc" localSheetId="4">#REF!</definedName>
    <definedName name="engenc" localSheetId="8">#REF!</definedName>
    <definedName name="engenc">#REF!</definedName>
    <definedName name="epm2.5" localSheetId="5">#REF!</definedName>
    <definedName name="epm2.5" localSheetId="3">#REF!</definedName>
    <definedName name="epm2.5" localSheetId="4">#REF!</definedName>
    <definedName name="epm2.5" localSheetId="8">#REF!</definedName>
    <definedName name="epm2.5">#REF!</definedName>
    <definedName name="erfer" localSheetId="7">[2]ORC!#REF!</definedName>
    <definedName name="erfer" localSheetId="5">[2]ORC!#REF!</definedName>
    <definedName name="erfer" localSheetId="3">[3]ORC!#REF!</definedName>
    <definedName name="erfer" localSheetId="4">[2]ORC!#REF!</definedName>
    <definedName name="erfer" localSheetId="8">[3]ORC!#REF!</definedName>
    <definedName name="erfer">[2]ORC!#REF!</definedName>
    <definedName name="esm" localSheetId="5">#REF!</definedName>
    <definedName name="esm" localSheetId="3">#REF!</definedName>
    <definedName name="esm" localSheetId="4">#REF!</definedName>
    <definedName name="esm" localSheetId="8">#REF!</definedName>
    <definedName name="esm">#REF!</definedName>
    <definedName name="ESPRGI" localSheetId="5">#REF!</definedName>
    <definedName name="ESPRGI" localSheetId="3">#REF!</definedName>
    <definedName name="ESPRGI" localSheetId="4">#REF!</definedName>
    <definedName name="ESPRGI" localSheetId="8">#REF!</definedName>
    <definedName name="ESPRGI">#REF!</definedName>
    <definedName name="ESPRGP" localSheetId="5">#REF!</definedName>
    <definedName name="ESPRGP" localSheetId="3">#REF!</definedName>
    <definedName name="ESPRGP" localSheetId="4">#REF!</definedName>
    <definedName name="ESPRGP" localSheetId="8">#REF!</definedName>
    <definedName name="ESPRGP">#REF!</definedName>
    <definedName name="est" localSheetId="5">#REF!</definedName>
    <definedName name="est" localSheetId="3">#REF!</definedName>
    <definedName name="est" localSheetId="4">#REF!</definedName>
    <definedName name="est" localSheetId="8">#REF!</definedName>
    <definedName name="est">#REF!</definedName>
    <definedName name="Excel_BuiltIn_Print_Area_1_1" localSheetId="5">#REF!</definedName>
    <definedName name="Excel_BuiltIn_Print_Area_1_1" localSheetId="3">#REF!</definedName>
    <definedName name="Excel_BuiltIn_Print_Area_1_1" localSheetId="4">#REF!</definedName>
    <definedName name="Excel_BuiltIn_Print_Area_1_1" localSheetId="8">#REF!</definedName>
    <definedName name="Excel_BuiltIn_Print_Area_1_1">#REF!</definedName>
    <definedName name="Excel_BuiltIn_Print_Area_1_1_1" localSheetId="5">#REF!</definedName>
    <definedName name="Excel_BuiltIn_Print_Area_1_1_1" localSheetId="3">#REF!</definedName>
    <definedName name="Excel_BuiltIn_Print_Area_1_1_1" localSheetId="4">#REF!</definedName>
    <definedName name="Excel_BuiltIn_Print_Area_1_1_1" localSheetId="8">#REF!</definedName>
    <definedName name="Excel_BuiltIn_Print_Area_1_1_1">#REF!</definedName>
    <definedName name="Excel_BuiltIn_Print_Area_10" localSheetId="5">#REF!</definedName>
    <definedName name="Excel_BuiltIn_Print_Area_10" localSheetId="3">#REF!</definedName>
    <definedName name="Excel_BuiltIn_Print_Area_10" localSheetId="4">#REF!</definedName>
    <definedName name="Excel_BuiltIn_Print_Area_10" localSheetId="8">#REF!</definedName>
    <definedName name="Excel_BuiltIn_Print_Area_10">#REF!</definedName>
    <definedName name="Excel_BuiltIn_Print_Area_11" localSheetId="5">#REF!</definedName>
    <definedName name="Excel_BuiltIn_Print_Area_11" localSheetId="3">#REF!</definedName>
    <definedName name="Excel_BuiltIn_Print_Area_11" localSheetId="4">#REF!</definedName>
    <definedName name="Excel_BuiltIn_Print_Area_11" localSheetId="8">#REF!</definedName>
    <definedName name="Excel_BuiltIn_Print_Area_11">#REF!</definedName>
    <definedName name="Excel_BuiltIn_Print_Area_12" localSheetId="5">#REF!</definedName>
    <definedName name="Excel_BuiltIn_Print_Area_12" localSheetId="3">#REF!</definedName>
    <definedName name="Excel_BuiltIn_Print_Area_12" localSheetId="4">#REF!</definedName>
    <definedName name="Excel_BuiltIn_Print_Area_12" localSheetId="8">#REF!</definedName>
    <definedName name="Excel_BuiltIn_Print_Area_12">#REF!</definedName>
    <definedName name="Excel_BuiltIn_Print_Area_13" localSheetId="5">#REF!</definedName>
    <definedName name="Excel_BuiltIn_Print_Area_13" localSheetId="3">#REF!</definedName>
    <definedName name="Excel_BuiltIn_Print_Area_13" localSheetId="4">#REF!</definedName>
    <definedName name="Excel_BuiltIn_Print_Area_13" localSheetId="8">#REF!</definedName>
    <definedName name="Excel_BuiltIn_Print_Area_13">#REF!</definedName>
    <definedName name="Excel_BuiltIn_Print_Area_14" localSheetId="5">#REF!</definedName>
    <definedName name="Excel_BuiltIn_Print_Area_14" localSheetId="3">#REF!</definedName>
    <definedName name="Excel_BuiltIn_Print_Area_14" localSheetId="4">#REF!</definedName>
    <definedName name="Excel_BuiltIn_Print_Area_14" localSheetId="8">#REF!</definedName>
    <definedName name="Excel_BuiltIn_Print_Area_14">#REF!</definedName>
    <definedName name="Excel_BuiltIn_Print_Area_2_1" localSheetId="5">#REF!</definedName>
    <definedName name="Excel_BuiltIn_Print_Area_2_1" localSheetId="3">#REF!</definedName>
    <definedName name="Excel_BuiltIn_Print_Area_2_1" localSheetId="4">#REF!</definedName>
    <definedName name="Excel_BuiltIn_Print_Area_2_1" localSheetId="8">#REF!</definedName>
    <definedName name="Excel_BuiltIn_Print_Area_2_1">#REF!</definedName>
    <definedName name="Excel_BuiltIn_Print_Area_2_1_1" localSheetId="5">#REF!</definedName>
    <definedName name="Excel_BuiltIn_Print_Area_2_1_1" localSheetId="3">#REF!</definedName>
    <definedName name="Excel_BuiltIn_Print_Area_2_1_1" localSheetId="4">#REF!</definedName>
    <definedName name="Excel_BuiltIn_Print_Area_2_1_1" localSheetId="8">#REF!</definedName>
    <definedName name="Excel_BuiltIn_Print_Area_2_1_1">#REF!</definedName>
    <definedName name="Excel_BuiltIn_Print_Area_3" localSheetId="5">#REF!</definedName>
    <definedName name="Excel_BuiltIn_Print_Area_3" localSheetId="3">#REF!</definedName>
    <definedName name="Excel_BuiltIn_Print_Area_3" localSheetId="4">#REF!</definedName>
    <definedName name="Excel_BuiltIn_Print_Area_3" localSheetId="8">#REF!</definedName>
    <definedName name="Excel_BuiltIn_Print_Area_3">#REF!</definedName>
    <definedName name="Excel_BuiltIn_Print_Area_4" localSheetId="5">#REF!</definedName>
    <definedName name="Excel_BuiltIn_Print_Area_4" localSheetId="3">#REF!</definedName>
    <definedName name="Excel_BuiltIn_Print_Area_4" localSheetId="4">#REF!</definedName>
    <definedName name="Excel_BuiltIn_Print_Area_4" localSheetId="8">#REF!</definedName>
    <definedName name="Excel_BuiltIn_Print_Area_4">#REF!</definedName>
    <definedName name="Excel_BuiltIn_Print_Area_5" localSheetId="5">#REF!</definedName>
    <definedName name="Excel_BuiltIn_Print_Area_5" localSheetId="3">#REF!</definedName>
    <definedName name="Excel_BuiltIn_Print_Area_5" localSheetId="4">#REF!</definedName>
    <definedName name="Excel_BuiltIn_Print_Area_5" localSheetId="8">#REF!</definedName>
    <definedName name="Excel_BuiltIn_Print_Area_5">#REF!</definedName>
    <definedName name="Excel_BuiltIn_Print_Area_5_1" localSheetId="5">#REF!</definedName>
    <definedName name="Excel_BuiltIn_Print_Area_5_1" localSheetId="3">#REF!</definedName>
    <definedName name="Excel_BuiltIn_Print_Area_5_1" localSheetId="4">#REF!</definedName>
    <definedName name="Excel_BuiltIn_Print_Area_5_1" localSheetId="8">#REF!</definedName>
    <definedName name="Excel_BuiltIn_Print_Area_5_1">#REF!</definedName>
    <definedName name="Excel_BuiltIn_Print_Area_7_1" localSheetId="5">#REF!</definedName>
    <definedName name="Excel_BuiltIn_Print_Area_7_1" localSheetId="3">#REF!</definedName>
    <definedName name="Excel_BuiltIn_Print_Area_7_1" localSheetId="4">#REF!</definedName>
    <definedName name="Excel_BuiltIn_Print_Area_7_1" localSheetId="8">#REF!</definedName>
    <definedName name="Excel_BuiltIn_Print_Area_7_1">#REF!</definedName>
    <definedName name="Excel_BuiltIn_Print_Area_8" localSheetId="5">#REF!</definedName>
    <definedName name="Excel_BuiltIn_Print_Area_8" localSheetId="3">#REF!</definedName>
    <definedName name="Excel_BuiltIn_Print_Area_8" localSheetId="4">#REF!</definedName>
    <definedName name="Excel_BuiltIn_Print_Area_8" localSheetId="8">#REF!</definedName>
    <definedName name="Excel_BuiltIn_Print_Area_8">#REF!</definedName>
    <definedName name="Excel_BuiltIn_Print_Area_9" localSheetId="5">#REF!</definedName>
    <definedName name="Excel_BuiltIn_Print_Area_9" localSheetId="3">#REF!</definedName>
    <definedName name="Excel_BuiltIn_Print_Area_9" localSheetId="4">#REF!</definedName>
    <definedName name="Excel_BuiltIn_Print_Area_9" localSheetId="8">#REF!</definedName>
    <definedName name="Excel_BuiltIn_Print_Area_9">#REF!</definedName>
    <definedName name="Excel_BuiltIn_Print_Titles_8" localSheetId="5">#REF!</definedName>
    <definedName name="Excel_BuiltIn_Print_Titles_8" localSheetId="3">#REF!</definedName>
    <definedName name="Excel_BuiltIn_Print_Titles_8" localSheetId="4">#REF!</definedName>
    <definedName name="Excel_BuiltIn_Print_Titles_8" localSheetId="8">#REF!</definedName>
    <definedName name="Excel_BuiltIn_Print_Titles_8">#REF!</definedName>
    <definedName name="ext" localSheetId="5">#REF!</definedName>
    <definedName name="ext" localSheetId="3">#REF!</definedName>
    <definedName name="ext" localSheetId="4">#REF!</definedName>
    <definedName name="ext" localSheetId="8">#REF!</definedName>
    <definedName name="ext">#REF!</definedName>
    <definedName name="fcd">'[4]CPU ATRIUM'!$D$1:$D$65536</definedName>
    <definedName name="fcm" localSheetId="5">#REF!</definedName>
    <definedName name="fcm" localSheetId="3">#REF!</definedName>
    <definedName name="fcm" localSheetId="4">#REF!</definedName>
    <definedName name="fcm" localSheetId="8">#REF!</definedName>
    <definedName name="fcm">#REF!</definedName>
    <definedName name="fds" localSheetId="5">#REF!</definedName>
    <definedName name="fds" localSheetId="3">#REF!</definedName>
    <definedName name="fds" localSheetId="4">#REF!</definedName>
    <definedName name="fds" localSheetId="8">#REF!</definedName>
    <definedName name="fds">#REF!</definedName>
    <definedName name="fdsa" localSheetId="5">#REF!</definedName>
    <definedName name="fdsa" localSheetId="3">#REF!</definedName>
    <definedName name="fdsa" localSheetId="4">#REF!</definedName>
    <definedName name="fdsa" localSheetId="8">#REF!</definedName>
    <definedName name="fdsa">#REF!</definedName>
    <definedName name="fe" localSheetId="5">#REF!</definedName>
    <definedName name="fe" localSheetId="3">#REF!</definedName>
    <definedName name="fe" localSheetId="4">#REF!</definedName>
    <definedName name="fe" localSheetId="8">#REF!</definedName>
    <definedName name="fe">#REF!</definedName>
    <definedName name="fer" localSheetId="5">#REF!</definedName>
    <definedName name="fer" localSheetId="3">#REF!</definedName>
    <definedName name="fer" localSheetId="4">#REF!</definedName>
    <definedName name="fer" localSheetId="8">#REF!</definedName>
    <definedName name="fer">#REF!</definedName>
    <definedName name="fsa" localSheetId="5">#REF!</definedName>
    <definedName name="fsa" localSheetId="3">#REF!</definedName>
    <definedName name="fsa" localSheetId="4">#REF!</definedName>
    <definedName name="fsa" localSheetId="8">#REF!</definedName>
    <definedName name="fsa">#REF!</definedName>
    <definedName name="FT" localSheetId="5">#REF!</definedName>
    <definedName name="FT" localSheetId="3">#REF!</definedName>
    <definedName name="FT" localSheetId="4">#REF!</definedName>
    <definedName name="FT" localSheetId="8">#REF!</definedName>
    <definedName name="FT">#REF!</definedName>
    <definedName name="G" localSheetId="5">#REF!</definedName>
    <definedName name="G" localSheetId="3">#REF!</definedName>
    <definedName name="G" localSheetId="4">#REF!</definedName>
    <definedName name="G" localSheetId="8">#REF!</definedName>
    <definedName name="G">#REF!</definedName>
    <definedName name="GAS" localSheetId="5">#REF!</definedName>
    <definedName name="GAS" localSheetId="3">#REF!</definedName>
    <definedName name="GAS" localSheetId="4">#REF!</definedName>
    <definedName name="GAS" localSheetId="8">#REF!</definedName>
    <definedName name="GAS">#REF!</definedName>
    <definedName name="gdc" localSheetId="5">#REF!</definedName>
    <definedName name="gdc" localSheetId="3">#REF!</definedName>
    <definedName name="gdc" localSheetId="4">#REF!</definedName>
    <definedName name="gdc" localSheetId="8">#REF!</definedName>
    <definedName name="gdc">#REF!</definedName>
    <definedName name="GFD" localSheetId="5">#REF!</definedName>
    <definedName name="GFD" localSheetId="3">#REF!</definedName>
    <definedName name="GFD" localSheetId="4">#REF!</definedName>
    <definedName name="GFD" localSheetId="8">#REF!</definedName>
    <definedName name="GFD">#REF!</definedName>
    <definedName name="gfv" localSheetId="5">#REF!</definedName>
    <definedName name="gfv" localSheetId="3">#REF!</definedName>
    <definedName name="gfv" localSheetId="4">#REF!</definedName>
    <definedName name="gfv" localSheetId="8">#REF!</definedName>
    <definedName name="gfv">#REF!</definedName>
    <definedName name="ggm" localSheetId="5">#REF!</definedName>
    <definedName name="ggm" localSheetId="3">#REF!</definedName>
    <definedName name="ggm" localSheetId="4">#REF!</definedName>
    <definedName name="ggm" localSheetId="8">#REF!</definedName>
    <definedName name="ggm">#REF!</definedName>
    <definedName name="ghb" localSheetId="5">#REF!</definedName>
    <definedName name="ghb" localSheetId="3">#REF!</definedName>
    <definedName name="ghb" localSheetId="4">#REF!</definedName>
    <definedName name="ghb" localSheetId="8">#REF!</definedName>
    <definedName name="ghb">#REF!</definedName>
    <definedName name="ghj" localSheetId="5">#REF!</definedName>
    <definedName name="ghj" localSheetId="3">#REF!</definedName>
    <definedName name="ghj" localSheetId="4">#REF!</definedName>
    <definedName name="ghj" localSheetId="8">#REF!</definedName>
    <definedName name="ghj">#REF!</definedName>
    <definedName name="GRDI" localSheetId="5">#REF!</definedName>
    <definedName name="GRDI" localSheetId="3">#REF!</definedName>
    <definedName name="GRDI" localSheetId="4">#REF!</definedName>
    <definedName name="GRDI" localSheetId="8">#REF!</definedName>
    <definedName name="GRDI">#REF!</definedName>
    <definedName name="GRDP" localSheetId="5">#REF!</definedName>
    <definedName name="GRDP" localSheetId="3">#REF!</definedName>
    <definedName name="GRDP" localSheetId="4">#REF!</definedName>
    <definedName name="GRDP" localSheetId="8">#REF!</definedName>
    <definedName name="GRDP">#REF!</definedName>
    <definedName name="GRI" localSheetId="5">#REF!</definedName>
    <definedName name="GRI" localSheetId="3">#REF!</definedName>
    <definedName name="GRI" localSheetId="4">#REF!</definedName>
    <definedName name="GRI" localSheetId="8">#REF!</definedName>
    <definedName name="GRI">#REF!</definedName>
    <definedName name="GRP" localSheetId="5">#REF!</definedName>
    <definedName name="GRP" localSheetId="3">#REF!</definedName>
    <definedName name="GRP" localSheetId="4">#REF!</definedName>
    <definedName name="GRP" localSheetId="8">#REF!</definedName>
    <definedName name="GRP">#REF!</definedName>
    <definedName name="grx" localSheetId="5">#REF!</definedName>
    <definedName name="grx" localSheetId="3">#REF!</definedName>
    <definedName name="grx" localSheetId="4">#REF!</definedName>
    <definedName name="grx" localSheetId="8">#REF!</definedName>
    <definedName name="grx">#REF!</definedName>
    <definedName name="gvc" localSheetId="5">#REF!</definedName>
    <definedName name="gvc" localSheetId="3">#REF!</definedName>
    <definedName name="gvc" localSheetId="4">#REF!</definedName>
    <definedName name="gvc" localSheetId="8">#REF!</definedName>
    <definedName name="gvc">#REF!</definedName>
    <definedName name="HJN" localSheetId="5">#REF!</definedName>
    <definedName name="HJN" localSheetId="3">#REF!</definedName>
    <definedName name="HJN" localSheetId="4">#REF!</definedName>
    <definedName name="HJN" localSheetId="8">#REF!</definedName>
    <definedName name="HJN">#REF!</definedName>
    <definedName name="ipf" localSheetId="5">#REF!</definedName>
    <definedName name="ipf" localSheetId="3">#REF!</definedName>
    <definedName name="ipf" localSheetId="4">#REF!</definedName>
    <definedName name="ipf" localSheetId="8">#REF!</definedName>
    <definedName name="ipf">#REF!</definedName>
    <definedName name="j" localSheetId="5">#REF!</definedName>
    <definedName name="j" localSheetId="3">#REF!</definedName>
    <definedName name="j" localSheetId="4">#REF!</definedName>
    <definedName name="j" localSheetId="8">#REF!</definedName>
    <definedName name="j">#REF!</definedName>
    <definedName name="JJJ" localSheetId="7">#REF!</definedName>
    <definedName name="JJJ" localSheetId="5">#REF!</definedName>
    <definedName name="JJJ" localSheetId="3">#REF!</definedName>
    <definedName name="JJJ" localSheetId="4">#REF!</definedName>
    <definedName name="JJJ" localSheetId="8">#REF!</definedName>
    <definedName name="JJJ">#REF!</definedName>
    <definedName name="jla1\220" localSheetId="5">#REF!</definedName>
    <definedName name="jla1\220" localSheetId="3">#REF!</definedName>
    <definedName name="jla1\220" localSheetId="4">#REF!</definedName>
    <definedName name="jla1\220" localSheetId="8">#REF!</definedName>
    <definedName name="jla1\220">#REF!</definedName>
    <definedName name="JOAO" localSheetId="7">#REF!</definedName>
    <definedName name="JOAO" localSheetId="5">#REF!</definedName>
    <definedName name="JOAO" localSheetId="3">#REF!</definedName>
    <definedName name="JOAO" localSheetId="4">#REF!</definedName>
    <definedName name="JOAO" localSheetId="8">#REF!</definedName>
    <definedName name="JOAO">#REF!</definedName>
    <definedName name="JRS" localSheetId="5">#REF!</definedName>
    <definedName name="JRS" localSheetId="3">#REF!</definedName>
    <definedName name="JRS" localSheetId="4">#REF!</definedName>
    <definedName name="JRS" localSheetId="8">#REF!</definedName>
    <definedName name="JRS">#REF!</definedName>
    <definedName name="KJH" localSheetId="5">#REF!</definedName>
    <definedName name="KJH" localSheetId="3">#REF!</definedName>
    <definedName name="KJH" localSheetId="4">#REF!</definedName>
    <definedName name="KJH" localSheetId="8">#REF!</definedName>
    <definedName name="KJH">#REF!</definedName>
    <definedName name="lkj" localSheetId="5">#REF!</definedName>
    <definedName name="lkj" localSheetId="3">#REF!</definedName>
    <definedName name="lkj" localSheetId="4">#REF!</definedName>
    <definedName name="lkj" localSheetId="8">#REF!</definedName>
    <definedName name="lkj">#REF!</definedName>
    <definedName name="lnm" localSheetId="5">#REF!</definedName>
    <definedName name="lnm" localSheetId="3">#REF!</definedName>
    <definedName name="lnm" localSheetId="4">#REF!</definedName>
    <definedName name="lnm" localSheetId="8">#REF!</definedName>
    <definedName name="lnm">#REF!</definedName>
    <definedName name="lpb" localSheetId="5">#REF!</definedName>
    <definedName name="lpb" localSheetId="3">#REF!</definedName>
    <definedName name="lpb" localSheetId="4">#REF!</definedName>
    <definedName name="lpb" localSheetId="8">#REF!</definedName>
    <definedName name="lpb">#REF!</definedName>
    <definedName name="LS" localSheetId="5">#REF!</definedName>
    <definedName name="LS" localSheetId="3">#REF!</definedName>
    <definedName name="LS" localSheetId="4">#REF!</definedName>
    <definedName name="LS" localSheetId="8">#REF!</definedName>
    <definedName name="LS">#REF!</definedName>
    <definedName name="LSO" localSheetId="5">#REF!</definedName>
    <definedName name="LSO" localSheetId="3">#REF!</definedName>
    <definedName name="LSO" localSheetId="4">#REF!</definedName>
    <definedName name="LSO" localSheetId="8">#REF!</definedName>
    <definedName name="LSO">#REF!</definedName>
    <definedName name="lub" localSheetId="5">#REF!</definedName>
    <definedName name="lub" localSheetId="3">#REF!</definedName>
    <definedName name="lub" localSheetId="4">#REF!</definedName>
    <definedName name="lub" localSheetId="8">#REF!</definedName>
    <definedName name="lub">#REF!</definedName>
    <definedName name="lvg12050\1" localSheetId="5">#REF!</definedName>
    <definedName name="lvg12050\1" localSheetId="3">#REF!</definedName>
    <definedName name="lvg12050\1" localSheetId="4">#REF!</definedName>
    <definedName name="lvg12050\1" localSheetId="8">#REF!</definedName>
    <definedName name="lvg12050\1">#REF!</definedName>
    <definedName name="lvp1\2" localSheetId="5">#REF!</definedName>
    <definedName name="lvp1\2" localSheetId="3">#REF!</definedName>
    <definedName name="lvp1\2" localSheetId="4">#REF!</definedName>
    <definedName name="lvp1\2" localSheetId="8">#REF!</definedName>
    <definedName name="lvp1\2">#REF!</definedName>
    <definedName name="lxa" localSheetId="5">#REF!</definedName>
    <definedName name="lxa" localSheetId="3">#REF!</definedName>
    <definedName name="lxa" localSheetId="4">#REF!</definedName>
    <definedName name="lxa" localSheetId="8">#REF!</definedName>
    <definedName name="lxa">#REF!</definedName>
    <definedName name="mad" localSheetId="5">#REF!</definedName>
    <definedName name="mad" localSheetId="3">#REF!</definedName>
    <definedName name="mad" localSheetId="4">#REF!</definedName>
    <definedName name="mad" localSheetId="8">#REF!</definedName>
    <definedName name="mad">#REF!</definedName>
    <definedName name="map" localSheetId="5">#REF!</definedName>
    <definedName name="map" localSheetId="3">#REF!</definedName>
    <definedName name="map" localSheetId="4">#REF!</definedName>
    <definedName name="map" localSheetId="8">#REF!</definedName>
    <definedName name="map">#REF!</definedName>
    <definedName name="MBBI" localSheetId="5">#REF!</definedName>
    <definedName name="MBBI" localSheetId="3">#REF!</definedName>
    <definedName name="MBBI" localSheetId="4">#REF!</definedName>
    <definedName name="MBBI" localSheetId="8">#REF!</definedName>
    <definedName name="MBBI">#REF!</definedName>
    <definedName name="MBBP" localSheetId="5">#REF!</definedName>
    <definedName name="MBBP" localSheetId="3">#REF!</definedName>
    <definedName name="MBBP" localSheetId="4">#REF!</definedName>
    <definedName name="MBBP" localSheetId="8">#REF!</definedName>
    <definedName name="MBBP">#REF!</definedName>
    <definedName name="mdn" localSheetId="5">#REF!</definedName>
    <definedName name="mdn" localSheetId="3">#REF!</definedName>
    <definedName name="mdn" localSheetId="4">#REF!</definedName>
    <definedName name="mdn" localSheetId="8">#REF!</definedName>
    <definedName name="mdn">#REF!</definedName>
    <definedName name="MNI" localSheetId="5">#REF!</definedName>
    <definedName name="MNI" localSheetId="3">#REF!</definedName>
    <definedName name="MNI" localSheetId="4">#REF!</definedName>
    <definedName name="MNI" localSheetId="8">#REF!</definedName>
    <definedName name="MNI">#REF!</definedName>
    <definedName name="MNP" localSheetId="5">#REF!</definedName>
    <definedName name="MNP" localSheetId="3">#REF!</definedName>
    <definedName name="MNP" localSheetId="4">#REF!</definedName>
    <definedName name="MNP" localSheetId="8">#REF!</definedName>
    <definedName name="MNP">#REF!</definedName>
    <definedName name="MNVI" localSheetId="5">#REF!</definedName>
    <definedName name="MNVI" localSheetId="3">#REF!</definedName>
    <definedName name="MNVI" localSheetId="4">#REF!</definedName>
    <definedName name="MNVI" localSheetId="8">#REF!</definedName>
    <definedName name="MNVI">#REF!</definedName>
    <definedName name="MNVP" localSheetId="5">#REF!</definedName>
    <definedName name="MNVP" localSheetId="3">#REF!</definedName>
    <definedName name="MNVP" localSheetId="4">#REF!</definedName>
    <definedName name="MNVP" localSheetId="8">#REF!</definedName>
    <definedName name="MNVP">#REF!</definedName>
    <definedName name="mpm2.5" localSheetId="5">#REF!</definedName>
    <definedName name="mpm2.5" localSheetId="3">#REF!</definedName>
    <definedName name="mpm2.5" localSheetId="4">#REF!</definedName>
    <definedName name="mpm2.5" localSheetId="8">#REF!</definedName>
    <definedName name="mpm2.5">#REF!</definedName>
    <definedName name="MS621I" localSheetId="5">#REF!</definedName>
    <definedName name="MS621I" localSheetId="3">#REF!</definedName>
    <definedName name="MS621I" localSheetId="4">#REF!</definedName>
    <definedName name="MS621I" localSheetId="8">#REF!</definedName>
    <definedName name="MS621I">#REF!</definedName>
    <definedName name="MS621P" localSheetId="5">#REF!</definedName>
    <definedName name="MS621P" localSheetId="3">#REF!</definedName>
    <definedName name="MS621P" localSheetId="4">#REF!</definedName>
    <definedName name="MS621P" localSheetId="8">#REF!</definedName>
    <definedName name="MS621P">#REF!</definedName>
    <definedName name="msv" localSheetId="5">#REF!</definedName>
    <definedName name="msv" localSheetId="3">#REF!</definedName>
    <definedName name="msv" localSheetId="4">#REF!</definedName>
    <definedName name="msv" localSheetId="8">#REF!</definedName>
    <definedName name="msv">#REF!</definedName>
    <definedName name="MUNCKI" localSheetId="5">#REF!</definedName>
    <definedName name="MUNCKI" localSheetId="3">#REF!</definedName>
    <definedName name="MUNCKI" localSheetId="4">#REF!</definedName>
    <definedName name="MUNCKI" localSheetId="8">#REF!</definedName>
    <definedName name="MUNCKI">#REF!</definedName>
    <definedName name="MUNCKP" localSheetId="5">#REF!</definedName>
    <definedName name="MUNCKP" localSheetId="3">#REF!</definedName>
    <definedName name="MUNCKP" localSheetId="4">#REF!</definedName>
    <definedName name="MUNCKP" localSheetId="8">#REF!</definedName>
    <definedName name="MUNCKP">#REF!</definedName>
    <definedName name="odi" localSheetId="5">#REF!</definedName>
    <definedName name="odi" localSheetId="3">#REF!</definedName>
    <definedName name="odi" localSheetId="4">#REF!</definedName>
    <definedName name="odi" localSheetId="8">#REF!</definedName>
    <definedName name="odi">#REF!</definedName>
    <definedName name="ofc" localSheetId="5">#REF!</definedName>
    <definedName name="ofc" localSheetId="3">#REF!</definedName>
    <definedName name="ofc" localSheetId="4">#REF!</definedName>
    <definedName name="ofc" localSheetId="8">#REF!</definedName>
    <definedName name="ofc">#REF!</definedName>
    <definedName name="ofi" localSheetId="5">#REF!</definedName>
    <definedName name="ofi" localSheetId="3">#REF!</definedName>
    <definedName name="ofi" localSheetId="4">#REF!</definedName>
    <definedName name="ofi" localSheetId="8">#REF!</definedName>
    <definedName name="ofi">#REF!</definedName>
    <definedName name="OGU" localSheetId="5">#REF!</definedName>
    <definedName name="OGU" localSheetId="3">#REF!</definedName>
    <definedName name="OGU" localSheetId="4">#REF!</definedName>
    <definedName name="OGU" localSheetId="8">#REF!</definedName>
    <definedName name="OGU">#REF!</definedName>
    <definedName name="OK" localSheetId="7">#REF!</definedName>
    <definedName name="OK" localSheetId="5">#REF!</definedName>
    <definedName name="OK" localSheetId="3">#REF!</definedName>
    <definedName name="OK" localSheetId="4">#REF!</definedName>
    <definedName name="OK" localSheetId="8">#REF!</definedName>
    <definedName name="OK">#REF!</definedName>
    <definedName name="OOO" localSheetId="7">#REF!</definedName>
    <definedName name="OOO" localSheetId="5">#REF!</definedName>
    <definedName name="OOO" localSheetId="3">#REF!</definedName>
    <definedName name="OOO" localSheetId="4">#REF!</definedName>
    <definedName name="OOO" localSheetId="8">#REF!</definedName>
    <definedName name="OOO">#REF!</definedName>
    <definedName name="P.1" localSheetId="4">#REF!</definedName>
    <definedName name="P.1">#REF!</definedName>
    <definedName name="P.10" localSheetId="4">#REF!</definedName>
    <definedName name="P.10">#REF!</definedName>
    <definedName name="P.11" localSheetId="4">#REF!</definedName>
    <definedName name="P.11">#REF!</definedName>
    <definedName name="P.12" localSheetId="4">#REF!</definedName>
    <definedName name="P.12">#REF!</definedName>
    <definedName name="P.13" localSheetId="4">#REF!</definedName>
    <definedName name="P.13">#REF!</definedName>
    <definedName name="P.14" localSheetId="4">#REF!</definedName>
    <definedName name="P.14">#REF!</definedName>
    <definedName name="P.15" localSheetId="4">#REF!</definedName>
    <definedName name="P.15">#REF!</definedName>
    <definedName name="P.2" localSheetId="4">#REF!</definedName>
    <definedName name="P.2">#REF!</definedName>
    <definedName name="P.3" localSheetId="4">#REF!</definedName>
    <definedName name="P.3">#REF!</definedName>
    <definedName name="P.4" localSheetId="4">#REF!</definedName>
    <definedName name="P.4">#REF!</definedName>
    <definedName name="p.414" localSheetId="4">#REF!</definedName>
    <definedName name="p.414">#REF!</definedName>
    <definedName name="P.5" localSheetId="4">#REF!</definedName>
    <definedName name="P.5">#REF!</definedName>
    <definedName name="P.6" localSheetId="4">#REF!</definedName>
    <definedName name="P.6">#REF!</definedName>
    <definedName name="P.7" localSheetId="4">#REF!</definedName>
    <definedName name="P.7">#REF!</definedName>
    <definedName name="P.8" localSheetId="4">#REF!</definedName>
    <definedName name="P.8">#REF!</definedName>
    <definedName name="P.9" localSheetId="4">#REF!</definedName>
    <definedName name="P.9">#REF!</definedName>
    <definedName name="pcf60x210" localSheetId="5">#REF!</definedName>
    <definedName name="pcf60x210" localSheetId="3">#REF!</definedName>
    <definedName name="pcf60x210" localSheetId="4">#REF!</definedName>
    <definedName name="pcf60x210" localSheetId="8">#REF!</definedName>
    <definedName name="pcf60x210">#REF!</definedName>
    <definedName name="pcf80x200" localSheetId="5">#REF!</definedName>
    <definedName name="pcf80x200" localSheetId="3">#REF!</definedName>
    <definedName name="pcf80x200" localSheetId="4">#REF!</definedName>
    <definedName name="pcf80x200" localSheetId="8">#REF!</definedName>
    <definedName name="pcf80x200">#REF!</definedName>
    <definedName name="pcf80x210" localSheetId="5">#REF!</definedName>
    <definedName name="pcf80x210" localSheetId="3">#REF!</definedName>
    <definedName name="pcf80x210" localSheetId="4">#REF!</definedName>
    <definedName name="pcf80x210" localSheetId="8">#REF!</definedName>
    <definedName name="pcf80x210">#REF!</definedName>
    <definedName name="pdm" localSheetId="5">#REF!</definedName>
    <definedName name="pdm" localSheetId="3">#REF!</definedName>
    <definedName name="pdm" localSheetId="4">#REF!</definedName>
    <definedName name="pdm" localSheetId="8">#REF!</definedName>
    <definedName name="pdm">#REF!</definedName>
    <definedName name="PII" localSheetId="5">#REF!</definedName>
    <definedName name="PII" localSheetId="3">#REF!</definedName>
    <definedName name="PII" localSheetId="4">#REF!</definedName>
    <definedName name="PII" localSheetId="8">#REF!</definedName>
    <definedName name="PII">#REF!</definedName>
    <definedName name="PIP" localSheetId="5">#REF!</definedName>
    <definedName name="PIP" localSheetId="3">#REF!</definedName>
    <definedName name="PIP" localSheetId="4">#REF!</definedName>
    <definedName name="PIP" localSheetId="8">#REF!</definedName>
    <definedName name="PIP">#REF!</definedName>
    <definedName name="PIPAI" localSheetId="5">#REF!</definedName>
    <definedName name="PIPAI" localSheetId="3">#REF!</definedName>
    <definedName name="PIPAI" localSheetId="4">#REF!</definedName>
    <definedName name="PIPAI" localSheetId="8">#REF!</definedName>
    <definedName name="PIPAI">#REF!</definedName>
    <definedName name="PIPAP" localSheetId="5">#REF!</definedName>
    <definedName name="PIPAP" localSheetId="3">#REF!</definedName>
    <definedName name="PIPAP" localSheetId="4">#REF!</definedName>
    <definedName name="PIPAP" localSheetId="8">#REF!</definedName>
    <definedName name="PIPAP">#REF!</definedName>
    <definedName name="plc" localSheetId="5">#REF!</definedName>
    <definedName name="plc" localSheetId="3">#REF!</definedName>
    <definedName name="plc" localSheetId="4">#REF!</definedName>
    <definedName name="plc" localSheetId="8">#REF!</definedName>
    <definedName name="plc">#REF!</definedName>
    <definedName name="plc2.5" localSheetId="5">#REF!</definedName>
    <definedName name="plc2.5" localSheetId="3">#REF!</definedName>
    <definedName name="plc2.5" localSheetId="4">#REF!</definedName>
    <definedName name="plc2.5" localSheetId="8">#REF!</definedName>
    <definedName name="plc2.5">#REF!</definedName>
    <definedName name="PMS" localSheetId="5">#REF!</definedName>
    <definedName name="PMS" localSheetId="3">#REF!</definedName>
    <definedName name="PMS" localSheetId="4">#REF!</definedName>
    <definedName name="PMS" localSheetId="8">#REF!</definedName>
    <definedName name="PMS">#REF!</definedName>
    <definedName name="pontal" localSheetId="5">#REF!</definedName>
    <definedName name="pontal" localSheetId="3">#REF!</definedName>
    <definedName name="pontal" localSheetId="4">#REF!</definedName>
    <definedName name="pontal" localSheetId="8">#REF!</definedName>
    <definedName name="pontal">#REF!</definedName>
    <definedName name="PP1.1" localSheetId="4">#REF!</definedName>
    <definedName name="PP1.1">#REF!</definedName>
    <definedName name="PP1.10" localSheetId="4">#REF!</definedName>
    <definedName name="PP1.10">#REF!</definedName>
    <definedName name="PP1.11" localSheetId="4">#REF!</definedName>
    <definedName name="PP1.11">#REF!</definedName>
    <definedName name="PP1.12" localSheetId="4">#REF!</definedName>
    <definedName name="PP1.12">#REF!</definedName>
    <definedName name="PP1.13" localSheetId="4">#REF!</definedName>
    <definedName name="PP1.13">#REF!</definedName>
    <definedName name="PP1.14" localSheetId="4">#REF!</definedName>
    <definedName name="PP1.14">#REF!</definedName>
    <definedName name="PP1.15" localSheetId="4">#REF!</definedName>
    <definedName name="PP1.15">#REF!</definedName>
    <definedName name="PP1.2" localSheetId="4">#REF!</definedName>
    <definedName name="PP1.2">#REF!</definedName>
    <definedName name="PP1.3" localSheetId="4">#REF!</definedName>
    <definedName name="PP1.3">#REF!</definedName>
    <definedName name="PP1.4" localSheetId="4">#REF!</definedName>
    <definedName name="PP1.4">#REF!</definedName>
    <definedName name="PP1.5" localSheetId="4">#REF!</definedName>
    <definedName name="PP1.5">#REF!</definedName>
    <definedName name="PP1.6" localSheetId="4">#REF!</definedName>
    <definedName name="PP1.6">#REF!</definedName>
    <definedName name="PP1.7" localSheetId="4">#REF!</definedName>
    <definedName name="PP1.7">#REF!</definedName>
    <definedName name="PP1.8" localSheetId="4">#REF!</definedName>
    <definedName name="PP1.8">#REF!</definedName>
    <definedName name="PP1.9" localSheetId="4">#REF!</definedName>
    <definedName name="PP1.9">#REF!</definedName>
    <definedName name="prf" localSheetId="5">#REF!</definedName>
    <definedName name="prf" localSheetId="3">#REF!</definedName>
    <definedName name="prf" localSheetId="4">#REF!</definedName>
    <definedName name="prf" localSheetId="8">#REF!</definedName>
    <definedName name="prf">#REF!</definedName>
    <definedName name="prg" localSheetId="5">#REF!</definedName>
    <definedName name="prg" localSheetId="3">#REF!</definedName>
    <definedName name="prg" localSheetId="4">#REF!</definedName>
    <definedName name="prg" localSheetId="8">#REF!</definedName>
    <definedName name="prg">#REF!</definedName>
    <definedName name="PROJ" localSheetId="5">#REF!</definedName>
    <definedName name="PROJ" localSheetId="3">#REF!</definedName>
    <definedName name="PROJ" localSheetId="4">#REF!</definedName>
    <definedName name="PROJ" localSheetId="8">#REF!</definedName>
    <definedName name="PROJ">#REF!</definedName>
    <definedName name="ptt3x2" localSheetId="5">#REF!</definedName>
    <definedName name="ptt3x2" localSheetId="3">#REF!</definedName>
    <definedName name="ptt3x2" localSheetId="4">#REF!</definedName>
    <definedName name="ptt3x2" localSheetId="8">#REF!</definedName>
    <definedName name="ptt3x2">#REF!</definedName>
    <definedName name="qgm" localSheetId="5">#REF!</definedName>
    <definedName name="qgm" localSheetId="3">#REF!</definedName>
    <definedName name="qgm" localSheetId="4">#REF!</definedName>
    <definedName name="qgm" localSheetId="8">#REF!</definedName>
    <definedName name="qgm">#REF!</definedName>
    <definedName name="QUANT" localSheetId="4">#REF!</definedName>
    <definedName name="QUANT">#REF!</definedName>
    <definedName name="RCA15I" localSheetId="5">#REF!</definedName>
    <definedName name="RCA15I" localSheetId="3">#REF!</definedName>
    <definedName name="RCA15I" localSheetId="4">#REF!</definedName>
    <definedName name="RCA15I" localSheetId="8">#REF!</definedName>
    <definedName name="RCA15I">#REF!</definedName>
    <definedName name="RCA15P" localSheetId="5">#REF!</definedName>
    <definedName name="RCA15P" localSheetId="3">#REF!</definedName>
    <definedName name="RCA15P" localSheetId="4">#REF!</definedName>
    <definedName name="RCA15P" localSheetId="8">#REF!</definedName>
    <definedName name="RCA15P">#REF!</definedName>
    <definedName name="RCA25I" localSheetId="5">#REF!</definedName>
    <definedName name="RCA25I" localSheetId="3">#REF!</definedName>
    <definedName name="RCA25I" localSheetId="4">#REF!</definedName>
    <definedName name="RCA25I" localSheetId="8">#REF!</definedName>
    <definedName name="RCA25I">#REF!</definedName>
    <definedName name="RCA25P" localSheetId="5">#REF!</definedName>
    <definedName name="RCA25P" localSheetId="3">#REF!</definedName>
    <definedName name="RCA25P" localSheetId="4">#REF!</definedName>
    <definedName name="RCA25P" localSheetId="8">#REF!</definedName>
    <definedName name="RCA25P">#REF!</definedName>
    <definedName name="rec" localSheetId="5">#REF!</definedName>
    <definedName name="rec" localSheetId="3">#REF!</definedName>
    <definedName name="rec" localSheetId="4">#REF!</definedName>
    <definedName name="rec" localSheetId="8">#REF!</definedName>
    <definedName name="rec">#REF!</definedName>
    <definedName name="RES" localSheetId="5">#REF!</definedName>
    <definedName name="RES" localSheetId="3">#REF!</definedName>
    <definedName name="RES" localSheetId="4">#REF!</definedName>
    <definedName name="RES" localSheetId="8">#REF!</definedName>
    <definedName name="RES">#REF!</definedName>
    <definedName name="RETROI" localSheetId="5">#REF!</definedName>
    <definedName name="RETROI" localSheetId="3">#REF!</definedName>
    <definedName name="RETROI" localSheetId="4">#REF!</definedName>
    <definedName name="RETROI" localSheetId="8">#REF!</definedName>
    <definedName name="RETROI">#REF!</definedName>
    <definedName name="RETROP" localSheetId="5">#REF!</definedName>
    <definedName name="RETROP" localSheetId="3">#REF!</definedName>
    <definedName name="RETROP" localSheetId="4">#REF!</definedName>
    <definedName name="RETROP" localSheetId="8">#REF!</definedName>
    <definedName name="RETROP">#REF!</definedName>
    <definedName name="rgp1\2" localSheetId="5">#REF!</definedName>
    <definedName name="rgp1\2" localSheetId="3">#REF!</definedName>
    <definedName name="rgp1\2" localSheetId="4">#REF!</definedName>
    <definedName name="rgp1\2" localSheetId="8">#REF!</definedName>
    <definedName name="rgp1\2">#REF!</definedName>
    <definedName name="RLCG11I" localSheetId="5">#REF!</definedName>
    <definedName name="RLCG11I" localSheetId="3">#REF!</definedName>
    <definedName name="RLCG11I" localSheetId="4">#REF!</definedName>
    <definedName name="RLCG11I" localSheetId="8">#REF!</definedName>
    <definedName name="RLCG11I">#REF!</definedName>
    <definedName name="RLCG11P" localSheetId="5">#REF!</definedName>
    <definedName name="RLCG11P" localSheetId="3">#REF!</definedName>
    <definedName name="RLCG11P" localSheetId="4">#REF!</definedName>
    <definedName name="RLCG11P" localSheetId="8">#REF!</definedName>
    <definedName name="RLCG11P">#REF!</definedName>
    <definedName name="RLI" localSheetId="5">#REF!</definedName>
    <definedName name="RLI" localSheetId="3">#REF!</definedName>
    <definedName name="RLI" localSheetId="4">#REF!</definedName>
    <definedName name="RLI" localSheetId="8">#REF!</definedName>
    <definedName name="RLI">#REF!</definedName>
    <definedName name="RLISOI" localSheetId="5">#REF!</definedName>
    <definedName name="RLISOI" localSheetId="3">#REF!</definedName>
    <definedName name="RLISOI" localSheetId="4">#REF!</definedName>
    <definedName name="RLISOI" localSheetId="8">#REF!</definedName>
    <definedName name="RLISOI">#REF!</definedName>
    <definedName name="RLISOP" localSheetId="5">#REF!</definedName>
    <definedName name="RLISOP" localSheetId="3">#REF!</definedName>
    <definedName name="RLISOP" localSheetId="4">#REF!</definedName>
    <definedName name="RLISOP" localSheetId="8">#REF!</definedName>
    <definedName name="RLISOP">#REF!</definedName>
    <definedName name="RLP" localSheetId="5">#REF!</definedName>
    <definedName name="RLP" localSheetId="3">#REF!</definedName>
    <definedName name="RLP" localSheetId="4">#REF!</definedName>
    <definedName name="RLP" localSheetId="8">#REF!</definedName>
    <definedName name="RLP">#REF!</definedName>
    <definedName name="RPI" localSheetId="5">#REF!</definedName>
    <definedName name="RPI" localSheetId="3">#REF!</definedName>
    <definedName name="RPI" localSheetId="4">#REF!</definedName>
    <definedName name="RPI" localSheetId="8">#REF!</definedName>
    <definedName name="RPI">#REF!</definedName>
    <definedName name="RPNEUSI" localSheetId="5">#REF!</definedName>
    <definedName name="RPNEUSI" localSheetId="3">#REF!</definedName>
    <definedName name="RPNEUSI" localSheetId="4">#REF!</definedName>
    <definedName name="RPNEUSI" localSheetId="8">#REF!</definedName>
    <definedName name="RPNEUSI">#REF!</definedName>
    <definedName name="RPNEUSP" localSheetId="5">#REF!</definedName>
    <definedName name="RPNEUSP" localSheetId="3">#REF!</definedName>
    <definedName name="RPNEUSP" localSheetId="4">#REF!</definedName>
    <definedName name="RPNEUSP" localSheetId="8">#REF!</definedName>
    <definedName name="RPNEUSP">#REF!</definedName>
    <definedName name="RPP" localSheetId="5">#REF!</definedName>
    <definedName name="RPP" localSheetId="3">#REF!</definedName>
    <definedName name="RPP" localSheetId="4">#REF!</definedName>
    <definedName name="RPP" localSheetId="8">#REF!</definedName>
    <definedName name="RPP">#REF!</definedName>
    <definedName name="SAL" localSheetId="5">#REF!</definedName>
    <definedName name="SAL" localSheetId="3">#REF!</definedName>
    <definedName name="SAL" localSheetId="4">#REF!</definedName>
    <definedName name="SAL" localSheetId="8">#REF!</definedName>
    <definedName name="SAL">#REF!</definedName>
    <definedName name="sd" localSheetId="5">#REF!</definedName>
    <definedName name="sd" localSheetId="3">#REF!</definedName>
    <definedName name="sd" localSheetId="4">#REF!</definedName>
    <definedName name="sd" localSheetId="8">#REF!</definedName>
    <definedName name="sd">#REF!</definedName>
    <definedName name="sin" localSheetId="5">#REF!</definedName>
    <definedName name="sin" localSheetId="3">#REF!</definedName>
    <definedName name="sin" localSheetId="4">#REF!</definedName>
    <definedName name="sin" localSheetId="8">#REF!</definedName>
    <definedName name="sin">#REF!</definedName>
    <definedName name="SMIN" localSheetId="5">#REF!</definedName>
    <definedName name="SMIN" localSheetId="3">#REF!</definedName>
    <definedName name="SMIN" localSheetId="4">#REF!</definedName>
    <definedName name="SMIN" localSheetId="8">#REF!</definedName>
    <definedName name="SMIN">#REF!</definedName>
    <definedName name="srv" localSheetId="5">#REF!</definedName>
    <definedName name="srv" localSheetId="3">#REF!</definedName>
    <definedName name="srv" localSheetId="4">#REF!</definedName>
    <definedName name="srv" localSheetId="8">#REF!</definedName>
    <definedName name="srv">#REF!</definedName>
    <definedName name="SSS" localSheetId="7">[2]ORC!#REF!</definedName>
    <definedName name="SSS" localSheetId="5">[2]ORC!#REF!</definedName>
    <definedName name="SSS" localSheetId="3">[3]ORC!#REF!</definedName>
    <definedName name="SSS" localSheetId="4">[2]ORC!#REF!</definedName>
    <definedName name="SSS" localSheetId="8">[3]ORC!#REF!</definedName>
    <definedName name="SSS">[2]ORC!#REF!</definedName>
    <definedName name="svt" localSheetId="5">#REF!</definedName>
    <definedName name="svt" localSheetId="3">#REF!</definedName>
    <definedName name="svt" localSheetId="4">#REF!</definedName>
    <definedName name="svt" localSheetId="8">#REF!</definedName>
    <definedName name="svt">#REF!</definedName>
    <definedName name="sx" localSheetId="5">#REF!</definedName>
    <definedName name="sx" localSheetId="3">#REF!</definedName>
    <definedName name="sx" localSheetId="4">#REF!</definedName>
    <definedName name="sx" localSheetId="8">#REF!</definedName>
    <definedName name="sx">#REF!</definedName>
    <definedName name="sxo" localSheetId="5">#REF!</definedName>
    <definedName name="sxo" localSheetId="3">#REF!</definedName>
    <definedName name="sxo" localSheetId="4">#REF!</definedName>
    <definedName name="sxo" localSheetId="8">#REF!</definedName>
    <definedName name="sxo">#REF!</definedName>
    <definedName name="T.1" localSheetId="4">#REF!</definedName>
    <definedName name="T.1">#REF!</definedName>
    <definedName name="T.10" localSheetId="4">#REF!</definedName>
    <definedName name="T.10">#REF!</definedName>
    <definedName name="T.11" localSheetId="4">#REF!</definedName>
    <definedName name="T.11">#REF!</definedName>
    <definedName name="T.12" localSheetId="4">#REF!</definedName>
    <definedName name="T.12">#REF!</definedName>
    <definedName name="T.13" localSheetId="4">#REF!</definedName>
    <definedName name="T.13">#REF!</definedName>
    <definedName name="T.14" localSheetId="4">#REF!</definedName>
    <definedName name="T.14">#REF!</definedName>
    <definedName name="T.15" localSheetId="4">#REF!</definedName>
    <definedName name="T.15">#REF!</definedName>
    <definedName name="T.2" localSheetId="4">#REF!</definedName>
    <definedName name="T.2">#REF!</definedName>
    <definedName name="T.3" localSheetId="4">#REF!</definedName>
    <definedName name="T.3">#REF!</definedName>
    <definedName name="T.4" localSheetId="4">#REF!</definedName>
    <definedName name="T.4">#REF!</definedName>
    <definedName name="T.5" localSheetId="4">#REF!</definedName>
    <definedName name="T.5">#REF!</definedName>
    <definedName name="T.6" localSheetId="4">#REF!</definedName>
    <definedName name="T.6">#REF!</definedName>
    <definedName name="T.7" localSheetId="4">#REF!</definedName>
    <definedName name="T.7">#REF!</definedName>
    <definedName name="T.8" localSheetId="4">#REF!</definedName>
    <definedName name="T.8">#REF!</definedName>
    <definedName name="T.9" localSheetId="4">#REF!</definedName>
    <definedName name="T.9">#REF!</definedName>
    <definedName name="tb100cm" localSheetId="5">#REF!</definedName>
    <definedName name="tb100cm" localSheetId="3">#REF!</definedName>
    <definedName name="tb100cm" localSheetId="4">#REF!</definedName>
    <definedName name="tb100cm" localSheetId="8">#REF!</definedName>
    <definedName name="tb100cm">#REF!</definedName>
    <definedName name="tb60cm" localSheetId="5">#REF!</definedName>
    <definedName name="tb60cm" localSheetId="3">#REF!</definedName>
    <definedName name="tb60cm" localSheetId="4">#REF!</definedName>
    <definedName name="tb60cm" localSheetId="8">#REF!</definedName>
    <definedName name="tb60cm">#REF!</definedName>
    <definedName name="tb80cm" localSheetId="5">#REF!</definedName>
    <definedName name="tb80cm" localSheetId="3">#REF!</definedName>
    <definedName name="tb80cm" localSheetId="4">#REF!</definedName>
    <definedName name="tb80cm" localSheetId="8">#REF!</definedName>
    <definedName name="tb80cm">#REF!</definedName>
    <definedName name="tbv" localSheetId="5">#REF!</definedName>
    <definedName name="tbv" localSheetId="3">#REF!</definedName>
    <definedName name="tbv" localSheetId="4">#REF!</definedName>
    <definedName name="tbv" localSheetId="8">#REF!</definedName>
    <definedName name="tbv">#REF!</definedName>
    <definedName name="telha">NA()</definedName>
    <definedName name="TID" localSheetId="5">#REF!</definedName>
    <definedName name="TID" localSheetId="3">#REF!</definedName>
    <definedName name="TID" localSheetId="4">#REF!</definedName>
    <definedName name="TID" localSheetId="8">#REF!</definedName>
    <definedName name="TID">#REF!</definedName>
    <definedName name="_xlnm.Print_Titles" localSheetId="3">'COMPOSIÇÃO DE CUSTOS'!$7:$13</definedName>
    <definedName name="_xlnm.Print_Titles" localSheetId="2">'MC '!$1:$2</definedName>
    <definedName name="_xlnm.Print_Titles" localSheetId="0">'Trecho 2k'!$5:$12</definedName>
    <definedName name="_xlnm.Print_Titles" localSheetId="1">'Trecho 30k'!$5:$12</definedName>
    <definedName name="tjc" localSheetId="5">#REF!</definedName>
    <definedName name="tjc" localSheetId="3">#REF!</definedName>
    <definedName name="tjc" localSheetId="4">#REF!</definedName>
    <definedName name="tjc" localSheetId="8">#REF!</definedName>
    <definedName name="tjc">#REF!</definedName>
    <definedName name="tjf" localSheetId="5">#REF!</definedName>
    <definedName name="tjf" localSheetId="3">#REF!</definedName>
    <definedName name="tjf" localSheetId="4">#REF!</definedName>
    <definedName name="tjf" localSheetId="8">#REF!</definedName>
    <definedName name="tjf">#REF!</definedName>
    <definedName name="tlc" localSheetId="5">#REF!</definedName>
    <definedName name="tlc" localSheetId="3">#REF!</definedName>
    <definedName name="tlc" localSheetId="4">#REF!</definedName>
    <definedName name="tlc" localSheetId="8">#REF!</definedName>
    <definedName name="tlc">#REF!</definedName>
    <definedName name="tlf" localSheetId="5">#REF!</definedName>
    <definedName name="tlf" localSheetId="3">#REF!</definedName>
    <definedName name="tlf" localSheetId="4">#REF!</definedName>
    <definedName name="tlf" localSheetId="8">#REF!</definedName>
    <definedName name="tlf">#REF!</definedName>
    <definedName name="tnp1\2" localSheetId="5">#REF!</definedName>
    <definedName name="tnp1\2" localSheetId="3">#REF!</definedName>
    <definedName name="tnp1\2" localSheetId="4">#REF!</definedName>
    <definedName name="tnp1\2" localSheetId="8">#REF!</definedName>
    <definedName name="tnp1\2">#REF!</definedName>
    <definedName name="to" localSheetId="4">#REF!</definedName>
    <definedName name="to">#REF!</definedName>
    <definedName name="top" localSheetId="5">#REF!</definedName>
    <definedName name="top" localSheetId="3">#REF!</definedName>
    <definedName name="top" localSheetId="4">#REF!</definedName>
    <definedName name="top" localSheetId="8">#REF!</definedName>
    <definedName name="top">#REF!</definedName>
    <definedName name="TOT" localSheetId="5">#REF!</definedName>
    <definedName name="TOT" localSheetId="3">#REF!</definedName>
    <definedName name="TOT" localSheetId="4">#REF!</definedName>
    <definedName name="TOT" localSheetId="8">#REF!</definedName>
    <definedName name="TOT">#REF!</definedName>
    <definedName name="TOT.P" localSheetId="4">#REF!</definedName>
    <definedName name="TOT.P">#REF!</definedName>
    <definedName name="TOT1.P" localSheetId="4">#REF!</definedName>
    <definedName name="TOT1.P">#REF!</definedName>
    <definedName name="TOTAL" localSheetId="5">#REF!</definedName>
    <definedName name="TOTAL" localSheetId="3">#REF!</definedName>
    <definedName name="TOTAL" localSheetId="4">#REF!</definedName>
    <definedName name="TOTAL" localSheetId="8">#REF!</definedName>
    <definedName name="TOTAL">#REF!</definedName>
    <definedName name="TPI" localSheetId="5">#REF!</definedName>
    <definedName name="TPI" localSheetId="3">#REF!</definedName>
    <definedName name="TPI" localSheetId="4">#REF!</definedName>
    <definedName name="TPI" localSheetId="8">#REF!</definedName>
    <definedName name="TPI">#REF!</definedName>
    <definedName name="tpl1\2" localSheetId="5">#REF!</definedName>
    <definedName name="tpl1\2" localSheetId="3">#REF!</definedName>
    <definedName name="tpl1\2" localSheetId="4">#REF!</definedName>
    <definedName name="tpl1\2" localSheetId="8">#REF!</definedName>
    <definedName name="tpl1\2">#REF!</definedName>
    <definedName name="tpmfs" localSheetId="5">#REF!</definedName>
    <definedName name="tpmfs" localSheetId="3">#REF!</definedName>
    <definedName name="tpmfs" localSheetId="4">#REF!</definedName>
    <definedName name="tpmfs" localSheetId="8">#REF!</definedName>
    <definedName name="tpmfs">#REF!</definedName>
    <definedName name="TPP" localSheetId="5">#REF!</definedName>
    <definedName name="TPP" localSheetId="3">#REF!</definedName>
    <definedName name="TPP" localSheetId="4">#REF!</definedName>
    <definedName name="TPP" localSheetId="8">#REF!</definedName>
    <definedName name="TPP">#REF!</definedName>
    <definedName name="trb" localSheetId="5">#REF!</definedName>
    <definedName name="trb" localSheetId="3">#REF!</definedName>
    <definedName name="trb" localSheetId="4">#REF!</definedName>
    <definedName name="trb" localSheetId="8">#REF!</definedName>
    <definedName name="trb">#REF!</definedName>
    <definedName name="TRTD6I" localSheetId="5">#REF!</definedName>
    <definedName name="TRTD6I" localSheetId="3">#REF!</definedName>
    <definedName name="TRTD6I" localSheetId="4">#REF!</definedName>
    <definedName name="TRTD6I" localSheetId="8">#REF!</definedName>
    <definedName name="TRTD6I">#REF!</definedName>
    <definedName name="TRTD6P" localSheetId="5">#REF!</definedName>
    <definedName name="TRTD6P" localSheetId="3">#REF!</definedName>
    <definedName name="TRTD6P" localSheetId="4">#REF!</definedName>
    <definedName name="TRTD6P" localSheetId="8">#REF!</definedName>
    <definedName name="TRTD6P">#REF!</definedName>
    <definedName name="TRTD8I" localSheetId="5">#REF!</definedName>
    <definedName name="TRTD8I" localSheetId="3">#REF!</definedName>
    <definedName name="TRTD8I" localSheetId="4">#REF!</definedName>
    <definedName name="TRTD8I" localSheetId="8">#REF!</definedName>
    <definedName name="TRTD8I">#REF!</definedName>
    <definedName name="TRTD8P" localSheetId="5">#REF!</definedName>
    <definedName name="TRTD8P" localSheetId="3">#REF!</definedName>
    <definedName name="TRTD8P" localSheetId="4">#REF!</definedName>
    <definedName name="TRTD8P" localSheetId="8">#REF!</definedName>
    <definedName name="TRTD8P">#REF!</definedName>
    <definedName name="TRTPI" localSheetId="5">#REF!</definedName>
    <definedName name="TRTPI" localSheetId="3">#REF!</definedName>
    <definedName name="TRTPI" localSheetId="4">#REF!</definedName>
    <definedName name="TRTPI" localSheetId="8">#REF!</definedName>
    <definedName name="TRTPI">#REF!</definedName>
    <definedName name="TRTPP" localSheetId="5">#REF!</definedName>
    <definedName name="TRTPP" localSheetId="3">#REF!</definedName>
    <definedName name="TRTPP" localSheetId="4">#REF!</definedName>
    <definedName name="TRTPP" localSheetId="8">#REF!</definedName>
    <definedName name="TRTPP">#REF!</definedName>
    <definedName name="TT.1" localSheetId="4">#REF!</definedName>
    <definedName name="TT.1">#REF!</definedName>
    <definedName name="TT.10" localSheetId="4">#REF!</definedName>
    <definedName name="TT.10">#REF!</definedName>
    <definedName name="TT.11" localSheetId="4">#REF!</definedName>
    <definedName name="TT.11">#REF!</definedName>
    <definedName name="TT.12" localSheetId="4">#REF!</definedName>
    <definedName name="TT.12">#REF!</definedName>
    <definedName name="TT.13" localSheetId="4">#REF!</definedName>
    <definedName name="TT.13">#REF!</definedName>
    <definedName name="TT.14" localSheetId="4">#REF!</definedName>
    <definedName name="TT.14">#REF!</definedName>
    <definedName name="TT.15" localSheetId="4">#REF!</definedName>
    <definedName name="TT.15">#REF!</definedName>
    <definedName name="TT.2" localSheetId="4">#REF!</definedName>
    <definedName name="TT.2">#REF!</definedName>
    <definedName name="TT.3" localSheetId="4">#REF!</definedName>
    <definedName name="TT.3">#REF!</definedName>
    <definedName name="TT.4" localSheetId="4">#REF!</definedName>
    <definedName name="TT.4">#REF!</definedName>
    <definedName name="TT.5" localSheetId="4">#REF!</definedName>
    <definedName name="TT.5">#REF!</definedName>
    <definedName name="TT.6" localSheetId="4">#REF!</definedName>
    <definedName name="TT.6">#REF!</definedName>
    <definedName name="TT.7" localSheetId="4">#REF!</definedName>
    <definedName name="TT.7">#REF!</definedName>
    <definedName name="TT.8" localSheetId="4">#REF!</definedName>
    <definedName name="TT.8">#REF!</definedName>
    <definedName name="TT.9" localSheetId="4">#REF!</definedName>
    <definedName name="TT.9">#REF!</definedName>
    <definedName name="ttc" localSheetId="5">#REF!</definedName>
    <definedName name="ttc" localSheetId="3">#REF!</definedName>
    <definedName name="ttc" localSheetId="4">#REF!</definedName>
    <definedName name="ttc" localSheetId="8">#REF!</definedName>
    <definedName name="ttc">#REF!</definedName>
    <definedName name="tte" localSheetId="5">#REF!</definedName>
    <definedName name="tte" localSheetId="3">#REF!</definedName>
    <definedName name="tte" localSheetId="4">#REF!</definedName>
    <definedName name="tte" localSheetId="8">#REF!</definedName>
    <definedName name="tte">#REF!</definedName>
    <definedName name="Tuboscon" localSheetId="5">#REF!</definedName>
    <definedName name="Tuboscon" localSheetId="3">#REF!</definedName>
    <definedName name="Tuboscon" localSheetId="4">#REF!</definedName>
    <definedName name="Tuboscon" localSheetId="8">#REF!</definedName>
    <definedName name="Tuboscon">#REF!</definedName>
    <definedName name="tus" localSheetId="5">#REF!</definedName>
    <definedName name="tus" localSheetId="3">#REF!</definedName>
    <definedName name="tus" localSheetId="4">#REF!</definedName>
    <definedName name="tus" localSheetId="8">#REF!</definedName>
    <definedName name="tus">#REF!</definedName>
    <definedName name="USS" localSheetId="5">#REF!</definedName>
    <definedName name="USS" localSheetId="3">#REF!</definedName>
    <definedName name="USS" localSheetId="4">#REF!</definedName>
    <definedName name="USS" localSheetId="8">#REF!</definedName>
    <definedName name="USS">#REF!</definedName>
    <definedName name="V" localSheetId="5">#REF!</definedName>
    <definedName name="V" localSheetId="3">#REF!</definedName>
    <definedName name="V" localSheetId="4">#REF!</definedName>
    <definedName name="V" localSheetId="8">#REF!</definedName>
    <definedName name="V">#REF!</definedName>
    <definedName name="vbn" localSheetId="5">#REF!</definedName>
    <definedName name="vbn" localSheetId="3">#REF!</definedName>
    <definedName name="vbn" localSheetId="4">#REF!</definedName>
    <definedName name="vbn" localSheetId="8">#REF!</definedName>
    <definedName name="vbn">#REF!</definedName>
    <definedName name="vcx" localSheetId="5">#REF!</definedName>
    <definedName name="vcx" localSheetId="3">#REF!</definedName>
    <definedName name="vcx" localSheetId="4">#REF!</definedName>
    <definedName name="vcx" localSheetId="8">#REF!</definedName>
    <definedName name="vcx">#REF!</definedName>
    <definedName name="VII" localSheetId="5">#REF!</definedName>
    <definedName name="VII" localSheetId="3">#REF!</definedName>
    <definedName name="VII" localSheetId="4">#REF!</definedName>
    <definedName name="VII" localSheetId="8">#REF!</definedName>
    <definedName name="VII">#REF!</definedName>
    <definedName name="VIP" localSheetId="5">#REF!</definedName>
    <definedName name="VIP" localSheetId="3">#REF!</definedName>
    <definedName name="VIP" localSheetId="4">#REF!</definedName>
    <definedName name="VIP" localSheetId="8">#REF!</definedName>
    <definedName name="VIP">#REF!</definedName>
    <definedName name="VLR" localSheetId="5">#REF!</definedName>
    <definedName name="VLR" localSheetId="3">#REF!</definedName>
    <definedName name="VLR" localSheetId="4">#REF!</definedName>
    <definedName name="VLR" localSheetId="8">#REF!</definedName>
    <definedName name="VLR">#REF!</definedName>
    <definedName name="vsb" localSheetId="5">#REF!</definedName>
    <definedName name="vsb" localSheetId="3">#REF!</definedName>
    <definedName name="vsb" localSheetId="4">#REF!</definedName>
    <definedName name="vsb" localSheetId="8">#REF!</definedName>
    <definedName name="vsb">#REF!</definedName>
    <definedName name="vzx" localSheetId="5">#REF!</definedName>
    <definedName name="vzx" localSheetId="3">#REF!</definedName>
    <definedName name="vzx" localSheetId="4">#REF!</definedName>
    <definedName name="vzx" localSheetId="8">#REF!</definedName>
    <definedName name="vzx">#REF!</definedName>
    <definedName name="X" localSheetId="5">#REF!</definedName>
    <definedName name="X" localSheetId="3">#REF!</definedName>
    <definedName name="X" localSheetId="4">#REF!</definedName>
    <definedName name="X" localSheetId="8">#REF!</definedName>
    <definedName name="X">#REF!</definedName>
    <definedName name="XC" localSheetId="5">#REF!</definedName>
    <definedName name="XC" localSheetId="3">#REF!</definedName>
    <definedName name="XC" localSheetId="4">#REF!</definedName>
    <definedName name="XC" localSheetId="8">#REF!</definedName>
    <definedName name="XC">#REF!</definedName>
    <definedName name="XCVZ" localSheetId="5">#REF!</definedName>
    <definedName name="XCVZ" localSheetId="3">#REF!</definedName>
    <definedName name="XCVZ" localSheetId="4">#REF!</definedName>
    <definedName name="XCVZ" localSheetId="8">#REF!</definedName>
    <definedName name="XCVZ">#REF!</definedName>
    <definedName name="xxx" localSheetId="7">[2]ORC!#REF!</definedName>
    <definedName name="XXX" localSheetId="5">#REF!</definedName>
    <definedName name="XXX" localSheetId="3">#REF!</definedName>
    <definedName name="XXX" localSheetId="4">#REF!</definedName>
    <definedName name="XXX" localSheetId="8">#REF!</definedName>
    <definedName name="XXX">#REF!</definedName>
    <definedName name="XXXX" localSheetId="7">#REF!</definedName>
    <definedName name="XXXX" localSheetId="5">#REF!</definedName>
    <definedName name="XXXX" localSheetId="3">#REF!</definedName>
    <definedName name="XXXX" localSheetId="4">#REF!</definedName>
    <definedName name="XXXX" localSheetId="8">#REF!</definedName>
    <definedName name="XXXX">#REF!</definedName>
    <definedName name="xxxxx" localSheetId="7">#REF!</definedName>
    <definedName name="xxxxx" localSheetId="5">#REF!</definedName>
    <definedName name="xxxxx" localSheetId="3">#REF!</definedName>
    <definedName name="xxxxx" localSheetId="4">#REF!</definedName>
    <definedName name="xxxxx" localSheetId="8">#REF!</definedName>
    <definedName name="xxxxx">#REF!</definedName>
    <definedName name="zx" localSheetId="5">#REF!</definedName>
    <definedName name="zx" localSheetId="3">#REF!</definedName>
    <definedName name="zx" localSheetId="4">#REF!</definedName>
    <definedName name="zx" localSheetId="8">#REF!</definedName>
    <definedName name="zx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00" l="1"/>
  <c r="E35" i="91" l="1"/>
  <c r="E34" i="91"/>
  <c r="E33" i="91"/>
  <c r="D35" i="91"/>
  <c r="D34" i="91"/>
  <c r="D33" i="91"/>
  <c r="O98" i="98" l="1"/>
  <c r="H29" i="95" l="1"/>
  <c r="H26" i="95"/>
  <c r="H20" i="95"/>
  <c r="H19" i="95"/>
  <c r="H17" i="95"/>
  <c r="H16" i="95"/>
  <c r="H15" i="95"/>
  <c r="H14" i="95"/>
  <c r="O80" i="98"/>
  <c r="O78" i="98"/>
  <c r="H21" i="95" l="1"/>
  <c r="O40" i="98"/>
  <c r="D23" i="97" l="1"/>
  <c r="D46" i="97"/>
  <c r="C46" i="97"/>
  <c r="C42" i="97"/>
  <c r="D35" i="97"/>
  <c r="C35" i="97"/>
  <c r="C23" i="97"/>
  <c r="G13" i="91"/>
  <c r="A9" i="97" l="1"/>
  <c r="A6" i="96"/>
  <c r="A7" i="95"/>
  <c r="A6" i="100"/>
  <c r="O22" i="98" l="1"/>
  <c r="O21" i="98"/>
  <c r="O24" i="98"/>
  <c r="B50" i="100"/>
  <c r="B49" i="100"/>
  <c r="B48" i="100"/>
  <c r="A46" i="100"/>
  <c r="Q40" i="100"/>
  <c r="K39" i="100"/>
  <c r="I39" i="100"/>
  <c r="G39" i="100"/>
  <c r="E39" i="100"/>
  <c r="C39" i="100"/>
  <c r="B39" i="100"/>
  <c r="Q37" i="100"/>
  <c r="K36" i="100"/>
  <c r="I36" i="100"/>
  <c r="G36" i="100"/>
  <c r="C36" i="100"/>
  <c r="B36" i="100"/>
  <c r="K33" i="100"/>
  <c r="I33" i="100"/>
  <c r="G33" i="100"/>
  <c r="E33" i="100"/>
  <c r="C33" i="100"/>
  <c r="B33" i="100"/>
  <c r="Q31" i="100"/>
  <c r="I30" i="100"/>
  <c r="B30" i="100"/>
  <c r="Q28" i="100"/>
  <c r="E27" i="100"/>
  <c r="C27" i="100"/>
  <c r="B27" i="100"/>
  <c r="Q25" i="100"/>
  <c r="E24" i="100"/>
  <c r="C24" i="100"/>
  <c r="B24" i="100"/>
  <c r="Q22" i="100"/>
  <c r="M21" i="100"/>
  <c r="C21" i="100"/>
  <c r="B21" i="100"/>
  <c r="Q19" i="100"/>
  <c r="M18" i="100"/>
  <c r="K18" i="100"/>
  <c r="I18" i="100"/>
  <c r="G18" i="100"/>
  <c r="B18" i="100"/>
  <c r="Q16" i="100"/>
  <c r="B15" i="100"/>
  <c r="L8" i="100"/>
  <c r="A8" i="100"/>
  <c r="A5" i="100"/>
  <c r="O26" i="98"/>
  <c r="N158" i="19"/>
  <c r="L187" i="19"/>
  <c r="K187" i="19"/>
  <c r="L185" i="19"/>
  <c r="K185" i="19"/>
  <c r="K175" i="19"/>
  <c r="A175" i="19"/>
  <c r="L181" i="19"/>
  <c r="L171" i="19"/>
  <c r="K171" i="19"/>
  <c r="L169" i="19"/>
  <c r="K169" i="19"/>
  <c r="B166" i="19"/>
  <c r="F166" i="19" s="1"/>
  <c r="D57" i="16" s="1"/>
  <c r="K156" i="19"/>
  <c r="K151" i="19"/>
  <c r="K146" i="19"/>
  <c r="J156" i="19"/>
  <c r="J151" i="19"/>
  <c r="J146" i="19"/>
  <c r="N143" i="19"/>
  <c r="N157" i="19" s="1"/>
  <c r="E143" i="19"/>
  <c r="E147" i="19" s="1"/>
  <c r="E149" i="19" s="1"/>
  <c r="D52" i="16" s="1"/>
  <c r="K141" i="19"/>
  <c r="J141" i="19"/>
  <c r="K139" i="19"/>
  <c r="J139" i="19"/>
  <c r="M144" i="19"/>
  <c r="D51" i="99" s="1"/>
  <c r="K136" i="19"/>
  <c r="K133" i="19"/>
  <c r="J133" i="19"/>
  <c r="K130" i="19"/>
  <c r="K127" i="19"/>
  <c r="J127" i="19"/>
  <c r="K125" i="19"/>
  <c r="J125" i="19"/>
  <c r="K121" i="19"/>
  <c r="B121" i="19"/>
  <c r="K119" i="19"/>
  <c r="J119" i="19"/>
  <c r="N123" i="19"/>
  <c r="D44" i="99" s="1"/>
  <c r="K117" i="19"/>
  <c r="J117" i="19"/>
  <c r="K111" i="19"/>
  <c r="J111" i="19"/>
  <c r="K109" i="19"/>
  <c r="J109" i="19"/>
  <c r="K106" i="19"/>
  <c r="J106" i="19"/>
  <c r="K102" i="19"/>
  <c r="J102" i="19"/>
  <c r="K98" i="19"/>
  <c r="J98" i="19"/>
  <c r="K95" i="19"/>
  <c r="J95" i="19"/>
  <c r="K92" i="19"/>
  <c r="J92" i="19"/>
  <c r="K89" i="19"/>
  <c r="J89" i="19"/>
  <c r="K83" i="19"/>
  <c r="J83" i="19"/>
  <c r="K77" i="19"/>
  <c r="J77" i="19"/>
  <c r="K69" i="19"/>
  <c r="J69" i="19"/>
  <c r="M67" i="19"/>
  <c r="P175" i="19" s="1"/>
  <c r="P176" i="19" s="1"/>
  <c r="L179" i="19" s="1"/>
  <c r="P179" i="19" s="1"/>
  <c r="N181" i="19" s="1"/>
  <c r="K65" i="19"/>
  <c r="J65" i="19"/>
  <c r="K60" i="19"/>
  <c r="J60" i="19"/>
  <c r="K57" i="19"/>
  <c r="J57" i="19"/>
  <c r="K52" i="19"/>
  <c r="J52" i="19"/>
  <c r="K49" i="19"/>
  <c r="J49" i="19"/>
  <c r="K39" i="19"/>
  <c r="J39" i="19"/>
  <c r="K30" i="19"/>
  <c r="J30" i="19"/>
  <c r="K25" i="19"/>
  <c r="O25" i="19" s="1"/>
  <c r="N50" i="19" s="1"/>
  <c r="K54" i="19" s="1"/>
  <c r="M55" i="19" s="1"/>
  <c r="D26" i="99" s="1"/>
  <c r="K23" i="19"/>
  <c r="J23" i="19"/>
  <c r="K19" i="19"/>
  <c r="J19" i="19"/>
  <c r="K14" i="19"/>
  <c r="J14" i="19"/>
  <c r="N12" i="19"/>
  <c r="O16" i="19" s="1"/>
  <c r="O17" i="19" s="1"/>
  <c r="O12" i="19"/>
  <c r="K12" i="19"/>
  <c r="K10" i="19"/>
  <c r="J10" i="19"/>
  <c r="N7" i="19"/>
  <c r="N8" i="19" s="1"/>
  <c r="D16" i="99" s="1"/>
  <c r="K5" i="19"/>
  <c r="J5" i="19"/>
  <c r="K3" i="19"/>
  <c r="J3" i="19"/>
  <c r="K45" i="19"/>
  <c r="K43" i="19"/>
  <c r="K34" i="19"/>
  <c r="M4" i="19"/>
  <c r="L166" i="19" s="1"/>
  <c r="P166" i="19" s="1"/>
  <c r="D57" i="99" s="1"/>
  <c r="J17" i="19"/>
  <c r="D18" i="99"/>
  <c r="M38" i="99"/>
  <c r="M42" i="99" s="1"/>
  <c r="E67" i="19"/>
  <c r="B71" i="19" s="1"/>
  <c r="B73" i="19" s="1"/>
  <c r="E75" i="19" s="1"/>
  <c r="G4" i="19"/>
  <c r="D17" i="16"/>
  <c r="F12" i="19"/>
  <c r="B12" i="19"/>
  <c r="D15" i="16" s="1"/>
  <c r="F175" i="19"/>
  <c r="F176" i="19" s="1"/>
  <c r="B179" i="19" s="1"/>
  <c r="F179" i="19" s="1"/>
  <c r="D181" i="19" s="1"/>
  <c r="A6" i="95"/>
  <c r="A7" i="98"/>
  <c r="A7" i="96"/>
  <c r="A9" i="98"/>
  <c r="D48" i="95"/>
  <c r="G46" i="95" s="1"/>
  <c r="H27" i="95"/>
  <c r="D42" i="97"/>
  <c r="D47" i="97" s="1"/>
  <c r="L10" i="98" s="1"/>
  <c r="B14" i="96"/>
  <c r="B15" i="96"/>
  <c r="B16" i="96"/>
  <c r="B17" i="96"/>
  <c r="B18" i="96"/>
  <c r="E32" i="96"/>
  <c r="E35" i="96"/>
  <c r="E40" i="96"/>
  <c r="E43" i="96"/>
  <c r="E49" i="96"/>
  <c r="A1" i="91"/>
  <c r="A2" i="91"/>
  <c r="A3" i="91"/>
  <c r="E18" i="91"/>
  <c r="E21" i="91"/>
  <c r="H32" i="99"/>
  <c r="B22" i="95"/>
  <c r="B36" i="95"/>
  <c r="B37" i="95"/>
  <c r="B38" i="95"/>
  <c r="D50" i="95"/>
  <c r="D54" i="95"/>
  <c r="B60" i="95"/>
  <c r="O25" i="98"/>
  <c r="O27" i="98"/>
  <c r="B34" i="98"/>
  <c r="O41" i="98"/>
  <c r="O42" i="98"/>
  <c r="O43" i="98"/>
  <c r="O44" i="98"/>
  <c r="O45" i="98"/>
  <c r="O46" i="98"/>
  <c r="F50" i="98"/>
  <c r="B57" i="98"/>
  <c r="O63" i="98"/>
  <c r="O64" i="98"/>
  <c r="B71" i="98"/>
  <c r="B72" i="98"/>
  <c r="F87" i="98"/>
  <c r="O81" i="98"/>
  <c r="O82" i="98"/>
  <c r="O83" i="98"/>
  <c r="B91" i="98"/>
  <c r="B92" i="98"/>
  <c r="F102" i="98"/>
  <c r="A3" i="19"/>
  <c r="B3" i="19"/>
  <c r="A5" i="19"/>
  <c r="F8" i="19"/>
  <c r="D16" i="16" s="1"/>
  <c r="A19" i="19"/>
  <c r="B19" i="19"/>
  <c r="A23" i="19"/>
  <c r="B23" i="19"/>
  <c r="B25" i="19"/>
  <c r="F25" i="19" s="1"/>
  <c r="D188" i="19" s="1"/>
  <c r="A30" i="19"/>
  <c r="B30" i="19"/>
  <c r="B34" i="19"/>
  <c r="A39" i="19"/>
  <c r="B39" i="19"/>
  <c r="B43" i="19"/>
  <c r="B45" i="19"/>
  <c r="A49" i="19"/>
  <c r="B49" i="19"/>
  <c r="A52" i="19"/>
  <c r="B52" i="19"/>
  <c r="A57" i="19"/>
  <c r="B57" i="19"/>
  <c r="A65" i="19"/>
  <c r="B65" i="19"/>
  <c r="A69" i="19"/>
  <c r="B69" i="19"/>
  <c r="A77" i="19"/>
  <c r="B77" i="19"/>
  <c r="B79" i="19"/>
  <c r="E81" i="19" s="1"/>
  <c r="A83" i="19"/>
  <c r="B83" i="19"/>
  <c r="A89" i="19"/>
  <c r="B89" i="19"/>
  <c r="A92" i="19"/>
  <c r="B92" i="19"/>
  <c r="A95" i="19"/>
  <c r="B95" i="19"/>
  <c r="A98" i="19"/>
  <c r="B98" i="19"/>
  <c r="B100" i="19"/>
  <c r="F100" i="19" s="1"/>
  <c r="D37" i="16" s="1"/>
  <c r="A102" i="19"/>
  <c r="B102" i="19"/>
  <c r="A106" i="19"/>
  <c r="B106" i="19"/>
  <c r="A109" i="19"/>
  <c r="B109" i="19"/>
  <c r="A111" i="19"/>
  <c r="B111" i="19"/>
  <c r="A117" i="19"/>
  <c r="B117" i="19"/>
  <c r="A119" i="19"/>
  <c r="B119" i="19"/>
  <c r="E123" i="19"/>
  <c r="D44" i="16" s="1"/>
  <c r="A125" i="19"/>
  <c r="B125" i="19"/>
  <c r="A127" i="19"/>
  <c r="B127" i="19"/>
  <c r="E129" i="19"/>
  <c r="E135" i="19" s="1"/>
  <c r="B137" i="19" s="1"/>
  <c r="F137" i="19" s="1"/>
  <c r="D48" i="16" s="1"/>
  <c r="B130" i="19"/>
  <c r="A133" i="19"/>
  <c r="B133" i="19"/>
  <c r="B136" i="19"/>
  <c r="A139" i="19"/>
  <c r="B139" i="19"/>
  <c r="A141" i="19"/>
  <c r="B141" i="19"/>
  <c r="A146" i="19"/>
  <c r="B146" i="19"/>
  <c r="A151" i="19"/>
  <c r="B151" i="19"/>
  <c r="A156" i="19"/>
  <c r="B156" i="19"/>
  <c r="A169" i="19"/>
  <c r="B169" i="19"/>
  <c r="A171" i="19"/>
  <c r="B171" i="19"/>
  <c r="B181" i="19"/>
  <c r="A185" i="19"/>
  <c r="B185" i="19"/>
  <c r="A187" i="19"/>
  <c r="B187" i="19"/>
  <c r="M38" i="16"/>
  <c r="M42" i="16" s="1"/>
  <c r="B131" i="19"/>
  <c r="F131" i="19" s="1"/>
  <c r="D47" i="16" s="1"/>
  <c r="B85" i="19"/>
  <c r="E87" i="19" s="1"/>
  <c r="B27" i="91" l="1"/>
  <c r="H34" i="16" s="1"/>
  <c r="L102" i="98"/>
  <c r="F181" i="19"/>
  <c r="F183" i="19" s="1"/>
  <c r="D60" i="16" s="1"/>
  <c r="D68" i="98"/>
  <c r="I68" i="98" s="1"/>
  <c r="B62" i="19"/>
  <c r="D63" i="19" s="1"/>
  <c r="D28" i="16" s="1"/>
  <c r="H32" i="16"/>
  <c r="H22" i="95"/>
  <c r="H23" i="95" s="1"/>
  <c r="D50" i="98"/>
  <c r="L50" i="98" s="1"/>
  <c r="D144" i="19"/>
  <c r="D51" i="16" s="1"/>
  <c r="E51" i="96"/>
  <c r="L9" i="16" s="1"/>
  <c r="H30" i="95"/>
  <c r="D33" i="16"/>
  <c r="D96" i="19"/>
  <c r="D36" i="16" s="1"/>
  <c r="H87" i="98"/>
  <c r="H31" i="99"/>
  <c r="H31" i="16"/>
  <c r="H33" i="99"/>
  <c r="H33" i="16"/>
  <c r="I33" i="16" s="1"/>
  <c r="K62" i="19"/>
  <c r="M63" i="19" s="1"/>
  <c r="D28" i="99" s="1"/>
  <c r="K71" i="19"/>
  <c r="K73" i="19" s="1"/>
  <c r="N75" i="19" s="1"/>
  <c r="D25" i="99"/>
  <c r="B104" i="19"/>
  <c r="F104" i="19" s="1"/>
  <c r="E110" i="19" s="1"/>
  <c r="D40" i="16" s="1"/>
  <c r="F31" i="98"/>
  <c r="N188" i="19"/>
  <c r="D63" i="99" s="1"/>
  <c r="N153" i="19"/>
  <c r="N154" i="19" s="1"/>
  <c r="D53" i="99" s="1"/>
  <c r="K79" i="19"/>
  <c r="N81" i="19" s="1"/>
  <c r="K85" i="19"/>
  <c r="N87" i="19" s="1"/>
  <c r="K100" i="19"/>
  <c r="N129" i="19"/>
  <c r="H31" i="98"/>
  <c r="C47" i="97"/>
  <c r="E153" i="19"/>
  <c r="N147" i="19"/>
  <c r="N149" i="19" s="1"/>
  <c r="D52" i="99" s="1"/>
  <c r="P181" i="19"/>
  <c r="P183" i="19" s="1"/>
  <c r="D60" i="99" s="1"/>
  <c r="N159" i="19"/>
  <c r="D54" i="99" s="1"/>
  <c r="E107" i="19"/>
  <c r="D39" i="16" s="1"/>
  <c r="D32" i="16"/>
  <c r="D93" i="19"/>
  <c r="D35" i="16" s="1"/>
  <c r="G54" i="95"/>
  <c r="G44" i="95" s="1"/>
  <c r="D90" i="19"/>
  <c r="D34" i="16" s="1"/>
  <c r="D31" i="16"/>
  <c r="D63" i="16"/>
  <c r="B28" i="19"/>
  <c r="F28" i="19" s="1"/>
  <c r="E50" i="19"/>
  <c r="B41" i="19"/>
  <c r="F41" i="19" s="1"/>
  <c r="B44" i="19" s="1"/>
  <c r="F44" i="19" s="1"/>
  <c r="B46" i="19" s="1"/>
  <c r="D47" i="19" s="1"/>
  <c r="D24" i="16" s="1"/>
  <c r="F16" i="19"/>
  <c r="F17" i="19" s="1"/>
  <c r="D18" i="16" s="1"/>
  <c r="K28" i="19"/>
  <c r="O28" i="19" s="1"/>
  <c r="D22" i="99" s="1"/>
  <c r="K41" i="19"/>
  <c r="O41" i="19" s="1"/>
  <c r="K44" i="19" s="1"/>
  <c r="O44" i="19" s="1"/>
  <c r="K46" i="19" s="1"/>
  <c r="M47" i="19" s="1"/>
  <c r="D24" i="99" s="1"/>
  <c r="I31" i="16" l="1"/>
  <c r="H63" i="16"/>
  <c r="I63" i="16" s="1"/>
  <c r="I62" i="16" s="1"/>
  <c r="L87" i="98"/>
  <c r="H31" i="95"/>
  <c r="H32" i="95" s="1"/>
  <c r="H33" i="95" s="1"/>
  <c r="H35" i="95" s="1"/>
  <c r="H37" i="95" s="1"/>
  <c r="I32" i="16"/>
  <c r="D38" i="16"/>
  <c r="B113" i="19"/>
  <c r="E115" i="19" s="1"/>
  <c r="D41" i="16" s="1"/>
  <c r="H19" i="16"/>
  <c r="I19" i="16" s="1"/>
  <c r="H37" i="16"/>
  <c r="I37" i="16" s="1"/>
  <c r="H51" i="16"/>
  <c r="I51" i="16" s="1"/>
  <c r="H26" i="16"/>
  <c r="H24" i="16"/>
  <c r="I24" i="16" s="1"/>
  <c r="H47" i="16"/>
  <c r="I47" i="16" s="1"/>
  <c r="H27" i="16"/>
  <c r="H25" i="16"/>
  <c r="H53" i="16"/>
  <c r="H39" i="16"/>
  <c r="I39" i="16" s="1"/>
  <c r="H28" i="16"/>
  <c r="I28" i="16" s="1"/>
  <c r="H44" i="16"/>
  <c r="G43" i="95"/>
  <c r="H43" i="95" s="1"/>
  <c r="H36" i="16"/>
  <c r="I36" i="16" s="1"/>
  <c r="H35" i="16"/>
  <c r="I35" i="16" s="1"/>
  <c r="M96" i="19"/>
  <c r="D36" i="99" s="1"/>
  <c r="D33" i="99"/>
  <c r="I33" i="99" s="1"/>
  <c r="M90" i="19"/>
  <c r="D34" i="99" s="1"/>
  <c r="D31" i="99"/>
  <c r="I31" i="99" s="1"/>
  <c r="H35" i="99"/>
  <c r="H36" i="99"/>
  <c r="H34" i="99"/>
  <c r="I34" i="99" s="1"/>
  <c r="H18" i="16"/>
  <c r="I18" i="16" s="1"/>
  <c r="H22" i="16"/>
  <c r="H41" i="16"/>
  <c r="H48" i="16"/>
  <c r="I48" i="16" s="1"/>
  <c r="H54" i="16"/>
  <c r="L9" i="99"/>
  <c r="H23" i="16"/>
  <c r="H38" i="16"/>
  <c r="I38" i="16" s="1"/>
  <c r="H40" i="16"/>
  <c r="I40" i="16" s="1"/>
  <c r="H52" i="16"/>
  <c r="I52" i="16" s="1"/>
  <c r="H57" i="16"/>
  <c r="M93" i="19"/>
  <c r="D35" i="99" s="1"/>
  <c r="D32" i="99"/>
  <c r="I32" i="99" s="1"/>
  <c r="G17" i="16"/>
  <c r="H17" i="16" s="1"/>
  <c r="I17" i="16" s="1"/>
  <c r="G17" i="99"/>
  <c r="N58" i="19"/>
  <c r="D27" i="99" s="1"/>
  <c r="K33" i="19"/>
  <c r="O33" i="19" s="1"/>
  <c r="K35" i="19" s="1"/>
  <c r="M37" i="19" s="1"/>
  <c r="D23" i="99" s="1"/>
  <c r="I34" i="16"/>
  <c r="L31" i="98"/>
  <c r="K131" i="19"/>
  <c r="O131" i="19" s="1"/>
  <c r="D47" i="99" s="1"/>
  <c r="N135" i="19"/>
  <c r="K137" i="19" s="1"/>
  <c r="O137" i="19" s="1"/>
  <c r="D48" i="99" s="1"/>
  <c r="E154" i="19"/>
  <c r="D53" i="16" s="1"/>
  <c r="E157" i="19"/>
  <c r="E159" i="19" s="1"/>
  <c r="D54" i="16" s="1"/>
  <c r="O100" i="19"/>
  <c r="D37" i="99" s="1"/>
  <c r="K104" i="19"/>
  <c r="O104" i="19" s="1"/>
  <c r="D38" i="99" s="1"/>
  <c r="B33" i="19"/>
  <c r="F33" i="19" s="1"/>
  <c r="B35" i="19" s="1"/>
  <c r="D37" i="19" s="1"/>
  <c r="D23" i="16" s="1"/>
  <c r="D22" i="16"/>
  <c r="E58" i="19"/>
  <c r="D27" i="16" s="1"/>
  <c r="I27" i="16" s="1"/>
  <c r="B54" i="19"/>
  <c r="D55" i="19" s="1"/>
  <c r="D26" i="16" s="1"/>
  <c r="D25" i="16"/>
  <c r="I22" i="16" l="1"/>
  <c r="I36" i="99"/>
  <c r="H38" i="95"/>
  <c r="H39" i="95" s="1"/>
  <c r="I11" i="95" s="1"/>
  <c r="I44" i="16"/>
  <c r="I43" i="16" s="1"/>
  <c r="H60" i="99"/>
  <c r="I60" i="99" s="1"/>
  <c r="I54" i="16"/>
  <c r="H17" i="99"/>
  <c r="I17" i="99" s="1"/>
  <c r="I57" i="16"/>
  <c r="I56" i="16" s="1"/>
  <c r="H60" i="16"/>
  <c r="I60" i="16" s="1"/>
  <c r="I59" i="16" s="1"/>
  <c r="I41" i="16"/>
  <c r="I30" i="16" s="1"/>
  <c r="I53" i="16"/>
  <c r="I46" i="16"/>
  <c r="I26" i="16"/>
  <c r="I25" i="16"/>
  <c r="I23" i="16"/>
  <c r="H58" i="95"/>
  <c r="H56" i="95"/>
  <c r="H57" i="95" s="1"/>
  <c r="H38" i="99"/>
  <c r="I38" i="99" s="1"/>
  <c r="H22" i="99"/>
  <c r="I22" i="99" s="1"/>
  <c r="H26" i="99"/>
  <c r="I26" i="99" s="1"/>
  <c r="H40" i="99"/>
  <c r="H48" i="99"/>
  <c r="I48" i="99" s="1"/>
  <c r="H54" i="99"/>
  <c r="I54" i="99" s="1"/>
  <c r="H18" i="99"/>
  <c r="I18" i="99" s="1"/>
  <c r="H24" i="99"/>
  <c r="I24" i="99" s="1"/>
  <c r="H28" i="99"/>
  <c r="I28" i="99" s="1"/>
  <c r="H44" i="99"/>
  <c r="I44" i="99" s="1"/>
  <c r="I43" i="99" s="1"/>
  <c r="H51" i="99"/>
  <c r="I51" i="99" s="1"/>
  <c r="H57" i="99"/>
  <c r="I57" i="99" s="1"/>
  <c r="I56" i="99" s="1"/>
  <c r="M33" i="100" s="1"/>
  <c r="O33" i="100" s="1"/>
  <c r="H63" i="99"/>
  <c r="I63" i="99" s="1"/>
  <c r="I62" i="99" s="1"/>
  <c r="M39" i="100" s="1"/>
  <c r="O39" i="100" s="1"/>
  <c r="I59" i="99"/>
  <c r="M36" i="100" s="1"/>
  <c r="O36" i="100" s="1"/>
  <c r="H47" i="99"/>
  <c r="I47" i="99" s="1"/>
  <c r="H52" i="99"/>
  <c r="I52" i="99" s="1"/>
  <c r="H41" i="99"/>
  <c r="H37" i="99"/>
  <c r="I37" i="99" s="1"/>
  <c r="H25" i="99"/>
  <c r="I25" i="99" s="1"/>
  <c r="H53" i="99"/>
  <c r="I53" i="99" s="1"/>
  <c r="H39" i="99"/>
  <c r="H27" i="99"/>
  <c r="I27" i="99" s="1"/>
  <c r="H23" i="99"/>
  <c r="I23" i="99" s="1"/>
  <c r="H19" i="99"/>
  <c r="I19" i="99" s="1"/>
  <c r="I35" i="99"/>
  <c r="G16" i="16"/>
  <c r="H16" i="16" s="1"/>
  <c r="I16" i="16" s="1"/>
  <c r="G16" i="99"/>
  <c r="H16" i="99" s="1"/>
  <c r="I16" i="99" s="1"/>
  <c r="M107" i="19"/>
  <c r="D39" i="99" s="1"/>
  <c r="K113" i="19"/>
  <c r="N115" i="19" s="1"/>
  <c r="D41" i="99" s="1"/>
  <c r="N110" i="19"/>
  <c r="D40" i="99" s="1"/>
  <c r="I50" i="16" l="1"/>
  <c r="I21" i="16"/>
  <c r="I39" i="95"/>
  <c r="H59" i="95"/>
  <c r="H60" i="95" s="1"/>
  <c r="H61" i="95" s="1"/>
  <c r="I61" i="95" s="1"/>
  <c r="I50" i="99"/>
  <c r="C30" i="100" s="1"/>
  <c r="I46" i="99"/>
  <c r="K27" i="100" s="1"/>
  <c r="I24" i="100"/>
  <c r="M24" i="100"/>
  <c r="K24" i="100"/>
  <c r="G24" i="100"/>
  <c r="I40" i="99"/>
  <c r="I21" i="99"/>
  <c r="I39" i="99"/>
  <c r="I41" i="99"/>
  <c r="M27" i="100"/>
  <c r="E30" i="100" l="1"/>
  <c r="I63" i="95"/>
  <c r="I27" i="100"/>
  <c r="G27" i="100"/>
  <c r="I41" i="95"/>
  <c r="O24" i="100"/>
  <c r="I30" i="99"/>
  <c r="G21" i="100" s="1"/>
  <c r="O30" i="100"/>
  <c r="C18" i="100"/>
  <c r="E18" i="100"/>
  <c r="O27" i="100" l="1"/>
  <c r="E21" i="100"/>
  <c r="K21" i="100"/>
  <c r="I21" i="100"/>
  <c r="H15" i="16"/>
  <c r="H15" i="99"/>
  <c r="I15" i="99" s="1"/>
  <c r="I14" i="99" s="1"/>
  <c r="M15" i="100" s="1"/>
  <c r="M42" i="100" s="1"/>
  <c r="O18" i="100"/>
  <c r="O21" i="100" l="1"/>
  <c r="I15" i="16"/>
  <c r="I14" i="16" s="1"/>
  <c r="I65" i="16" s="1"/>
  <c r="G15" i="100"/>
  <c r="G42" i="100" s="1"/>
  <c r="C15" i="100"/>
  <c r="C42" i="100" s="1"/>
  <c r="E15" i="100"/>
  <c r="E42" i="100" s="1"/>
  <c r="K15" i="100"/>
  <c r="K42" i="100" s="1"/>
  <c r="I65" i="99"/>
  <c r="K19" i="99" s="1"/>
  <c r="I15" i="100"/>
  <c r="I42" i="100" s="1"/>
  <c r="K28" i="16" l="1"/>
  <c r="K64" i="16"/>
  <c r="K32" i="16"/>
  <c r="K49" i="16"/>
  <c r="K50" i="16"/>
  <c r="K56" i="16"/>
  <c r="K21" i="16"/>
  <c r="K17" i="16"/>
  <c r="K62" i="16"/>
  <c r="K38" i="16"/>
  <c r="K24" i="16"/>
  <c r="K36" i="16"/>
  <c r="K63" i="16"/>
  <c r="K47" i="16"/>
  <c r="K55" i="16"/>
  <c r="K45" i="16"/>
  <c r="K26" i="16"/>
  <c r="K65" i="16"/>
  <c r="K35" i="16"/>
  <c r="K61" i="16"/>
  <c r="K34" i="16"/>
  <c r="K51" i="16"/>
  <c r="K59" i="16"/>
  <c r="K41" i="16"/>
  <c r="K54" i="16"/>
  <c r="K37" i="16"/>
  <c r="K27" i="16"/>
  <c r="K18" i="16"/>
  <c r="K42" i="16"/>
  <c r="K46" i="16"/>
  <c r="K15" i="16"/>
  <c r="C67" i="16"/>
  <c r="K23" i="16"/>
  <c r="K25" i="16"/>
  <c r="K44" i="16"/>
  <c r="K53" i="16"/>
  <c r="K52" i="16"/>
  <c r="K48" i="16"/>
  <c r="K42" i="99"/>
  <c r="K37" i="99"/>
  <c r="K52" i="99"/>
  <c r="K21" i="99"/>
  <c r="K61" i="99"/>
  <c r="K53" i="99"/>
  <c r="K44" i="99"/>
  <c r="K64" i="99"/>
  <c r="K30" i="99"/>
  <c r="K49" i="99"/>
  <c r="K23" i="99"/>
  <c r="K27" i="99"/>
  <c r="K51" i="99"/>
  <c r="K38" i="99"/>
  <c r="K55" i="99"/>
  <c r="K50" i="99"/>
  <c r="K45" i="99"/>
  <c r="K60" i="99"/>
  <c r="K59" i="99"/>
  <c r="K35" i="99"/>
  <c r="K31" i="99"/>
  <c r="K56" i="99"/>
  <c r="I68" i="99"/>
  <c r="K16" i="99"/>
  <c r="K48" i="99"/>
  <c r="K24" i="99"/>
  <c r="C67" i="99"/>
  <c r="K47" i="99"/>
  <c r="K33" i="99"/>
  <c r="K65" i="99"/>
  <c r="K22" i="99"/>
  <c r="K40" i="99"/>
  <c r="K25" i="99"/>
  <c r="K18" i="99"/>
  <c r="K29" i="99"/>
  <c r="K39" i="99"/>
  <c r="K28" i="99"/>
  <c r="K36" i="99"/>
  <c r="K62" i="99"/>
  <c r="K46" i="99"/>
  <c r="K41" i="99"/>
  <c r="K57" i="99"/>
  <c r="K26" i="99"/>
  <c r="K43" i="99"/>
  <c r="K32" i="99"/>
  <c r="K34" i="99"/>
  <c r="K63" i="99"/>
  <c r="K17" i="99"/>
  <c r="K14" i="99"/>
  <c r="K20" i="99"/>
  <c r="K15" i="99"/>
  <c r="K54" i="99"/>
  <c r="O42" i="100"/>
  <c r="D19" i="100" s="1"/>
  <c r="O15" i="100"/>
  <c r="K39" i="16" l="1"/>
  <c r="K20" i="16"/>
  <c r="K33" i="16"/>
  <c r="K57" i="16"/>
  <c r="K60" i="16"/>
  <c r="K14" i="16"/>
  <c r="K29" i="16"/>
  <c r="K43" i="16"/>
  <c r="K19" i="16"/>
  <c r="K40" i="16"/>
  <c r="K22" i="16"/>
  <c r="K31" i="16"/>
  <c r="K16" i="16"/>
  <c r="K30" i="16"/>
  <c r="L25" i="100"/>
  <c r="J28" i="100"/>
  <c r="F22" i="100"/>
  <c r="J16" i="100"/>
  <c r="N34" i="100"/>
  <c r="O34" i="100" s="1"/>
  <c r="H16" i="100"/>
  <c r="H25" i="100"/>
  <c r="N16" i="100"/>
  <c r="F19" i="100"/>
  <c r="O19" i="100" s="1"/>
  <c r="H28" i="100"/>
  <c r="N28" i="100"/>
  <c r="N37" i="100"/>
  <c r="O37" i="100" s="1"/>
  <c r="N25" i="100"/>
  <c r="L16" i="100"/>
  <c r="F16" i="100"/>
  <c r="H22" i="100"/>
  <c r="L22" i="100"/>
  <c r="D31" i="100"/>
  <c r="J25" i="100"/>
  <c r="N40" i="100"/>
  <c r="O40" i="100" s="1"/>
  <c r="L28" i="100"/>
  <c r="D16" i="100"/>
  <c r="F31" i="100"/>
  <c r="J22" i="100"/>
  <c r="C43" i="100" l="1"/>
  <c r="K43" i="100"/>
  <c r="I43" i="100"/>
  <c r="O25" i="100"/>
  <c r="O28" i="100"/>
  <c r="O22" i="100"/>
  <c r="O16" i="100"/>
  <c r="G43" i="100"/>
  <c r="E43" i="100"/>
  <c r="O31" i="100"/>
  <c r="M43" i="100"/>
  <c r="O43" i="100" l="1"/>
  <c r="Q43" i="100"/>
</calcChain>
</file>

<file path=xl/comments1.xml><?xml version="1.0" encoding="utf-8"?>
<comments xmlns="http://schemas.openxmlformats.org/spreadsheetml/2006/main">
  <authors>
    <author>Michelline Maria Britto</author>
  </authors>
  <commentList>
    <comment ref="B71" authorId="0" shapeId="0">
      <text>
        <r>
          <rPr>
            <b/>
            <sz val="9"/>
            <color indexed="81"/>
            <rFont val="Segoe UI"/>
            <family val="2"/>
          </rPr>
          <t>Michelline Maria Britto:</t>
        </r>
        <r>
          <rPr>
            <sz val="9"/>
            <color indexed="81"/>
            <rFont val="Segoe UI"/>
            <family val="2"/>
          </rPr>
          <t xml:space="preserve">
AS
</t>
        </r>
      </text>
    </comment>
  </commentList>
</comments>
</file>

<file path=xl/comments2.xml><?xml version="1.0" encoding="utf-8"?>
<comments xmlns="http://schemas.openxmlformats.org/spreadsheetml/2006/main">
  <authors>
    <author>Zênia Maria de Oliveira Macedo</author>
  </authors>
  <commentList>
    <comment ref="A25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Portaria 1.977 de outubro de 2017 - DNIT</t>
        </r>
      </text>
    </comment>
  </commentList>
</comments>
</file>

<file path=xl/sharedStrings.xml><?xml version="1.0" encoding="utf-8"?>
<sst xmlns="http://schemas.openxmlformats.org/spreadsheetml/2006/main" count="1225" uniqueCount="459">
  <si>
    <t>01</t>
  </si>
  <si>
    <t>02</t>
  </si>
  <si>
    <t>03</t>
  </si>
  <si>
    <t>04</t>
  </si>
  <si>
    <t>ITEM</t>
  </si>
  <si>
    <t>DESCRIÇÃO</t>
  </si>
  <si>
    <t>UND</t>
  </si>
  <si>
    <t>QUANT.</t>
  </si>
  <si>
    <t>PREÇO UNIT. S/ BDI</t>
  </si>
  <si>
    <t>CÓD. DO SERVIÇO</t>
  </si>
  <si>
    <t>PREÇO UNIT. C/ BDI</t>
  </si>
  <si>
    <t>TOTAL</t>
  </si>
  <si>
    <t>1.1</t>
  </si>
  <si>
    <t>SERVIÇOS PRELIMINARES</t>
  </si>
  <si>
    <t>2.1</t>
  </si>
  <si>
    <t>m²</t>
  </si>
  <si>
    <t>2.2</t>
  </si>
  <si>
    <t>m³</t>
  </si>
  <si>
    <t>tkm</t>
  </si>
  <si>
    <t>4.1</t>
  </si>
  <si>
    <t>m</t>
  </si>
  <si>
    <t>LIMPEZA GERAL</t>
  </si>
  <si>
    <t>TOTAL GERAL DA PLANILHA</t>
  </si>
  <si>
    <t>ATIVIDADE</t>
  </si>
  <si>
    <t>PRODUTO</t>
  </si>
  <si>
    <t>x</t>
  </si>
  <si>
    <t>=</t>
  </si>
  <si>
    <t>Peso específico</t>
  </si>
  <si>
    <t>ton</t>
  </si>
  <si>
    <t>Empolamento (20%)</t>
  </si>
  <si>
    <t>X</t>
  </si>
  <si>
    <t>transporte (m³)</t>
  </si>
  <si>
    <t>txkm</t>
  </si>
  <si>
    <t xml:space="preserve">* Para meio-fio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</si>
  <si>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do meio-fio (m)</t>
    </r>
  </si>
  <si>
    <t>lados</t>
  </si>
  <si>
    <t xml:space="preserve">* Para sarjeta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</si>
  <si>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das sarjetas (m)</t>
    </r>
  </si>
  <si>
    <t>Área de Intervenção (m²)</t>
  </si>
  <si>
    <t xml:space="preserve">ESTA PLANILHA IMPORTA O TOTAL DE R$ </t>
  </si>
  <si>
    <t>PAVIMENTAÇÃO EM AAUQ</t>
  </si>
  <si>
    <t>1.0</t>
  </si>
  <si>
    <t>2.0</t>
  </si>
  <si>
    <t>5.1</t>
  </si>
  <si>
    <t>Compra, Esc. e Carga (m³)</t>
  </si>
  <si>
    <t>Transformando o m³ em ton = (Resultado em m³ x peso específico)</t>
  </si>
  <si>
    <t>Compra, Esc. e Carga (t)</t>
  </si>
  <si>
    <t>DMT (km)</t>
  </si>
  <si>
    <t>espessura do expurgo (m)</t>
  </si>
  <si>
    <t>Bota-fora (m³)</t>
  </si>
  <si>
    <t>Bota-fora (t)</t>
  </si>
  <si>
    <t>transporte (t.km)</t>
  </si>
  <si>
    <t>3.0</t>
  </si>
  <si>
    <t>3.2</t>
  </si>
  <si>
    <t>3.1</t>
  </si>
  <si>
    <t>3.3</t>
  </si>
  <si>
    <t>3.4</t>
  </si>
  <si>
    <t>05</t>
  </si>
  <si>
    <t>DISCRIMINAÇÃO DOS SERVIÇOS</t>
  </si>
  <si>
    <t>Onde:</t>
  </si>
  <si>
    <t>PIS</t>
  </si>
  <si>
    <t>COFINS</t>
  </si>
  <si>
    <t>CPRB</t>
  </si>
  <si>
    <t xml:space="preserve">TERRAPLENAGEM </t>
  </si>
  <si>
    <t>6.0</t>
  </si>
  <si>
    <t>6.1</t>
  </si>
  <si>
    <t>06</t>
  </si>
  <si>
    <t>und</t>
  </si>
  <si>
    <t>2.3</t>
  </si>
  <si>
    <t>2.4</t>
  </si>
  <si>
    <t>1.2</t>
  </si>
  <si>
    <t>1.3</t>
  </si>
  <si>
    <t>SINALIZAÇÃO HORIZONTAL</t>
  </si>
  <si>
    <t>07</t>
  </si>
  <si>
    <t xml:space="preserve"> Faixas de sinalização</t>
  </si>
  <si>
    <t>Extensão total (m)</t>
  </si>
  <si>
    <r>
      <t>L</t>
    </r>
    <r>
      <rPr>
        <vertAlign val="subscript"/>
        <sz val="9"/>
        <rFont val="Calibri"/>
        <family val="2"/>
      </rPr>
      <t>faixa</t>
    </r>
  </si>
  <si>
    <t>Quant.de faixas por rua - apenas branca</t>
  </si>
  <si>
    <r>
      <t>Afaixa</t>
    </r>
    <r>
      <rPr>
        <vertAlign val="subscript"/>
        <sz val="9"/>
        <rFont val="Calibri"/>
        <family val="2"/>
      </rPr>
      <t xml:space="preserve"> sinali=</t>
    </r>
  </si>
  <si>
    <t>Área de Faixas</t>
  </si>
  <si>
    <t>ΣA sinal+pedes</t>
  </si>
  <si>
    <t>7.0</t>
  </si>
  <si>
    <t>7.1</t>
  </si>
  <si>
    <t>2.5</t>
  </si>
  <si>
    <t>2.6</t>
  </si>
  <si>
    <t>Compactação (m²)</t>
  </si>
  <si>
    <t>COTAÇÃO ANP</t>
  </si>
  <si>
    <t>IS/DG/DNIT/01/04</t>
  </si>
  <si>
    <t>3.5</t>
  </si>
  <si>
    <t>3.6</t>
  </si>
  <si>
    <t>3.7</t>
  </si>
  <si>
    <t>t</t>
  </si>
  <si>
    <t>Pintura de ligação</t>
  </si>
  <si>
    <t>3.8</t>
  </si>
  <si>
    <t>Ref :</t>
  </si>
  <si>
    <t>Moeda : R$</t>
  </si>
  <si>
    <t>COMPOSIÇÃO ANALÍTICA</t>
  </si>
  <si>
    <t>UN</t>
  </si>
  <si>
    <t>QTD</t>
  </si>
  <si>
    <t>CUSTO UNIT</t>
  </si>
  <si>
    <t>CUSTO TOTAL</t>
  </si>
  <si>
    <t>h</t>
  </si>
  <si>
    <t>RESUMO DA COMPOSIÇÃO</t>
  </si>
  <si>
    <t>COMPOSIÇÃO DE BDI (%)</t>
  </si>
  <si>
    <t xml:space="preserve">* Para cálculo do BDI, deverá ser adotada a seguinte fórmula: </t>
  </si>
  <si>
    <t>BDI= (((1+AC+S+R+G)*(1+DF)*(1+L))/(1-I))-1</t>
  </si>
  <si>
    <t>AC</t>
  </si>
  <si>
    <t>DF</t>
  </si>
  <si>
    <t>R</t>
  </si>
  <si>
    <t>L</t>
  </si>
  <si>
    <t>I</t>
  </si>
  <si>
    <t>INTERVALO ADMISSÍVEL</t>
  </si>
  <si>
    <t>Item componente do BDI</t>
  </si>
  <si>
    <t>Mínimo</t>
  </si>
  <si>
    <t xml:space="preserve">Médio </t>
  </si>
  <si>
    <t>Máximo</t>
  </si>
  <si>
    <t xml:space="preserve">Administração Central </t>
  </si>
  <si>
    <t>Seguro e Garantia</t>
  </si>
  <si>
    <t>Risco</t>
  </si>
  <si>
    <t>Despesas financeiras</t>
  </si>
  <si>
    <t>Lucro</t>
  </si>
  <si>
    <t>Tributos (soma dos itens COFINS, ISS e PIS)</t>
  </si>
  <si>
    <t>conforme legislação específica</t>
  </si>
  <si>
    <t>DISCRIMINAÇÃO</t>
  </si>
  <si>
    <t>(%)</t>
  </si>
  <si>
    <t>ADMINISTRAÇÃO CENTRAL</t>
  </si>
  <si>
    <t>Administração central</t>
  </si>
  <si>
    <t>Total AC =</t>
  </si>
  <si>
    <t>DESPESAS FINANCEIRAS</t>
  </si>
  <si>
    <t>Total DF =</t>
  </si>
  <si>
    <t>S, R e G</t>
  </si>
  <si>
    <t>SEGURO, RISCO E GARANTIA DO EMPREENDIMENTO</t>
  </si>
  <si>
    <t>taxa de seguros</t>
  </si>
  <si>
    <t>taxa de riscos</t>
  </si>
  <si>
    <t>taxa de garantias</t>
  </si>
  <si>
    <t>Total R=</t>
  </si>
  <si>
    <t>LUCRO</t>
  </si>
  <si>
    <t>Lucro bruto</t>
  </si>
  <si>
    <t>Total L =</t>
  </si>
  <si>
    <t>TRIBUTOS</t>
  </si>
  <si>
    <t>ISSQN</t>
  </si>
  <si>
    <t>Total I =</t>
  </si>
  <si>
    <t>TOTAL (BDI) =</t>
  </si>
  <si>
    <t>KM</t>
  </si>
  <si>
    <t>Índice de Reajustamento IGP-DI - Pavimentação</t>
  </si>
  <si>
    <t xml:space="preserve">FC = </t>
  </si>
  <si>
    <t xml:space="preserve">CM-30 = </t>
  </si>
  <si>
    <t xml:space="preserve">RR-1C = </t>
  </si>
  <si>
    <t xml:space="preserve">CAP-50 70 = </t>
  </si>
  <si>
    <t>Densidade Areia Asfalto</t>
  </si>
  <si>
    <t>espessura do asfalto</t>
  </si>
  <si>
    <t>Cálculo de Transporte de Material Betuminoso</t>
  </si>
  <si>
    <t xml:space="preserve">Fórmula do DNIT - </t>
  </si>
  <si>
    <t>FC = I-I0/I0 +1,00</t>
  </si>
  <si>
    <t xml:space="preserve">Custo transporte (CT) </t>
  </si>
  <si>
    <t>Rodovia pav. (RP)</t>
  </si>
  <si>
    <t>Rodovia Não Pav.(RNP)</t>
  </si>
  <si>
    <t>Rodovia Leito Natural (LN)</t>
  </si>
  <si>
    <t>índice de reajuste (FC )</t>
  </si>
  <si>
    <t>BDI (%)</t>
  </si>
  <si>
    <t>ICMS (%)</t>
  </si>
  <si>
    <t>CT= 26,939 + (0,253 x RP) + (0,299 x RNP) + (0,412 x LN)) x FC x (1+BDI/100) / (1-(ICMS/100))</t>
  </si>
  <si>
    <t>sem BDI Dif.</t>
  </si>
  <si>
    <t>com BDI Dif.</t>
  </si>
  <si>
    <t>RELATÓRIO DE COMPOSIÇÕES DE CUSTOS UNITÁRIOS</t>
  </si>
  <si>
    <t>UNIDADE</t>
  </si>
  <si>
    <t>PESSOAL TÉCNICO E ADMINISTRATIVO</t>
  </si>
  <si>
    <t>DIVERSOS</t>
  </si>
  <si>
    <t>PREÇO TOTAL</t>
  </si>
  <si>
    <t>Área total (m²)</t>
  </si>
  <si>
    <t>DMT mat. jazida - Bota-fora</t>
  </si>
  <si>
    <t>Base (m)</t>
  </si>
  <si>
    <t>A</t>
  </si>
  <si>
    <t>B</t>
  </si>
  <si>
    <t>CÓDIGO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</si>
  <si>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</si>
  <si>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</si>
  <si>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</si>
  <si>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</si>
  <si>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</si>
  <si>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</si>
  <si>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</si>
  <si>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</si>
  <si>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</si>
  <si>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</si>
  <si>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</si>
  <si>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</si>
  <si>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</si>
  <si>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</si>
  <si>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</si>
  <si>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</si>
  <si>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</si>
  <si>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</si>
  <si>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</si>
  <si>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</si>
  <si>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</si>
  <si>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</si>
  <si>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</si>
  <si>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</si>
  <si>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</si>
  <si>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</si>
  <si>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</si>
  <si>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</si>
  <si>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</si>
  <si>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</si>
  <si>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</si>
  <si>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</si>
  <si>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</si>
  <si>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</si>
  <si>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</si>
  <si>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</si>
  <si>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</si>
  <si>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</si>
  <si>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</si>
  <si>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</si>
  <si>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</si>
  <si>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</si>
  <si>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</si>
  <si>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</si>
  <si>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</si>
  <si>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</si>
  <si>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</si>
  <si>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</si>
  <si>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</si>
  <si>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</si>
  <si>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</si>
  <si>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</si>
  <si>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</si>
  <si>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</si>
  <si>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</si>
  <si>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</si>
  <si>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</si>
  <si>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</si>
  <si>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</si>
  <si>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</si>
  <si>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</si>
  <si>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</si>
  <si>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</si>
  <si>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SINAPI</t>
  </si>
  <si>
    <t xml:space="preserve">REFERENCIA </t>
  </si>
  <si>
    <t>PLANILHA ORÇAMENTÁRIA</t>
  </si>
  <si>
    <t>Extensão (m)</t>
  </si>
  <si>
    <t>Largura (m)</t>
  </si>
  <si>
    <t>espessura da terraplenagem (m)</t>
  </si>
  <si>
    <t>Área (m²)</t>
  </si>
  <si>
    <t>Areia asfalto a quente</t>
  </si>
  <si>
    <t>Consumo</t>
  </si>
  <si>
    <t>DRENAGEM SUPERFICIAL</t>
  </si>
  <si>
    <t>DRENAGEM PROFUNDA</t>
  </si>
  <si>
    <t>Barracão de obras</t>
  </si>
  <si>
    <t>Administração local</t>
  </si>
  <si>
    <t>Escavação e carga de material de jazida</t>
  </si>
  <si>
    <t>Regularizacao  de subleito</t>
  </si>
  <si>
    <t>Compactação de aterro a 100% do proctor normal</t>
  </si>
  <si>
    <t>Imprimação</t>
  </si>
  <si>
    <t>Aquisição de emulsão asfáltica rr-1c</t>
  </si>
  <si>
    <t>Transporte de emulsão asfáltica (rr-1c)</t>
  </si>
  <si>
    <t>Aquisição de cap 50/70</t>
  </si>
  <si>
    <t>Transporte de cap 50/70</t>
  </si>
  <si>
    <t>Execução de sarjeta em  concreto simples larg 30, esp 8 cm</t>
  </si>
  <si>
    <t>Limpeza final da obra</t>
  </si>
  <si>
    <t>comprimento (m)</t>
  </si>
  <si>
    <t>quantidade de bueiros</t>
  </si>
  <si>
    <t>unidades</t>
  </si>
  <si>
    <t>Corpo de bueiro (m)</t>
  </si>
  <si>
    <t>n.º de bueiros</t>
  </si>
  <si>
    <t>quantidade de bocas por bueiro</t>
  </si>
  <si>
    <t>Quantidade de bocas</t>
  </si>
  <si>
    <t>6.2</t>
  </si>
  <si>
    <t>8.0</t>
  </si>
  <si>
    <t>8.1</t>
  </si>
  <si>
    <t xml:space="preserve">CRONOGRAMA FÍSICO-FINANCEIRO </t>
  </si>
  <si>
    <t>MEMÓRIA DE CÁLCULO</t>
  </si>
  <si>
    <t>Base solo estabilizado granulometricamente  sem mistura</t>
  </si>
  <si>
    <t>Área de escavação (m³)</t>
  </si>
  <si>
    <t>Tratamento superficial simples bc</t>
  </si>
  <si>
    <t>Tratamento superficial duplo bc</t>
  </si>
  <si>
    <t>3.9</t>
  </si>
  <si>
    <t>3.10</t>
  </si>
  <si>
    <t>Área de pintura (m²)</t>
  </si>
  <si>
    <t>Aquisição de asfalto diluído tipo cm 30</t>
  </si>
  <si>
    <t>3.11</t>
  </si>
  <si>
    <t>Volume (m³)</t>
  </si>
  <si>
    <t>Densidade (t/m³)</t>
  </si>
  <si>
    <t>Aquisição de emulsão asfáltica (rr-1c)</t>
  </si>
  <si>
    <t xml:space="preserve">Sinalização horizontal com tinta retro-refletiva a base de resina acrílica com microesferas de vidro                           </t>
  </si>
  <si>
    <t>mês</t>
  </si>
  <si>
    <t>08</t>
  </si>
  <si>
    <t>SERVIÇOS DE CALÇADAS</t>
  </si>
  <si>
    <t>Execução de passeio (calçada) ou piso de concreto com concreto moldado in loco, feito em obra, acabamento convencional, espessura 6 cm, armado.</t>
  </si>
  <si>
    <t>Lados</t>
  </si>
  <si>
    <t>09</t>
  </si>
  <si>
    <t>FAIXA</t>
  </si>
  <si>
    <t xml:space="preserve">Extensão </t>
  </si>
  <si>
    <t>SICRO - DNIT</t>
  </si>
  <si>
    <t>COMPOSIÇÃO DA ELABORAÇÃO DO PROJETO EXECUTIVO</t>
  </si>
  <si>
    <t>LEIS SOCIAIS:</t>
  </si>
  <si>
    <t>%</t>
  </si>
  <si>
    <t>BDI:</t>
  </si>
  <si>
    <t>MÉDIA DE DIAS TRABALHADOS NO MÊS:</t>
  </si>
  <si>
    <t>dias</t>
  </si>
  <si>
    <t>Item</t>
  </si>
  <si>
    <t>Descrição dos serviços</t>
  </si>
  <si>
    <t>Unid.</t>
  </si>
  <si>
    <t>Quant.</t>
  </si>
  <si>
    <r>
      <t>R$</t>
    </r>
    <r>
      <rPr>
        <b/>
        <vertAlign val="subscript"/>
        <sz val="9"/>
        <rFont val="Calibri"/>
        <family val="2"/>
      </rPr>
      <t>UNIT</t>
    </r>
  </si>
  <si>
    <r>
      <t>R$</t>
    </r>
    <r>
      <rPr>
        <b/>
        <vertAlign val="subscript"/>
        <sz val="9"/>
        <rFont val="Calibri"/>
        <family val="2"/>
      </rPr>
      <t>PARCIAL</t>
    </r>
  </si>
  <si>
    <r>
      <t>R$</t>
    </r>
    <r>
      <rPr>
        <b/>
        <vertAlign val="subscript"/>
        <sz val="9"/>
        <rFont val="Calibri"/>
        <family val="2"/>
      </rPr>
      <t>TOTAL</t>
    </r>
  </si>
  <si>
    <t>PRODUTIVIDADE DIÁRIA:</t>
  </si>
  <si>
    <t>km</t>
  </si>
  <si>
    <t>PROJETO PLANIALTIMÉTRICO</t>
  </si>
  <si>
    <t>MÃO DE OBRA</t>
  </si>
  <si>
    <t>CAMPO</t>
  </si>
  <si>
    <t>ENGENHEIRO</t>
  </si>
  <si>
    <t>TÉCNICO</t>
  </si>
  <si>
    <t>TOPÓGRAFO</t>
  </si>
  <si>
    <t>AUXILIAR TOPOGRAFIA</t>
  </si>
  <si>
    <t>GABINETE</t>
  </si>
  <si>
    <t>CADISTA/CALCULISTA</t>
  </si>
  <si>
    <t xml:space="preserve"> </t>
  </si>
  <si>
    <t>CUSTO HORÁRIO TOTAL DA MÃO DE OBRA:</t>
  </si>
  <si>
    <t>LOCOMOÇÃO - EQUIPE DE CAMPO</t>
  </si>
  <si>
    <t xml:space="preserve">CAMINHONETE </t>
  </si>
  <si>
    <t>COMBUSTIVEL - DIESEL</t>
  </si>
  <si>
    <t>l</t>
  </si>
  <si>
    <t>EQUIPAMENTOS</t>
  </si>
  <si>
    <t>ESTAÇÃO TOTAL CLASSE 2</t>
  </si>
  <si>
    <t>SUBTOTAL DOS MATERIAIS:</t>
  </si>
  <si>
    <t>CUSTO TOTAL DA MÃO DE OBRA + EQUIPAMENTOS:</t>
  </si>
  <si>
    <t>DESPESAS GERAIS E MATERIAIS DE CONSUMO (6,00%)</t>
  </si>
  <si>
    <t>CUSTO TOTAL DA MÃO DE OBRA + EQUIPAMENTOS + DESPESAS GERAIS:</t>
  </si>
  <si>
    <t>SUBTOTAL MENSAL:</t>
  </si>
  <si>
    <t>CUSTO TOTAL DO LEVANTAMENTO PLANIALTIMÉTRICO:</t>
  </si>
  <si>
    <t>ELABORAÇÃO DO ORÇAMENTO, COMPOSIÇÕES UNITÁRIAS DE CUSTO, MEMORIAIS E ESPECIFICAÇÕES</t>
  </si>
  <si>
    <t>EXPRESSO PELA RELAÇÃO: R =  Σ(Qi x P) + DD (1+ A) + CO</t>
  </si>
  <si>
    <t>QUANTIDADE DE DOCUMENTOS DE CADA TIPO (Qi)</t>
  </si>
  <si>
    <t>un</t>
  </si>
  <si>
    <t>PREÇO UNITÁRIO DE CADA TIPO DE DOCUMENTO</t>
  </si>
  <si>
    <t xml:space="preserve">         P = CD (1 + ES) (1 + DI) (1 + L) (1 + EF) (1 + I)</t>
  </si>
  <si>
    <t>CUSTO DIRETO DE SALÁRIOS (CD)</t>
  </si>
  <si>
    <t xml:space="preserve">        CD = [(Sm / Nh) x ht]</t>
  </si>
  <si>
    <t xml:space="preserve">        SALÁRIO BRUTO MENSAL (Sm)</t>
  </si>
  <si>
    <t xml:space="preserve">        NÚMERO MÉDIO DE HORAS ÚTEIS POR MÊS (Nh=Nd x J)</t>
  </si>
  <si>
    <t xml:space="preserve">        NÚMERO MÉDIO DE DIAS ÚTEIS POR MÊS DURANTE O ANO (Nd)</t>
  </si>
  <si>
    <t>dia</t>
  </si>
  <si>
    <t xml:space="preserve">        JORNADA DIÁRIA DE TRABALHO (J)</t>
  </si>
  <si>
    <t xml:space="preserve">        QUANTIDADE DE HORAS TRABALHADAS NO SERVIÇO (ht)</t>
  </si>
  <si>
    <t>ENCARGOS SOCIAIS (ES)</t>
  </si>
  <si>
    <t>DESPESAS DIRETAS (DD)</t>
  </si>
  <si>
    <t>TAXA DE ADMINISTRAÇÃO (A)</t>
  </si>
  <si>
    <t>CONTIGÊNCIAS</t>
  </si>
  <si>
    <t>CUSTO TOTAL DA ELABORAÇÃO DO PROJETO:</t>
  </si>
  <si>
    <t>PREÇO UNITÁRIO TOTAL:</t>
  </si>
  <si>
    <t xml:space="preserve">                                                          </t>
  </si>
  <si>
    <t>1.4</t>
  </si>
  <si>
    <t>Elaboração de projeto executivo</t>
  </si>
  <si>
    <t>COMPOSIÇÃO PRÓPRIA</t>
  </si>
  <si>
    <t>2.7</t>
  </si>
  <si>
    <t>Desm. dest. de área e estocagem do material de limpeza com árvores de diâmetro até 0,15 m</t>
  </si>
  <si>
    <t>Ext. Total (m)</t>
  </si>
  <si>
    <t>Larg. Med. (m)</t>
  </si>
  <si>
    <t>Area Total (m²)</t>
  </si>
  <si>
    <t>BDI=24,23%</t>
  </si>
  <si>
    <t>Placa indicativa da obra (4,80 x 3,00)</t>
  </si>
  <si>
    <t xml:space="preserve">Placa indicativa da obra (4,80 x 3,00) </t>
  </si>
  <si>
    <t>Altura (m)</t>
  </si>
  <si>
    <t>Quantidade (und)</t>
  </si>
  <si>
    <t>Transporte de asfalto diluído tipo cm-30</t>
  </si>
  <si>
    <t>CUSTO TOTAL DA ELABORAÇÃO DO PROJETO EXECUTIVO</t>
  </si>
  <si>
    <t>5.2</t>
  </si>
  <si>
    <t>6.3</t>
  </si>
  <si>
    <t>6.4</t>
  </si>
  <si>
    <t>M2</t>
  </si>
  <si>
    <t xml:space="preserve">MÃO-DE-OBRA </t>
  </si>
  <si>
    <t>Carpinteiro de formas com encargos complementares</t>
  </si>
  <si>
    <t>Servente com encargos complementares</t>
  </si>
  <si>
    <t>MATERIAL</t>
  </si>
  <si>
    <t>Peça de madeira de lei 2,5x7,5cm (1x3"), não aparelhada</t>
  </si>
  <si>
    <t>Peça de madeira nativa/regional 7,5x7,5cm (3x3) não aparelhada</t>
  </si>
  <si>
    <t>Placa de obra (para construção civil) em chapa de aço galvanizada n22 , pintada</t>
  </si>
  <si>
    <t>m2</t>
  </si>
  <si>
    <t>prego polido com cabeça 18x30</t>
  </si>
  <si>
    <t>kg</t>
  </si>
  <si>
    <t>EQUIPAMENTO</t>
  </si>
  <si>
    <t>SERV. TERCEIRO</t>
  </si>
  <si>
    <t>UNID</t>
  </si>
  <si>
    <t>DISTÂNCIA (KM) - D</t>
  </si>
  <si>
    <t>Nº DE VIAGENS - N</t>
  </si>
  <si>
    <t>CUSTO HORÁRIO DE TRANSPORTE R$/KM</t>
  </si>
  <si>
    <t>CUSTO HORÁRIO DE TRANSPORTE R$/LITRO</t>
  </si>
  <si>
    <t>CUSTO HORÁRIO</t>
  </si>
  <si>
    <t>Trator de esteiras - com lãmina (259 kw)</t>
  </si>
  <si>
    <t>Trator agrícola</t>
  </si>
  <si>
    <t>Motoniveladora  (103 kw)</t>
  </si>
  <si>
    <t>Carregadeira de pneus</t>
  </si>
  <si>
    <t>Rolo compactador - Tandem Vibrat.</t>
  </si>
  <si>
    <t>Caminhão basculante - 10m³ - 15t (170 kw)</t>
  </si>
  <si>
    <t>Caminhão tanque - 10.000 l</t>
  </si>
  <si>
    <t>OBS 1: Considera-se que o caminhão percorra 4,0 km com 1,0 litro de óleo diesel</t>
  </si>
  <si>
    <t>Engenheiro civil senior com encargos complementares</t>
  </si>
  <si>
    <t>Encarregado de obra com encagos complementares</t>
  </si>
  <si>
    <t>Solvente diluente a base de aguarras</t>
  </si>
  <si>
    <t>Tinta acrilica premium para piso</t>
  </si>
  <si>
    <t>Tinta a base de resina acrilica, para sinalizacao horizontal viaria</t>
  </si>
  <si>
    <t>Microesferas de vidro para sinalizacao horizontal viaria</t>
  </si>
  <si>
    <t>Mobilização e Desmobilização</t>
  </si>
  <si>
    <t>und.</t>
  </si>
  <si>
    <t>1.5</t>
  </si>
  <si>
    <t>OBS 2: Distância considerando que as máquinas estão em um raio de 350 km</t>
  </si>
  <si>
    <t>SINALIZAÇÃO VERTICAL</t>
  </si>
  <si>
    <t>Forn. e implantação placa sinaliz. tot.refletiva</t>
  </si>
  <si>
    <t>Quantidade de placas</t>
  </si>
  <si>
    <t>quantidade</t>
  </si>
  <si>
    <t>Área da placa</t>
  </si>
  <si>
    <t>9.1</t>
  </si>
  <si>
    <t>SISTEMA DE REGISTRO DE PREÇO CODEVASF</t>
  </si>
  <si>
    <t>7.2</t>
  </si>
  <si>
    <t>/km</t>
  </si>
  <si>
    <t>SISTEMA DE REGISTRO DE PREÇO - CODEVASF</t>
  </si>
  <si>
    <t xml:space="preserve">MÃO DE OBRA </t>
  </si>
  <si>
    <t>Transporte de material - bota-fora, DMT até 5 km</t>
  </si>
  <si>
    <r>
      <t>Transp. local c/ basc. 10m</t>
    </r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de rodov. não pav, DMT até 5 km</t>
    </r>
  </si>
  <si>
    <t>Corpo bstc d = 0,80 m</t>
  </si>
  <si>
    <t>Boca bstc d = 0,80 normal</t>
  </si>
  <si>
    <t>Corpo bstc d = 1,00 m</t>
  </si>
  <si>
    <t>Boca bstc d = 1,00 m normal</t>
  </si>
  <si>
    <t>MÊS 1</t>
  </si>
  <si>
    <t>MÊS 2</t>
  </si>
  <si>
    <t>MÊS 3</t>
  </si>
  <si>
    <t>MÊS 4</t>
  </si>
  <si>
    <t>MÊS 5</t>
  </si>
  <si>
    <t>MÊS 6</t>
  </si>
  <si>
    <t>Trecho Mínimo (km)</t>
  </si>
  <si>
    <t>Total Trechos</t>
  </si>
  <si>
    <t>Total Km</t>
  </si>
  <si>
    <t xml:space="preserve">Trechos </t>
  </si>
  <si>
    <t xml:space="preserve"> =</t>
  </si>
  <si>
    <t>M</t>
  </si>
  <si>
    <t xml:space="preserve">ENCARGOS SOCIAIS: </t>
  </si>
  <si>
    <t>DMT max</t>
  </si>
  <si>
    <t>DMT calculado do local de fornecimento até o local da obra</t>
  </si>
  <si>
    <t>ENCARGOS SOCIAIS SOBRE PREÇOS DA MÃO DE OBRA HORISTA E MENSALISTA - GO</t>
  </si>
  <si>
    <t>SINAPI (SET/19)</t>
  </si>
  <si>
    <t>Sarjeta triangular de concreto - STC 01 - areia e brita comerciais</t>
  </si>
  <si>
    <t>Meio fio de concreto - MFC 03 - areia e brita comerciais - fôrma de madeira</t>
  </si>
  <si>
    <t>PLACA INDICATIVA DA OBRA (4,80 X 3,00) ok</t>
  </si>
  <si>
    <t>Preço do transporte de equipamento: R$ 3,00 / km - ORSE 3465</t>
  </si>
  <si>
    <t>Meio-fio  de concreto - MFC 03 - areia e brita comerciais - fôrma de madeira</t>
  </si>
  <si>
    <t xml:space="preserve">julho 2014 = </t>
  </si>
  <si>
    <t xml:space="preserve">setembro 2019 = </t>
  </si>
  <si>
    <t>ORÇAMENTO - SETEMBRO/2019</t>
  </si>
  <si>
    <t>Aquisição do CM-30 = (valor do material (tabela ANP)*1000/0,83)+BDI de 15,00%</t>
  </si>
  <si>
    <t>Aquisição do RR-1C = (valor do material (tabela ANP)*1000/0,83)+BDI de 15,00%</t>
  </si>
  <si>
    <t>Aquisição do CAP 50 70 = (valor do material (tabela ANP)*1000/0,83)+BDI de 15,00%</t>
  </si>
  <si>
    <t>Cotação ANP - TO/NORTE</t>
  </si>
  <si>
    <t>REFERÊNCIA: SINAPI SETEMBRO/2019 E DNIT SICRO ABRIL/2019 SEM DESONERAÇÃO</t>
  </si>
  <si>
    <t>Preço do óleo diesel: R$ 3,66 / litro - SINAPI -TO 4221</t>
  </si>
  <si>
    <t>ENCARGOS SOCIAIS: 117,67%</t>
  </si>
  <si>
    <t>OBRA: PAVIMENTAÇÃO ASFÁLTICA DE VIAS URBANAS E RURAIS EM MUNICÍPIOS DIVERSOS NA ÁREA DE ATUAÇÃO DA CODEVASF, NO ESTADO DO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</si>
</sst>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0.0"/>
    <numFmt numFmtId="168" formatCode="&quot;Ativar&quot;;&quot;Ativar&quot;;&quot;Desativar&quot;"/>
    <numFmt numFmtId="169" formatCode="#,##0.00;[Red]#,##0.00"/>
    <numFmt numFmtId="170" formatCode="0.000"/>
    <numFmt numFmtId="171" formatCode="0.0000"/>
    <numFmt numFmtId="172" formatCode="_(&quot;R$&quot;* #,##0.00_);_(&quot;R$&quot;* \(#,##0.00\);_(&quot;R$&quot;* &quot;-&quot;??_);_(@_)"/>
    <numFmt numFmtId="173" formatCode="#,##0.00_ ;[Red]\-#,##0.00\ "/>
    <numFmt numFmtId="174" formatCode="#,##0.000_ ;[Red]\-#,##0.000\ "/>
    <numFmt numFmtId="175" formatCode="&quot;R$&quot;\ #,##0.00"/>
    <numFmt numFmtId="176" formatCode="00.00"/>
    <numFmt numFmtId="177" formatCode="_(* #,##0.00_);_(* \(#,##0.00\);_(* \-??_);_(@_)"/>
    <numFmt numFmtId="178" formatCode="_-* #,##0.00_-;\-* #,##0.00_-;_-* \-??_-;_-@_-"/>
    <numFmt numFmtId="179" formatCode="_(&quot;R$ &quot;* #,##0.00_);_(&quot;R$ &quot;* \(#,##0.00\);_(&quot;R$ &quot;* \-??_);_(@_)"/>
    <numFmt numFmtId="180" formatCode="_(* #,##0.000_);_(* \(#,##0.000\);_(* &quot;-&quot;??_);_(@_)"/>
    <numFmt numFmtId="181" formatCode="_(* #,##0_);_(* \(#,##0\);_(* &quot;-&quot;_);_(@_)"/>
    <numFmt numFmtId="182" formatCode="_(* #,##0.00000_);_(* \(#,##0.00000\);_(* &quot;-&quot;??_);_(@_)"/>
    <numFmt numFmtId="183" formatCode="&quot;R$ &quot;#,##0_);[Red]\(&quot;R$ &quot;#,##0\)"/>
    <numFmt numFmtId="184" formatCode="&quot;R$&quot;#,##0.00"/>
  </numFmts>
  <fonts count="9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b/>
      <sz val="12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0"/>
      <name val="Arial"/>
      <family val="2"/>
    </font>
    <font>
      <i/>
      <sz val="9"/>
      <color indexed="60"/>
      <name val="Calibri"/>
      <family val="2"/>
    </font>
    <font>
      <sz val="9"/>
      <color indexed="6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6"/>
      <color indexed="12"/>
      <name val="Arial"/>
      <family val="2"/>
    </font>
    <font>
      <b/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sz val="12"/>
      <name val="Calibri"/>
      <family val="2"/>
    </font>
    <font>
      <b/>
      <i/>
      <sz val="9"/>
      <name val="Calibri"/>
      <family val="2"/>
    </font>
    <font>
      <vertAlign val="subscript"/>
      <sz val="9"/>
      <name val="Calibri"/>
      <family val="2"/>
    </font>
    <font>
      <b/>
      <sz val="9"/>
      <color indexed="8"/>
      <name val="Calibri"/>
      <family val="2"/>
    </font>
    <font>
      <b/>
      <sz val="8"/>
      <name val="Calibri"/>
      <family val="2"/>
    </font>
    <font>
      <b/>
      <i/>
      <sz val="8"/>
      <name val="Calibri"/>
      <family val="2"/>
    </font>
    <font>
      <sz val="10"/>
      <color indexed="16"/>
      <name val="Calibri"/>
      <family val="2"/>
    </font>
    <font>
      <b/>
      <vertAlign val="subscript"/>
      <sz val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vertAlign val="superscript"/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color rgb="FFC00000"/>
      <name val="Calibri"/>
      <family val="2"/>
    </font>
    <font>
      <b/>
      <i/>
      <sz val="9"/>
      <color rgb="FFC00000"/>
      <name val="Calibri"/>
      <family val="2"/>
    </font>
    <font>
      <sz val="9"/>
      <color rgb="FF002060"/>
      <name val="Calibri"/>
      <family val="2"/>
    </font>
    <font>
      <i/>
      <sz val="9"/>
      <color rgb="FF002060"/>
      <name val="Calibri"/>
      <family val="2"/>
    </font>
    <font>
      <b/>
      <i/>
      <sz val="9"/>
      <color rgb="FF00206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</font>
    <font>
      <sz val="10"/>
      <color rgb="FF0070C0"/>
      <name val="Calibri"/>
      <family val="2"/>
    </font>
    <font>
      <sz val="10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.5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rgb="FFFF0000"/>
      <name val="Calibri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7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26" fillId="11" borderId="1" applyNumberFormat="0" applyFill="0" applyBorder="0" applyAlignment="0" applyProtection="0">
      <alignment horizontal="center"/>
    </xf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18" fillId="10" borderId="0" applyNumberFormat="0" applyBorder="0" applyAlignment="0" applyProtection="0"/>
    <xf numFmtId="0" fontId="15" fillId="9" borderId="0" applyNumberFormat="0" applyBorder="0" applyAlignment="0" applyProtection="0"/>
    <xf numFmtId="0" fontId="27" fillId="23" borderId="2" applyNumberFormat="0" applyAlignment="0" applyProtection="0"/>
    <xf numFmtId="0" fontId="41" fillId="24" borderId="2" applyNumberFormat="0" applyAlignment="0" applyProtection="0"/>
    <xf numFmtId="0" fontId="16" fillId="25" borderId="3" applyNumberFormat="0" applyAlignment="0" applyProtection="0"/>
    <xf numFmtId="0" fontId="42" fillId="0" borderId="4" applyNumberFormat="0" applyFill="0" applyAlignment="0" applyProtection="0"/>
    <xf numFmtId="0" fontId="16" fillId="25" borderId="3" applyNumberFormat="0" applyAlignment="0" applyProtection="0"/>
    <xf numFmtId="0" fontId="5" fillId="26" borderId="0" applyNumberFormat="0" applyBorder="0" applyAlignment="0" applyProtection="0"/>
    <xf numFmtId="0" fontId="5" fillId="22" borderId="0" applyNumberFormat="0" applyBorder="0" applyAlignment="0" applyProtection="0"/>
    <xf numFmtId="0" fontId="5" fillId="2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5" borderId="0" applyNumberFormat="0" applyBorder="0" applyAlignment="0" applyProtection="0"/>
    <xf numFmtId="0" fontId="17" fillId="5" borderId="2" applyNumberFormat="0" applyAlignment="0" applyProtection="0"/>
    <xf numFmtId="0" fontId="21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7" fillId="12" borderId="2" applyNumberFormat="0" applyAlignment="0" applyProtection="0"/>
    <xf numFmtId="0" fontId="20" fillId="0" borderId="8" applyNumberFormat="0" applyFill="0" applyAlignment="0" applyProtection="0"/>
    <xf numFmtId="44" fontId="48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3" fillId="12" borderId="0" applyNumberFormat="0" applyBorder="0" applyAlignment="0" applyProtection="0"/>
    <xf numFmtId="0" fontId="31" fillId="12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4" fillId="0" borderId="0"/>
    <xf numFmtId="0" fontId="2" fillId="0" borderId="0"/>
    <xf numFmtId="0" fontId="54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54" fillId="0" borderId="0"/>
    <xf numFmtId="0" fontId="2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9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19" fillId="23" borderId="10" applyNumberFormat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24" borderId="10" applyNumberFormat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2" fillId="0" borderId="0" applyFill="0" applyBorder="0" applyAlignment="0" applyProtection="0"/>
    <xf numFmtId="166" fontId="9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5" fillId="0" borderId="11" applyNumberFormat="0" applyFill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0" borderId="14" applyNumberFormat="0" applyFill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6" fontId="93" fillId="0" borderId="0" applyFont="0" applyFill="0" applyBorder="0" applyAlignment="0" applyProtection="0"/>
  </cellStyleXfs>
  <cellXfs count="619">
    <xf numFmtId="0" fontId="0" fillId="0" borderId="0" xfId="0"/>
    <xf numFmtId="0" fontId="7" fillId="0" borderId="0" xfId="0" applyFont="1" applyAlignment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7" fillId="29" borderId="0" xfId="0" applyFont="1" applyFill="1" applyAlignment="1">
      <alignment horizontal="center" vertical="center"/>
    </xf>
    <xf numFmtId="0" fontId="7" fillId="29" borderId="0" xfId="0" applyFont="1" applyFill="1" applyAlignment="1">
      <alignment vertical="center"/>
    </xf>
    <xf numFmtId="49" fontId="8" fillId="0" borderId="0" xfId="0" applyNumberFormat="1" applyFont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7" fillId="29" borderId="0" xfId="0" applyNumberFormat="1" applyFont="1" applyFill="1" applyAlignment="1">
      <alignment horizontal="center" vertical="center"/>
    </xf>
    <xf numFmtId="0" fontId="56" fillId="0" borderId="0" xfId="0" applyFont="1" applyAlignment="1">
      <alignment horizontal="right" vertical="center"/>
    </xf>
    <xf numFmtId="2" fontId="56" fillId="0" borderId="0" xfId="0" applyNumberFormat="1" applyFont="1" applyAlignment="1">
      <alignment horizontal="center" vertical="center"/>
    </xf>
    <xf numFmtId="0" fontId="5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2" fontId="8" fillId="0" borderId="0" xfId="0" applyNumberFormat="1" applyFont="1" applyFill="1" applyAlignment="1">
      <alignment horizontal="right" vertical="center"/>
    </xf>
    <xf numFmtId="2" fontId="8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49" fontId="5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58" fillId="0" borderId="0" xfId="0" applyFont="1" applyAlignment="1">
      <alignment vertical="center"/>
    </xf>
    <xf numFmtId="0" fontId="59" fillId="0" borderId="0" xfId="0" applyFont="1" applyAlignment="1">
      <alignment horizontal="right" vertical="center"/>
    </xf>
    <xf numFmtId="49" fontId="59" fillId="0" borderId="0" xfId="0" applyNumberFormat="1" applyFont="1" applyAlignment="1">
      <alignment horizontal="center" vertical="center"/>
    </xf>
    <xf numFmtId="2" fontId="59" fillId="0" borderId="0" xfId="0" applyNumberFormat="1" applyFont="1" applyAlignment="1">
      <alignment horizontal="center" vertical="center"/>
    </xf>
    <xf numFmtId="0" fontId="59" fillId="0" borderId="0" xfId="0" applyFont="1" applyAlignment="1">
      <alignment vertical="center"/>
    </xf>
    <xf numFmtId="166" fontId="2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4" fillId="0" borderId="0" xfId="0" applyFont="1" applyBorder="1"/>
    <xf numFmtId="0" fontId="24" fillId="0" borderId="0" xfId="0" applyFont="1"/>
    <xf numFmtId="0" fontId="3" fillId="0" borderId="0" xfId="0" applyFont="1" applyFill="1" applyBorder="1" applyAlignment="1">
      <alignment horizontal="left" vertical="center"/>
    </xf>
    <xf numFmtId="166" fontId="22" fillId="0" borderId="0" xfId="661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righ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9" fontId="22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60" fillId="0" borderId="0" xfId="0" applyFont="1" applyAlignment="1">
      <alignment horizontal="right" vertical="center"/>
    </xf>
    <xf numFmtId="0" fontId="60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43" fontId="8" fillId="0" borderId="0" xfId="0" applyNumberFormat="1" applyFont="1"/>
    <xf numFmtId="2" fontId="22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0" xfId="229" applyFont="1"/>
    <xf numFmtId="0" fontId="24" fillId="0" borderId="0" xfId="229" applyFont="1"/>
    <xf numFmtId="0" fontId="24" fillId="30" borderId="0" xfId="229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horizontal="right" vertical="center"/>
    </xf>
    <xf numFmtId="0" fontId="24" fillId="30" borderId="0" xfId="229" applyFont="1" applyFill="1" applyBorder="1" applyAlignment="1">
      <alignment horizontal="left" vertical="center"/>
    </xf>
    <xf numFmtId="0" fontId="24" fillId="30" borderId="16" xfId="229" applyFont="1" applyFill="1" applyBorder="1" applyAlignment="1">
      <alignment vertical="center"/>
    </xf>
    <xf numFmtId="0" fontId="3" fillId="31" borderId="17" xfId="229" applyFont="1" applyFill="1" applyBorder="1" applyAlignment="1">
      <alignment horizontal="center" vertical="center"/>
    </xf>
    <xf numFmtId="0" fontId="23" fillId="30" borderId="18" xfId="229" applyFont="1" applyFill="1" applyBorder="1" applyAlignment="1">
      <alignment vertical="center"/>
    </xf>
    <xf numFmtId="0" fontId="23" fillId="30" borderId="19" xfId="229" applyFont="1" applyFill="1" applyBorder="1" applyAlignment="1">
      <alignment vertical="center"/>
    </xf>
    <xf numFmtId="10" fontId="23" fillId="30" borderId="20" xfId="404" applyNumberFormat="1" applyFont="1" applyFill="1" applyBorder="1" applyAlignment="1">
      <alignment vertical="center"/>
    </xf>
    <xf numFmtId="0" fontId="23" fillId="31" borderId="18" xfId="229" applyFont="1" applyFill="1" applyBorder="1" applyAlignment="1">
      <alignment horizontal="center" vertical="center"/>
    </xf>
    <xf numFmtId="10" fontId="23" fillId="31" borderId="20" xfId="404" applyNumberFormat="1" applyFont="1" applyFill="1" applyBorder="1" applyAlignment="1">
      <alignment vertical="center"/>
    </xf>
    <xf numFmtId="2" fontId="24" fillId="0" borderId="0" xfId="229" applyNumberFormat="1" applyFont="1"/>
    <xf numFmtId="0" fontId="24" fillId="30" borderId="18" xfId="229" applyFont="1" applyFill="1" applyBorder="1" applyAlignment="1">
      <alignment horizontal="center" vertical="center"/>
    </xf>
    <xf numFmtId="10" fontId="24" fillId="0" borderId="0" xfId="229" applyNumberFormat="1" applyFont="1"/>
    <xf numFmtId="0" fontId="24" fillId="30" borderId="19" xfId="229" applyFont="1" applyFill="1" applyBorder="1" applyAlignment="1">
      <alignment horizontal="center" vertical="center"/>
    </xf>
    <xf numFmtId="10" fontId="23" fillId="30" borderId="20" xfId="321" applyNumberFormat="1" applyFont="1" applyFill="1" applyBorder="1" applyAlignment="1">
      <alignment vertical="center"/>
    </xf>
    <xf numFmtId="0" fontId="24" fillId="30" borderId="19" xfId="229" applyFont="1" applyFill="1" applyBorder="1" applyAlignment="1">
      <alignment vertical="center"/>
    </xf>
    <xf numFmtId="10" fontId="24" fillId="30" borderId="20" xfId="404" applyNumberFormat="1" applyFont="1" applyFill="1" applyBorder="1" applyAlignment="1">
      <alignment vertical="center"/>
    </xf>
    <xf numFmtId="0" fontId="24" fillId="0" borderId="0" xfId="229" applyFont="1" applyAlignment="1">
      <alignment horizontal="center" vertical="center"/>
    </xf>
    <xf numFmtId="0" fontId="24" fillId="0" borderId="0" xfId="229" applyFont="1" applyAlignment="1">
      <alignment vertical="center"/>
    </xf>
    <xf numFmtId="0" fontId="24" fillId="0" borderId="0" xfId="229" applyFont="1" applyAlignment="1">
      <alignment horizontal="left" vertical="center"/>
    </xf>
    <xf numFmtId="0" fontId="12" fillId="0" borderId="0" xfId="229" applyFont="1"/>
    <xf numFmtId="0" fontId="23" fillId="0" borderId="0" xfId="0" applyFont="1" applyBorder="1"/>
    <xf numFmtId="0" fontId="22" fillId="0" borderId="0" xfId="0" applyFont="1" applyFill="1" applyBorder="1" applyAlignment="1">
      <alignment wrapText="1"/>
    </xf>
    <xf numFmtId="2" fontId="23" fillId="0" borderId="0" xfId="0" applyNumberFormat="1" applyFont="1" applyBorder="1"/>
    <xf numFmtId="2" fontId="24" fillId="0" borderId="0" xfId="0" applyNumberFormat="1" applyFont="1" applyBorder="1"/>
    <xf numFmtId="8" fontId="24" fillId="0" borderId="0" xfId="0" applyNumberFormat="1" applyFont="1" applyBorder="1"/>
    <xf numFmtId="49" fontId="61" fillId="0" borderId="22" xfId="0" applyNumberFormat="1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vertical="center"/>
    </xf>
    <xf numFmtId="0" fontId="61" fillId="0" borderId="23" xfId="0" applyFont="1" applyFill="1" applyBorder="1" applyAlignment="1">
      <alignment vertical="center"/>
    </xf>
    <xf numFmtId="8" fontId="61" fillId="0" borderId="24" xfId="0" applyNumberFormat="1" applyFont="1" applyFill="1" applyBorder="1" applyAlignment="1">
      <alignment vertical="center"/>
    </xf>
    <xf numFmtId="10" fontId="62" fillId="30" borderId="24" xfId="319" applyNumberFormat="1" applyFont="1" applyFill="1" applyBorder="1" applyAlignment="1">
      <alignment vertical="center"/>
    </xf>
    <xf numFmtId="10" fontId="24" fillId="0" borderId="0" xfId="0" applyNumberFormat="1" applyFont="1" applyBorder="1"/>
    <xf numFmtId="0" fontId="62" fillId="0" borderId="22" xfId="0" applyFont="1" applyFill="1" applyBorder="1"/>
    <xf numFmtId="0" fontId="61" fillId="0" borderId="0" xfId="0" applyFont="1" applyFill="1" applyBorder="1"/>
    <xf numFmtId="0" fontId="62" fillId="0" borderId="0" xfId="0" applyFont="1" applyFill="1" applyBorder="1"/>
    <xf numFmtId="0" fontId="61" fillId="0" borderId="23" xfId="0" applyFont="1" applyFill="1" applyBorder="1"/>
    <xf numFmtId="8" fontId="24" fillId="0" borderId="0" xfId="0" applyNumberFormat="1" applyFont="1" applyBorder="1" applyAlignment="1"/>
    <xf numFmtId="0" fontId="24" fillId="0" borderId="0" xfId="0" applyFont="1" applyBorder="1" applyAlignment="1"/>
    <xf numFmtId="0" fontId="61" fillId="0" borderId="0" xfId="0" applyFont="1" applyFill="1" applyBorder="1" applyAlignment="1">
      <alignment horizontal="center" vertical="center" wrapText="1"/>
    </xf>
    <xf numFmtId="8" fontId="61" fillId="29" borderId="24" xfId="0" applyNumberFormat="1" applyFont="1" applyFill="1" applyBorder="1"/>
    <xf numFmtId="10" fontId="61" fillId="29" borderId="24" xfId="319" applyNumberFormat="1" applyFont="1" applyFill="1" applyBorder="1" applyAlignment="1">
      <alignment horizontal="right" vertical="center"/>
    </xf>
    <xf numFmtId="0" fontId="61" fillId="30" borderId="0" xfId="0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right" vertical="center"/>
    </xf>
    <xf numFmtId="0" fontId="23" fillId="30" borderId="0" xfId="0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right" vertical="center"/>
    </xf>
    <xf numFmtId="0" fontId="61" fillId="31" borderId="0" xfId="0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right" vertical="center"/>
    </xf>
    <xf numFmtId="169" fontId="24" fillId="0" borderId="0" xfId="0" applyNumberFormat="1" applyFont="1" applyBorder="1"/>
    <xf numFmtId="9" fontId="24" fillId="0" borderId="0" xfId="229" applyNumberFormat="1" applyFont="1"/>
    <xf numFmtId="0" fontId="63" fillId="0" borderId="0" xfId="229" applyFont="1"/>
    <xf numFmtId="0" fontId="12" fillId="0" borderId="0" xfId="229" applyFont="1" applyAlignment="1">
      <alignment wrapText="1"/>
    </xf>
    <xf numFmtId="0" fontId="64" fillId="0" borderId="0" xfId="230" applyFont="1"/>
    <xf numFmtId="0" fontId="63" fillId="0" borderId="0" xfId="230" applyFont="1"/>
    <xf numFmtId="0" fontId="65" fillId="0" borderId="0" xfId="229" applyFont="1"/>
    <xf numFmtId="0" fontId="65" fillId="0" borderId="0" xfId="230" applyFont="1"/>
    <xf numFmtId="0" fontId="12" fillId="0" borderId="0" xfId="230" applyFont="1"/>
    <xf numFmtId="0" fontId="66" fillId="0" borderId="0" xfId="229" applyFont="1"/>
    <xf numFmtId="166" fontId="12" fillId="0" borderId="0" xfId="665" applyFont="1"/>
    <xf numFmtId="2" fontId="66" fillId="0" borderId="0" xfId="229" applyNumberFormat="1" applyFont="1"/>
    <xf numFmtId="2" fontId="67" fillId="0" borderId="0" xfId="222" applyNumberFormat="1" applyFont="1" applyAlignment="1" applyProtection="1">
      <alignment horizontal="right" vertical="top"/>
      <protection locked="0"/>
    </xf>
    <xf numFmtId="9" fontId="66" fillId="0" borderId="0" xfId="229" applyNumberFormat="1" applyFont="1"/>
    <xf numFmtId="0" fontId="68" fillId="0" borderId="0" xfId="250" applyFont="1" applyAlignment="1" applyProtection="1">
      <alignment horizontal="left" vertical="top"/>
      <protection locked="0"/>
    </xf>
    <xf numFmtId="0" fontId="68" fillId="0" borderId="0" xfId="250" applyFont="1"/>
    <xf numFmtId="0" fontId="68" fillId="0" borderId="0" xfId="222" applyFont="1" applyAlignment="1" applyProtection="1">
      <alignment horizontal="center" vertical="top"/>
      <protection locked="0"/>
    </xf>
    <xf numFmtId="2" fontId="68" fillId="0" borderId="0" xfId="222" applyNumberFormat="1" applyFont="1" applyAlignment="1" applyProtection="1">
      <alignment horizontal="right" vertical="top"/>
      <protection locked="0"/>
    </xf>
    <xf numFmtId="2" fontId="68" fillId="0" borderId="0" xfId="250" applyNumberFormat="1" applyFont="1" applyAlignment="1" applyProtection="1">
      <alignment horizontal="right" vertical="top"/>
      <protection locked="0"/>
    </xf>
    <xf numFmtId="0" fontId="68" fillId="0" borderId="0" xfId="222" applyFont="1" applyAlignment="1" applyProtection="1">
      <alignment horizontal="left" vertical="top"/>
      <protection locked="0"/>
    </xf>
    <xf numFmtId="167" fontId="8" fillId="0" borderId="0" xfId="0" applyNumberFormat="1" applyFont="1" applyAlignment="1">
      <alignment horizontal="center" vertical="center"/>
    </xf>
    <xf numFmtId="0" fontId="69" fillId="30" borderId="0" xfId="0" applyFont="1" applyFill="1" applyBorder="1" applyAlignment="1">
      <alignment horizontal="left" vertical="center"/>
    </xf>
    <xf numFmtId="10" fontId="33" fillId="30" borderId="0" xfId="319" applyNumberFormat="1" applyFont="1" applyFill="1" applyBorder="1" applyAlignment="1">
      <alignment horizontal="center" vertical="center"/>
    </xf>
    <xf numFmtId="10" fontId="33" fillId="30" borderId="0" xfId="319" applyNumberFormat="1" applyFont="1" applyFill="1" applyBorder="1" applyAlignment="1">
      <alignment horizontal="right" vertical="center"/>
    </xf>
    <xf numFmtId="0" fontId="69" fillId="30" borderId="0" xfId="0" applyFont="1" applyFill="1" applyBorder="1" applyAlignment="1">
      <alignment horizontal="center" vertical="center"/>
    </xf>
    <xf numFmtId="0" fontId="38" fillId="30" borderId="0" xfId="229" applyFont="1" applyFill="1"/>
    <xf numFmtId="0" fontId="12" fillId="30" borderId="0" xfId="229" applyFont="1" applyFill="1" applyAlignment="1">
      <alignment vertical="center"/>
    </xf>
    <xf numFmtId="0" fontId="36" fillId="32" borderId="17" xfId="229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vertical="center"/>
    </xf>
    <xf numFmtId="0" fontId="7" fillId="30" borderId="17" xfId="229" applyFont="1" applyFill="1" applyBorder="1" applyAlignment="1">
      <alignment horizontal="center" vertical="center" wrapText="1"/>
    </xf>
    <xf numFmtId="0" fontId="7" fillId="30" borderId="17" xfId="0" applyFont="1" applyFill="1" applyBorder="1" applyAlignment="1">
      <alignment horizontal="justify" vertical="center" wrapText="1"/>
    </xf>
    <xf numFmtId="0" fontId="7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justify" vertical="center" wrapText="1"/>
    </xf>
    <xf numFmtId="0" fontId="8" fillId="30" borderId="0" xfId="229" applyFont="1" applyFill="1" applyAlignment="1">
      <alignment vertical="center"/>
    </xf>
    <xf numFmtId="0" fontId="14" fillId="30" borderId="0" xfId="229" applyFont="1" applyFill="1" applyAlignment="1">
      <alignment vertical="center"/>
    </xf>
    <xf numFmtId="0" fontId="7" fillId="33" borderId="0" xfId="0" applyFont="1" applyFill="1" applyAlignment="1">
      <alignment horizontal="center" vertical="center"/>
    </xf>
    <xf numFmtId="0" fontId="7" fillId="33" borderId="0" xfId="0" applyFont="1" applyFill="1" applyAlignment="1">
      <alignment vertical="center"/>
    </xf>
    <xf numFmtId="0" fontId="8" fillId="33" borderId="0" xfId="0" applyFont="1" applyFill="1" applyAlignment="1">
      <alignment vertical="center"/>
    </xf>
    <xf numFmtId="0" fontId="8" fillId="33" borderId="0" xfId="0" applyFont="1" applyFill="1"/>
    <xf numFmtId="0" fontId="22" fillId="0" borderId="0" xfId="0" applyFont="1" applyFill="1" applyBorder="1" applyAlignment="1">
      <alignment vertical="center"/>
    </xf>
    <xf numFmtId="9" fontId="22" fillId="0" borderId="0" xfId="0" applyNumberFormat="1" applyFont="1" applyFill="1" applyBorder="1" applyAlignment="1">
      <alignment vertical="center"/>
    </xf>
    <xf numFmtId="0" fontId="12" fillId="0" borderId="17" xfId="0" applyFont="1" applyBorder="1" applyAlignment="1">
      <alignment horizontal="justify" vertical="center" wrapText="1"/>
    </xf>
    <xf numFmtId="0" fontId="13" fillId="29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 wrapText="1"/>
    </xf>
    <xf numFmtId="166" fontId="12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right" vertical="center" wrapText="1"/>
    </xf>
    <xf numFmtId="166" fontId="12" fillId="0" borderId="17" xfId="661" applyFont="1" applyBorder="1" applyAlignment="1">
      <alignment horizontal="right" vertical="center" wrapText="1"/>
    </xf>
    <xf numFmtId="43" fontId="12" fillId="0" borderId="0" xfId="0" applyNumberFormat="1" applyFont="1"/>
    <xf numFmtId="0" fontId="12" fillId="0" borderId="0" xfId="0" applyFont="1" applyBorder="1"/>
    <xf numFmtId="0" fontId="12" fillId="0" borderId="0" xfId="0" applyFont="1"/>
    <xf numFmtId="0" fontId="13" fillId="33" borderId="17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vertical="top" wrapText="1"/>
    </xf>
    <xf numFmtId="0" fontId="12" fillId="33" borderId="19" xfId="0" applyFont="1" applyFill="1" applyBorder="1" applyAlignment="1">
      <alignment vertical="top" wrapText="1"/>
    </xf>
    <xf numFmtId="0" fontId="12" fillId="33" borderId="20" xfId="0" applyFont="1" applyFill="1" applyBorder="1" applyAlignment="1">
      <alignment vertical="top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top" wrapText="1"/>
    </xf>
    <xf numFmtId="0" fontId="12" fillId="0" borderId="19" xfId="0" applyFont="1" applyBorder="1" applyAlignment="1">
      <alignment horizontal="center" vertical="center" wrapText="1"/>
    </xf>
    <xf numFmtId="166" fontId="12" fillId="0" borderId="19" xfId="631" applyFont="1" applyBorder="1" applyAlignment="1">
      <alignment horizontal="right" vertical="center" wrapText="1"/>
    </xf>
    <xf numFmtId="166" fontId="12" fillId="0" borderId="20" xfId="631" applyFont="1" applyBorder="1" applyAlignment="1">
      <alignment horizontal="right" vertical="center" wrapText="1"/>
    </xf>
    <xf numFmtId="166" fontId="12" fillId="0" borderId="17" xfId="404" applyFont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justify"/>
    </xf>
    <xf numFmtId="0" fontId="12" fillId="0" borderId="17" xfId="0" applyFont="1" applyFill="1" applyBorder="1" applyAlignment="1">
      <alignment horizontal="justify" vertical="justify" wrapText="1"/>
    </xf>
    <xf numFmtId="0" fontId="12" fillId="0" borderId="17" xfId="0" applyFont="1" applyFill="1" applyBorder="1" applyAlignment="1">
      <alignment horizontal="center" vertical="center" wrapText="1"/>
    </xf>
    <xf numFmtId="166" fontId="12" fillId="0" borderId="17" xfId="66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/>
    </xf>
    <xf numFmtId="0" fontId="12" fillId="0" borderId="17" xfId="0" applyFont="1" applyBorder="1" applyAlignment="1">
      <alignment horizontal="left" vertical="center" wrapText="1"/>
    </xf>
    <xf numFmtId="0" fontId="12" fillId="30" borderId="17" xfId="0" applyFont="1" applyFill="1" applyBorder="1" applyAlignment="1">
      <alignment horizontal="center" vertical="center"/>
    </xf>
    <xf numFmtId="0" fontId="12" fillId="29" borderId="18" xfId="0" applyFont="1" applyFill="1" applyBorder="1" applyAlignment="1">
      <alignment horizontal="center" vertical="center" wrapText="1"/>
    </xf>
    <xf numFmtId="0" fontId="12" fillId="29" borderId="19" xfId="0" applyFont="1" applyFill="1" applyBorder="1" applyAlignment="1">
      <alignment vertical="top" wrapText="1"/>
    </xf>
    <xf numFmtId="0" fontId="12" fillId="29" borderId="19" xfId="0" applyFont="1" applyFill="1" applyBorder="1" applyAlignment="1">
      <alignment horizontal="center" vertical="center" wrapText="1"/>
    </xf>
    <xf numFmtId="166" fontId="13" fillId="29" borderId="17" xfId="66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173" fontId="71" fillId="0" borderId="0" xfId="0" applyNumberFormat="1" applyFont="1" applyBorder="1"/>
    <xf numFmtId="173" fontId="12" fillId="0" borderId="0" xfId="0" applyNumberFormat="1" applyFont="1" applyBorder="1"/>
    <xf numFmtId="173" fontId="39" fillId="0" borderId="0" xfId="0" applyNumberFormat="1" applyFont="1"/>
    <xf numFmtId="173" fontId="12" fillId="0" borderId="0" xfId="0" applyNumberFormat="1" applyFont="1"/>
    <xf numFmtId="0" fontId="12" fillId="0" borderId="0" xfId="0" applyFont="1" applyAlignment="1">
      <alignment horizontal="justify" vertical="top" wrapText="1"/>
    </xf>
    <xf numFmtId="174" fontId="39" fillId="0" borderId="0" xfId="0" applyNumberFormat="1" applyFont="1"/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166" fontId="13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 vertical="center" wrapText="1"/>
    </xf>
    <xf numFmtId="2" fontId="7" fillId="34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2" fontId="7" fillId="33" borderId="0" xfId="0" applyNumberFormat="1" applyFont="1" applyFill="1" applyAlignment="1">
      <alignment horizontal="center" vertical="center"/>
    </xf>
    <xf numFmtId="43" fontId="12" fillId="0" borderId="0" xfId="0" applyNumberFormat="1" applyFont="1" applyBorder="1"/>
    <xf numFmtId="2" fontId="57" fillId="0" borderId="0" xfId="0" applyNumberFormat="1" applyFont="1" applyAlignment="1">
      <alignment horizontal="center" vertical="center"/>
    </xf>
    <xf numFmtId="2" fontId="63" fillId="0" borderId="0" xfId="229" applyNumberFormat="1" applyFont="1"/>
    <xf numFmtId="0" fontId="12" fillId="0" borderId="19" xfId="0" applyNumberFormat="1" applyFont="1" applyBorder="1" applyAlignment="1">
      <alignment horizontal="center" vertical="center" wrapText="1"/>
    </xf>
    <xf numFmtId="0" fontId="12" fillId="33" borderId="19" xfId="0" applyNumberFormat="1" applyFont="1" applyFill="1" applyBorder="1" applyAlignment="1">
      <alignment vertical="top" wrapText="1"/>
    </xf>
    <xf numFmtId="0" fontId="72" fillId="0" borderId="0" xfId="232" applyFont="1"/>
    <xf numFmtId="0" fontId="73" fillId="28" borderId="0" xfId="232" applyFont="1" applyFill="1" applyAlignment="1">
      <alignment vertical="center" wrapText="1"/>
    </xf>
    <xf numFmtId="0" fontId="74" fillId="28" borderId="0" xfId="232" applyFont="1" applyFill="1" applyAlignment="1">
      <alignment horizontal="right" vertical="center"/>
    </xf>
    <xf numFmtId="2" fontId="75" fillId="0" borderId="0" xfId="232" applyNumberFormat="1" applyFont="1" applyAlignment="1">
      <alignment horizontal="right"/>
    </xf>
    <xf numFmtId="2" fontId="75" fillId="0" borderId="0" xfId="232" applyNumberFormat="1" applyFont="1" applyAlignment="1">
      <alignment horizontal="left"/>
    </xf>
    <xf numFmtId="0" fontId="73" fillId="0" borderId="0" xfId="232" applyFont="1" applyAlignment="1">
      <alignment horizontal="center"/>
    </xf>
    <xf numFmtId="0" fontId="76" fillId="0" borderId="0" xfId="232" applyFont="1" applyBorder="1" applyAlignment="1">
      <alignment horizontal="center" vertical="center"/>
    </xf>
    <xf numFmtId="0" fontId="76" fillId="0" borderId="0" xfId="232" applyFont="1" applyBorder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/>
    </xf>
    <xf numFmtId="0" fontId="75" fillId="31" borderId="25" xfId="232" applyFont="1" applyFill="1" applyBorder="1" applyAlignment="1">
      <alignment horizontal="center" vertical="center"/>
    </xf>
    <xf numFmtId="0" fontId="76" fillId="31" borderId="25" xfId="232" applyFont="1" applyFill="1" applyBorder="1" applyAlignment="1">
      <alignment horizontal="left" vertical="center"/>
    </xf>
    <xf numFmtId="0" fontId="76" fillId="31" borderId="25" xfId="232" applyFont="1" applyFill="1" applyBorder="1" applyAlignment="1">
      <alignment horizontal="left" vertical="center" wrapText="1"/>
    </xf>
    <xf numFmtId="0" fontId="76" fillId="31" borderId="25" xfId="232" applyFont="1" applyFill="1" applyBorder="1" applyAlignment="1">
      <alignment vertical="center" wrapText="1"/>
    </xf>
    <xf numFmtId="172" fontId="76" fillId="31" borderId="25" xfId="98" applyFont="1" applyFill="1" applyBorder="1" applyAlignment="1" applyProtection="1">
      <alignment horizontal="left" vertical="center" wrapText="1"/>
    </xf>
    <xf numFmtId="0" fontId="72" fillId="31" borderId="0" xfId="232" applyFont="1" applyFill="1"/>
    <xf numFmtId="0" fontId="77" fillId="0" borderId="0" xfId="232" applyFont="1" applyBorder="1" applyAlignment="1">
      <alignment horizontal="center" vertical="center"/>
    </xf>
    <xf numFmtId="0" fontId="76" fillId="0" borderId="0" xfId="232" applyFont="1" applyFill="1" applyBorder="1" applyAlignment="1">
      <alignment horizontal="left" vertical="center" wrapText="1"/>
    </xf>
    <xf numFmtId="0" fontId="76" fillId="0" borderId="0" xfId="232" applyFont="1" applyFill="1" applyBorder="1" applyAlignment="1">
      <alignment vertical="center" wrapText="1"/>
    </xf>
    <xf numFmtId="177" fontId="76" fillId="0" borderId="0" xfId="232" applyNumberFormat="1" applyFont="1" applyFill="1" applyBorder="1" applyAlignment="1">
      <alignment horizontal="left" vertical="center" wrapText="1"/>
    </xf>
    <xf numFmtId="0" fontId="66" fillId="0" borderId="0" xfId="232" applyFont="1" applyFill="1" applyAlignment="1">
      <alignment horizontal="center" vertical="center" wrapText="1"/>
    </xf>
    <xf numFmtId="170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center" vertical="center" wrapText="1"/>
    </xf>
    <xf numFmtId="2" fontId="66" fillId="0" borderId="0" xfId="232" applyNumberFormat="1" applyFont="1" applyFill="1" applyAlignment="1">
      <alignment horizontal="center" vertical="center" wrapText="1"/>
    </xf>
    <xf numFmtId="0" fontId="67" fillId="0" borderId="0" xfId="232" applyFont="1"/>
    <xf numFmtId="179" fontId="72" fillId="0" borderId="0" xfId="232" applyNumberFormat="1" applyFont="1"/>
    <xf numFmtId="0" fontId="78" fillId="0" borderId="0" xfId="232" applyFont="1" applyBorder="1" applyAlignment="1">
      <alignment horizontal="center" vertical="center"/>
    </xf>
    <xf numFmtId="0" fontId="66" fillId="0" borderId="0" xfId="232" applyFont="1" applyFill="1" applyBorder="1" applyAlignment="1">
      <alignment horizontal="left" vertical="center" wrapText="1"/>
    </xf>
    <xf numFmtId="1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right" vertical="center" wrapText="1"/>
    </xf>
    <xf numFmtId="0" fontId="78" fillId="0" borderId="0" xfId="232" applyFont="1" applyBorder="1" applyAlignment="1">
      <alignment horizontal="center"/>
    </xf>
    <xf numFmtId="4" fontId="79" fillId="0" borderId="0" xfId="232" applyNumberFormat="1" applyFont="1" applyFill="1" applyAlignment="1">
      <alignment horizontal="right" vertical="center" wrapText="1"/>
    </xf>
    <xf numFmtId="178" fontId="72" fillId="0" borderId="0" xfId="232" applyNumberFormat="1" applyFont="1"/>
    <xf numFmtId="43" fontId="72" fillId="0" borderId="0" xfId="232" applyNumberFormat="1" applyFont="1"/>
    <xf numFmtId="0" fontId="77" fillId="0" borderId="0" xfId="232" applyFont="1" applyBorder="1" applyAlignment="1">
      <alignment horizontal="center"/>
    </xf>
    <xf numFmtId="170" fontId="6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right" vertical="center" wrapText="1"/>
    </xf>
    <xf numFmtId="0" fontId="80" fillId="0" borderId="0" xfId="232" applyFont="1" applyFill="1" applyAlignment="1">
      <alignment horizontal="right" vertical="center" wrapText="1"/>
    </xf>
    <xf numFmtId="2" fontId="76" fillId="0" borderId="0" xfId="232" applyNumberFormat="1" applyFont="1" applyFill="1" applyAlignment="1">
      <alignment horizontal="center" vertical="center" wrapText="1"/>
    </xf>
    <xf numFmtId="4" fontId="72" fillId="0" borderId="0" xfId="232" applyNumberFormat="1" applyFont="1" applyAlignment="1">
      <alignment horizontal="left"/>
    </xf>
    <xf numFmtId="4" fontId="72" fillId="0" borderId="0" xfId="232" applyNumberFormat="1" applyFont="1"/>
    <xf numFmtId="2" fontId="66" fillId="0" borderId="0" xfId="232" applyNumberFormat="1" applyFont="1" applyFill="1" applyAlignment="1">
      <alignment horizontal="right" vertical="center" wrapText="1"/>
    </xf>
    <xf numFmtId="0" fontId="81" fillId="0" borderId="0" xfId="232" applyFont="1" applyBorder="1" applyAlignment="1">
      <alignment horizontal="center"/>
    </xf>
    <xf numFmtId="4" fontId="66" fillId="0" borderId="0" xfId="232" applyNumberFormat="1" applyFont="1" applyFill="1" applyBorder="1" applyAlignment="1">
      <alignment horizontal="center" vertical="center" wrapText="1"/>
    </xf>
    <xf numFmtId="0" fontId="81" fillId="0" borderId="0" xfId="232" applyFont="1" applyBorder="1" applyAlignment="1">
      <alignment horizontal="center" vertical="center"/>
    </xf>
    <xf numFmtId="4" fontId="80" fillId="0" borderId="0" xfId="232" applyNumberFormat="1" applyFont="1" applyFill="1" applyBorder="1" applyAlignment="1">
      <alignment horizontal="center" vertical="center" wrapText="1"/>
    </xf>
    <xf numFmtId="4" fontId="80" fillId="0" borderId="0" xfId="232" applyNumberFormat="1" applyFont="1" applyFill="1" applyAlignment="1">
      <alignment horizontal="right" vertical="center" wrapText="1"/>
    </xf>
    <xf numFmtId="0" fontId="82" fillId="0" borderId="0" xfId="232" applyFont="1" applyFill="1" applyBorder="1" applyAlignment="1">
      <alignment horizontal="right" vertical="center" wrapText="1"/>
    </xf>
    <xf numFmtId="2" fontId="76" fillId="0" borderId="0" xfId="232" applyNumberFormat="1" applyFont="1" applyFill="1" applyBorder="1" applyAlignment="1">
      <alignment horizontal="center" vertical="center" wrapText="1"/>
    </xf>
    <xf numFmtId="0" fontId="72" fillId="31" borderId="25" xfId="232" applyFont="1" applyFill="1" applyBorder="1"/>
    <xf numFmtId="179" fontId="76" fillId="31" borderId="25" xfId="232" applyNumberFormat="1" applyFont="1" applyFill="1" applyBorder="1" applyAlignment="1">
      <alignment vertical="center"/>
    </xf>
    <xf numFmtId="172" fontId="54" fillId="31" borderId="0" xfId="98" applyFont="1" applyFill="1" applyBorder="1" applyAlignment="1" applyProtection="1"/>
    <xf numFmtId="178" fontId="83" fillId="0" borderId="0" xfId="232" applyNumberFormat="1" applyFont="1" applyBorder="1" applyAlignment="1">
      <alignment vertical="center"/>
    </xf>
    <xf numFmtId="0" fontId="83" fillId="0" borderId="0" xfId="232" applyFont="1" applyBorder="1" applyAlignment="1">
      <alignment vertical="center"/>
    </xf>
    <xf numFmtId="179" fontId="83" fillId="0" borderId="0" xfId="232" applyNumberFormat="1" applyFont="1" applyBorder="1" applyAlignment="1">
      <alignment vertical="center"/>
    </xf>
    <xf numFmtId="43" fontId="12" fillId="0" borderId="0" xfId="0" applyNumberFormat="1" applyFont="1" applyFill="1"/>
    <xf numFmtId="0" fontId="12" fillId="0" borderId="0" xfId="0" applyFont="1" applyFill="1" applyBorder="1"/>
    <xf numFmtId="0" fontId="12" fillId="0" borderId="0" xfId="0" applyFont="1" applyFill="1"/>
    <xf numFmtId="0" fontId="12" fillId="0" borderId="18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center" vertical="top" wrapText="1"/>
    </xf>
    <xf numFmtId="166" fontId="12" fillId="0" borderId="17" xfId="665" applyFont="1" applyBorder="1" applyAlignment="1">
      <alignment horizontal="right" vertical="center" wrapText="1"/>
    </xf>
    <xf numFmtId="10" fontId="23" fillId="30" borderId="0" xfId="229" applyNumberFormat="1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24" fillId="30" borderId="17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left" vertical="center"/>
    </xf>
    <xf numFmtId="0" fontId="37" fillId="30" borderId="0" xfId="229" applyFont="1" applyFill="1" applyAlignment="1">
      <alignment horizontal="left" vertical="center" wrapText="1"/>
    </xf>
    <xf numFmtId="0" fontId="7" fillId="30" borderId="17" xfId="229" applyFont="1" applyFill="1" applyBorder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8" fillId="30" borderId="0" xfId="229" applyFont="1" applyFill="1" applyAlignment="1">
      <alignment horizontal="center" vertical="center"/>
    </xf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84" fillId="30" borderId="0" xfId="229" applyFont="1" applyFill="1" applyBorder="1" applyAlignment="1">
      <alignment vertical="center"/>
    </xf>
    <xf numFmtId="0" fontId="84" fillId="30" borderId="0" xfId="229" applyFont="1" applyFill="1" applyAlignment="1">
      <alignment vertical="center"/>
    </xf>
    <xf numFmtId="0" fontId="85" fillId="28" borderId="0" xfId="232" applyFont="1" applyFill="1" applyAlignment="1">
      <alignment vertical="center" wrapText="1"/>
    </xf>
    <xf numFmtId="0" fontId="55" fillId="0" borderId="0" xfId="232" applyFont="1"/>
    <xf numFmtId="0" fontId="86" fillId="28" borderId="0" xfId="232" applyFont="1" applyFill="1" applyAlignment="1">
      <alignment horizontal="right" vertical="center"/>
    </xf>
    <xf numFmtId="2" fontId="86" fillId="0" borderId="0" xfId="232" applyNumberFormat="1" applyFont="1" applyAlignment="1">
      <alignment horizontal="right"/>
    </xf>
    <xf numFmtId="2" fontId="86" fillId="0" borderId="0" xfId="232" applyNumberFormat="1" applyFont="1" applyAlignment="1">
      <alignment horizontal="left"/>
    </xf>
    <xf numFmtId="0" fontId="87" fillId="0" borderId="0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7" fillId="30" borderId="0" xfId="0" applyFont="1" applyFill="1" applyAlignment="1">
      <alignment vertical="center"/>
    </xf>
    <xf numFmtId="2" fontId="7" fillId="30" borderId="0" xfId="0" applyNumberFormat="1" applyFont="1" applyFill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9" fontId="23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166" fontId="23" fillId="0" borderId="0" xfId="0" applyNumberFormat="1" applyFont="1" applyFill="1" applyBorder="1" applyAlignment="1">
      <alignment vertical="center" wrapText="1"/>
    </xf>
    <xf numFmtId="166" fontId="12" fillId="0" borderId="17" xfId="404" applyFont="1" applyFill="1" applyBorder="1" applyAlignment="1">
      <alignment horizontal="center" vertical="center" wrapText="1"/>
    </xf>
    <xf numFmtId="10" fontId="22" fillId="0" borderId="0" xfId="319" applyNumberFormat="1" applyFont="1" applyFill="1" applyBorder="1" applyAlignment="1">
      <alignment vertical="center" wrapText="1"/>
    </xf>
    <xf numFmtId="10" fontId="23" fillId="0" borderId="0" xfId="319" applyNumberFormat="1" applyFont="1" applyFill="1" applyBorder="1" applyAlignment="1">
      <alignment vertical="center" wrapText="1"/>
    </xf>
    <xf numFmtId="10" fontId="24" fillId="0" borderId="0" xfId="319" applyNumberFormat="1" applyFont="1"/>
    <xf numFmtId="10" fontId="12" fillId="0" borderId="0" xfId="319" applyNumberFormat="1" applyFont="1" applyAlignment="1">
      <alignment vertical="center" wrapText="1"/>
    </xf>
    <xf numFmtId="10" fontId="12" fillId="0" borderId="0" xfId="319" applyNumberFormat="1" applyFont="1"/>
    <xf numFmtId="0" fontId="62" fillId="0" borderId="0" xfId="229" applyFont="1"/>
    <xf numFmtId="1" fontId="88" fillId="0" borderId="0" xfId="249" applyNumberFormat="1" applyFont="1" applyAlignment="1" applyProtection="1">
      <alignment horizontal="center" vertical="top"/>
      <protection locked="0"/>
    </xf>
    <xf numFmtId="0" fontId="88" fillId="0" borderId="0" xfId="250" applyFont="1" applyAlignment="1" applyProtection="1">
      <alignment horizontal="left" vertical="top"/>
      <protection locked="0"/>
    </xf>
    <xf numFmtId="0" fontId="67" fillId="0" borderId="0" xfId="250" applyFont="1"/>
    <xf numFmtId="0" fontId="67" fillId="0" borderId="0" xfId="250" applyFont="1" applyAlignment="1" applyProtection="1">
      <alignment horizontal="left" vertical="top"/>
      <protection locked="0"/>
    </xf>
    <xf numFmtId="17" fontId="67" fillId="0" borderId="0" xfId="222" applyNumberFormat="1" applyFont="1" applyAlignment="1" applyProtection="1">
      <alignment horizontal="center" vertical="top"/>
      <protection locked="0"/>
    </xf>
    <xf numFmtId="1" fontId="67" fillId="0" borderId="0" xfId="250" applyNumberFormat="1" applyFont="1" applyAlignment="1" applyProtection="1">
      <alignment horizontal="right" vertical="top"/>
      <protection locked="0"/>
    </xf>
    <xf numFmtId="0" fontId="67" fillId="0" borderId="0" xfId="250" applyFont="1" applyAlignment="1" applyProtection="1">
      <alignment horizontal="center" vertical="top"/>
      <protection locked="0"/>
    </xf>
    <xf numFmtId="0" fontId="67" fillId="0" borderId="0" xfId="250" applyFont="1" applyAlignment="1" applyProtection="1">
      <alignment vertical="top"/>
      <protection locked="0"/>
    </xf>
    <xf numFmtId="0" fontId="67" fillId="0" borderId="0" xfId="246" applyFont="1"/>
    <xf numFmtId="0" fontId="88" fillId="0" borderId="0" xfId="222" applyFont="1" applyAlignment="1" applyProtection="1">
      <alignment horizontal="left" vertical="top"/>
      <protection locked="0"/>
    </xf>
    <xf numFmtId="0" fontId="67" fillId="0" borderId="0" xfId="222" applyFont="1" applyAlignment="1" applyProtection="1">
      <alignment horizontal="center" vertical="top"/>
      <protection locked="0"/>
    </xf>
    <xf numFmtId="171" fontId="67" fillId="0" borderId="0" xfId="222" applyNumberFormat="1" applyFont="1" applyAlignment="1" applyProtection="1">
      <alignment horizontal="right" vertical="top"/>
      <protection locked="0"/>
    </xf>
    <xf numFmtId="2" fontId="67" fillId="0" borderId="0" xfId="250" applyNumberFormat="1" applyFont="1" applyAlignment="1" applyProtection="1">
      <alignment horizontal="right" vertical="top"/>
      <protection locked="0"/>
    </xf>
    <xf numFmtId="1" fontId="67" fillId="0" borderId="0" xfId="222" applyNumberFormat="1" applyFont="1" applyAlignment="1" applyProtection="1">
      <alignment horizontal="right" vertical="top"/>
      <protection locked="0"/>
    </xf>
    <xf numFmtId="0" fontId="67" fillId="0" borderId="0" xfId="222" applyFont="1" applyAlignment="1" applyProtection="1">
      <alignment horizontal="left" vertical="top"/>
      <protection locked="0"/>
    </xf>
    <xf numFmtId="0" fontId="88" fillId="0" borderId="0" xfId="250" applyFont="1" applyAlignment="1" applyProtection="1">
      <alignment horizontal="right" vertical="top"/>
      <protection locked="0"/>
    </xf>
    <xf numFmtId="0" fontId="88" fillId="0" borderId="0" xfId="250" applyFont="1"/>
    <xf numFmtId="0" fontId="88" fillId="0" borderId="0" xfId="250" applyFont="1" applyAlignment="1" applyProtection="1">
      <alignment horizontal="center" vertical="top"/>
      <protection locked="0"/>
    </xf>
    <xf numFmtId="2" fontId="67" fillId="0" borderId="0" xfId="250" applyNumberFormat="1" applyFont="1" applyAlignment="1" applyProtection="1">
      <alignment horizontal="center" vertical="top"/>
      <protection locked="0"/>
    </xf>
    <xf numFmtId="17" fontId="67" fillId="0" borderId="0" xfId="222" applyNumberFormat="1" applyFont="1" applyAlignment="1" applyProtection="1">
      <alignment horizontal="left" vertical="top"/>
      <protection locked="0"/>
    </xf>
    <xf numFmtId="171" fontId="67" fillId="0" borderId="0" xfId="222" applyNumberFormat="1" applyFont="1" applyAlignment="1" applyProtection="1">
      <alignment horizontal="center" vertical="top"/>
      <protection locked="0"/>
    </xf>
    <xf numFmtId="0" fontId="67" fillId="0" borderId="0" xfId="250" applyFont="1" applyAlignment="1">
      <alignment vertical="top" wrapText="1"/>
    </xf>
    <xf numFmtId="0" fontId="67" fillId="0" borderId="0" xfId="222" applyFont="1" applyAlignment="1" applyProtection="1">
      <alignment horizontal="center" vertical="top" wrapText="1"/>
      <protection locked="0"/>
    </xf>
    <xf numFmtId="10" fontId="66" fillId="0" borderId="0" xfId="229" applyNumberFormat="1" applyFont="1"/>
    <xf numFmtId="1" fontId="67" fillId="0" borderId="0" xfId="222" applyNumberFormat="1" applyFont="1" applyAlignment="1" applyProtection="1">
      <alignment horizontal="center" vertical="top"/>
      <protection locked="0"/>
    </xf>
    <xf numFmtId="0" fontId="88" fillId="0" borderId="0" xfId="222" applyFont="1" applyAlignment="1" applyProtection="1">
      <alignment horizontal="center" vertical="top"/>
      <protection locked="0"/>
    </xf>
    <xf numFmtId="0" fontId="88" fillId="0" borderId="0" xfId="249" applyFont="1" applyAlignment="1" applyProtection="1">
      <alignment horizontal="center" vertical="top"/>
      <protection locked="0"/>
    </xf>
    <xf numFmtId="0" fontId="88" fillId="0" borderId="0" xfId="249" applyFont="1"/>
    <xf numFmtId="0" fontId="88" fillId="0" borderId="0" xfId="249" applyFont="1" applyAlignment="1" applyProtection="1">
      <alignment horizontal="right" vertical="top"/>
      <protection locked="0"/>
    </xf>
    <xf numFmtId="0" fontId="49" fillId="0" borderId="0" xfId="250" applyFont="1"/>
    <xf numFmtId="0" fontId="49" fillId="0" borderId="0" xfId="250" applyFont="1" applyAlignment="1" applyProtection="1">
      <alignment horizontal="left" vertical="top"/>
      <protection locked="0"/>
    </xf>
    <xf numFmtId="1" fontId="36" fillId="0" borderId="0" xfId="250" applyNumberFormat="1" applyFont="1" applyAlignment="1" applyProtection="1">
      <alignment horizontal="left" vertical="top"/>
      <protection locked="0"/>
    </xf>
    <xf numFmtId="0" fontId="49" fillId="0" borderId="0" xfId="250" applyFont="1" applyAlignment="1" applyProtection="1">
      <alignment vertical="top"/>
      <protection locked="0"/>
    </xf>
    <xf numFmtId="0" fontId="49" fillId="0" borderId="0" xfId="250" applyFont="1" applyAlignment="1" applyProtection="1">
      <alignment horizontal="center" vertical="top"/>
      <protection locked="0"/>
    </xf>
    <xf numFmtId="0" fontId="49" fillId="0" borderId="0" xfId="246" applyFont="1"/>
    <xf numFmtId="0" fontId="36" fillId="0" borderId="0" xfId="222" applyFont="1" applyAlignment="1" applyProtection="1">
      <alignment horizontal="left" vertical="top"/>
      <protection locked="0"/>
    </xf>
    <xf numFmtId="0" fontId="49" fillId="0" borderId="0" xfId="222" applyFont="1" applyAlignment="1" applyProtection="1">
      <alignment horizontal="center" vertical="top"/>
      <protection locked="0"/>
    </xf>
    <xf numFmtId="171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50" applyNumberFormat="1" applyFont="1" applyAlignment="1" applyProtection="1">
      <alignment horizontal="right" vertical="top"/>
      <protection locked="0"/>
    </xf>
    <xf numFmtId="1" fontId="8" fillId="0" borderId="0" xfId="222" applyNumberFormat="1" applyFont="1" applyAlignment="1" applyProtection="1">
      <alignment horizontal="right" vertical="top"/>
      <protection locked="0"/>
    </xf>
    <xf numFmtId="0" fontId="8" fillId="0" borderId="0" xfId="250" applyFont="1"/>
    <xf numFmtId="0" fontId="8" fillId="0" borderId="0" xfId="222" applyFont="1" applyAlignment="1" applyProtection="1">
      <alignment horizontal="center" vertical="top"/>
      <protection locked="0"/>
    </xf>
    <xf numFmtId="171" fontId="8" fillId="0" borderId="0" xfId="222" applyNumberFormat="1" applyFont="1" applyAlignment="1" applyProtection="1">
      <alignment horizontal="right" vertical="top"/>
      <protection locked="0"/>
    </xf>
    <xf numFmtId="0" fontId="49" fillId="0" borderId="0" xfId="222" applyFont="1" applyAlignment="1" applyProtection="1">
      <alignment horizontal="left" vertical="top"/>
      <protection locked="0"/>
    </xf>
    <xf numFmtId="1" fontId="49" fillId="0" borderId="0" xfId="222" applyNumberFormat="1" applyFont="1" applyAlignment="1" applyProtection="1">
      <alignment horizontal="right" vertical="top"/>
      <protection locked="0"/>
    </xf>
    <xf numFmtId="0" fontId="36" fillId="0" borderId="0" xfId="250" applyFont="1" applyAlignment="1" applyProtection="1">
      <alignment horizontal="right" vertical="top"/>
      <protection locked="0"/>
    </xf>
    <xf numFmtId="0" fontId="36" fillId="0" borderId="0" xfId="250" applyFont="1"/>
    <xf numFmtId="0" fontId="36" fillId="0" borderId="0" xfId="250" applyFont="1" applyAlignment="1" applyProtection="1">
      <alignment horizontal="left" vertical="top"/>
      <protection locked="0"/>
    </xf>
    <xf numFmtId="0" fontId="36" fillId="0" borderId="0" xfId="250" applyFont="1" applyAlignment="1" applyProtection="1">
      <alignment horizontal="center" vertical="top"/>
      <protection locked="0"/>
    </xf>
    <xf numFmtId="0" fontId="8" fillId="0" borderId="0" xfId="229" applyFont="1"/>
    <xf numFmtId="2" fontId="49" fillId="0" borderId="0" xfId="250" applyNumberFormat="1" applyFont="1" applyAlignment="1" applyProtection="1">
      <alignment horizontal="center" vertical="top"/>
      <protection locked="0"/>
    </xf>
    <xf numFmtId="176" fontId="36" fillId="0" borderId="0" xfId="250" applyNumberFormat="1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left" vertical="top"/>
      <protection locked="0"/>
    </xf>
    <xf numFmtId="0" fontId="89" fillId="0" borderId="0" xfId="249" applyFont="1"/>
    <xf numFmtId="0" fontId="89" fillId="0" borderId="0" xfId="249" applyFont="1" applyAlignment="1" applyProtection="1">
      <alignment horizontal="right" vertical="top"/>
      <protection locked="0"/>
    </xf>
    <xf numFmtId="0" fontId="51" fillId="0" borderId="0" xfId="250" applyFont="1"/>
    <xf numFmtId="0" fontId="51" fillId="0" borderId="0" xfId="250" applyFont="1" applyAlignment="1" applyProtection="1">
      <alignment horizontal="left" vertical="top"/>
      <protection locked="0"/>
    </xf>
    <xf numFmtId="1" fontId="50" fillId="0" borderId="0" xfId="250" applyNumberFormat="1" applyFont="1" applyAlignment="1" applyProtection="1">
      <alignment horizontal="left" vertical="top"/>
      <protection locked="0"/>
    </xf>
    <xf numFmtId="0" fontId="51" fillId="0" borderId="0" xfId="250" applyFont="1" applyAlignment="1" applyProtection="1">
      <alignment vertical="top"/>
      <protection locked="0"/>
    </xf>
    <xf numFmtId="0" fontId="51" fillId="0" borderId="0" xfId="250" applyFont="1" applyAlignment="1" applyProtection="1">
      <alignment horizontal="center" vertical="top"/>
      <protection locked="0"/>
    </xf>
    <xf numFmtId="0" fontId="51" fillId="0" borderId="0" xfId="246" applyFont="1"/>
    <xf numFmtId="0" fontId="50" fillId="0" borderId="0" xfId="222" applyFont="1" applyAlignment="1" applyProtection="1">
      <alignment horizontal="left" vertical="top"/>
      <protection locked="0"/>
    </xf>
    <xf numFmtId="0" fontId="51" fillId="0" borderId="0" xfId="222" applyFont="1" applyAlignment="1" applyProtection="1">
      <alignment horizontal="center" vertical="top"/>
      <protection locked="0"/>
    </xf>
    <xf numFmtId="171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50" applyNumberFormat="1" applyFont="1" applyAlignment="1" applyProtection="1">
      <alignment horizontal="right" vertical="top"/>
      <protection locked="0"/>
    </xf>
    <xf numFmtId="1" fontId="12" fillId="0" borderId="0" xfId="222" applyNumberFormat="1" applyFont="1" applyAlignment="1" applyProtection="1">
      <alignment horizontal="right" vertical="top"/>
      <protection locked="0"/>
    </xf>
    <xf numFmtId="0" fontId="12" fillId="0" borderId="0" xfId="250" applyFont="1"/>
    <xf numFmtId="0" fontId="12" fillId="0" borderId="0" xfId="222" applyFont="1" applyAlignment="1" applyProtection="1">
      <alignment horizontal="center" vertical="top"/>
      <protection locked="0"/>
    </xf>
    <xf numFmtId="171" fontId="12" fillId="0" borderId="0" xfId="222" applyNumberFormat="1" applyFont="1" applyAlignment="1" applyProtection="1">
      <alignment horizontal="right" vertical="top"/>
      <protection locked="0"/>
    </xf>
    <xf numFmtId="2" fontId="12" fillId="0" borderId="0" xfId="250" applyNumberFormat="1" applyFont="1" applyAlignment="1" applyProtection="1">
      <alignment horizontal="right" vertical="top"/>
      <protection locked="0"/>
    </xf>
    <xf numFmtId="1" fontId="51" fillId="0" borderId="0" xfId="222" applyNumberFormat="1" applyFont="1" applyAlignment="1" applyProtection="1">
      <alignment horizontal="right" vertical="top"/>
      <protection locked="0"/>
    </xf>
    <xf numFmtId="0" fontId="51" fillId="0" borderId="0" xfId="222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right" vertical="top"/>
      <protection locked="0"/>
    </xf>
    <xf numFmtId="0" fontId="50" fillId="0" borderId="0" xfId="250" applyFont="1"/>
    <xf numFmtId="0" fontId="50" fillId="0" borderId="0" xfId="250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center" vertical="top"/>
      <protection locked="0"/>
    </xf>
    <xf numFmtId="2" fontId="51" fillId="0" borderId="0" xfId="250" applyNumberFormat="1" applyFont="1" applyAlignment="1" applyProtection="1">
      <alignment horizontal="center" vertical="top"/>
      <protection locked="0"/>
    </xf>
    <xf numFmtId="0" fontId="90" fillId="0" borderId="0" xfId="229" applyFont="1"/>
    <xf numFmtId="10" fontId="91" fillId="0" borderId="0" xfId="229" applyNumberFormat="1" applyFont="1" applyAlignment="1">
      <alignment horizontal="left"/>
    </xf>
    <xf numFmtId="2" fontId="90" fillId="0" borderId="0" xfId="229" applyNumberFormat="1" applyFont="1"/>
    <xf numFmtId="0" fontId="91" fillId="0" borderId="0" xfId="249" applyFont="1" applyAlignment="1" applyProtection="1">
      <alignment horizontal="left" vertical="top"/>
      <protection locked="0"/>
    </xf>
    <xf numFmtId="0" fontId="91" fillId="0" borderId="0" xfId="249" applyFont="1"/>
    <xf numFmtId="0" fontId="90" fillId="0" borderId="0" xfId="222" applyFont="1" applyAlignment="1" applyProtection="1">
      <alignment horizontal="left" vertical="top"/>
      <protection locked="0"/>
    </xf>
    <xf numFmtId="0" fontId="90" fillId="0" borderId="0" xfId="250" applyFont="1"/>
    <xf numFmtId="166" fontId="23" fillId="0" borderId="0" xfId="661" applyFont="1" applyFill="1" applyBorder="1" applyAlignment="1">
      <alignment horizontal="right" vertical="center"/>
    </xf>
    <xf numFmtId="10" fontId="23" fillId="0" borderId="0" xfId="319" applyNumberFormat="1" applyFont="1" applyFill="1" applyBorder="1" applyAlignment="1">
      <alignment horizontal="center" vertical="center" wrapText="1"/>
    </xf>
    <xf numFmtId="9" fontId="23" fillId="0" borderId="0" xfId="0" applyNumberFormat="1" applyFont="1" applyFill="1" applyBorder="1" applyAlignment="1">
      <alignment horizontal="left" vertical="center"/>
    </xf>
    <xf numFmtId="0" fontId="37" fillId="30" borderId="0" xfId="229" applyFont="1" applyFill="1" applyBorder="1" applyAlignment="1">
      <alignment horizontal="center" vertical="center"/>
    </xf>
    <xf numFmtId="0" fontId="13" fillId="30" borderId="0" xfId="229" applyFont="1" applyFill="1" applyBorder="1" applyAlignment="1">
      <alignment horizontal="left" vertical="center"/>
    </xf>
    <xf numFmtId="0" fontId="8" fillId="0" borderId="0" xfId="229" applyFont="1" applyAlignment="1">
      <alignment horizontal="center" vertical="center"/>
    </xf>
    <xf numFmtId="0" fontId="7" fillId="29" borderId="0" xfId="229" applyFont="1" applyFill="1" applyAlignment="1">
      <alignment horizontal="center" vertical="center"/>
    </xf>
    <xf numFmtId="49" fontId="8" fillId="0" borderId="0" xfId="229" applyNumberFormat="1" applyFont="1" applyAlignment="1">
      <alignment horizontal="center" vertical="center"/>
    </xf>
    <xf numFmtId="2" fontId="8" fillId="0" borderId="0" xfId="229" applyNumberFormat="1" applyFont="1" applyAlignment="1">
      <alignment horizontal="center" vertical="center"/>
    </xf>
    <xf numFmtId="2" fontId="7" fillId="29" borderId="0" xfId="229" applyNumberFormat="1" applyFont="1" applyFill="1" applyAlignment="1">
      <alignment horizontal="center" vertical="center"/>
    </xf>
    <xf numFmtId="0" fontId="8" fillId="0" borderId="0" xfId="229" applyFont="1" applyAlignment="1">
      <alignment horizontal="right" vertical="center"/>
    </xf>
    <xf numFmtId="10" fontId="62" fillId="31" borderId="24" xfId="319" applyNumberFormat="1" applyFont="1" applyFill="1" applyBorder="1" applyAlignment="1">
      <alignment vertical="center"/>
    </xf>
    <xf numFmtId="10" fontId="61" fillId="0" borderId="24" xfId="319" applyNumberFormat="1" applyFont="1" applyFill="1" applyBorder="1" applyAlignment="1">
      <alignment vertical="center"/>
    </xf>
    <xf numFmtId="10" fontId="62" fillId="0" borderId="24" xfId="319" applyNumberFormat="1" applyFont="1" applyFill="1" applyBorder="1" applyAlignment="1">
      <alignment vertical="center"/>
    </xf>
    <xf numFmtId="10" fontId="62" fillId="0" borderId="0" xfId="319" applyNumberFormat="1" applyFont="1" applyFill="1" applyBorder="1" applyAlignment="1">
      <alignment vertical="center"/>
    </xf>
    <xf numFmtId="10" fontId="61" fillId="0" borderId="0" xfId="319" applyNumberFormat="1" applyFont="1" applyFill="1" applyBorder="1" applyAlignment="1">
      <alignment vertical="center"/>
    </xf>
    <xf numFmtId="10" fontId="61" fillId="0" borderId="23" xfId="319" applyNumberFormat="1" applyFont="1" applyFill="1" applyBorder="1" applyAlignment="1">
      <alignment vertical="center"/>
    </xf>
    <xf numFmtId="0" fontId="66" fillId="0" borderId="0" xfId="229" applyFont="1"/>
    <xf numFmtId="171" fontId="8" fillId="0" borderId="0" xfId="229" applyNumberFormat="1" applyFont="1" applyAlignment="1">
      <alignment horizontal="center" vertical="center"/>
    </xf>
    <xf numFmtId="0" fontId="72" fillId="0" borderId="0" xfId="232" applyFont="1"/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14" fillId="30" borderId="0" xfId="229" applyFont="1" applyFill="1" applyAlignment="1">
      <alignment vertical="center"/>
    </xf>
    <xf numFmtId="0" fontId="37" fillId="30" borderId="0" xfId="229" applyFont="1" applyFill="1" applyBorder="1" applyAlignment="1">
      <alignment vertical="center"/>
    </xf>
    <xf numFmtId="0" fontId="37" fillId="30" borderId="0" xfId="229" applyFont="1" applyFill="1" applyBorder="1" applyAlignment="1">
      <alignment horizontal="left" vertical="center" wrapText="1"/>
    </xf>
    <xf numFmtId="0" fontId="13" fillId="30" borderId="0" xfId="229" applyFont="1" applyFill="1" applyAlignment="1">
      <alignment vertical="center"/>
    </xf>
    <xf numFmtId="0" fontId="37" fillId="30" borderId="0" xfId="229" applyFont="1" applyFill="1" applyAlignment="1">
      <alignment horizontal="left" vertical="center" wrapText="1"/>
    </xf>
    <xf numFmtId="0" fontId="73" fillId="28" borderId="0" xfId="232" applyFont="1" applyFill="1" applyBorder="1" applyAlignment="1">
      <alignment horizontal="center" vertical="center" wrapText="1"/>
    </xf>
    <xf numFmtId="0" fontId="76" fillId="0" borderId="0" xfId="249" applyFont="1" applyAlignment="1" applyProtection="1">
      <alignment horizontal="center" vertical="top"/>
      <protection locked="0"/>
    </xf>
    <xf numFmtId="0" fontId="76" fillId="0" borderId="0" xfId="249" applyFont="1" applyAlignment="1" applyProtection="1">
      <alignment horizontal="left" vertical="top"/>
      <protection locked="0"/>
    </xf>
    <xf numFmtId="0" fontId="76" fillId="0" borderId="0" xfId="229" applyFont="1"/>
    <xf numFmtId="2" fontId="76" fillId="0" borderId="0" xfId="229" applyNumberFormat="1" applyFont="1"/>
    <xf numFmtId="0" fontId="13" fillId="0" borderId="0" xfId="0" applyFont="1"/>
    <xf numFmtId="166" fontId="60" fillId="35" borderId="0" xfId="661" applyFont="1" applyFill="1" applyAlignment="1">
      <alignment horizontal="center" vertical="center"/>
    </xf>
    <xf numFmtId="44" fontId="13" fillId="0" borderId="0" xfId="219" applyFont="1" applyBorder="1" applyAlignment="1">
      <alignment vertical="center" wrapText="1"/>
    </xf>
    <xf numFmtId="166" fontId="12" fillId="0" borderId="20" xfId="633" applyFont="1" applyBorder="1" applyAlignment="1">
      <alignment horizontal="right" vertical="center" wrapText="1"/>
    </xf>
    <xf numFmtId="166" fontId="12" fillId="0" borderId="19" xfId="633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center" vertical="center" wrapText="1"/>
    </xf>
    <xf numFmtId="166" fontId="13" fillId="33" borderId="17" xfId="668" applyFont="1" applyFill="1" applyBorder="1" applyAlignment="1">
      <alignment horizontal="right" vertical="center" wrapText="1"/>
    </xf>
    <xf numFmtId="166" fontId="12" fillId="0" borderId="17" xfId="668" applyFont="1" applyFill="1" applyBorder="1" applyAlignment="1">
      <alignment horizontal="right" vertical="center" wrapText="1"/>
    </xf>
    <xf numFmtId="166" fontId="70" fillId="0" borderId="17" xfId="668" applyFont="1" applyBorder="1" applyAlignment="1">
      <alignment horizontal="right" vertical="center" wrapText="1"/>
    </xf>
    <xf numFmtId="166" fontId="70" fillId="0" borderId="17" xfId="668" applyFont="1" applyBorder="1" applyAlignment="1">
      <alignment horizontal="center" vertical="center" wrapText="1"/>
    </xf>
    <xf numFmtId="166" fontId="22" fillId="0" borderId="0" xfId="668" applyFont="1" applyFill="1" applyBorder="1" applyAlignment="1">
      <alignment vertical="center" wrapText="1"/>
    </xf>
    <xf numFmtId="166" fontId="23" fillId="0" borderId="0" xfId="668" applyFont="1" applyFill="1" applyBorder="1" applyAlignment="1">
      <alignment horizontal="right" vertical="center"/>
    </xf>
    <xf numFmtId="4" fontId="12" fillId="0" borderId="0" xfId="0" applyNumberFormat="1" applyFont="1" applyAlignment="1">
      <alignment wrapText="1"/>
    </xf>
    <xf numFmtId="4" fontId="12" fillId="0" borderId="0" xfId="0" applyNumberFormat="1" applyFont="1" applyFill="1" applyAlignment="1">
      <alignment wrapText="1"/>
    </xf>
    <xf numFmtId="4" fontId="12" fillId="0" borderId="0" xfId="0" applyNumberFormat="1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7" fillId="0" borderId="0" xfId="0" applyFont="1"/>
    <xf numFmtId="0" fontId="7" fillId="33" borderId="0" xfId="0" applyFont="1" applyFill="1"/>
    <xf numFmtId="0" fontId="24" fillId="0" borderId="0" xfId="0" applyFont="1" applyBorder="1" applyAlignment="1">
      <alignment horizontal="center"/>
    </xf>
    <xf numFmtId="8" fontId="24" fillId="0" borderId="0" xfId="0" applyNumberFormat="1" applyFont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166" fontId="8" fillId="0" borderId="0" xfId="661" applyFont="1" applyAlignment="1">
      <alignment horizontal="center" vertical="center"/>
    </xf>
    <xf numFmtId="166" fontId="22" fillId="0" borderId="0" xfId="670" applyFont="1" applyFill="1" applyBorder="1" applyAlignment="1">
      <alignment horizontal="right" vertical="center"/>
    </xf>
    <xf numFmtId="166" fontId="22" fillId="0" borderId="0" xfId="670" applyFont="1" applyFill="1" applyBorder="1" applyAlignment="1">
      <alignment vertical="center" wrapText="1"/>
    </xf>
    <xf numFmtId="166" fontId="22" fillId="0" borderId="0" xfId="670" applyFont="1" applyFill="1" applyBorder="1" applyAlignment="1">
      <alignment vertical="center"/>
    </xf>
    <xf numFmtId="166" fontId="3" fillId="0" borderId="0" xfId="670" applyFont="1" applyFill="1" applyBorder="1" applyAlignment="1">
      <alignment vertical="center"/>
    </xf>
    <xf numFmtId="10" fontId="76" fillId="0" borderId="0" xfId="229" applyNumberFormat="1" applyFont="1" applyAlignment="1">
      <alignment horizontal="center"/>
    </xf>
    <xf numFmtId="166" fontId="67" fillId="0" borderId="0" xfId="661" applyFont="1" applyAlignment="1" applyProtection="1">
      <alignment horizontal="center" vertical="top"/>
      <protection locked="0"/>
    </xf>
    <xf numFmtId="44" fontId="13" fillId="0" borderId="0" xfId="67" applyNumberFormat="1" applyFont="1" applyBorder="1" applyAlignment="1">
      <alignment vertical="center" wrapText="1"/>
    </xf>
    <xf numFmtId="10" fontId="24" fillId="0" borderId="0" xfId="229" applyNumberFormat="1" applyFont="1" applyAlignment="1">
      <alignment vertical="center"/>
    </xf>
    <xf numFmtId="9" fontId="24" fillId="0" borderId="0" xfId="319" applyFont="1"/>
    <xf numFmtId="171" fontId="24" fillId="0" borderId="0" xfId="229" applyNumberFormat="1" applyFont="1"/>
    <xf numFmtId="10" fontId="7" fillId="30" borderId="17" xfId="319" applyNumberFormat="1" applyFont="1" applyFill="1" applyBorder="1" applyAlignment="1">
      <alignment horizontal="center" vertical="center"/>
    </xf>
    <xf numFmtId="10" fontId="8" fillId="30" borderId="17" xfId="319" applyNumberFormat="1" applyFont="1" applyFill="1" applyBorder="1" applyAlignment="1">
      <alignment horizontal="center" vertical="center"/>
    </xf>
    <xf numFmtId="9" fontId="8" fillId="30" borderId="0" xfId="319" applyFont="1" applyFill="1" applyAlignment="1">
      <alignment vertical="center"/>
    </xf>
    <xf numFmtId="10" fontId="36" fillId="32" borderId="17" xfId="319" applyNumberFormat="1" applyFont="1" applyFill="1" applyBorder="1" applyAlignment="1">
      <alignment horizontal="center" vertical="center"/>
    </xf>
    <xf numFmtId="0" fontId="12" fillId="38" borderId="0" xfId="0" applyFont="1" applyFill="1" applyBorder="1"/>
    <xf numFmtId="0" fontId="12" fillId="38" borderId="0" xfId="0" applyFont="1" applyFill="1"/>
    <xf numFmtId="2" fontId="67" fillId="35" borderId="0" xfId="222" applyNumberFormat="1" applyFont="1" applyFill="1" applyAlignment="1" applyProtection="1">
      <alignment horizontal="right" vertical="top"/>
      <protection locked="0"/>
    </xf>
    <xf numFmtId="0" fontId="66" fillId="35" borderId="0" xfId="229" applyFont="1" applyFill="1"/>
    <xf numFmtId="0" fontId="66" fillId="0" borderId="0" xfId="229" applyFont="1" applyFill="1"/>
    <xf numFmtId="0" fontId="88" fillId="35" borderId="0" xfId="250" applyFont="1" applyFill="1" applyAlignment="1" applyProtection="1">
      <alignment horizontal="left" vertical="top"/>
      <protection locked="0"/>
    </xf>
    <xf numFmtId="0" fontId="88" fillId="0" borderId="0" xfId="250" applyFont="1" applyFill="1" applyAlignment="1" applyProtection="1">
      <alignment horizontal="left" vertical="top"/>
      <protection locked="0"/>
    </xf>
    <xf numFmtId="0" fontId="66" fillId="35" borderId="0" xfId="250" applyFont="1" applyFill="1"/>
    <xf numFmtId="166" fontId="88" fillId="35" borderId="0" xfId="661" applyFont="1" applyFill="1" applyAlignment="1" applyProtection="1">
      <alignment horizontal="center" vertical="top"/>
      <protection locked="0"/>
    </xf>
    <xf numFmtId="2" fontId="8" fillId="35" borderId="0" xfId="250" applyNumberFormat="1" applyFont="1" applyFill="1" applyAlignment="1" applyProtection="1">
      <alignment horizontal="right" vertical="top"/>
      <protection locked="0"/>
    </xf>
    <xf numFmtId="2" fontId="49" fillId="35" borderId="0" xfId="222" applyNumberFormat="1" applyFont="1" applyFill="1" applyAlignment="1" applyProtection="1">
      <alignment horizontal="right" vertical="top"/>
      <protection locked="0"/>
    </xf>
    <xf numFmtId="176" fontId="36" fillId="35" borderId="0" xfId="250" applyNumberFormat="1" applyFont="1" applyFill="1" applyAlignment="1" applyProtection="1">
      <alignment horizontal="center" vertical="top"/>
      <protection locked="0"/>
    </xf>
    <xf numFmtId="166" fontId="50" fillId="35" borderId="0" xfId="665" applyNumberFormat="1" applyFont="1" applyFill="1" applyAlignment="1" applyProtection="1">
      <alignment horizontal="center" vertical="top"/>
      <protection locked="0"/>
    </xf>
    <xf numFmtId="0" fontId="76" fillId="35" borderId="0" xfId="249" applyFont="1" applyFill="1" applyAlignment="1" applyProtection="1">
      <alignment horizontal="left" vertical="top"/>
      <protection locked="0"/>
    </xf>
    <xf numFmtId="4" fontId="88" fillId="0" borderId="0" xfId="232" applyNumberFormat="1" applyFont="1"/>
    <xf numFmtId="184" fontId="12" fillId="0" borderId="0" xfId="0" applyNumberFormat="1" applyFont="1"/>
    <xf numFmtId="2" fontId="49" fillId="35" borderId="0" xfId="250" applyNumberFormat="1" applyFont="1" applyFill="1" applyAlignment="1" applyProtection="1">
      <alignment horizontal="right" vertical="top"/>
      <protection locked="0"/>
    </xf>
    <xf numFmtId="43" fontId="12" fillId="0" borderId="0" xfId="0" applyNumberFormat="1" applyFont="1" applyBorder="1" applyAlignment="1">
      <alignment horizontal="center" vertical="center" wrapText="1"/>
    </xf>
    <xf numFmtId="0" fontId="65" fillId="0" borderId="0" xfId="229" applyFont="1" applyAlignment="1">
      <alignment horizontal="right"/>
    </xf>
    <xf numFmtId="0" fontId="12" fillId="0" borderId="17" xfId="0" applyFont="1" applyFill="1" applyBorder="1" applyAlignment="1">
      <alignment horizontal="justify" vertical="center" wrapText="1"/>
    </xf>
    <xf numFmtId="43" fontId="63" fillId="0" borderId="0" xfId="229" applyNumberFormat="1" applyFont="1"/>
    <xf numFmtId="4" fontId="12" fillId="0" borderId="17" xfId="665" applyNumberFormat="1" applyFont="1" applyFill="1" applyBorder="1" applyAlignment="1">
      <alignment horizontal="right" vertical="center" wrapText="1"/>
    </xf>
    <xf numFmtId="166" fontId="12" fillId="0" borderId="17" xfId="665" applyFont="1" applyFill="1" applyBorder="1" applyAlignment="1">
      <alignment horizontal="right" vertical="center" wrapText="1"/>
    </xf>
    <xf numFmtId="166" fontId="12" fillId="0" borderId="17" xfId="661" applyFont="1" applyFill="1" applyBorder="1" applyAlignment="1">
      <alignment horizontal="right" vertical="center" wrapText="1"/>
    </xf>
    <xf numFmtId="166" fontId="12" fillId="0" borderId="18" xfId="661" applyFont="1" applyFill="1" applyBorder="1" applyAlignment="1">
      <alignment horizontal="center" vertical="center" wrapText="1"/>
    </xf>
    <xf numFmtId="0" fontId="12" fillId="0" borderId="18" xfId="661" applyNumberFormat="1" applyFont="1" applyFill="1" applyBorder="1" applyAlignment="1">
      <alignment horizontal="center" vertical="center" wrapText="1"/>
    </xf>
    <xf numFmtId="166" fontId="13" fillId="33" borderId="17" xfId="661" applyFont="1" applyFill="1" applyBorder="1" applyAlignment="1">
      <alignment horizontal="right" vertical="center" wrapText="1"/>
    </xf>
    <xf numFmtId="0" fontId="12" fillId="0" borderId="17" xfId="404" applyNumberFormat="1" applyFont="1" applyFill="1" applyBorder="1" applyAlignment="1">
      <alignment horizontal="center" vertical="center" wrapText="1"/>
    </xf>
    <xf numFmtId="166" fontId="12" fillId="0" borderId="17" xfId="404" applyFont="1" applyFill="1" applyBorder="1" applyAlignment="1">
      <alignment horizontal="right" vertical="center" wrapText="1"/>
    </xf>
    <xf numFmtId="166" fontId="12" fillId="0" borderId="17" xfId="631" applyFont="1" applyFill="1" applyBorder="1" applyAlignment="1">
      <alignment horizontal="center" vertical="center" wrapText="1"/>
    </xf>
    <xf numFmtId="0" fontId="12" fillId="0" borderId="18" xfId="404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justify" vertical="justify"/>
    </xf>
    <xf numFmtId="0" fontId="12" fillId="0" borderId="17" xfId="661" applyNumberFormat="1" applyFont="1" applyFill="1" applyBorder="1" applyAlignment="1">
      <alignment horizontal="center" vertical="center" wrapText="1"/>
    </xf>
    <xf numFmtId="44" fontId="13" fillId="29" borderId="19" xfId="67" applyFont="1" applyFill="1" applyBorder="1" applyAlignment="1">
      <alignment vertical="top" wrapText="1"/>
    </xf>
    <xf numFmtId="0" fontId="67" fillId="0" borderId="0" xfId="222" applyFont="1" applyFill="1" applyAlignment="1" applyProtection="1">
      <alignment horizontal="center" vertical="top"/>
      <protection locked="0"/>
    </xf>
    <xf numFmtId="0" fontId="67" fillId="0" borderId="0" xfId="222" applyFont="1" applyFill="1" applyAlignment="1" applyProtection="1">
      <alignment horizontal="left" vertical="top"/>
      <protection locked="0"/>
    </xf>
    <xf numFmtId="0" fontId="67" fillId="0" borderId="0" xfId="250" applyFont="1" applyFill="1"/>
    <xf numFmtId="2" fontId="67" fillId="0" borderId="0" xfId="222" applyNumberFormat="1" applyFont="1" applyFill="1" applyAlignment="1" applyProtection="1">
      <alignment horizontal="right" vertical="top"/>
      <protection locked="0"/>
    </xf>
    <xf numFmtId="2" fontId="67" fillId="0" borderId="0" xfId="250" applyNumberFormat="1" applyFont="1" applyFill="1" applyAlignment="1" applyProtection="1">
      <alignment horizontal="right" vertical="top"/>
      <protection locked="0"/>
    </xf>
    <xf numFmtId="2" fontId="8" fillId="0" borderId="0" xfId="250" applyNumberFormat="1" applyFont="1" applyFill="1" applyAlignment="1" applyProtection="1">
      <alignment horizontal="right" vertical="top"/>
      <protection locked="0"/>
    </xf>
    <xf numFmtId="0" fontId="67" fillId="0" borderId="0" xfId="246" applyFont="1" applyFill="1" applyAlignment="1">
      <alignment horizontal="center"/>
    </xf>
    <xf numFmtId="0" fontId="88" fillId="0" borderId="0" xfId="222" applyFont="1" applyFill="1" applyAlignment="1" applyProtection="1">
      <alignment horizontal="left" vertical="top"/>
      <protection locked="0"/>
    </xf>
    <xf numFmtId="171" fontId="67" fillId="0" borderId="0" xfId="222" applyNumberFormat="1" applyFont="1" applyFill="1" applyAlignment="1" applyProtection="1">
      <alignment horizontal="right" vertical="top"/>
      <protection locked="0"/>
    </xf>
    <xf numFmtId="0" fontId="67" fillId="0" borderId="0" xfId="222" quotePrefix="1" applyFont="1" applyFill="1" applyAlignment="1" applyProtection="1">
      <alignment horizontal="center" vertical="top"/>
      <protection locked="0"/>
    </xf>
    <xf numFmtId="0" fontId="88" fillId="0" borderId="0" xfId="250" applyFont="1" applyFill="1" applyAlignment="1" applyProtection="1">
      <alignment horizontal="right" vertical="top"/>
      <protection locked="0"/>
    </xf>
    <xf numFmtId="0" fontId="88" fillId="0" borderId="0" xfId="250" applyFont="1" applyFill="1"/>
    <xf numFmtId="0" fontId="88" fillId="0" borderId="0" xfId="250" applyFont="1" applyFill="1" applyAlignment="1" applyProtection="1">
      <alignment horizontal="center" vertical="top"/>
      <protection locked="0"/>
    </xf>
    <xf numFmtId="176" fontId="88" fillId="0" borderId="0" xfId="250" applyNumberFormat="1" applyFont="1" applyFill="1" applyAlignment="1" applyProtection="1">
      <alignment horizontal="center" vertical="top"/>
      <protection locked="0"/>
    </xf>
    <xf numFmtId="166" fontId="88" fillId="0" borderId="0" xfId="661" applyFont="1" applyFill="1" applyAlignment="1" applyProtection="1">
      <alignment horizontal="center" vertical="top"/>
      <protection locked="0"/>
    </xf>
    <xf numFmtId="10" fontId="24" fillId="0" borderId="21" xfId="229" applyNumberFormat="1" applyFont="1" applyFill="1" applyBorder="1"/>
    <xf numFmtId="10" fontId="24" fillId="0" borderId="20" xfId="229" applyNumberFormat="1" applyFont="1" applyFill="1" applyBorder="1"/>
    <xf numFmtId="10" fontId="23" fillId="0" borderId="20" xfId="321" applyNumberFormat="1" applyFont="1" applyFill="1" applyBorder="1" applyAlignment="1">
      <alignment vertical="center"/>
    </xf>
    <xf numFmtId="10" fontId="23" fillId="31" borderId="20" xfId="229" applyNumberFormat="1" applyFont="1" applyFill="1" applyBorder="1"/>
    <xf numFmtId="0" fontId="63" fillId="0" borderId="0" xfId="230" applyFont="1" applyAlignment="1">
      <alignment horizontal="center" wrapText="1"/>
    </xf>
    <xf numFmtId="0" fontId="13" fillId="29" borderId="19" xfId="0" applyFont="1" applyFill="1" applyBorder="1" applyAlignment="1">
      <alignment horizontal="center" vertical="top"/>
    </xf>
    <xf numFmtId="0" fontId="13" fillId="29" borderId="20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left" vertical="center" wrapText="1"/>
    </xf>
    <xf numFmtId="166" fontId="12" fillId="0" borderId="18" xfId="661" applyFont="1" applyFill="1" applyBorder="1" applyAlignment="1">
      <alignment horizontal="center" vertical="center" wrapText="1"/>
    </xf>
    <xf numFmtId="166" fontId="12" fillId="0" borderId="20" xfId="661" applyFont="1" applyFill="1" applyBorder="1" applyAlignment="1">
      <alignment horizontal="center" vertical="center" wrapText="1"/>
    </xf>
    <xf numFmtId="166" fontId="12" fillId="0" borderId="18" xfId="661" applyFont="1" applyBorder="1" applyAlignment="1">
      <alignment horizontal="center" vertical="center" wrapText="1"/>
    </xf>
    <xf numFmtId="166" fontId="12" fillId="0" borderId="20" xfId="661" applyFont="1" applyBorder="1" applyAlignment="1">
      <alignment horizontal="center" vertical="center" wrapText="1"/>
    </xf>
    <xf numFmtId="173" fontId="92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3" fillId="0" borderId="17" xfId="0" applyFont="1" applyBorder="1" applyAlignment="1">
      <alignment horizontal="center" vertical="center" wrapText="1"/>
    </xf>
    <xf numFmtId="175" fontId="13" fillId="0" borderId="17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left" vertical="center" wrapText="1"/>
    </xf>
    <xf numFmtId="0" fontId="23" fillId="29" borderId="0" xfId="0" applyFont="1" applyFill="1" applyBorder="1" applyAlignment="1">
      <alignment horizontal="center" vertical="top" wrapText="1"/>
    </xf>
    <xf numFmtId="166" fontId="12" fillId="0" borderId="18" xfId="668" applyFont="1" applyFill="1" applyBorder="1" applyAlignment="1">
      <alignment horizontal="center" vertical="center" wrapText="1"/>
    </xf>
    <xf numFmtId="166" fontId="12" fillId="0" borderId="20" xfId="668" applyFont="1" applyFill="1" applyBorder="1" applyAlignment="1">
      <alignment horizontal="center" vertical="center" wrapText="1"/>
    </xf>
    <xf numFmtId="166" fontId="12" fillId="0" borderId="18" xfId="668" applyFont="1" applyBorder="1" applyAlignment="1">
      <alignment horizontal="center" vertical="center" wrapText="1"/>
    </xf>
    <xf numFmtId="166" fontId="12" fillId="0" borderId="20" xfId="668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6" fillId="29" borderId="0" xfId="0" applyFont="1" applyFill="1" applyAlignment="1">
      <alignment horizontal="center" vertical="center"/>
    </xf>
    <xf numFmtId="0" fontId="88" fillId="0" borderId="0" xfId="249" applyFont="1" applyAlignment="1" applyProtection="1">
      <alignment horizontal="center" vertical="top"/>
      <protection locked="0"/>
    </xf>
    <xf numFmtId="2" fontId="67" fillId="0" borderId="0" xfId="222" quotePrefix="1" applyNumberFormat="1" applyFont="1" applyFill="1" applyAlignment="1" applyProtection="1">
      <alignment horizontal="center" vertical="top"/>
      <protection locked="0"/>
    </xf>
    <xf numFmtId="0" fontId="66" fillId="0" borderId="0" xfId="229" applyFont="1" applyAlignment="1">
      <alignment horizontal="center"/>
    </xf>
    <xf numFmtId="171" fontId="67" fillId="0" borderId="0" xfId="222" applyNumberFormat="1" applyFont="1" applyAlignment="1" applyProtection="1">
      <alignment horizontal="center" vertical="top" wrapText="1"/>
      <protection locked="0"/>
    </xf>
    <xf numFmtId="2" fontId="76" fillId="36" borderId="0" xfId="246" applyNumberFormat="1" applyFont="1" applyFill="1" applyAlignment="1" applyProtection="1">
      <alignment horizontal="center" vertical="top"/>
      <protection locked="0"/>
    </xf>
    <xf numFmtId="0" fontId="24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 wrapText="1"/>
    </xf>
    <xf numFmtId="0" fontId="61" fillId="29" borderId="24" xfId="0" applyFont="1" applyFill="1" applyBorder="1" applyAlignment="1">
      <alignment horizontal="center" vertical="center"/>
    </xf>
    <xf numFmtId="0" fontId="61" fillId="29" borderId="30" xfId="0" applyFont="1" applyFill="1" applyBorder="1" applyAlignment="1">
      <alignment horizontal="center" vertical="center"/>
    </xf>
    <xf numFmtId="0" fontId="61" fillId="29" borderId="31" xfId="0" applyFont="1" applyFill="1" applyBorder="1" applyAlignment="1">
      <alignment horizontal="center" vertical="center"/>
    </xf>
    <xf numFmtId="0" fontId="61" fillId="29" borderId="32" xfId="0" applyFont="1" applyFill="1" applyBorder="1" applyAlignment="1">
      <alignment horizontal="center" vertical="center"/>
    </xf>
    <xf numFmtId="0" fontId="61" fillId="29" borderId="33" xfId="0" applyFont="1" applyFill="1" applyBorder="1" applyAlignment="1">
      <alignment horizontal="center" vertical="center"/>
    </xf>
    <xf numFmtId="0" fontId="61" fillId="29" borderId="28" xfId="0" applyFont="1" applyFill="1" applyBorder="1" applyAlignment="1">
      <alignment horizontal="center" vertical="center"/>
    </xf>
    <xf numFmtId="0" fontId="61" fillId="29" borderId="29" xfId="0" applyFont="1" applyFill="1" applyBorder="1" applyAlignment="1">
      <alignment horizontal="center" vertical="center"/>
    </xf>
    <xf numFmtId="49" fontId="61" fillId="0" borderId="24" xfId="0" applyNumberFormat="1" applyFont="1" applyFill="1" applyBorder="1" applyAlignment="1">
      <alignment horizontal="center" vertical="center"/>
    </xf>
    <xf numFmtId="0" fontId="61" fillId="0" borderId="24" xfId="0" applyFont="1" applyFill="1" applyBorder="1" applyAlignment="1">
      <alignment horizontal="center" vertical="center" wrapText="1"/>
    </xf>
    <xf numFmtId="8" fontId="62" fillId="30" borderId="26" xfId="0" applyNumberFormat="1" applyFont="1" applyFill="1" applyBorder="1" applyAlignment="1">
      <alignment horizontal="center" vertical="center"/>
    </xf>
    <xf numFmtId="8" fontId="62" fillId="30" borderId="27" xfId="0" applyNumberFormat="1" applyFont="1" applyFill="1" applyBorder="1" applyAlignment="1">
      <alignment horizontal="center" vertical="center"/>
    </xf>
    <xf numFmtId="8" fontId="24" fillId="0" borderId="0" xfId="0" applyNumberFormat="1" applyFont="1" applyBorder="1" applyAlignment="1">
      <alignment horizontal="center"/>
    </xf>
    <xf numFmtId="49" fontId="61" fillId="0" borderId="28" xfId="0" applyNumberFormat="1" applyFont="1" applyFill="1" applyBorder="1" applyAlignment="1">
      <alignment horizontal="center" vertical="center"/>
    </xf>
    <xf numFmtId="49" fontId="61" fillId="0" borderId="29" xfId="0" applyNumberFormat="1" applyFont="1" applyFill="1" applyBorder="1" applyAlignment="1">
      <alignment horizontal="center" vertical="center"/>
    </xf>
    <xf numFmtId="8" fontId="61" fillId="29" borderId="26" xfId="0" applyNumberFormat="1" applyFont="1" applyFill="1" applyBorder="1" applyAlignment="1">
      <alignment horizontal="center"/>
    </xf>
    <xf numFmtId="8" fontId="61" fillId="29" borderId="27" xfId="0" applyNumberFormat="1" applyFont="1" applyFill="1" applyBorder="1" applyAlignment="1">
      <alignment horizontal="center"/>
    </xf>
    <xf numFmtId="10" fontId="61" fillId="29" borderId="26" xfId="319" applyNumberFormat="1" applyFont="1" applyFill="1" applyBorder="1" applyAlignment="1">
      <alignment horizontal="center" vertical="center"/>
    </xf>
    <xf numFmtId="10" fontId="61" fillId="29" borderId="27" xfId="319" applyNumberFormat="1" applyFont="1" applyFill="1" applyBorder="1" applyAlignment="1">
      <alignment horizontal="center" vertical="center"/>
    </xf>
    <xf numFmtId="8" fontId="61" fillId="31" borderId="26" xfId="0" applyNumberFormat="1" applyFont="1" applyFill="1" applyBorder="1" applyAlignment="1">
      <alignment horizontal="center"/>
    </xf>
    <xf numFmtId="8" fontId="61" fillId="31" borderId="27" xfId="0" applyNumberFormat="1" applyFont="1" applyFill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8" fontId="87" fillId="31" borderId="26" xfId="0" applyNumberFormat="1" applyFont="1" applyFill="1" applyBorder="1" applyAlignment="1">
      <alignment horizontal="center"/>
    </xf>
    <xf numFmtId="8" fontId="87" fillId="31" borderId="27" xfId="0" applyNumberFormat="1" applyFont="1" applyFill="1" applyBorder="1" applyAlignment="1">
      <alignment horizontal="center"/>
    </xf>
    <xf numFmtId="0" fontId="73" fillId="36" borderId="0" xfId="232" applyFont="1" applyFill="1" applyBorder="1" applyAlignment="1">
      <alignment horizontal="center"/>
    </xf>
    <xf numFmtId="0" fontId="76" fillId="0" borderId="0" xfId="232" applyFont="1" applyBorder="1" applyAlignment="1">
      <alignment horizontal="center" vertical="center"/>
    </xf>
    <xf numFmtId="170" fontId="66" fillId="0" borderId="0" xfId="232" applyNumberFormat="1" applyFont="1" applyFill="1" applyBorder="1" applyAlignment="1">
      <alignment horizontal="center" vertical="center" wrapText="1"/>
    </xf>
    <xf numFmtId="0" fontId="80" fillId="0" borderId="0" xfId="232" applyFont="1" applyFill="1" applyBorder="1" applyAlignment="1">
      <alignment horizontal="right" vertical="center" wrapText="1"/>
    </xf>
    <xf numFmtId="4" fontId="66" fillId="0" borderId="0" xfId="232" applyNumberFormat="1" applyFont="1" applyFill="1" applyBorder="1" applyAlignment="1">
      <alignment horizontal="center" vertical="center" wrapText="1"/>
    </xf>
    <xf numFmtId="4" fontId="80" fillId="0" borderId="0" xfId="232" applyNumberFormat="1" applyFont="1" applyFill="1" applyBorder="1" applyAlignment="1">
      <alignment horizontal="center" vertical="center" wrapText="1"/>
    </xf>
    <xf numFmtId="0" fontId="76" fillId="31" borderId="25" xfId="232" applyFont="1" applyFill="1" applyBorder="1" applyAlignment="1">
      <alignment horizontal="center" vertical="center"/>
    </xf>
    <xf numFmtId="0" fontId="63" fillId="0" borderId="0" xfId="229" applyFont="1" applyAlignment="1">
      <alignment horizontal="left" wrapText="1"/>
    </xf>
    <xf numFmtId="0" fontId="65" fillId="0" borderId="0" xfId="229" applyFont="1" applyAlignment="1">
      <alignment horizontal="right"/>
    </xf>
    <xf numFmtId="0" fontId="12" fillId="0" borderId="0" xfId="229" applyFont="1" applyAlignment="1">
      <alignment horizontal="left" wrapText="1"/>
    </xf>
    <xf numFmtId="0" fontId="23" fillId="31" borderId="18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right" vertical="center"/>
    </xf>
    <xf numFmtId="0" fontId="24" fillId="30" borderId="19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left" vertical="center"/>
    </xf>
    <xf numFmtId="0" fontId="24" fillId="30" borderId="19" xfId="229" applyFont="1" applyFill="1" applyBorder="1" applyAlignment="1">
      <alignment horizontal="left" vertical="center"/>
    </xf>
    <xf numFmtId="0" fontId="24" fillId="30" borderId="17" xfId="229" applyFont="1" applyFill="1" applyBorder="1" applyAlignment="1">
      <alignment horizontal="center" vertical="center" wrapText="1"/>
    </xf>
    <xf numFmtId="0" fontId="24" fillId="30" borderId="18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center" vertical="center" wrapText="1"/>
    </xf>
    <xf numFmtId="0" fontId="24" fillId="30" borderId="20" xfId="229" applyFont="1" applyFill="1" applyBorder="1" applyAlignment="1">
      <alignment horizontal="center" vertical="center" wrapText="1"/>
    </xf>
    <xf numFmtId="0" fontId="3" fillId="31" borderId="18" xfId="229" applyFont="1" applyFill="1" applyBorder="1" applyAlignment="1">
      <alignment horizontal="center" vertical="center"/>
    </xf>
    <xf numFmtId="0" fontId="3" fillId="31" borderId="19" xfId="229" applyFont="1" applyFill="1" applyBorder="1" applyAlignment="1">
      <alignment horizontal="center" vertical="center"/>
    </xf>
    <xf numFmtId="0" fontId="3" fillId="31" borderId="20" xfId="229" applyFont="1" applyFill="1" applyBorder="1" applyAlignment="1">
      <alignment horizontal="center" vertical="center"/>
    </xf>
    <xf numFmtId="0" fontId="24" fillId="0" borderId="0" xfId="229" applyFont="1" applyAlignment="1">
      <alignment horizontal="center"/>
    </xf>
    <xf numFmtId="10" fontId="23" fillId="36" borderId="0" xfId="229" applyNumberFormat="1" applyFont="1" applyFill="1" applyBorder="1" applyAlignment="1">
      <alignment horizontal="center" vertical="center"/>
    </xf>
    <xf numFmtId="0" fontId="24" fillId="36" borderId="0" xfId="229" applyFont="1" applyFill="1" applyBorder="1" applyAlignment="1">
      <alignment vertical="center"/>
    </xf>
    <xf numFmtId="0" fontId="23" fillId="30" borderId="0" xfId="229" applyFont="1" applyFill="1" applyBorder="1" applyAlignment="1">
      <alignment horizontal="center" vertical="center"/>
    </xf>
    <xf numFmtId="0" fontId="23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13" fillId="30" borderId="0" xfId="229" applyFont="1" applyFill="1" applyBorder="1" applyAlignment="1">
      <alignment horizontal="left" vertical="center" wrapText="1"/>
    </xf>
    <xf numFmtId="0" fontId="12" fillId="30" borderId="0" xfId="229" applyFont="1" applyFill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7" fillId="30" borderId="17" xfId="229" applyFont="1" applyFill="1" applyBorder="1" applyAlignment="1">
      <alignment horizontal="center" vertical="center"/>
    </xf>
    <xf numFmtId="0" fontId="8" fillId="30" borderId="0" xfId="229" applyFont="1" applyFill="1" applyAlignment="1">
      <alignment horizontal="center" vertical="center"/>
    </xf>
    <xf numFmtId="0" fontId="37" fillId="30" borderId="0" xfId="229" applyFont="1" applyFill="1" applyAlignment="1">
      <alignment horizontal="left" vertical="center" wrapText="1"/>
    </xf>
    <xf numFmtId="0" fontId="7" fillId="37" borderId="0" xfId="229" applyFont="1" applyFill="1" applyBorder="1" applyAlignment="1">
      <alignment horizontal="center" vertical="center"/>
    </xf>
  </cellXfs>
  <cellStyles count="67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2 2" xfId="8"/>
    <cellStyle name="20% - Ênfase3 2" xfId="9"/>
    <cellStyle name="20% - Ênfase4 2" xfId="10"/>
    <cellStyle name="20% - Ênfase5 2" xfId="11"/>
    <cellStyle name="20% - Ênfase6 2" xfId="12"/>
    <cellStyle name="3º medição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- Ênfase1 2" xfId="20"/>
    <cellStyle name="40% - Ênfase2 2" xfId="21"/>
    <cellStyle name="40% - Ênfase3 2" xfId="22"/>
    <cellStyle name="40% - Ênfase4 2" xfId="23"/>
    <cellStyle name="40% - Ênfase5 2" xfId="24"/>
    <cellStyle name="40% - Ênfase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Ênfase1 2" xfId="32"/>
    <cellStyle name="60% - Ênfase2 2" xfId="33"/>
    <cellStyle name="60% - Ênfase3 2" xfId="34"/>
    <cellStyle name="60% - Ênfase4 2" xfId="35"/>
    <cellStyle name="60% - Ênfase5 2" xfId="36"/>
    <cellStyle name="60% - Ênfase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Bom 2" xfId="45"/>
    <cellStyle name="Calculation" xfId="46"/>
    <cellStyle name="Cálculo 2" xfId="47"/>
    <cellStyle name="Célula de Verificação 2" xfId="48"/>
    <cellStyle name="Célula Vinculada 2" xfId="49"/>
    <cellStyle name="Check Cell" xfId="50"/>
    <cellStyle name="Ênfase1 2" xfId="51"/>
    <cellStyle name="Ênfase2 2" xfId="52"/>
    <cellStyle name="Ênfase3 2" xfId="53"/>
    <cellStyle name="Ênfase4 2" xfId="54"/>
    <cellStyle name="Ênfase5 2" xfId="55"/>
    <cellStyle name="Ênfase6 2" xfId="56"/>
    <cellStyle name="Entrada 2" xfId="57"/>
    <cellStyle name="Explanatory Text" xfId="58"/>
    <cellStyle name="Good" xfId="59"/>
    <cellStyle name="Heading 1" xfId="60"/>
    <cellStyle name="Heading 2" xfId="61"/>
    <cellStyle name="Heading 3" xfId="62"/>
    <cellStyle name="Heading 4" xfId="63"/>
    <cellStyle name="Incorreto 2" xfId="64"/>
    <cellStyle name="Input" xfId="65"/>
    <cellStyle name="Linked Cell" xfId="66"/>
    <cellStyle name="Moeda" xfId="67" builtinId="4"/>
    <cellStyle name="Moeda 2" xfId="68"/>
    <cellStyle name="Moeda 2 10" xfId="69"/>
    <cellStyle name="Moeda 2 11" xfId="70"/>
    <cellStyle name="Moeda 2 12" xfId="71"/>
    <cellStyle name="Moeda 2 13" xfId="72"/>
    <cellStyle name="Moeda 2 14" xfId="73"/>
    <cellStyle name="Moeda 2 15" xfId="74"/>
    <cellStyle name="Moeda 2 16" xfId="75"/>
    <cellStyle name="Moeda 2 17" xfId="76"/>
    <cellStyle name="Moeda 2 18" xfId="77"/>
    <cellStyle name="Moeda 2 19" xfId="78"/>
    <cellStyle name="Moeda 2 2" xfId="79"/>
    <cellStyle name="Moeda 2 2 2" xfId="80"/>
    <cellStyle name="Moeda 2 2 3" xfId="81"/>
    <cellStyle name="Moeda 2 2 4" xfId="82"/>
    <cellStyle name="Moeda 2 2 5" xfId="83"/>
    <cellStyle name="Moeda 2 2 6" xfId="84"/>
    <cellStyle name="Moeda 2 2 7" xfId="85"/>
    <cellStyle name="Moeda 2 2 8" xfId="86"/>
    <cellStyle name="Moeda 2 2 9" xfId="87"/>
    <cellStyle name="Moeda 2 20" xfId="88"/>
    <cellStyle name="Moeda 2 21" xfId="89"/>
    <cellStyle name="Moeda 2 22" xfId="90"/>
    <cellStyle name="Moeda 2 23" xfId="91"/>
    <cellStyle name="Moeda 2 24" xfId="92"/>
    <cellStyle name="Moeda 2 25" xfId="93"/>
    <cellStyle name="Moeda 2 26" xfId="94"/>
    <cellStyle name="Moeda 2 27" xfId="95"/>
    <cellStyle name="Moeda 2 28" xfId="96"/>
    <cellStyle name="Moeda 2 29" xfId="97"/>
    <cellStyle name="Moeda 2 3" xfId="98"/>
    <cellStyle name="Moeda 2 30" xfId="99"/>
    <cellStyle name="Moeda 2 31" xfId="100"/>
    <cellStyle name="Moeda 2 32" xfId="101"/>
    <cellStyle name="Moeda 2 33" xfId="102"/>
    <cellStyle name="Moeda 2 34" xfId="103"/>
    <cellStyle name="Moeda 2 35" xfId="104"/>
    <cellStyle name="Moeda 2 36" xfId="105"/>
    <cellStyle name="Moeda 2 4" xfId="106"/>
    <cellStyle name="Moeda 2 5" xfId="107"/>
    <cellStyle name="Moeda 2 6" xfId="108"/>
    <cellStyle name="Moeda 2 7" xfId="109"/>
    <cellStyle name="Moeda 2 8" xfId="110"/>
    <cellStyle name="Moeda 2 9" xfId="111"/>
    <cellStyle name="Moeda 3" xfId="112"/>
    <cellStyle name="Moeda 3 10" xfId="113"/>
    <cellStyle name="Moeda 3 11" xfId="114"/>
    <cellStyle name="Moeda 3 12" xfId="115"/>
    <cellStyle name="Moeda 3 13" xfId="116"/>
    <cellStyle name="Moeda 3 14" xfId="117"/>
    <cellStyle name="Moeda 3 15" xfId="118"/>
    <cellStyle name="Moeda 3 16" xfId="119"/>
    <cellStyle name="Moeda 3 17" xfId="120"/>
    <cellStyle name="Moeda 3 18" xfId="121"/>
    <cellStyle name="Moeda 3 19" xfId="122"/>
    <cellStyle name="Moeda 3 2" xfId="123"/>
    <cellStyle name="Moeda 3 20" xfId="124"/>
    <cellStyle name="Moeda 3 21" xfId="125"/>
    <cellStyle name="Moeda 3 22" xfId="126"/>
    <cellStyle name="Moeda 3 23" xfId="127"/>
    <cellStyle name="Moeda 3 24" xfId="128"/>
    <cellStyle name="Moeda 3 25" xfId="129"/>
    <cellStyle name="Moeda 3 26" xfId="130"/>
    <cellStyle name="Moeda 3 27" xfId="131"/>
    <cellStyle name="Moeda 3 28" xfId="132"/>
    <cellStyle name="Moeda 3 29" xfId="133"/>
    <cellStyle name="Moeda 3 3" xfId="134"/>
    <cellStyle name="Moeda 3 30" xfId="135"/>
    <cellStyle name="Moeda 3 31" xfId="136"/>
    <cellStyle name="Moeda 3 32" xfId="137"/>
    <cellStyle name="Moeda 3 33" xfId="138"/>
    <cellStyle name="Moeda 3 34" xfId="139"/>
    <cellStyle name="Moeda 3 35" xfId="140"/>
    <cellStyle name="Moeda 3 36" xfId="141"/>
    <cellStyle name="Moeda 3 4" xfId="142"/>
    <cellStyle name="Moeda 3 5" xfId="143"/>
    <cellStyle name="Moeda 3 6" xfId="144"/>
    <cellStyle name="Moeda 3 7" xfId="145"/>
    <cellStyle name="Moeda 3 8" xfId="146"/>
    <cellStyle name="Moeda 3 9" xfId="147"/>
    <cellStyle name="Moeda 4" xfId="148"/>
    <cellStyle name="Moeda 4 10" xfId="149"/>
    <cellStyle name="Moeda 4 11" xfId="150"/>
    <cellStyle name="Moeda 4 12" xfId="151"/>
    <cellStyle name="Moeda 4 13" xfId="152"/>
    <cellStyle name="Moeda 4 14" xfId="153"/>
    <cellStyle name="Moeda 4 15" xfId="154"/>
    <cellStyle name="Moeda 4 16" xfId="155"/>
    <cellStyle name="Moeda 4 17" xfId="156"/>
    <cellStyle name="Moeda 4 18" xfId="157"/>
    <cellStyle name="Moeda 4 19" xfId="158"/>
    <cellStyle name="Moeda 4 2" xfId="159"/>
    <cellStyle name="Moeda 4 20" xfId="160"/>
    <cellStyle name="Moeda 4 21" xfId="161"/>
    <cellStyle name="Moeda 4 22" xfId="162"/>
    <cellStyle name="Moeda 4 23" xfId="163"/>
    <cellStyle name="Moeda 4 24" xfId="164"/>
    <cellStyle name="Moeda 4 25" xfId="165"/>
    <cellStyle name="Moeda 4 26" xfId="166"/>
    <cellStyle name="Moeda 4 27" xfId="167"/>
    <cellStyle name="Moeda 4 28" xfId="168"/>
    <cellStyle name="Moeda 4 29" xfId="169"/>
    <cellStyle name="Moeda 4 3" xfId="170"/>
    <cellStyle name="Moeda 4 30" xfId="171"/>
    <cellStyle name="Moeda 4 31" xfId="172"/>
    <cellStyle name="Moeda 4 32" xfId="173"/>
    <cellStyle name="Moeda 4 33" xfId="174"/>
    <cellStyle name="Moeda 4 34" xfId="175"/>
    <cellStyle name="Moeda 4 35" xfId="176"/>
    <cellStyle name="Moeda 4 36" xfId="177"/>
    <cellStyle name="Moeda 4 4" xfId="178"/>
    <cellStyle name="Moeda 4 5" xfId="179"/>
    <cellStyle name="Moeda 4 6" xfId="180"/>
    <cellStyle name="Moeda 4 7" xfId="181"/>
    <cellStyle name="Moeda 4 8" xfId="182"/>
    <cellStyle name="Moeda 4 9" xfId="183"/>
    <cellStyle name="Moeda 5" xfId="184"/>
    <cellStyle name="Moeda 5 10" xfId="185"/>
    <cellStyle name="Moeda 5 11" xfId="186"/>
    <cellStyle name="Moeda 5 12" xfId="187"/>
    <cellStyle name="Moeda 5 13" xfId="188"/>
    <cellStyle name="Moeda 5 14" xfId="189"/>
    <cellStyle name="Moeda 5 15" xfId="190"/>
    <cellStyle name="Moeda 5 16" xfId="191"/>
    <cellStyle name="Moeda 5 17" xfId="192"/>
    <cellStyle name="Moeda 5 18" xfId="193"/>
    <cellStyle name="Moeda 5 19" xfId="194"/>
    <cellStyle name="Moeda 5 2" xfId="195"/>
    <cellStyle name="Moeda 5 20" xfId="196"/>
    <cellStyle name="Moeda 5 21" xfId="197"/>
    <cellStyle name="Moeda 5 22" xfId="198"/>
    <cellStyle name="Moeda 5 23" xfId="199"/>
    <cellStyle name="Moeda 5 24" xfId="200"/>
    <cellStyle name="Moeda 5 25" xfId="201"/>
    <cellStyle name="Moeda 5 26" xfId="202"/>
    <cellStyle name="Moeda 5 27" xfId="203"/>
    <cellStyle name="Moeda 5 28" xfId="204"/>
    <cellStyle name="Moeda 5 29" xfId="205"/>
    <cellStyle name="Moeda 5 3" xfId="206"/>
    <cellStyle name="Moeda 5 30" xfId="207"/>
    <cellStyle name="Moeda 5 31" xfId="208"/>
    <cellStyle name="Moeda 5 32" xfId="209"/>
    <cellStyle name="Moeda 5 33" xfId="210"/>
    <cellStyle name="Moeda 5 34" xfId="211"/>
    <cellStyle name="Moeda 5 35" xfId="212"/>
    <cellStyle name="Moeda 5 4" xfId="213"/>
    <cellStyle name="Moeda 5 5" xfId="214"/>
    <cellStyle name="Moeda 5 6" xfId="215"/>
    <cellStyle name="Moeda 5 7" xfId="216"/>
    <cellStyle name="Moeda 5 8" xfId="217"/>
    <cellStyle name="Moeda 5 9" xfId="218"/>
    <cellStyle name="Moeda 6" xfId="219"/>
    <cellStyle name="Neutra 2" xfId="220"/>
    <cellStyle name="Neutral" xfId="221"/>
    <cellStyle name="Normal" xfId="0" builtinId="0"/>
    <cellStyle name="Normal 10" xfId="222"/>
    <cellStyle name="Normal 11" xfId="223"/>
    <cellStyle name="Normal 12" xfId="224"/>
    <cellStyle name="Normal 13" xfId="225"/>
    <cellStyle name="Normal 14" xfId="226"/>
    <cellStyle name="Normal 15" xfId="227"/>
    <cellStyle name="Normal 17" xfId="228"/>
    <cellStyle name="Normal 2" xfId="229"/>
    <cellStyle name="Normal 2 2" xfId="230"/>
    <cellStyle name="Normal 2 2 2" xfId="231"/>
    <cellStyle name="Normal 2 3" xfId="232"/>
    <cellStyle name="Normal 2 4" xfId="233"/>
    <cellStyle name="Normal 2 5" xfId="234"/>
    <cellStyle name="Normal 2 6" xfId="235"/>
    <cellStyle name="Normal 2 7" xfId="236"/>
    <cellStyle name="Normal 3" xfId="237"/>
    <cellStyle name="Normal 3 2" xfId="238"/>
    <cellStyle name="Normal 3 2 2" xfId="239"/>
    <cellStyle name="Normal 3 3" xfId="240"/>
    <cellStyle name="Normal 32" xfId="241"/>
    <cellStyle name="Normal 4" xfId="242"/>
    <cellStyle name="Normal 4 10" xfId="243"/>
    <cellStyle name="Normal 4 2" xfId="244"/>
    <cellStyle name="Normal 5" xfId="245"/>
    <cellStyle name="Normal 6" xfId="246"/>
    <cellStyle name="Normal 6 2" xfId="247"/>
    <cellStyle name="Normal 6 3" xfId="248"/>
    <cellStyle name="Normal 7" xfId="249"/>
    <cellStyle name="Normal 8" xfId="250"/>
    <cellStyle name="Normal 9" xfId="251"/>
    <cellStyle name="Nota 10" xfId="252"/>
    <cellStyle name="Nota 10 2" xfId="253"/>
    <cellStyle name="Nota 11" xfId="254"/>
    <cellStyle name="Nota 11 2" xfId="255"/>
    <cellStyle name="Nota 12" xfId="256"/>
    <cellStyle name="Nota 12 2" xfId="257"/>
    <cellStyle name="Nota 13" xfId="258"/>
    <cellStyle name="Nota 13 2" xfId="259"/>
    <cellStyle name="Nota 14" xfId="260"/>
    <cellStyle name="Nota 14 2" xfId="261"/>
    <cellStyle name="Nota 15" xfId="262"/>
    <cellStyle name="Nota 15 2" xfId="263"/>
    <cellStyle name="Nota 16" xfId="264"/>
    <cellStyle name="Nota 16 2" xfId="265"/>
    <cellStyle name="Nota 17" xfId="266"/>
    <cellStyle name="Nota 17 2" xfId="267"/>
    <cellStyle name="Nota 18" xfId="268"/>
    <cellStyle name="Nota 18 2" xfId="269"/>
    <cellStyle name="Nota 19" xfId="270"/>
    <cellStyle name="Nota 19 2" xfId="271"/>
    <cellStyle name="Nota 2" xfId="272"/>
    <cellStyle name="Nota 2 2" xfId="273"/>
    <cellStyle name="Nota 2 3" xfId="274"/>
    <cellStyle name="Nota 2 4" xfId="275"/>
    <cellStyle name="Nota 2 5" xfId="276"/>
    <cellStyle name="Nota 20" xfId="277"/>
    <cellStyle name="Nota 20 2" xfId="278"/>
    <cellStyle name="Nota 21" xfId="279"/>
    <cellStyle name="Nota 21 2" xfId="280"/>
    <cellStyle name="Nota 22" xfId="281"/>
    <cellStyle name="Nota 22 2" xfId="282"/>
    <cellStyle name="Nota 23" xfId="283"/>
    <cellStyle name="Nota 23 2" xfId="284"/>
    <cellStyle name="Nota 24" xfId="285"/>
    <cellStyle name="Nota 24 2" xfId="286"/>
    <cellStyle name="Nota 25" xfId="287"/>
    <cellStyle name="Nota 25 2" xfId="288"/>
    <cellStyle name="Nota 26" xfId="289"/>
    <cellStyle name="Nota 26 2" xfId="290"/>
    <cellStyle name="Nota 27" xfId="291"/>
    <cellStyle name="Nota 27 2" xfId="292"/>
    <cellStyle name="Nota 28" xfId="293"/>
    <cellStyle name="Nota 28 2" xfId="294"/>
    <cellStyle name="Nota 29" xfId="295"/>
    <cellStyle name="Nota 29 2" xfId="296"/>
    <cellStyle name="Nota 3 2" xfId="297"/>
    <cellStyle name="Nota 30" xfId="298"/>
    <cellStyle name="Nota 30 2" xfId="299"/>
    <cellStyle name="Nota 31" xfId="300"/>
    <cellStyle name="Nota 31 2" xfId="301"/>
    <cellStyle name="Nota 32" xfId="302"/>
    <cellStyle name="Nota 32 2" xfId="303"/>
    <cellStyle name="Nota 33" xfId="304"/>
    <cellStyle name="Nota 33 2" xfId="305"/>
    <cellStyle name="Nota 34" xfId="306"/>
    <cellStyle name="Nota 4 2" xfId="307"/>
    <cellStyle name="Nota 5 2" xfId="308"/>
    <cellStyle name="Nota 6" xfId="309"/>
    <cellStyle name="Nota 6 2" xfId="310"/>
    <cellStyle name="Nota 7" xfId="311"/>
    <cellStyle name="Nota 7 2" xfId="312"/>
    <cellStyle name="Nota 8" xfId="313"/>
    <cellStyle name="Nota 8 2" xfId="314"/>
    <cellStyle name="Nota 9" xfId="315"/>
    <cellStyle name="Nota 9 2" xfId="316"/>
    <cellStyle name="Note" xfId="317"/>
    <cellStyle name="Output" xfId="318"/>
    <cellStyle name="Porcentagem" xfId="319" builtinId="5"/>
    <cellStyle name="Porcentagem 2" xfId="320"/>
    <cellStyle name="Porcentagem 2 10" xfId="321"/>
    <cellStyle name="Porcentagem 2 11" xfId="322"/>
    <cellStyle name="Porcentagem 2 12" xfId="323"/>
    <cellStyle name="Porcentagem 2 13" xfId="324"/>
    <cellStyle name="Porcentagem 2 14" xfId="325"/>
    <cellStyle name="Porcentagem 2 15" xfId="326"/>
    <cellStyle name="Porcentagem 2 16" xfId="327"/>
    <cellStyle name="Porcentagem 2 17" xfId="328"/>
    <cellStyle name="Porcentagem 2 18" xfId="329"/>
    <cellStyle name="Porcentagem 2 19" xfId="330"/>
    <cellStyle name="Porcentagem 2 2" xfId="331"/>
    <cellStyle name="Porcentagem 2 2 2" xfId="332"/>
    <cellStyle name="Porcentagem 2 20" xfId="333"/>
    <cellStyle name="Porcentagem 2 21" xfId="334"/>
    <cellStyle name="Porcentagem 2 22" xfId="335"/>
    <cellStyle name="Porcentagem 2 23" xfId="336"/>
    <cellStyle name="Porcentagem 2 24" xfId="337"/>
    <cellStyle name="Porcentagem 2 25" xfId="338"/>
    <cellStyle name="Porcentagem 2 26" xfId="339"/>
    <cellStyle name="Porcentagem 2 27" xfId="340"/>
    <cellStyle name="Porcentagem 2 28" xfId="341"/>
    <cellStyle name="Porcentagem 2 29" xfId="342"/>
    <cellStyle name="Porcentagem 2 3" xfId="343"/>
    <cellStyle name="Porcentagem 2 30" xfId="344"/>
    <cellStyle name="Porcentagem 2 31" xfId="345"/>
    <cellStyle name="Porcentagem 2 32" xfId="346"/>
    <cellStyle name="Porcentagem 2 33" xfId="347"/>
    <cellStyle name="Porcentagem 2 34" xfId="348"/>
    <cellStyle name="Porcentagem 2 35" xfId="349"/>
    <cellStyle name="Porcentagem 2 36" xfId="350"/>
    <cellStyle name="Porcentagem 2 4" xfId="351"/>
    <cellStyle name="Porcentagem 2 5" xfId="352"/>
    <cellStyle name="Porcentagem 2 6" xfId="353"/>
    <cellStyle name="Porcentagem 2 7" xfId="354"/>
    <cellStyle name="Porcentagem 2 8" xfId="355"/>
    <cellStyle name="Porcentagem 2 9" xfId="356"/>
    <cellStyle name="Porcentagem 3" xfId="357"/>
    <cellStyle name="Porcentagem 3 10" xfId="358"/>
    <cellStyle name="Porcentagem 3 11" xfId="359"/>
    <cellStyle name="Porcentagem 3 12" xfId="360"/>
    <cellStyle name="Porcentagem 3 13" xfId="361"/>
    <cellStyle name="Porcentagem 3 14" xfId="362"/>
    <cellStyle name="Porcentagem 3 15" xfId="363"/>
    <cellStyle name="Porcentagem 3 16" xfId="364"/>
    <cellStyle name="Porcentagem 3 17" xfId="365"/>
    <cellStyle name="Porcentagem 3 18" xfId="366"/>
    <cellStyle name="Porcentagem 3 19" xfId="367"/>
    <cellStyle name="Porcentagem 3 2" xfId="368"/>
    <cellStyle name="Porcentagem 3 20" xfId="369"/>
    <cellStyle name="Porcentagem 3 21" xfId="370"/>
    <cellStyle name="Porcentagem 3 22" xfId="371"/>
    <cellStyle name="Porcentagem 3 23" xfId="372"/>
    <cellStyle name="Porcentagem 3 24" xfId="373"/>
    <cellStyle name="Porcentagem 3 25" xfId="374"/>
    <cellStyle name="Porcentagem 3 26" xfId="375"/>
    <cellStyle name="Porcentagem 3 27" xfId="376"/>
    <cellStyle name="Porcentagem 3 28" xfId="377"/>
    <cellStyle name="Porcentagem 3 29" xfId="378"/>
    <cellStyle name="Porcentagem 3 3" xfId="379"/>
    <cellStyle name="Porcentagem 3 30" xfId="380"/>
    <cellStyle name="Porcentagem 3 31" xfId="381"/>
    <cellStyle name="Porcentagem 3 32" xfId="382"/>
    <cellStyle name="Porcentagem 3 33" xfId="383"/>
    <cellStyle name="Porcentagem 3 34" xfId="384"/>
    <cellStyle name="Porcentagem 3 35" xfId="385"/>
    <cellStyle name="Porcentagem 3 36" xfId="386"/>
    <cellStyle name="Porcentagem 3 4" xfId="387"/>
    <cellStyle name="Porcentagem 3 5" xfId="388"/>
    <cellStyle name="Porcentagem 3 6" xfId="389"/>
    <cellStyle name="Porcentagem 3 7" xfId="390"/>
    <cellStyle name="Porcentagem 3 8" xfId="391"/>
    <cellStyle name="Porcentagem 3 9" xfId="392"/>
    <cellStyle name="Porcentagem 4" xfId="393"/>
    <cellStyle name="Porcentagem 4 2" xfId="394"/>
    <cellStyle name="Porcentagem 5" xfId="395"/>
    <cellStyle name="Porcentagem 6" xfId="396"/>
    <cellStyle name="Porcentagem 6 2" xfId="397"/>
    <cellStyle name="Porcentagem 8" xfId="398"/>
    <cellStyle name="Saída 2" xfId="399"/>
    <cellStyle name="Separador de milhares 10" xfId="400"/>
    <cellStyle name="Separador de milhares 10 2" xfId="401"/>
    <cellStyle name="Separador de milhares 11" xfId="402"/>
    <cellStyle name="Separador de milhares 11 2" xfId="403"/>
    <cellStyle name="Separador de milhares 12" xfId="404"/>
    <cellStyle name="Separador de milhares 12 2" xfId="405"/>
    <cellStyle name="Separador de milhares 12 3" xfId="406"/>
    <cellStyle name="Separador de milhares 13" xfId="407"/>
    <cellStyle name="Separador de milhares 13 10" xfId="408"/>
    <cellStyle name="Separador de milhares 13 11" xfId="409"/>
    <cellStyle name="Separador de milhares 13 12" xfId="410"/>
    <cellStyle name="Separador de milhares 13 13" xfId="411"/>
    <cellStyle name="Separador de milhares 13 14" xfId="412"/>
    <cellStyle name="Separador de milhares 13 15" xfId="413"/>
    <cellStyle name="Separador de milhares 13 16" xfId="414"/>
    <cellStyle name="Separador de milhares 13 17" xfId="415"/>
    <cellStyle name="Separador de milhares 13 18" xfId="416"/>
    <cellStyle name="Separador de milhares 13 19" xfId="417"/>
    <cellStyle name="Separador de milhares 13 2" xfId="418"/>
    <cellStyle name="Separador de milhares 13 2 10" xfId="419"/>
    <cellStyle name="Separador de milhares 13 2 11" xfId="420"/>
    <cellStyle name="Separador de milhares 13 2 12" xfId="421"/>
    <cellStyle name="Separador de milhares 13 2 13" xfId="422"/>
    <cellStyle name="Separador de milhares 13 2 14" xfId="423"/>
    <cellStyle name="Separador de milhares 13 2 15" xfId="424"/>
    <cellStyle name="Separador de milhares 13 2 16" xfId="425"/>
    <cellStyle name="Separador de milhares 13 2 17" xfId="426"/>
    <cellStyle name="Separador de milhares 13 2 18" xfId="427"/>
    <cellStyle name="Separador de milhares 13 2 19" xfId="428"/>
    <cellStyle name="Separador de milhares 13 2 2" xfId="429"/>
    <cellStyle name="Separador de milhares 13 2 20" xfId="430"/>
    <cellStyle name="Separador de milhares 13 2 21" xfId="431"/>
    <cellStyle name="Separador de milhares 13 2 22" xfId="432"/>
    <cellStyle name="Separador de milhares 13 2 23" xfId="433"/>
    <cellStyle name="Separador de milhares 13 2 24" xfId="434"/>
    <cellStyle name="Separador de milhares 13 2 25" xfId="435"/>
    <cellStyle name="Separador de milhares 13 2 26" xfId="436"/>
    <cellStyle name="Separador de milhares 13 2 27" xfId="437"/>
    <cellStyle name="Separador de milhares 13 2 28" xfId="438"/>
    <cellStyle name="Separador de milhares 13 2 29" xfId="439"/>
    <cellStyle name="Separador de milhares 13 2 3" xfId="440"/>
    <cellStyle name="Separador de milhares 13 2 30" xfId="441"/>
    <cellStyle name="Separador de milhares 13 2 31" xfId="442"/>
    <cellStyle name="Separador de milhares 13 2 32" xfId="443"/>
    <cellStyle name="Separador de milhares 13 2 33" xfId="444"/>
    <cellStyle name="Separador de milhares 13 2 34" xfId="445"/>
    <cellStyle name="Separador de milhares 13 2 35" xfId="446"/>
    <cellStyle name="Separador de milhares 13 2 4" xfId="447"/>
    <cellStyle name="Separador de milhares 13 2 5" xfId="448"/>
    <cellStyle name="Separador de milhares 13 2 6" xfId="449"/>
    <cellStyle name="Separador de milhares 13 2 7" xfId="450"/>
    <cellStyle name="Separador de milhares 13 2 8" xfId="451"/>
    <cellStyle name="Separador de milhares 13 2 9" xfId="452"/>
    <cellStyle name="Separador de milhares 13 20" xfId="453"/>
    <cellStyle name="Separador de milhares 13 21" xfId="454"/>
    <cellStyle name="Separador de milhares 13 22" xfId="455"/>
    <cellStyle name="Separador de milhares 13 23" xfId="456"/>
    <cellStyle name="Separador de milhares 13 24" xfId="457"/>
    <cellStyle name="Separador de milhares 13 25" xfId="458"/>
    <cellStyle name="Separador de milhares 13 26" xfId="459"/>
    <cellStyle name="Separador de milhares 13 27" xfId="460"/>
    <cellStyle name="Separador de milhares 13 28" xfId="461"/>
    <cellStyle name="Separador de milhares 13 29" xfId="462"/>
    <cellStyle name="Separador de milhares 13 3" xfId="463"/>
    <cellStyle name="Separador de milhares 13 30" xfId="464"/>
    <cellStyle name="Separador de milhares 13 31" xfId="465"/>
    <cellStyle name="Separador de milhares 13 32" xfId="466"/>
    <cellStyle name="Separador de milhares 13 33" xfId="467"/>
    <cellStyle name="Separador de milhares 13 34" xfId="468"/>
    <cellStyle name="Separador de milhares 13 35" xfId="469"/>
    <cellStyle name="Separador de milhares 13 36" xfId="470"/>
    <cellStyle name="Separador de milhares 13 4" xfId="471"/>
    <cellStyle name="Separador de milhares 13 5" xfId="472"/>
    <cellStyle name="Separador de milhares 13 6" xfId="473"/>
    <cellStyle name="Separador de milhares 13 7" xfId="474"/>
    <cellStyle name="Separador de milhares 13 8" xfId="475"/>
    <cellStyle name="Separador de milhares 13 9" xfId="476"/>
    <cellStyle name="Separador de milhares 14" xfId="477"/>
    <cellStyle name="Separador de milhares 14 10" xfId="478"/>
    <cellStyle name="Separador de milhares 14 11" xfId="479"/>
    <cellStyle name="Separador de milhares 14 12" xfId="480"/>
    <cellStyle name="Separador de milhares 14 13" xfId="481"/>
    <cellStyle name="Separador de milhares 14 14" xfId="482"/>
    <cellStyle name="Separador de milhares 14 15" xfId="483"/>
    <cellStyle name="Separador de milhares 14 16" xfId="484"/>
    <cellStyle name="Separador de milhares 14 17" xfId="485"/>
    <cellStyle name="Separador de milhares 14 18" xfId="486"/>
    <cellStyle name="Separador de milhares 14 19" xfId="487"/>
    <cellStyle name="Separador de milhares 14 2" xfId="488"/>
    <cellStyle name="Separador de milhares 14 20" xfId="489"/>
    <cellStyle name="Separador de milhares 14 21" xfId="490"/>
    <cellStyle name="Separador de milhares 14 22" xfId="491"/>
    <cellStyle name="Separador de milhares 14 23" xfId="492"/>
    <cellStyle name="Separador de milhares 14 24" xfId="493"/>
    <cellStyle name="Separador de milhares 14 25" xfId="494"/>
    <cellStyle name="Separador de milhares 14 26" xfId="495"/>
    <cellStyle name="Separador de milhares 14 27" xfId="496"/>
    <cellStyle name="Separador de milhares 14 28" xfId="497"/>
    <cellStyle name="Separador de milhares 14 29" xfId="498"/>
    <cellStyle name="Separador de milhares 14 3" xfId="499"/>
    <cellStyle name="Separador de milhares 14 30" xfId="500"/>
    <cellStyle name="Separador de milhares 14 31" xfId="501"/>
    <cellStyle name="Separador de milhares 14 32" xfId="502"/>
    <cellStyle name="Separador de milhares 14 33" xfId="503"/>
    <cellStyle name="Separador de milhares 14 34" xfId="504"/>
    <cellStyle name="Separador de milhares 14 35" xfId="505"/>
    <cellStyle name="Separador de milhares 14 4" xfId="506"/>
    <cellStyle name="Separador de milhares 14 5" xfId="507"/>
    <cellStyle name="Separador de milhares 14 6" xfId="508"/>
    <cellStyle name="Separador de milhares 14 7" xfId="509"/>
    <cellStyle name="Separador de milhares 14 8" xfId="510"/>
    <cellStyle name="Separador de milhares 14 9" xfId="511"/>
    <cellStyle name="Separador de milhares 15" xfId="512"/>
    <cellStyle name="Separador de milhares 15 10" xfId="513"/>
    <cellStyle name="Separador de milhares 15 11" xfId="514"/>
    <cellStyle name="Separador de milhares 15 12" xfId="515"/>
    <cellStyle name="Separador de milhares 15 13" xfId="516"/>
    <cellStyle name="Separador de milhares 15 14" xfId="517"/>
    <cellStyle name="Separador de milhares 15 15" xfId="518"/>
    <cellStyle name="Separador de milhares 15 16" xfId="519"/>
    <cellStyle name="Separador de milhares 15 17" xfId="520"/>
    <cellStyle name="Separador de milhares 15 18" xfId="521"/>
    <cellStyle name="Separador de milhares 15 19" xfId="522"/>
    <cellStyle name="Separador de milhares 15 2" xfId="523"/>
    <cellStyle name="Separador de milhares 15 20" xfId="524"/>
    <cellStyle name="Separador de milhares 15 21" xfId="525"/>
    <cellStyle name="Separador de milhares 15 22" xfId="526"/>
    <cellStyle name="Separador de milhares 15 23" xfId="527"/>
    <cellStyle name="Separador de milhares 15 24" xfId="528"/>
    <cellStyle name="Separador de milhares 15 25" xfId="529"/>
    <cellStyle name="Separador de milhares 15 26" xfId="530"/>
    <cellStyle name="Separador de milhares 15 27" xfId="531"/>
    <cellStyle name="Separador de milhares 15 28" xfId="532"/>
    <cellStyle name="Separador de milhares 15 29" xfId="533"/>
    <cellStyle name="Separador de milhares 15 3" xfId="534"/>
    <cellStyle name="Separador de milhares 15 30" xfId="535"/>
    <cellStyle name="Separador de milhares 15 31" xfId="536"/>
    <cellStyle name="Separador de milhares 15 32" xfId="537"/>
    <cellStyle name="Separador de milhares 15 33" xfId="538"/>
    <cellStyle name="Separador de milhares 15 34" xfId="539"/>
    <cellStyle name="Separador de milhares 15 35" xfId="540"/>
    <cellStyle name="Separador de milhares 15 4" xfId="541"/>
    <cellStyle name="Separador de milhares 15 5" xfId="542"/>
    <cellStyle name="Separador de milhares 15 6" xfId="543"/>
    <cellStyle name="Separador de milhares 15 7" xfId="544"/>
    <cellStyle name="Separador de milhares 15 8" xfId="545"/>
    <cellStyle name="Separador de milhares 15 9" xfId="546"/>
    <cellStyle name="Separador de milhares 16" xfId="547"/>
    <cellStyle name="Separador de milhares 16 10" xfId="548"/>
    <cellStyle name="Separador de milhares 16 11" xfId="549"/>
    <cellStyle name="Separador de milhares 16 12" xfId="550"/>
    <cellStyle name="Separador de milhares 16 13" xfId="551"/>
    <cellStyle name="Separador de milhares 16 14" xfId="552"/>
    <cellStyle name="Separador de milhares 16 15" xfId="553"/>
    <cellStyle name="Separador de milhares 16 16" xfId="554"/>
    <cellStyle name="Separador de milhares 16 17" xfId="555"/>
    <cellStyle name="Separador de milhares 16 18" xfId="556"/>
    <cellStyle name="Separador de milhares 16 19" xfId="557"/>
    <cellStyle name="Separador de milhares 16 2" xfId="558"/>
    <cellStyle name="Separador de milhares 16 20" xfId="559"/>
    <cellStyle name="Separador de milhares 16 21" xfId="560"/>
    <cellStyle name="Separador de milhares 16 22" xfId="561"/>
    <cellStyle name="Separador de milhares 16 23" xfId="562"/>
    <cellStyle name="Separador de milhares 16 24" xfId="563"/>
    <cellStyle name="Separador de milhares 16 25" xfId="564"/>
    <cellStyle name="Separador de milhares 16 26" xfId="565"/>
    <cellStyle name="Separador de milhares 16 27" xfId="566"/>
    <cellStyle name="Separador de milhares 16 28" xfId="567"/>
    <cellStyle name="Separador de milhares 16 29" xfId="568"/>
    <cellStyle name="Separador de milhares 16 3" xfId="569"/>
    <cellStyle name="Separador de milhares 16 30" xfId="570"/>
    <cellStyle name="Separador de milhares 16 31" xfId="571"/>
    <cellStyle name="Separador de milhares 16 32" xfId="572"/>
    <cellStyle name="Separador de milhares 16 33" xfId="573"/>
    <cellStyle name="Separador de milhares 16 34" xfId="574"/>
    <cellStyle name="Separador de milhares 16 4" xfId="575"/>
    <cellStyle name="Separador de milhares 16 5" xfId="576"/>
    <cellStyle name="Separador de milhares 16 6" xfId="577"/>
    <cellStyle name="Separador de milhares 16 7" xfId="578"/>
    <cellStyle name="Separador de milhares 16 8" xfId="579"/>
    <cellStyle name="Separador de milhares 16 9" xfId="580"/>
    <cellStyle name="Separador de milhares 2" xfId="581"/>
    <cellStyle name="Separador de milhares 2 10" xfId="582"/>
    <cellStyle name="Separador de milhares 2 11" xfId="583"/>
    <cellStyle name="Separador de milhares 2 12" xfId="584"/>
    <cellStyle name="Separador de milhares 2 13" xfId="585"/>
    <cellStyle name="Separador de milhares 2 14" xfId="586"/>
    <cellStyle name="Separador de milhares 2 15" xfId="587"/>
    <cellStyle name="Separador de milhares 2 16" xfId="588"/>
    <cellStyle name="Separador de milhares 2 17" xfId="589"/>
    <cellStyle name="Separador de milhares 2 18" xfId="590"/>
    <cellStyle name="Separador de milhares 2 19" xfId="591"/>
    <cellStyle name="Separador de milhares 2 2" xfId="592"/>
    <cellStyle name="Separador de milhares 2 2 2" xfId="593"/>
    <cellStyle name="Separador de milhares 2 2 2 2" xfId="594"/>
    <cellStyle name="Separador de milhares 2 2 2 3" xfId="595"/>
    <cellStyle name="Separador de milhares 2 2 3" xfId="596"/>
    <cellStyle name="Separador de milhares 2 20" xfId="597"/>
    <cellStyle name="Separador de milhares 2 21" xfId="598"/>
    <cellStyle name="Separador de milhares 2 22" xfId="599"/>
    <cellStyle name="Separador de milhares 2 23" xfId="600"/>
    <cellStyle name="Separador de milhares 2 24" xfId="601"/>
    <cellStyle name="Separador de milhares 2 25" xfId="602"/>
    <cellStyle name="Separador de milhares 2 26" xfId="603"/>
    <cellStyle name="Separador de milhares 2 27" xfId="604"/>
    <cellStyle name="Separador de milhares 2 28" xfId="605"/>
    <cellStyle name="Separador de milhares 2 29" xfId="606"/>
    <cellStyle name="Separador de milhares 2 3" xfId="607"/>
    <cellStyle name="Separador de milhares 2 3 2" xfId="608"/>
    <cellStyle name="Separador de milhares 2 30" xfId="609"/>
    <cellStyle name="Separador de milhares 2 31" xfId="610"/>
    <cellStyle name="Separador de milhares 2 32" xfId="611"/>
    <cellStyle name="Separador de milhares 2 33" xfId="612"/>
    <cellStyle name="Separador de milhares 2 34" xfId="613"/>
    <cellStyle name="Separador de milhares 2 35" xfId="614"/>
    <cellStyle name="Separador de milhares 2 36" xfId="615"/>
    <cellStyle name="Separador de milhares 2 4" xfId="616"/>
    <cellStyle name="Separador de milhares 2 4 2" xfId="617"/>
    <cellStyle name="Separador de milhares 2 5" xfId="618"/>
    <cellStyle name="Separador de milhares 2 5 2" xfId="619"/>
    <cellStyle name="Separador de milhares 2 5 3" xfId="620"/>
    <cellStyle name="Separador de milhares 2 5 4" xfId="621"/>
    <cellStyle name="Separador de milhares 2 5 5" xfId="622"/>
    <cellStyle name="Separador de milhares 2 6" xfId="623"/>
    <cellStyle name="Separador de milhares 2 6 2" xfId="624"/>
    <cellStyle name="Separador de milhares 2 7" xfId="625"/>
    <cellStyle name="Separador de milhares 2 7 2" xfId="626"/>
    <cellStyle name="Separador de milhares 2 8" xfId="627"/>
    <cellStyle name="Separador de milhares 2 8 2" xfId="628"/>
    <cellStyle name="Separador de milhares 2 9" xfId="629"/>
    <cellStyle name="Separador de milhares 2 9 2" xfId="630"/>
    <cellStyle name="Separador de milhares 3" xfId="631"/>
    <cellStyle name="Separador de milhares 3 2" xfId="632"/>
    <cellStyle name="Separador de milhares 3 2 2" xfId="633"/>
    <cellStyle name="Separador de milhares 3 3" xfId="634"/>
    <cellStyle name="Separador de milhares 3 4" xfId="635"/>
    <cellStyle name="Separador de milhares 3 5" xfId="636"/>
    <cellStyle name="Separador de milhares 4" xfId="637"/>
    <cellStyle name="Separador de milhares 4 2" xfId="638"/>
    <cellStyle name="Separador de milhares 4 3" xfId="639"/>
    <cellStyle name="Separador de milhares 5" xfId="640"/>
    <cellStyle name="Separador de milhares 5 2" xfId="641"/>
    <cellStyle name="Separador de milhares 6" xfId="642"/>
    <cellStyle name="Separador de milhares 6 2" xfId="643"/>
    <cellStyle name="Separador de milhares 7" xfId="644"/>
    <cellStyle name="Separador de milhares 7 2" xfId="645"/>
    <cellStyle name="Separador de milhares 7 2 2" xfId="646"/>
    <cellStyle name="Separador de milhares 7 3" xfId="647"/>
    <cellStyle name="Separador de milhares 8" xfId="648"/>
    <cellStyle name="Separador de milhares 8 2" xfId="649"/>
    <cellStyle name="Separador de milhares 9" xfId="650"/>
    <cellStyle name="Separador de milhares 9 2" xfId="651"/>
    <cellStyle name="Texto de Aviso 2" xfId="652"/>
    <cellStyle name="Texto Explicativo 2" xfId="653"/>
    <cellStyle name="Title" xfId="654"/>
    <cellStyle name="Título 1 2" xfId="655"/>
    <cellStyle name="Título 2 2" xfId="656"/>
    <cellStyle name="Título 3 2" xfId="657"/>
    <cellStyle name="Título 4 2" xfId="658"/>
    <cellStyle name="Título 5" xfId="659"/>
    <cellStyle name="Total 2" xfId="660"/>
    <cellStyle name="Vírgula" xfId="661" builtinId="3"/>
    <cellStyle name="Vírgula 2" xfId="662"/>
    <cellStyle name="Vírgula 2 2" xfId="663"/>
    <cellStyle name="Vírgula 2 3" xfId="664"/>
    <cellStyle name="Vírgula 3" xfId="665"/>
    <cellStyle name="Vírgula 3 2" xfId="666"/>
    <cellStyle name="Vírgula 4" xfId="667"/>
    <cellStyle name="Vírgula 5" xfId="668"/>
    <cellStyle name="Vírgula 6" xfId="670"/>
    <cellStyle name="Warning Text" xfId="669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1250" name="Picture 4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286250" y="47625"/>
          <a:ext cx="442912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9247" name="Picture 4">
          <a:extLst>
            <a:ext uri="{FF2B5EF4-FFF2-40B4-BE49-F238E27FC236}">
              <a16:creationId xmlns:a16="http://schemas.microsoft.com/office/drawing/2014/main" id="{00000000-0008-0000-0100-00001F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847850" y="47625"/>
          <a:ext cx="3028950" cy="4857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600075</xdr:colOff>
      <xdr:row>5</xdr:row>
      <xdr:rowOff>28575</xdr:rowOff>
    </xdr:to>
    <xdr:pic>
      <xdr:nvPicPr>
        <xdr:cNvPr id="4316" name="Picture 4">
          <a:extLst>
            <a:ext uri="{FF2B5EF4-FFF2-40B4-BE49-F238E27FC236}">
              <a16:creationId xmlns:a16="http://schemas.microsoft.com/office/drawing/2014/main" id="{00000000-0008-0000-0300-0000D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400"/>
          <a:ext cx="4257675" cy="6381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7</xdr:col>
      <xdr:colOff>132522</xdr:colOff>
      <xdr:row>1</xdr:row>
      <xdr:rowOff>41413</xdr:rowOff>
    </xdr:from>
    <xdr:to>
      <xdr:col>13</xdr:col>
      <xdr:colOff>818641</xdr:colOff>
      <xdr:row>5</xdr:row>
      <xdr:rowOff>16565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422913" y="19050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9525</xdr:colOff>
      <xdr:row>3</xdr:row>
      <xdr:rowOff>47625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52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0</xdr:row>
      <xdr:rowOff>66675</xdr:rowOff>
    </xdr:from>
    <xdr:to>
      <xdr:col>13</xdr:col>
      <xdr:colOff>372208</xdr:colOff>
      <xdr:row>3</xdr:row>
      <xdr:rowOff>66675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4638675" y="66675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3</xdr:row>
      <xdr:rowOff>47625</xdr:rowOff>
    </xdr:to>
    <xdr:pic>
      <xdr:nvPicPr>
        <xdr:cNvPr id="5333" name="Picture 4">
          <a:extLst>
            <a:ext uri="{FF2B5EF4-FFF2-40B4-BE49-F238E27FC236}">
              <a16:creationId xmlns:a16="http://schemas.microsoft.com/office/drawing/2014/main" id="{00000000-0008-0000-0500-0000D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243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314325</xdr:colOff>
      <xdr:row>0</xdr:row>
      <xdr:rowOff>19050</xdr:rowOff>
    </xdr:from>
    <xdr:to>
      <xdr:col>9</xdr:col>
      <xdr:colOff>400783</xdr:colOff>
      <xdr:row>3</xdr:row>
      <xdr:rowOff>19050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105275" y="1905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19050</xdr:colOff>
      <xdr:row>3</xdr:row>
      <xdr:rowOff>47625</xdr:rowOff>
    </xdr:to>
    <xdr:pic>
      <xdr:nvPicPr>
        <xdr:cNvPr id="6361" name="Picture 4">
          <a:extLst>
            <a:ext uri="{FF2B5EF4-FFF2-40B4-BE49-F238E27FC236}">
              <a16:creationId xmlns:a16="http://schemas.microsoft.com/office/drawing/2014/main" id="{00000000-0008-0000-0700-0000D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124200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57150</xdr:colOff>
      <xdr:row>0</xdr:row>
      <xdr:rowOff>28575</xdr:rowOff>
    </xdr:from>
    <xdr:to>
      <xdr:col>4</xdr:col>
      <xdr:colOff>962025</xdr:colOff>
      <xdr:row>3</xdr:row>
      <xdr:rowOff>28575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162300" y="28575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oneCellAnchor>
    <xdr:from>
      <xdr:col>6</xdr:col>
      <xdr:colOff>257175</xdr:colOff>
      <xdr:row>3</xdr:row>
      <xdr:rowOff>133350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362825" y="70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5</xdr:row>
      <xdr:rowOff>19050</xdr:rowOff>
    </xdr:to>
    <xdr:pic>
      <xdr:nvPicPr>
        <xdr:cNvPr id="7384" name="Picture 4">
          <a:extLst>
            <a:ext uri="{FF2B5EF4-FFF2-40B4-BE49-F238E27FC236}">
              <a16:creationId xmlns:a16="http://schemas.microsoft.com/office/drawing/2014/main" id="{00000000-0008-0000-0800-0000D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057525" cy="7334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2377109</xdr:colOff>
      <xdr:row>0</xdr:row>
      <xdr:rowOff>49696</xdr:rowOff>
    </xdr:from>
    <xdr:to>
      <xdr:col>4</xdr:col>
      <xdr:colOff>253862</xdr:colOff>
      <xdr:row>4</xdr:row>
      <xdr:rowOff>57979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056283" y="49696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dgar\IMPORTANTE\LICIT\NOLASCO\NOLASC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exo%20VI%20-%20Planilha%20Or&#231;ament&#225;ria\1%20PLANILHA%20PAV%20Tocantis%205%20CM%2030k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ucas.soares\Desktop\MODELO\PLANILHA%20TC%20SANTA%20IN&#202;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exo%20VI%20-%20Planilha%20Or&#231;ament&#225;ria\2%20PLANILHA%20PAV%20Tocantis%205%20C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>
        <row r="14">
          <cell r="D14" t="str">
            <v>SINAPI</v>
          </cell>
        </row>
        <row r="15">
          <cell r="D15" t="str">
            <v>A.234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/>
      <sheetData sheetId="1">
        <row r="17">
          <cell r="F17">
            <v>360</v>
          </cell>
        </row>
      </sheetData>
      <sheetData sheetId="2">
        <row r="87">
          <cell r="L87">
            <v>28.04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"/>
      <sheetName val="MC "/>
      <sheetName val="CRONOG."/>
      <sheetName val="COMPOSIÇÃO DE CUSTOS"/>
      <sheetName val="QCI "/>
      <sheetName val="MAT BET"/>
    </sheetNames>
    <sheetDataSet>
      <sheetData sheetId="0" refreshError="1">
        <row r="16">
          <cell r="B16" t="str">
            <v>MOBILIZAÇÃO E DESMOBILIZAÇÃO</v>
          </cell>
        </row>
        <row r="17">
          <cell r="B17" t="str">
            <v>ADMINISTRAÇÃO DA OBRA</v>
          </cell>
        </row>
        <row r="42">
          <cell r="B42" t="str">
            <v>SINALIZAÇÃO HORIZONTAL</v>
          </cell>
        </row>
        <row r="43">
          <cell r="B43" t="str">
            <v>SINALIZAÇÃO HORIZONTAL COM TINTA RETRO-REFLETIVA A BASE DE RESINA ACRÍLICA COM MICROESFERAS DE VIDRO</v>
          </cell>
        </row>
        <row r="45">
          <cell r="B45" t="str">
            <v>LIMPEZA GERAL</v>
          </cell>
        </row>
        <row r="46">
          <cell r="B46" t="str">
            <v>LIMPEZA FINAL DA OBRA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2k"/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 refreshError="1"/>
      <sheetData sheetId="1" refreshError="1">
        <row r="5">
          <cell r="A5" t="str">
            <v>SISTEMA DE REGISTRO DE PREÇO CODEVASF</v>
          </cell>
        </row>
        <row r="7">
          <cell r="A7" t="str">
            <v>REFERÊNCIA: SINAPI OUTUBRO/2019 E DNIT SICRO OUTUBRO/2019 SEM DESONERAÇÃO</v>
          </cell>
        </row>
        <row r="8">
          <cell r="A8" t="str">
            <v>BDI=24,23%</v>
          </cell>
          <cell r="F8" t="str">
            <v>ENCARGOS SOCIAIS: 116,68%</v>
          </cell>
        </row>
        <row r="14">
          <cell r="B14" t="str">
            <v>SERVIÇOS PRELIMINARES</v>
          </cell>
        </row>
        <row r="21">
          <cell r="B21" t="str">
            <v xml:space="preserve">TERRAPLENAGEM </v>
          </cell>
          <cell r="I21">
            <v>1294380</v>
          </cell>
        </row>
        <row r="30">
          <cell r="B30" t="str">
            <v>PAVIMENTAÇÃO EM AAUQ</v>
          </cell>
          <cell r="I30">
            <v>9505736.7800000012</v>
          </cell>
        </row>
        <row r="43">
          <cell r="B43" t="str">
            <v>SERVIÇOS DE CALÇADAS</v>
          </cell>
        </row>
        <row r="46">
          <cell r="B46" t="str">
            <v>DRENAGEM SUPERFICIAL</v>
          </cell>
          <cell r="I46">
            <v>7924800</v>
          </cell>
        </row>
        <row r="50">
          <cell r="B50" t="str">
            <v>DRENAGEM PROFUNDA</v>
          </cell>
          <cell r="I50">
            <v>186322.2</v>
          </cell>
        </row>
        <row r="56">
          <cell r="B56" t="str">
            <v>SINALIZAÇÃO VERTICAL</v>
          </cell>
        </row>
        <row r="59">
          <cell r="B59" t="str">
            <v>SINALIZAÇÃO HORIZONTAL</v>
          </cell>
          <cell r="I59">
            <v>208980</v>
          </cell>
        </row>
        <row r="62">
          <cell r="B62" t="str">
            <v>LIMPEZA GERAL</v>
          </cell>
          <cell r="I62">
            <v>144000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P84"/>
  <sheetViews>
    <sheetView tabSelected="1" topLeftCell="A46" zoomScale="115" zoomScaleNormal="115" workbookViewId="0">
      <selection activeCell="G63" sqref="G63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2.42578125" style="41" bestFit="1" customWidth="1"/>
    <col min="11" max="11" width="11.28515625" style="311" customWidth="1"/>
    <col min="12" max="12" width="12.42578125" style="40" customWidth="1"/>
    <col min="13" max="13" width="14.42578125" style="41" customWidth="1"/>
    <col min="14" max="14" width="12.5703125" style="41" customWidth="1"/>
    <col min="15" max="15" width="11.28515625" style="41" bestFit="1" customWidth="1"/>
    <col min="16" max="16384" width="9.140625" style="41"/>
  </cols>
  <sheetData>
    <row r="1" spans="1:15" x14ac:dyDescent="0.25">
      <c r="D1" s="542"/>
      <c r="E1" s="542"/>
      <c r="F1" s="542"/>
      <c r="G1" s="542"/>
    </row>
    <row r="2" spans="1:15" x14ac:dyDescent="0.25">
      <c r="D2" s="542"/>
      <c r="E2" s="542"/>
      <c r="F2" s="542"/>
      <c r="G2" s="542"/>
    </row>
    <row r="3" spans="1:15" x14ac:dyDescent="0.25">
      <c r="D3" s="542"/>
      <c r="E3" s="542"/>
      <c r="F3" s="542"/>
      <c r="G3" s="542"/>
    </row>
    <row r="4" spans="1:15" x14ac:dyDescent="0.25">
      <c r="A4" s="542"/>
      <c r="B4" s="542"/>
      <c r="C4" s="542"/>
      <c r="D4" s="542"/>
      <c r="E4" s="542"/>
      <c r="F4" s="542"/>
      <c r="G4" s="542"/>
      <c r="H4" s="542"/>
      <c r="I4" s="542"/>
    </row>
    <row r="5" spans="1:15" ht="15" customHeight="1" x14ac:dyDescent="0.25">
      <c r="A5" s="529" t="s">
        <v>415</v>
      </c>
      <c r="B5" s="529"/>
      <c r="C5" s="529"/>
      <c r="D5" s="529"/>
      <c r="E5" s="529"/>
      <c r="F5" s="529"/>
      <c r="G5" s="306"/>
      <c r="H5" s="402"/>
      <c r="I5" s="403"/>
      <c r="J5" s="39"/>
      <c r="K5" s="309"/>
    </row>
    <row r="6" spans="1:15" ht="24.75" customHeight="1" x14ac:dyDescent="0.25">
      <c r="A6" s="529" t="s">
        <v>458</v>
      </c>
      <c r="B6" s="529"/>
      <c r="C6" s="529"/>
      <c r="D6" s="529"/>
      <c r="E6" s="529"/>
      <c r="F6" s="529"/>
      <c r="G6" s="529"/>
      <c r="H6" s="529"/>
      <c r="I6" s="529"/>
      <c r="J6" s="35"/>
      <c r="K6" s="309"/>
    </row>
    <row r="7" spans="1:15" ht="15.75" customHeight="1" x14ac:dyDescent="0.25">
      <c r="A7" s="404" t="s">
        <v>455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5" ht="15" customHeight="1" x14ac:dyDescent="0.25">
      <c r="A8" s="304" t="s">
        <v>362</v>
      </c>
      <c r="B8" s="305"/>
      <c r="C8" s="306"/>
      <c r="D8" s="306"/>
      <c r="E8" s="306"/>
      <c r="F8" s="543" t="s">
        <v>457</v>
      </c>
      <c r="G8" s="529"/>
      <c r="H8" s="529"/>
      <c r="I8" s="46"/>
      <c r="J8" s="307"/>
      <c r="K8" s="310"/>
    </row>
    <row r="9" spans="1:15" ht="15" customHeight="1" x14ac:dyDescent="0.25">
      <c r="A9" s="55"/>
      <c r="B9" s="38"/>
      <c r="C9" s="38"/>
      <c r="D9" s="38"/>
      <c r="E9" s="38"/>
      <c r="F9" s="50"/>
      <c r="G9" s="43"/>
      <c r="H9" s="68"/>
      <c r="I9" s="46"/>
      <c r="J9" s="35"/>
      <c r="K9" s="309"/>
      <c r="L9" s="104">
        <f>ROUND(BDI!E51+1,4)</f>
        <v>1.2423</v>
      </c>
    </row>
    <row r="10" spans="1:15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  <c r="L10" s="104"/>
    </row>
    <row r="11" spans="1:15" ht="15" customHeight="1" x14ac:dyDescent="0.25">
      <c r="A11" s="544" t="s">
        <v>240</v>
      </c>
      <c r="B11" s="544"/>
      <c r="C11" s="544"/>
      <c r="D11" s="544"/>
      <c r="E11" s="544"/>
      <c r="F11" s="544"/>
      <c r="G11" s="544"/>
      <c r="H11" s="544"/>
      <c r="I11" s="544"/>
    </row>
    <row r="12" spans="1:15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5" s="177" customFormat="1" ht="12.75" x14ac:dyDescent="0.2">
      <c r="A13" s="169"/>
      <c r="B13" s="170"/>
      <c r="C13" s="169"/>
      <c r="D13" s="171"/>
      <c r="E13" s="171"/>
      <c r="F13" s="172"/>
      <c r="G13" s="173"/>
      <c r="H13" s="174"/>
      <c r="I13" s="174"/>
      <c r="J13" s="175"/>
      <c r="K13" s="313"/>
      <c r="L13" s="176"/>
    </row>
    <row r="14" spans="1:15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98">
        <f>SUM(I15:I19)</f>
        <v>0</v>
      </c>
      <c r="J14" s="175"/>
      <c r="K14" s="313" t="e">
        <f t="shared" ref="K14:K57" si="0">I14/$I$65</f>
        <v>#DIV/0!</v>
      </c>
      <c r="L14" s="176"/>
      <c r="N14" s="448"/>
      <c r="O14" s="449"/>
    </row>
    <row r="15" spans="1:15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171">
        <f>'MC '!B12</f>
        <v>1</v>
      </c>
      <c r="E15" s="530" t="s">
        <v>356</v>
      </c>
      <c r="F15" s="531"/>
      <c r="G15" s="493"/>
      <c r="H15" s="494">
        <f>'COMP. PROJ. EXECUTIVO'!I63</f>
        <v>0</v>
      </c>
      <c r="I15" s="494">
        <f>ROUND(H15*D15,2)</f>
        <v>0</v>
      </c>
      <c r="J15" s="276"/>
      <c r="K15" s="313" t="e">
        <f t="shared" si="0"/>
        <v>#DIV/0!</v>
      </c>
      <c r="L15" s="277"/>
    </row>
    <row r="16" spans="1:15" s="177" customFormat="1" ht="12.75" x14ac:dyDescent="0.2">
      <c r="A16" s="190" t="s">
        <v>70</v>
      </c>
      <c r="B16" s="189" t="s">
        <v>364</v>
      </c>
      <c r="C16" s="169" t="s">
        <v>15</v>
      </c>
      <c r="D16" s="171">
        <f>'MC '!F8</f>
        <v>14.399999999999999</v>
      </c>
      <c r="E16" s="530" t="s">
        <v>356</v>
      </c>
      <c r="F16" s="531"/>
      <c r="G16" s="495">
        <f>'COMPOSIÇÃO DE CUSTOS'!L31</f>
        <v>0</v>
      </c>
      <c r="H16" s="495">
        <f>ROUND(G16*$L$9,2)</f>
        <v>0</v>
      </c>
      <c r="I16" s="495">
        <f>ROUND(H16*D16,2)</f>
        <v>0</v>
      </c>
      <c r="J16" s="175"/>
      <c r="K16" s="313" t="e">
        <f t="shared" si="0"/>
        <v>#DIV/0!</v>
      </c>
      <c r="L16" s="216"/>
      <c r="M16" s="487"/>
      <c r="N16" s="278"/>
      <c r="O16" s="278"/>
    </row>
    <row r="17" spans="1:15" s="177" customFormat="1" ht="12.75" x14ac:dyDescent="0.2">
      <c r="A17" s="190" t="s">
        <v>71</v>
      </c>
      <c r="B17" s="170" t="s">
        <v>405</v>
      </c>
      <c r="C17" s="169" t="s">
        <v>67</v>
      </c>
      <c r="D17" s="171">
        <f>'MC '!F7</f>
        <v>1</v>
      </c>
      <c r="E17" s="530" t="s">
        <v>356</v>
      </c>
      <c r="F17" s="531"/>
      <c r="G17" s="495">
        <f>'COMPOSIÇÃO DE CUSTOS'!L50</f>
        <v>0</v>
      </c>
      <c r="H17" s="495">
        <f>ROUND(G17*$L$9,2)</f>
        <v>0</v>
      </c>
      <c r="I17" s="495">
        <f>ROUND(H17*D17,2)</f>
        <v>0</v>
      </c>
      <c r="J17" s="175"/>
      <c r="K17" s="313" t="e">
        <f t="shared" si="0"/>
        <v>#DIV/0!</v>
      </c>
      <c r="L17" s="176"/>
      <c r="N17" s="278"/>
      <c r="O17" s="278"/>
    </row>
    <row r="18" spans="1:15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171">
        <f>'MC '!F17</f>
        <v>24</v>
      </c>
      <c r="E18" s="496" t="s">
        <v>238</v>
      </c>
      <c r="F18" s="497">
        <v>93584</v>
      </c>
      <c r="G18" s="495"/>
      <c r="H18" s="495">
        <f>ROUND(G18*$L$9,2)</f>
        <v>0</v>
      </c>
      <c r="I18" s="495">
        <f>ROUND(H18*D18,2)</f>
        <v>0</v>
      </c>
      <c r="J18" s="175"/>
      <c r="K18" s="313" t="e">
        <f t="shared" si="0"/>
        <v>#DIV/0!</v>
      </c>
      <c r="L18" s="176"/>
      <c r="M18" s="487"/>
      <c r="N18" s="278"/>
      <c r="O18" s="278"/>
    </row>
    <row r="19" spans="1:15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171">
        <v>0.4</v>
      </c>
      <c r="E19" s="530" t="s">
        <v>356</v>
      </c>
      <c r="F19" s="531"/>
      <c r="G19" s="495"/>
      <c r="H19" s="495">
        <f>ROUND(G19*$L$9,2)</f>
        <v>0</v>
      </c>
      <c r="I19" s="495">
        <f>ROUND(H19*D19,2)</f>
        <v>0</v>
      </c>
      <c r="J19" s="175"/>
      <c r="K19" s="313" t="e">
        <f t="shared" si="0"/>
        <v>#DIV/0!</v>
      </c>
      <c r="L19" s="176"/>
      <c r="N19" s="278"/>
      <c r="O19" s="278"/>
    </row>
    <row r="20" spans="1:15" s="177" customFormat="1" ht="12.75" x14ac:dyDescent="0.2">
      <c r="A20" s="182"/>
      <c r="B20" s="183"/>
      <c r="C20" s="184"/>
      <c r="D20" s="184"/>
      <c r="E20" s="184"/>
      <c r="F20" s="184"/>
      <c r="G20" s="185"/>
      <c r="H20" s="185"/>
      <c r="I20" s="186"/>
      <c r="J20" s="175"/>
      <c r="K20" s="313" t="e">
        <f t="shared" si="0"/>
        <v>#DIV/0!</v>
      </c>
      <c r="L20" s="176"/>
      <c r="N20" s="278"/>
      <c r="O20" s="278"/>
    </row>
    <row r="21" spans="1:15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98">
        <f>SUM(I22:I28)</f>
        <v>0</v>
      </c>
      <c r="J21" s="175"/>
      <c r="K21" s="313" t="e">
        <f t="shared" si="0"/>
        <v>#DIV/0!</v>
      </c>
      <c r="L21" s="176"/>
      <c r="N21" s="448"/>
      <c r="O21" s="449"/>
    </row>
    <row r="22" spans="1:15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'!F28</f>
        <v>2400</v>
      </c>
      <c r="E22" s="187" t="s">
        <v>294</v>
      </c>
      <c r="F22" s="499">
        <v>4016007</v>
      </c>
      <c r="G22" s="500"/>
      <c r="H22" s="495">
        <f t="shared" ref="H22:H28" si="1">ROUND(G22*$L$9,2)</f>
        <v>0</v>
      </c>
      <c r="I22" s="495">
        <f>ROUND(H22*D22,2)</f>
        <v>0</v>
      </c>
      <c r="J22" s="175"/>
      <c r="K22" s="313" t="e">
        <f t="shared" si="0"/>
        <v>#DIV/0!</v>
      </c>
      <c r="L22" s="176"/>
      <c r="N22" s="278"/>
      <c r="O22" s="278"/>
    </row>
    <row r="23" spans="1:15" s="177" customFormat="1" ht="27.75" x14ac:dyDescent="0.2">
      <c r="A23" s="169" t="s">
        <v>16</v>
      </c>
      <c r="B23" s="170" t="s">
        <v>421</v>
      </c>
      <c r="C23" s="169" t="s">
        <v>18</v>
      </c>
      <c r="D23" s="187">
        <f>'MC '!D37</f>
        <v>21600</v>
      </c>
      <c r="E23" s="187" t="s">
        <v>294</v>
      </c>
      <c r="F23" s="499">
        <v>5914359</v>
      </c>
      <c r="G23" s="500"/>
      <c r="H23" s="495">
        <f t="shared" si="1"/>
        <v>0</v>
      </c>
      <c r="I23" s="495">
        <f t="shared" ref="I23:I27" si="2">ROUND(H23*D23,2)</f>
        <v>0</v>
      </c>
      <c r="J23" s="175"/>
      <c r="K23" s="313" t="e">
        <f t="shared" si="0"/>
        <v>#DIV/0!</v>
      </c>
      <c r="L23" s="176"/>
      <c r="N23" s="278"/>
      <c r="O23" s="278"/>
    </row>
    <row r="24" spans="1:15" s="177" customFormat="1" ht="12.75" x14ac:dyDescent="0.2">
      <c r="A24" s="169" t="s">
        <v>68</v>
      </c>
      <c r="B24" s="170" t="s">
        <v>420</v>
      </c>
      <c r="C24" s="169" t="s">
        <v>18</v>
      </c>
      <c r="D24" s="187">
        <f>'MC '!D47</f>
        <v>10800</v>
      </c>
      <c r="E24" s="187" t="s">
        <v>294</v>
      </c>
      <c r="F24" s="499">
        <v>5914359</v>
      </c>
      <c r="G24" s="500"/>
      <c r="H24" s="495">
        <f t="shared" si="1"/>
        <v>0</v>
      </c>
      <c r="I24" s="495">
        <f t="shared" si="2"/>
        <v>0</v>
      </c>
      <c r="J24" s="175"/>
      <c r="K24" s="313" t="e">
        <f t="shared" si="0"/>
        <v>#DIV/0!</v>
      </c>
      <c r="L24" s="176"/>
      <c r="N24" s="278"/>
      <c r="O24" s="278"/>
    </row>
    <row r="25" spans="1:15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'!E50</f>
        <v>12000</v>
      </c>
      <c r="E25" s="187" t="s">
        <v>294</v>
      </c>
      <c r="F25" s="499">
        <v>4011209</v>
      </c>
      <c r="G25" s="500"/>
      <c r="H25" s="495">
        <f t="shared" si="1"/>
        <v>0</v>
      </c>
      <c r="I25" s="495">
        <f t="shared" si="2"/>
        <v>0</v>
      </c>
      <c r="J25" s="175"/>
      <c r="K25" s="313" t="e">
        <f t="shared" si="0"/>
        <v>#DIV/0!</v>
      </c>
      <c r="L25" s="176"/>
      <c r="N25" s="278"/>
      <c r="O25" s="278"/>
    </row>
    <row r="26" spans="1:15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'!D55</f>
        <v>2400</v>
      </c>
      <c r="E26" s="187" t="s">
        <v>294</v>
      </c>
      <c r="F26" s="499">
        <v>5502978</v>
      </c>
      <c r="G26" s="500"/>
      <c r="H26" s="495">
        <f t="shared" si="1"/>
        <v>0</v>
      </c>
      <c r="I26" s="495">
        <f t="shared" si="2"/>
        <v>0</v>
      </c>
      <c r="J26" s="175"/>
      <c r="K26" s="313" t="e">
        <f t="shared" si="0"/>
        <v>#DIV/0!</v>
      </c>
      <c r="L26" s="176"/>
      <c r="N26" s="278"/>
      <c r="O26" s="278"/>
    </row>
    <row r="27" spans="1:15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'!E58</f>
        <v>2400</v>
      </c>
      <c r="E27" s="187" t="s">
        <v>294</v>
      </c>
      <c r="F27" s="499">
        <v>4011219</v>
      </c>
      <c r="G27" s="500"/>
      <c r="H27" s="495">
        <f t="shared" si="1"/>
        <v>0</v>
      </c>
      <c r="I27" s="495">
        <f t="shared" si="2"/>
        <v>0</v>
      </c>
      <c r="J27" s="175"/>
      <c r="K27" s="313" t="e">
        <f t="shared" si="0"/>
        <v>#DIV/0!</v>
      </c>
      <c r="L27" s="176"/>
      <c r="N27" s="278"/>
      <c r="O27" s="278"/>
    </row>
    <row r="28" spans="1:15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'!D63</f>
        <v>12000</v>
      </c>
      <c r="E28" s="187" t="s">
        <v>294</v>
      </c>
      <c r="F28" s="499">
        <v>5501700</v>
      </c>
      <c r="G28" s="500"/>
      <c r="H28" s="495">
        <f t="shared" si="1"/>
        <v>0</v>
      </c>
      <c r="I28" s="495">
        <f>ROUND(H28*D28,2)</f>
        <v>0</v>
      </c>
      <c r="J28" s="175"/>
      <c r="K28" s="313" t="e">
        <f t="shared" si="0"/>
        <v>#DIV/0!</v>
      </c>
      <c r="L28" s="176"/>
      <c r="N28" s="278"/>
      <c r="O28" s="278"/>
    </row>
    <row r="29" spans="1:15" s="177" customFormat="1" ht="12.75" x14ac:dyDescent="0.2">
      <c r="A29" s="182"/>
      <c r="B29" s="183"/>
      <c r="C29" s="184"/>
      <c r="D29" s="184"/>
      <c r="E29" s="184"/>
      <c r="F29" s="184"/>
      <c r="G29" s="185"/>
      <c r="H29" s="185"/>
      <c r="I29" s="186"/>
      <c r="J29" s="175"/>
      <c r="K29" s="313" t="e">
        <f t="shared" si="0"/>
        <v>#DIV/0!</v>
      </c>
      <c r="L29" s="176"/>
      <c r="N29" s="278"/>
      <c r="O29" s="278"/>
    </row>
    <row r="30" spans="1:15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98" t="e">
        <f>SUM(I31:I41)</f>
        <v>#DIV/0!</v>
      </c>
      <c r="J30" s="175"/>
      <c r="K30" s="313" t="e">
        <f t="shared" si="0"/>
        <v>#DIV/0!</v>
      </c>
      <c r="L30" s="176"/>
      <c r="N30" s="278"/>
      <c r="O30" s="449"/>
    </row>
    <row r="31" spans="1:15" s="177" customFormat="1" ht="12.75" x14ac:dyDescent="0.2">
      <c r="A31" s="169" t="s">
        <v>54</v>
      </c>
      <c r="B31" s="189" t="s">
        <v>257</v>
      </c>
      <c r="C31" s="190" t="s">
        <v>91</v>
      </c>
      <c r="D31" s="191">
        <f>'MC '!E75</f>
        <v>90.3</v>
      </c>
      <c r="E31" s="530" t="s">
        <v>86</v>
      </c>
      <c r="F31" s="531"/>
      <c r="G31" s="500"/>
      <c r="H31" s="495">
        <f>'MAT BET'!E35</f>
        <v>3182.43</v>
      </c>
      <c r="I31" s="495">
        <f>ROUND(H31*D31,2)</f>
        <v>287373.43</v>
      </c>
      <c r="J31" s="175"/>
      <c r="K31" s="313" t="e">
        <f t="shared" si="0"/>
        <v>#DIV/0!</v>
      </c>
      <c r="L31" s="176"/>
      <c r="N31" s="278"/>
      <c r="O31" s="278"/>
    </row>
    <row r="32" spans="1:15" s="177" customFormat="1" ht="12.75" x14ac:dyDescent="0.2">
      <c r="A32" s="169" t="s">
        <v>53</v>
      </c>
      <c r="B32" s="189" t="s">
        <v>280</v>
      </c>
      <c r="C32" s="190" t="s">
        <v>91</v>
      </c>
      <c r="D32" s="191">
        <f>'MC '!E81</f>
        <v>14.4</v>
      </c>
      <c r="E32" s="530" t="s">
        <v>86</v>
      </c>
      <c r="F32" s="531"/>
      <c r="G32" s="500"/>
      <c r="H32" s="495">
        <f>'MAT BET'!E33</f>
        <v>6226.24</v>
      </c>
      <c r="I32" s="495">
        <f t="shared" ref="I32:I41" si="3">ROUND(H32*D32,2)</f>
        <v>89657.86</v>
      </c>
      <c r="J32" s="175"/>
      <c r="K32" s="313" t="e">
        <f t="shared" si="0"/>
        <v>#DIV/0!</v>
      </c>
      <c r="L32" s="176"/>
      <c r="N32" s="278"/>
      <c r="O32" s="278"/>
    </row>
    <row r="33" spans="1:16" s="177" customFormat="1" ht="12.75" x14ac:dyDescent="0.2">
      <c r="A33" s="169" t="s">
        <v>55</v>
      </c>
      <c r="B33" s="189" t="s">
        <v>255</v>
      </c>
      <c r="C33" s="190" t="s">
        <v>91</v>
      </c>
      <c r="D33" s="191">
        <f>'MC '!E87</f>
        <v>5.4</v>
      </c>
      <c r="E33" s="530" t="s">
        <v>86</v>
      </c>
      <c r="F33" s="531"/>
      <c r="G33" s="500"/>
      <c r="H33" s="495">
        <f>'MAT BET'!E34</f>
        <v>3621.28</v>
      </c>
      <c r="I33" s="495">
        <f t="shared" si="3"/>
        <v>19554.91</v>
      </c>
      <c r="J33" s="175"/>
      <c r="K33" s="313" t="e">
        <f t="shared" si="0"/>
        <v>#DIV/0!</v>
      </c>
      <c r="L33" s="176"/>
      <c r="N33" s="278"/>
      <c r="O33" s="278"/>
    </row>
    <row r="34" spans="1:16" s="177" customFormat="1" ht="12.75" x14ac:dyDescent="0.2">
      <c r="A34" s="169" t="s">
        <v>56</v>
      </c>
      <c r="B34" s="189" t="s">
        <v>258</v>
      </c>
      <c r="C34" s="190" t="s">
        <v>91</v>
      </c>
      <c r="D34" s="191">
        <f>'MC '!D90</f>
        <v>90.3</v>
      </c>
      <c r="E34" s="530" t="s">
        <v>87</v>
      </c>
      <c r="F34" s="531"/>
      <c r="G34" s="500"/>
      <c r="H34" s="495" t="e">
        <f>'MAT BET'!B27</f>
        <v>#DIV/0!</v>
      </c>
      <c r="I34" s="495" t="e">
        <f t="shared" si="3"/>
        <v>#DIV/0!</v>
      </c>
      <c r="J34" s="175"/>
      <c r="K34" s="313" t="e">
        <f t="shared" si="0"/>
        <v>#DIV/0!</v>
      </c>
      <c r="L34" s="176"/>
      <c r="M34" s="177" t="s">
        <v>319</v>
      </c>
      <c r="N34" s="278"/>
      <c r="O34" s="278"/>
    </row>
    <row r="35" spans="1:16" s="177" customFormat="1" ht="12.75" x14ac:dyDescent="0.2">
      <c r="A35" s="169" t="s">
        <v>88</v>
      </c>
      <c r="B35" s="189" t="s">
        <v>367</v>
      </c>
      <c r="C35" s="190" t="s">
        <v>91</v>
      </c>
      <c r="D35" s="191">
        <f>'MC '!D93</f>
        <v>14.4</v>
      </c>
      <c r="E35" s="530" t="s">
        <v>87</v>
      </c>
      <c r="F35" s="531"/>
      <c r="G35" s="500"/>
      <c r="H35" s="495" t="e">
        <f>'MAT BET'!B27</f>
        <v>#DIV/0!</v>
      </c>
      <c r="I35" s="495" t="e">
        <f t="shared" si="3"/>
        <v>#DIV/0!</v>
      </c>
      <c r="J35" s="175"/>
      <c r="K35" s="313" t="e">
        <f t="shared" si="0"/>
        <v>#DIV/0!</v>
      </c>
      <c r="L35" s="176"/>
      <c r="N35" s="278"/>
      <c r="O35" s="278"/>
    </row>
    <row r="36" spans="1:16" s="177" customFormat="1" ht="12.75" x14ac:dyDescent="0.2">
      <c r="A36" s="169" t="s">
        <v>89</v>
      </c>
      <c r="B36" s="189" t="s">
        <v>256</v>
      </c>
      <c r="C36" s="190" t="s">
        <v>91</v>
      </c>
      <c r="D36" s="191">
        <f>'MC '!D96</f>
        <v>5.4</v>
      </c>
      <c r="E36" s="530" t="s">
        <v>87</v>
      </c>
      <c r="F36" s="531"/>
      <c r="G36" s="500"/>
      <c r="H36" s="495" t="e">
        <f>'MAT BET'!B27</f>
        <v>#DIV/0!</v>
      </c>
      <c r="I36" s="495" t="e">
        <f t="shared" si="3"/>
        <v>#DIV/0!</v>
      </c>
      <c r="J36" s="175"/>
      <c r="K36" s="313" t="e">
        <f t="shared" si="0"/>
        <v>#DIV/0!</v>
      </c>
      <c r="L36" s="176"/>
      <c r="N36" s="278"/>
      <c r="O36" s="278"/>
    </row>
    <row r="37" spans="1:16" s="177" customFormat="1" ht="12.75" x14ac:dyDescent="0.2">
      <c r="A37" s="169" t="s">
        <v>90</v>
      </c>
      <c r="B37" s="189" t="s">
        <v>254</v>
      </c>
      <c r="C37" s="190" t="s">
        <v>15</v>
      </c>
      <c r="D37" s="501">
        <f>'MC '!F100</f>
        <v>12000</v>
      </c>
      <c r="E37" s="308" t="s">
        <v>294</v>
      </c>
      <c r="F37" s="499">
        <v>4011352</v>
      </c>
      <c r="G37" s="500"/>
      <c r="H37" s="495">
        <f>ROUND(G37*$L$9,2)</f>
        <v>0</v>
      </c>
      <c r="I37" s="495">
        <f t="shared" si="3"/>
        <v>0</v>
      </c>
      <c r="J37" s="175"/>
      <c r="K37" s="313" t="e">
        <f t="shared" si="0"/>
        <v>#DIV/0!</v>
      </c>
      <c r="L37" s="176"/>
      <c r="N37" s="278"/>
      <c r="O37" s="278"/>
    </row>
    <row r="38" spans="1:16" s="177" customFormat="1" ht="12.75" x14ac:dyDescent="0.2">
      <c r="A38" s="169" t="s">
        <v>93</v>
      </c>
      <c r="B38" s="189" t="s">
        <v>92</v>
      </c>
      <c r="C38" s="190" t="s">
        <v>15</v>
      </c>
      <c r="D38" s="501">
        <f>'MC '!F104</f>
        <v>12000</v>
      </c>
      <c r="E38" s="308" t="s">
        <v>294</v>
      </c>
      <c r="F38" s="499">
        <v>4011353</v>
      </c>
      <c r="G38" s="500"/>
      <c r="H38" s="495">
        <f>ROUND(G38*$L$9,2)</f>
        <v>0</v>
      </c>
      <c r="I38" s="495">
        <f t="shared" si="3"/>
        <v>0</v>
      </c>
      <c r="J38" s="175"/>
      <c r="K38" s="313" t="e">
        <f t="shared" si="0"/>
        <v>#DIV/0!</v>
      </c>
      <c r="L38" s="176"/>
      <c r="M38" s="177">
        <f>247.2*1.038</f>
        <v>256.59359999999998</v>
      </c>
      <c r="N38" s="278"/>
      <c r="O38" s="278"/>
    </row>
    <row r="39" spans="1:16" s="177" customFormat="1" ht="12.75" x14ac:dyDescent="0.2">
      <c r="A39" s="169" t="s">
        <v>277</v>
      </c>
      <c r="B39" s="189" t="s">
        <v>275</v>
      </c>
      <c r="C39" s="190" t="s">
        <v>15</v>
      </c>
      <c r="D39" s="501">
        <f>'MC '!E107</f>
        <v>12000</v>
      </c>
      <c r="E39" s="308" t="s">
        <v>294</v>
      </c>
      <c r="F39" s="499">
        <v>4011356</v>
      </c>
      <c r="G39" s="500"/>
      <c r="H39" s="495">
        <f>ROUND(G39*$L$9,2)</f>
        <v>0</v>
      </c>
      <c r="I39" s="495">
        <f t="shared" si="3"/>
        <v>0</v>
      </c>
      <c r="J39" s="175"/>
      <c r="K39" s="313" t="e">
        <f t="shared" si="0"/>
        <v>#DIV/0!</v>
      </c>
      <c r="L39" s="176"/>
      <c r="N39" s="278"/>
      <c r="O39" s="278"/>
    </row>
    <row r="40" spans="1:16" s="177" customFormat="1" ht="12.75" x14ac:dyDescent="0.2">
      <c r="A40" s="169" t="s">
        <v>278</v>
      </c>
      <c r="B40" s="189" t="s">
        <v>276</v>
      </c>
      <c r="C40" s="190" t="s">
        <v>15</v>
      </c>
      <c r="D40" s="501">
        <f>'MC '!E110</f>
        <v>12000</v>
      </c>
      <c r="E40" s="308" t="s">
        <v>294</v>
      </c>
      <c r="F40" s="499">
        <v>4011368</v>
      </c>
      <c r="G40" s="500"/>
      <c r="H40" s="495">
        <f>ROUND(G40*$L$9,2)</f>
        <v>0</v>
      </c>
      <c r="I40" s="495">
        <f t="shared" si="3"/>
        <v>0</v>
      </c>
      <c r="J40" s="175"/>
      <c r="K40" s="313" t="e">
        <f t="shared" si="0"/>
        <v>#DIV/0!</v>
      </c>
      <c r="L40" s="176"/>
      <c r="N40" s="278"/>
      <c r="O40" s="278"/>
    </row>
    <row r="41" spans="1:16" s="177" customFormat="1" ht="12.75" x14ac:dyDescent="0.2">
      <c r="A41" s="169" t="s">
        <v>281</v>
      </c>
      <c r="B41" s="189" t="s">
        <v>245</v>
      </c>
      <c r="C41" s="190" t="s">
        <v>91</v>
      </c>
      <c r="D41" s="191">
        <f>'MC '!E115</f>
        <v>1290</v>
      </c>
      <c r="E41" s="308" t="s">
        <v>294</v>
      </c>
      <c r="F41" s="502">
        <v>4011444</v>
      </c>
      <c r="G41" s="500"/>
      <c r="H41" s="495">
        <f>ROUND(G41*$L$9,2)</f>
        <v>0</v>
      </c>
      <c r="I41" s="495">
        <f t="shared" si="3"/>
        <v>0</v>
      </c>
      <c r="J41" s="175"/>
      <c r="K41" s="313" t="e">
        <f t="shared" si="0"/>
        <v>#DIV/0!</v>
      </c>
      <c r="L41" s="176"/>
      <c r="N41" s="278"/>
      <c r="O41" s="278"/>
    </row>
    <row r="42" spans="1:16" s="177" customFormat="1" ht="12.75" x14ac:dyDescent="0.2">
      <c r="A42" s="182"/>
      <c r="B42" s="183"/>
      <c r="C42" s="184"/>
      <c r="D42" s="184"/>
      <c r="E42" s="184"/>
      <c r="F42" s="184"/>
      <c r="G42" s="185"/>
      <c r="H42" s="185"/>
      <c r="I42" s="186"/>
      <c r="K42" s="313" t="e">
        <f t="shared" si="0"/>
        <v>#DIV/0!</v>
      </c>
      <c r="L42" s="176"/>
      <c r="M42" s="177">
        <f>M38*1.3052</f>
        <v>334.90596671999998</v>
      </c>
      <c r="N42" s="278"/>
      <c r="O42" s="278"/>
    </row>
    <row r="43" spans="1:16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98">
        <f>SUM(I44)</f>
        <v>0</v>
      </c>
      <c r="K43" s="313" t="e">
        <f t="shared" si="0"/>
        <v>#DIV/0!</v>
      </c>
      <c r="L43" s="176"/>
      <c r="N43" s="278"/>
      <c r="O43" s="449"/>
    </row>
    <row r="44" spans="1:16" s="177" customFormat="1" ht="38.25" x14ac:dyDescent="0.2">
      <c r="A44" s="169" t="s">
        <v>19</v>
      </c>
      <c r="B44" s="192" t="s">
        <v>289</v>
      </c>
      <c r="C44" s="169" t="s">
        <v>15</v>
      </c>
      <c r="D44" s="171">
        <f>'MC '!E123</f>
        <v>4800</v>
      </c>
      <c r="E44" s="496" t="s">
        <v>238</v>
      </c>
      <c r="F44" s="503">
        <v>94994</v>
      </c>
      <c r="G44" s="500"/>
      <c r="H44" s="495">
        <f>ROUND(G44*$L$9,2)</f>
        <v>0</v>
      </c>
      <c r="I44" s="495">
        <f>ROUND(H44*D44,2)</f>
        <v>0</v>
      </c>
      <c r="K44" s="313" t="e">
        <f t="shared" si="0"/>
        <v>#DIV/0!</v>
      </c>
      <c r="L44" s="176"/>
      <c r="N44" s="278"/>
      <c r="O44" s="278"/>
    </row>
    <row r="45" spans="1:16" s="177" customFormat="1" ht="12.75" x14ac:dyDescent="0.2">
      <c r="A45" s="182"/>
      <c r="B45" s="183"/>
      <c r="C45" s="184"/>
      <c r="D45" s="184"/>
      <c r="E45" s="184"/>
      <c r="F45" s="184"/>
      <c r="G45" s="185"/>
      <c r="H45" s="185"/>
      <c r="I45" s="186"/>
      <c r="K45" s="313" t="e">
        <f t="shared" si="0"/>
        <v>#DIV/0!</v>
      </c>
      <c r="L45" s="176"/>
      <c r="N45" s="278"/>
      <c r="O45" s="278"/>
    </row>
    <row r="46" spans="1:16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98">
        <f>SUM(I47:I48)</f>
        <v>0</v>
      </c>
      <c r="K46" s="313" t="e">
        <f t="shared" si="0"/>
        <v>#DIV/0!</v>
      </c>
      <c r="L46" s="176"/>
      <c r="N46" s="278"/>
      <c r="O46" s="449"/>
    </row>
    <row r="47" spans="1:16" s="177" customFormat="1" ht="25.5" x14ac:dyDescent="0.2">
      <c r="A47" s="169" t="s">
        <v>43</v>
      </c>
      <c r="B47" s="504" t="s">
        <v>447</v>
      </c>
      <c r="C47" s="190" t="s">
        <v>20</v>
      </c>
      <c r="D47" s="191">
        <f>'MC '!F131</f>
        <v>4000</v>
      </c>
      <c r="E47" s="308" t="s">
        <v>294</v>
      </c>
      <c r="F47" s="499">
        <v>2003373</v>
      </c>
      <c r="G47" s="500"/>
      <c r="H47" s="495">
        <f>ROUND(G47*$L$9,2)</f>
        <v>0</v>
      </c>
      <c r="I47" s="495">
        <f>ROUND(H47*D47,2)</f>
        <v>0</v>
      </c>
      <c r="J47" s="175"/>
      <c r="K47" s="313" t="e">
        <f t="shared" si="0"/>
        <v>#DIV/0!</v>
      </c>
      <c r="L47" s="277"/>
      <c r="M47" s="278"/>
      <c r="N47" s="278"/>
      <c r="O47" s="278"/>
      <c r="P47" s="278"/>
    </row>
    <row r="48" spans="1:16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191">
        <f>'MC '!F137</f>
        <v>4000</v>
      </c>
      <c r="E48" s="308" t="s">
        <v>294</v>
      </c>
      <c r="F48" s="505">
        <v>2003319</v>
      </c>
      <c r="G48" s="500"/>
      <c r="H48" s="495">
        <f>ROUND(G48*$L$9,2)</f>
        <v>0</v>
      </c>
      <c r="I48" s="495">
        <f>ROUND(H48*D48,2)</f>
        <v>0</v>
      </c>
      <c r="J48" s="175"/>
      <c r="K48" s="313" t="e">
        <f t="shared" si="0"/>
        <v>#DIV/0!</v>
      </c>
      <c r="L48" s="277"/>
    </row>
    <row r="49" spans="1:15" s="177" customFormat="1" ht="12.75" x14ac:dyDescent="0.2">
      <c r="A49" s="182"/>
      <c r="B49" s="183"/>
      <c r="C49" s="184"/>
      <c r="D49" s="184"/>
      <c r="E49" s="184"/>
      <c r="F49" s="219"/>
      <c r="G49" s="185"/>
      <c r="H49" s="185"/>
      <c r="I49" s="186"/>
      <c r="K49" s="313" t="e">
        <f t="shared" si="0"/>
        <v>#DIV/0!</v>
      </c>
      <c r="L49" s="176"/>
      <c r="N49" s="278"/>
      <c r="O49" s="278"/>
    </row>
    <row r="50" spans="1:15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98">
        <f>SUM(I51:I54)</f>
        <v>0</v>
      </c>
      <c r="K50" s="313" t="e">
        <f t="shared" si="0"/>
        <v>#DIV/0!</v>
      </c>
      <c r="L50" s="176"/>
      <c r="N50" s="278"/>
      <c r="O50" s="449"/>
    </row>
    <row r="51" spans="1:15" s="177" customFormat="1" ht="12.75" x14ac:dyDescent="0.2">
      <c r="A51" s="169" t="s">
        <v>65</v>
      </c>
      <c r="B51" s="165" t="s">
        <v>422</v>
      </c>
      <c r="C51" s="169" t="s">
        <v>20</v>
      </c>
      <c r="D51" s="171">
        <f>'MC '!D144</f>
        <v>8</v>
      </c>
      <c r="E51" s="187" t="s">
        <v>294</v>
      </c>
      <c r="F51" s="499">
        <v>804029</v>
      </c>
      <c r="G51" s="500"/>
      <c r="H51" s="495">
        <f>ROUND(G51*$L$9,2)</f>
        <v>0</v>
      </c>
      <c r="I51" s="495">
        <f>ROUND(H51*D51,2)</f>
        <v>0</v>
      </c>
      <c r="K51" s="313" t="e">
        <f t="shared" si="0"/>
        <v>#DIV/0!</v>
      </c>
      <c r="L51" s="176"/>
      <c r="N51" s="278"/>
      <c r="O51" s="278"/>
    </row>
    <row r="52" spans="1:15" s="177" customFormat="1" ht="12.75" x14ac:dyDescent="0.2">
      <c r="A52" s="169" t="s">
        <v>268</v>
      </c>
      <c r="B52" s="165" t="s">
        <v>423</v>
      </c>
      <c r="C52" s="169" t="s">
        <v>67</v>
      </c>
      <c r="D52" s="171">
        <f>'MC '!E149</f>
        <v>2</v>
      </c>
      <c r="E52" s="187" t="s">
        <v>294</v>
      </c>
      <c r="F52" s="505">
        <v>804385</v>
      </c>
      <c r="G52" s="500"/>
      <c r="H52" s="495">
        <f>ROUND(G52*$L$9,2)</f>
        <v>0</v>
      </c>
      <c r="I52" s="495">
        <f>ROUND(H52*D52,2)</f>
        <v>0</v>
      </c>
      <c r="K52" s="313" t="e">
        <f t="shared" si="0"/>
        <v>#DIV/0!</v>
      </c>
      <c r="L52" s="176"/>
      <c r="N52" s="278"/>
      <c r="O52" s="278"/>
    </row>
    <row r="53" spans="1:15" s="177" customFormat="1" ht="12.75" x14ac:dyDescent="0.2">
      <c r="A53" s="169" t="s">
        <v>370</v>
      </c>
      <c r="B53" s="165" t="s">
        <v>424</v>
      </c>
      <c r="C53" s="190" t="s">
        <v>20</v>
      </c>
      <c r="D53" s="171">
        <f>'MC '!E154</f>
        <v>8</v>
      </c>
      <c r="E53" s="187" t="s">
        <v>294</v>
      </c>
      <c r="F53" s="499">
        <v>804037</v>
      </c>
      <c r="G53" s="500"/>
      <c r="H53" s="495">
        <f>ROUND(G53*$L$9,2)</f>
        <v>0</v>
      </c>
      <c r="I53" s="495">
        <f>ROUND(H53*D53,2)</f>
        <v>0</v>
      </c>
      <c r="K53" s="313" t="e">
        <f t="shared" si="0"/>
        <v>#DIV/0!</v>
      </c>
      <c r="L53" s="176"/>
      <c r="N53" s="278"/>
      <c r="O53" s="278"/>
    </row>
    <row r="54" spans="1:15" s="177" customFormat="1" ht="12.75" x14ac:dyDescent="0.2">
      <c r="A54" s="169" t="s">
        <v>371</v>
      </c>
      <c r="B54" s="165" t="s">
        <v>425</v>
      </c>
      <c r="C54" s="169" t="s">
        <v>67</v>
      </c>
      <c r="D54" s="171">
        <f>'MC '!E159</f>
        <v>2</v>
      </c>
      <c r="E54" s="187" t="s">
        <v>294</v>
      </c>
      <c r="F54" s="505">
        <v>804393</v>
      </c>
      <c r="G54" s="500"/>
      <c r="H54" s="495">
        <f>ROUND(G54*$L$9,2)</f>
        <v>0</v>
      </c>
      <c r="I54" s="495">
        <f>ROUND(H54*D54,2)</f>
        <v>0</v>
      </c>
      <c r="K54" s="313" t="e">
        <f t="shared" si="0"/>
        <v>#DIV/0!</v>
      </c>
      <c r="L54" s="176"/>
      <c r="N54" s="278"/>
      <c r="O54" s="278"/>
    </row>
    <row r="55" spans="1:15" s="177" customFormat="1" ht="12.75" x14ac:dyDescent="0.2">
      <c r="A55" s="182"/>
      <c r="B55" s="183"/>
      <c r="C55" s="184"/>
      <c r="D55" s="184"/>
      <c r="E55" s="184"/>
      <c r="F55" s="219"/>
      <c r="G55" s="185"/>
      <c r="H55" s="185"/>
      <c r="I55" s="186"/>
      <c r="K55" s="313" t="e">
        <f t="shared" si="0"/>
        <v>#DIV/0!</v>
      </c>
      <c r="L55" s="176"/>
      <c r="N55" s="278"/>
      <c r="O55" s="278"/>
    </row>
    <row r="56" spans="1:15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98">
        <f>SUM(I57:I58)</f>
        <v>0</v>
      </c>
      <c r="K56" s="313" t="e">
        <f t="shared" si="0"/>
        <v>#DIV/0!</v>
      </c>
      <c r="L56" s="176"/>
      <c r="N56" s="278"/>
      <c r="O56" s="449"/>
    </row>
    <row r="57" spans="1:15" s="177" customFormat="1" ht="12.75" x14ac:dyDescent="0.2">
      <c r="A57" s="169" t="s">
        <v>82</v>
      </c>
      <c r="B57" s="193" t="s">
        <v>410</v>
      </c>
      <c r="C57" s="194" t="s">
        <v>15</v>
      </c>
      <c r="D57" s="171">
        <f>'MC '!F166</f>
        <v>1.0213301333333333</v>
      </c>
      <c r="E57" s="187" t="s">
        <v>294</v>
      </c>
      <c r="F57" s="505">
        <v>5213423</v>
      </c>
      <c r="G57" s="500"/>
      <c r="H57" s="495">
        <f>ROUND(G57*$L$9,2)</f>
        <v>0</v>
      </c>
      <c r="I57" s="495">
        <f>ROUND(H57*D57,2)</f>
        <v>0</v>
      </c>
      <c r="K57" s="313" t="e">
        <f t="shared" si="0"/>
        <v>#DIV/0!</v>
      </c>
      <c r="L57" s="176"/>
      <c r="N57" s="278"/>
      <c r="O57" s="278"/>
    </row>
    <row r="58" spans="1:15" s="177" customFormat="1" ht="12.75" x14ac:dyDescent="0.2">
      <c r="A58" s="182"/>
      <c r="B58" s="183"/>
      <c r="C58" s="184"/>
      <c r="D58" s="184"/>
      <c r="E58" s="184"/>
      <c r="F58" s="219"/>
      <c r="G58" s="185"/>
      <c r="H58" s="185"/>
      <c r="I58" s="186"/>
      <c r="K58" s="313"/>
      <c r="L58" s="176"/>
      <c r="N58" s="278"/>
      <c r="O58" s="278"/>
    </row>
    <row r="59" spans="1:15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98">
        <f>SUM(I60:I60)</f>
        <v>0</v>
      </c>
      <c r="K59" s="313" t="e">
        <f t="shared" ref="K59:K65" si="4">I59/$I$65</f>
        <v>#DIV/0!</v>
      </c>
      <c r="L59" s="176"/>
      <c r="N59" s="278"/>
      <c r="O59" s="449"/>
    </row>
    <row r="60" spans="1:15" s="177" customFormat="1" ht="25.5" x14ac:dyDescent="0.2">
      <c r="A60" s="169" t="s">
        <v>270</v>
      </c>
      <c r="B60" s="193" t="s">
        <v>285</v>
      </c>
      <c r="C60" s="194" t="s">
        <v>15</v>
      </c>
      <c r="D60" s="171">
        <f>'MC '!F183</f>
        <v>400</v>
      </c>
      <c r="E60" s="532" t="s">
        <v>356</v>
      </c>
      <c r="F60" s="533"/>
      <c r="G60" s="500"/>
      <c r="H60" s="495">
        <f>ROUND(G60*$L$9,2)</f>
        <v>0</v>
      </c>
      <c r="I60" s="495">
        <f>ROUND(H60*D60,2)</f>
        <v>0</v>
      </c>
      <c r="K60" s="313" t="e">
        <f t="shared" si="4"/>
        <v>#DIV/0!</v>
      </c>
      <c r="L60" s="176"/>
      <c r="N60" s="278"/>
      <c r="O60" s="278"/>
    </row>
    <row r="61" spans="1:15" s="177" customFormat="1" ht="12.75" x14ac:dyDescent="0.2">
      <c r="A61" s="182"/>
      <c r="B61" s="183"/>
      <c r="C61" s="184"/>
      <c r="D61" s="184"/>
      <c r="E61" s="184"/>
      <c r="F61" s="219"/>
      <c r="G61" s="185"/>
      <c r="H61" s="185"/>
      <c r="I61" s="186"/>
      <c r="K61" s="313" t="e">
        <f t="shared" si="4"/>
        <v>#DIV/0!</v>
      </c>
      <c r="L61" s="176"/>
      <c r="N61" s="278"/>
      <c r="O61" s="278"/>
    </row>
    <row r="62" spans="1:15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98">
        <f>SUM(I63)</f>
        <v>0</v>
      </c>
      <c r="K62" s="313" t="e">
        <f t="shared" si="4"/>
        <v>#DIV/0!</v>
      </c>
      <c r="L62" s="176"/>
      <c r="N62" s="278"/>
      <c r="O62" s="449"/>
    </row>
    <row r="63" spans="1:15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171">
        <f>'MC '!D188</f>
        <v>12000</v>
      </c>
      <c r="E63" s="532" t="s">
        <v>356</v>
      </c>
      <c r="F63" s="533"/>
      <c r="G63" s="500"/>
      <c r="H63" s="495">
        <f>ROUND(G63*$L$9,2)</f>
        <v>0</v>
      </c>
      <c r="I63" s="495">
        <f>ROUND(H63*D63,2)</f>
        <v>0</v>
      </c>
      <c r="K63" s="313" t="e">
        <f t="shared" si="4"/>
        <v>#DIV/0!</v>
      </c>
      <c r="L63" s="176"/>
      <c r="N63" s="278"/>
      <c r="O63" s="278"/>
    </row>
    <row r="64" spans="1:15" s="177" customFormat="1" ht="12.75" x14ac:dyDescent="0.2">
      <c r="A64" s="182"/>
      <c r="B64" s="183"/>
      <c r="C64" s="184"/>
      <c r="D64" s="184"/>
      <c r="E64" s="184"/>
      <c r="F64" s="184"/>
      <c r="G64" s="185"/>
      <c r="H64" s="185"/>
      <c r="I64" s="186"/>
      <c r="K64" s="313" t="e">
        <f t="shared" si="4"/>
        <v>#DIV/0!</v>
      </c>
      <c r="L64" s="176"/>
    </row>
    <row r="65" spans="1:14" s="177" customFormat="1" ht="12.75" x14ac:dyDescent="0.2">
      <c r="A65" s="195"/>
      <c r="B65" s="196"/>
      <c r="C65" s="197"/>
      <c r="D65" s="197"/>
      <c r="E65" s="197"/>
      <c r="F65" s="527" t="s">
        <v>22</v>
      </c>
      <c r="G65" s="527"/>
      <c r="H65" s="528"/>
      <c r="I65" s="198" t="e">
        <f>SUM(I14:I63)/2</f>
        <v>#DIV/0!</v>
      </c>
      <c r="J65" s="175"/>
      <c r="K65" s="313" t="e">
        <f t="shared" si="4"/>
        <v>#DIV/0!</v>
      </c>
      <c r="L65" s="176"/>
      <c r="N65" s="447"/>
    </row>
    <row r="66" spans="1:14" s="177" customFormat="1" ht="12.75" x14ac:dyDescent="0.2">
      <c r="A66" s="182"/>
      <c r="B66" s="183"/>
      <c r="C66" s="184"/>
      <c r="D66" s="184"/>
      <c r="E66" s="184"/>
      <c r="F66" s="184"/>
      <c r="G66" s="185"/>
      <c r="H66" s="185"/>
      <c r="I66" s="186"/>
      <c r="K66" s="313"/>
      <c r="L66" s="176">
        <v>1</v>
      </c>
    </row>
    <row r="67" spans="1:14" s="177" customFormat="1" ht="23.25" customHeight="1" x14ac:dyDescent="0.2">
      <c r="A67" s="537" t="s">
        <v>39</v>
      </c>
      <c r="B67" s="537"/>
      <c r="C67" s="538" t="e">
        <f>I65</f>
        <v>#DIV/0!</v>
      </c>
      <c r="D67" s="538"/>
      <c r="E67" s="539"/>
      <c r="F67" s="540"/>
      <c r="G67" s="540"/>
      <c r="H67" s="540"/>
      <c r="I67" s="541"/>
      <c r="K67" s="313"/>
      <c r="L67" s="176"/>
    </row>
    <row r="68" spans="1:14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64"/>
      <c r="J68" s="434"/>
      <c r="K68" s="313"/>
      <c r="L68" s="176"/>
      <c r="N68" s="447"/>
    </row>
    <row r="69" spans="1:14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4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489"/>
      <c r="K70" s="313"/>
      <c r="L70" s="176"/>
    </row>
    <row r="71" spans="1:14" s="204" customFormat="1" ht="12.75" x14ac:dyDescent="0.2">
      <c r="A71" s="177"/>
      <c r="B71" s="535"/>
      <c r="C71" s="535"/>
      <c r="D71" s="535"/>
      <c r="E71" s="201"/>
      <c r="F71" s="201"/>
      <c r="G71" s="202"/>
      <c r="H71" s="202"/>
      <c r="I71" s="203"/>
      <c r="J71" s="177"/>
      <c r="K71" s="313"/>
      <c r="L71" s="176"/>
    </row>
    <row r="72" spans="1:14" s="204" customFormat="1" ht="12.75" x14ac:dyDescent="0.2">
      <c r="A72" s="177"/>
      <c r="B72" s="205"/>
      <c r="C72" s="536"/>
      <c r="D72" s="536"/>
      <c r="E72" s="536"/>
      <c r="F72" s="536"/>
      <c r="G72" s="536"/>
      <c r="H72" s="536"/>
      <c r="I72" s="206"/>
      <c r="J72" s="177"/>
      <c r="K72" s="313"/>
      <c r="L72" s="176"/>
    </row>
    <row r="73" spans="1:14" s="204" customFormat="1" ht="12.75" x14ac:dyDescent="0.2">
      <c r="A73" s="534"/>
      <c r="B73" s="534"/>
      <c r="C73" s="534"/>
      <c r="D73" s="534"/>
      <c r="E73" s="534"/>
      <c r="F73" s="534"/>
      <c r="G73" s="534"/>
      <c r="H73" s="534"/>
      <c r="I73" s="534"/>
      <c r="J73" s="177"/>
      <c r="K73" s="313"/>
      <c r="L73" s="176"/>
    </row>
    <row r="74" spans="1:14" s="204" customFormat="1" ht="12.75" x14ac:dyDescent="0.2">
      <c r="A74" s="534"/>
      <c r="B74" s="534"/>
      <c r="C74" s="534"/>
      <c r="D74" s="534"/>
      <c r="E74" s="534"/>
      <c r="F74" s="534"/>
      <c r="G74" s="534"/>
      <c r="H74" s="534"/>
      <c r="I74" s="534"/>
      <c r="J74" s="177"/>
      <c r="K74" s="313"/>
      <c r="L74" s="176"/>
    </row>
    <row r="75" spans="1:14" s="204" customFormat="1" ht="12.75" x14ac:dyDescent="0.2">
      <c r="A75" s="534"/>
      <c r="B75" s="534"/>
      <c r="C75" s="534"/>
      <c r="D75" s="534"/>
      <c r="E75" s="534"/>
      <c r="F75" s="534"/>
      <c r="G75" s="534"/>
      <c r="H75" s="534"/>
      <c r="I75" s="534"/>
      <c r="K75" s="313"/>
      <c r="L75" s="177"/>
    </row>
    <row r="76" spans="1:14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4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4" x14ac:dyDescent="0.25">
      <c r="I78" s="51"/>
    </row>
    <row r="79" spans="1:14" x14ac:dyDescent="0.25">
      <c r="I79" s="51"/>
    </row>
    <row r="80" spans="1:14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A67:B67"/>
    <mergeCell ref="C67:D67"/>
    <mergeCell ref="E67:I67"/>
    <mergeCell ref="D1:G3"/>
    <mergeCell ref="A4:I4"/>
    <mergeCell ref="A5:F5"/>
    <mergeCell ref="E33:F33"/>
    <mergeCell ref="E31:F31"/>
    <mergeCell ref="E36:F36"/>
    <mergeCell ref="E34:F34"/>
    <mergeCell ref="F8:H8"/>
    <mergeCell ref="A11:I11"/>
    <mergeCell ref="E15:F15"/>
    <mergeCell ref="E19:F19"/>
    <mergeCell ref="E32:F32"/>
    <mergeCell ref="E35:F35"/>
    <mergeCell ref="A75:I75"/>
    <mergeCell ref="A74:I74"/>
    <mergeCell ref="B71:D71"/>
    <mergeCell ref="C72:H72"/>
    <mergeCell ref="A73:I73"/>
    <mergeCell ref="F65:H65"/>
    <mergeCell ref="A6:I6"/>
    <mergeCell ref="E16:F16"/>
    <mergeCell ref="E17:F17"/>
    <mergeCell ref="E60:F60"/>
    <mergeCell ref="E63:F63"/>
  </mergeCells>
  <printOptions horizontalCentered="1"/>
  <pageMargins left="0.25" right="0.25" top="0.75" bottom="0.75" header="0.3" footer="0.3"/>
  <pageSetup paperSize="9" scale="65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A1:Q84"/>
  <sheetViews>
    <sheetView showZeros="0" view="pageBreakPreview" topLeftCell="A46" zoomScale="115" zoomScaleNormal="130" zoomScaleSheetLayoutView="115" workbookViewId="0">
      <selection activeCell="G63" sqref="G63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1.28515625" style="41" bestFit="1" customWidth="1"/>
    <col min="11" max="11" width="11.28515625" style="311" customWidth="1"/>
    <col min="12" max="12" width="12.42578125" style="40" customWidth="1"/>
    <col min="13" max="13" width="12" style="41" customWidth="1"/>
    <col min="14" max="14" width="10.140625" style="41" bestFit="1" customWidth="1"/>
    <col min="15" max="16384" width="9.140625" style="41"/>
  </cols>
  <sheetData>
    <row r="1" spans="1:12" x14ac:dyDescent="0.25">
      <c r="D1" s="542"/>
      <c r="E1" s="542"/>
      <c r="F1" s="542"/>
      <c r="G1" s="542"/>
    </row>
    <row r="2" spans="1:12" x14ac:dyDescent="0.25">
      <c r="D2" s="542"/>
      <c r="E2" s="542"/>
      <c r="F2" s="542"/>
      <c r="G2" s="542"/>
    </row>
    <row r="3" spans="1:12" x14ac:dyDescent="0.25">
      <c r="D3" s="542"/>
      <c r="E3" s="542"/>
      <c r="F3" s="542"/>
      <c r="G3" s="542"/>
    </row>
    <row r="4" spans="1:12" x14ac:dyDescent="0.25">
      <c r="A4" s="542"/>
      <c r="B4" s="542"/>
      <c r="C4" s="542"/>
      <c r="D4" s="542"/>
      <c r="E4" s="542"/>
      <c r="F4" s="542"/>
      <c r="G4" s="542"/>
      <c r="H4" s="542"/>
      <c r="I4" s="542"/>
    </row>
    <row r="5" spans="1:12" ht="15" customHeight="1" x14ac:dyDescent="0.25">
      <c r="A5" s="529" t="s">
        <v>415</v>
      </c>
      <c r="B5" s="529"/>
      <c r="C5" s="529"/>
      <c r="D5" s="529"/>
      <c r="E5" s="529"/>
      <c r="F5" s="529"/>
      <c r="G5" s="306"/>
      <c r="H5" s="446"/>
      <c r="I5" s="403"/>
      <c r="J5" s="39"/>
      <c r="K5" s="309"/>
    </row>
    <row r="6" spans="1:12" ht="24.75" customHeight="1" x14ac:dyDescent="0.25">
      <c r="A6" s="529" t="s">
        <v>458</v>
      </c>
      <c r="B6" s="529"/>
      <c r="C6" s="529"/>
      <c r="D6" s="529"/>
      <c r="E6" s="529"/>
      <c r="F6" s="529"/>
      <c r="G6" s="529"/>
      <c r="H6" s="529"/>
      <c r="I6" s="529"/>
      <c r="J6" s="35"/>
      <c r="K6" s="309"/>
    </row>
    <row r="7" spans="1:12" ht="15.75" customHeight="1" x14ac:dyDescent="0.25">
      <c r="A7" s="404" t="s">
        <v>455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2" ht="15" customHeight="1" x14ac:dyDescent="0.25">
      <c r="A8" s="304" t="s">
        <v>362</v>
      </c>
      <c r="B8" s="305"/>
      <c r="C8" s="306"/>
      <c r="D8" s="306"/>
      <c r="E8" s="306"/>
      <c r="F8" s="543" t="s">
        <v>457</v>
      </c>
      <c r="G8" s="529"/>
      <c r="H8" s="529"/>
      <c r="I8" s="46"/>
      <c r="J8" s="307"/>
      <c r="K8" s="310"/>
    </row>
    <row r="9" spans="1:12" ht="15" customHeight="1" x14ac:dyDescent="0.25">
      <c r="A9" s="55"/>
      <c r="B9" s="38"/>
      <c r="C9" s="38"/>
      <c r="D9" s="38"/>
      <c r="E9" s="38"/>
      <c r="F9" s="50"/>
      <c r="G9" s="445"/>
      <c r="H9" s="68"/>
      <c r="I9" s="46"/>
      <c r="J9" s="35"/>
      <c r="K9" s="309"/>
      <c r="L9" s="104">
        <f>'Trecho 2k'!L9</f>
        <v>1.2423</v>
      </c>
    </row>
    <row r="10" spans="1:12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</row>
    <row r="11" spans="1:12" ht="15" customHeight="1" x14ac:dyDescent="0.25">
      <c r="A11" s="544" t="s">
        <v>240</v>
      </c>
      <c r="B11" s="544"/>
      <c r="C11" s="544"/>
      <c r="D11" s="544"/>
      <c r="E11" s="544"/>
      <c r="F11" s="544"/>
      <c r="G11" s="544"/>
      <c r="H11" s="544"/>
      <c r="I11" s="544"/>
    </row>
    <row r="12" spans="1:12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2" s="177" customFormat="1" ht="12.75" x14ac:dyDescent="0.2">
      <c r="A13" s="169"/>
      <c r="B13" s="170"/>
      <c r="C13" s="169"/>
      <c r="D13" s="440"/>
      <c r="E13" s="440"/>
      <c r="F13" s="444"/>
      <c r="G13" s="443"/>
      <c r="H13" s="439"/>
      <c r="I13" s="439"/>
      <c r="J13" s="175"/>
      <c r="K13" s="313"/>
      <c r="L13" s="176"/>
    </row>
    <row r="14" spans="1:12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41">
        <f>SUM(I15:I19)</f>
        <v>0</v>
      </c>
      <c r="J14" s="175"/>
      <c r="K14" s="313" t="e">
        <f t="shared" ref="K14:K57" si="0">I14/$I$65</f>
        <v>#DIV/0!</v>
      </c>
      <c r="L14" s="176"/>
    </row>
    <row r="15" spans="1:12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440">
        <v>15</v>
      </c>
      <c r="E15" s="547" t="s">
        <v>356</v>
      </c>
      <c r="F15" s="548"/>
      <c r="G15" s="281">
        <v>0</v>
      </c>
      <c r="H15" s="281">
        <f>'COMP. PROJ. EXECUTIVO'!I63</f>
        <v>0</v>
      </c>
      <c r="I15" s="281">
        <f>ROUND(H15*D15,2)</f>
        <v>0</v>
      </c>
      <c r="J15" s="175"/>
      <c r="K15" s="313" t="e">
        <f t="shared" si="0"/>
        <v>#DIV/0!</v>
      </c>
      <c r="L15" s="277"/>
    </row>
    <row r="16" spans="1:12" s="177" customFormat="1" ht="12.75" x14ac:dyDescent="0.2">
      <c r="A16" s="190" t="s">
        <v>70</v>
      </c>
      <c r="B16" s="170" t="s">
        <v>364</v>
      </c>
      <c r="C16" s="169" t="s">
        <v>15</v>
      </c>
      <c r="D16" s="440">
        <f>'MC '!N8</f>
        <v>215.99999999999997</v>
      </c>
      <c r="E16" s="547" t="s">
        <v>356</v>
      </c>
      <c r="F16" s="548"/>
      <c r="G16" s="439">
        <f>'COMPOSIÇÃO DE CUSTOS'!L31</f>
        <v>0</v>
      </c>
      <c r="H16" s="439">
        <f>ROUND(G16*$L$9,2)</f>
        <v>0</v>
      </c>
      <c r="I16" s="439">
        <f>ROUND(H16*D16,2)</f>
        <v>0</v>
      </c>
      <c r="J16" s="175"/>
      <c r="K16" s="313" t="e">
        <f t="shared" si="0"/>
        <v>#DIV/0!</v>
      </c>
      <c r="L16" s="176"/>
    </row>
    <row r="17" spans="1:12" s="177" customFormat="1" ht="12.75" x14ac:dyDescent="0.2">
      <c r="A17" s="190" t="s">
        <v>71</v>
      </c>
      <c r="B17" s="170" t="s">
        <v>405</v>
      </c>
      <c r="C17" s="169" t="s">
        <v>67</v>
      </c>
      <c r="D17" s="440">
        <v>15</v>
      </c>
      <c r="E17" s="547" t="s">
        <v>356</v>
      </c>
      <c r="F17" s="548"/>
      <c r="G17" s="439">
        <f>'COMPOSIÇÃO DE CUSTOS'!L50</f>
        <v>0</v>
      </c>
      <c r="H17" s="439">
        <f>ROUND(G17*$L$9,2)</f>
        <v>0</v>
      </c>
      <c r="I17" s="439">
        <f>ROUND(H17*D17,2)</f>
        <v>0</v>
      </c>
      <c r="J17" s="175"/>
      <c r="K17" s="313" t="e">
        <f t="shared" si="0"/>
        <v>#DIV/0!</v>
      </c>
      <c r="L17" s="176"/>
    </row>
    <row r="18" spans="1:12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440">
        <f>'[5]MC '!F17</f>
        <v>360</v>
      </c>
      <c r="E18" s="496" t="s">
        <v>238</v>
      </c>
      <c r="F18" s="497">
        <v>93584</v>
      </c>
      <c r="G18" s="495"/>
      <c r="H18" s="442">
        <f>ROUND(G18*$L$9,2)</f>
        <v>0</v>
      </c>
      <c r="I18" s="439">
        <f>ROUND(H18*D18,2)</f>
        <v>0</v>
      </c>
      <c r="J18" s="175"/>
      <c r="K18" s="313" t="e">
        <f t="shared" si="0"/>
        <v>#DIV/0!</v>
      </c>
      <c r="L18" s="176"/>
    </row>
    <row r="19" spans="1:12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440">
        <v>6</v>
      </c>
      <c r="E19" s="547" t="s">
        <v>356</v>
      </c>
      <c r="F19" s="548"/>
      <c r="G19" s="439"/>
      <c r="H19" s="439">
        <f>ROUND(G19*$L$9,2)</f>
        <v>0</v>
      </c>
      <c r="I19" s="439">
        <f>ROUND(H19*D19,2)</f>
        <v>0</v>
      </c>
      <c r="J19" s="175"/>
      <c r="K19" s="313" t="e">
        <f t="shared" si="0"/>
        <v>#DIV/0!</v>
      </c>
      <c r="L19" s="176"/>
    </row>
    <row r="20" spans="1:12" s="177" customFormat="1" ht="12.75" x14ac:dyDescent="0.2">
      <c r="A20" s="182"/>
      <c r="B20" s="183"/>
      <c r="C20" s="184"/>
      <c r="D20" s="184"/>
      <c r="E20" s="184"/>
      <c r="F20" s="184"/>
      <c r="G20" s="438"/>
      <c r="H20" s="438"/>
      <c r="I20" s="437"/>
      <c r="J20" s="175"/>
      <c r="K20" s="313" t="e">
        <f t="shared" si="0"/>
        <v>#DIV/0!</v>
      </c>
      <c r="L20" s="176"/>
    </row>
    <row r="21" spans="1:12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41">
        <f>SUM(I22:I28)</f>
        <v>0</v>
      </c>
      <c r="J21" s="175"/>
      <c r="K21" s="313" t="e">
        <f t="shared" si="0"/>
        <v>#DIV/0!</v>
      </c>
      <c r="L21" s="176"/>
    </row>
    <row r="22" spans="1:12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'!O28</f>
        <v>36000</v>
      </c>
      <c r="E22" s="187" t="s">
        <v>294</v>
      </c>
      <c r="F22" s="499">
        <v>4016007</v>
      </c>
      <c r="G22" s="500"/>
      <c r="H22" s="442">
        <f t="shared" ref="H22:H28" si="1">ROUND(G22*$L$9,2)</f>
        <v>0</v>
      </c>
      <c r="I22" s="439">
        <f t="shared" ref="I22:I28" si="2">ROUND(H22*D22,2)</f>
        <v>0</v>
      </c>
      <c r="J22" s="175"/>
      <c r="K22" s="313" t="e">
        <f t="shared" si="0"/>
        <v>#DIV/0!</v>
      </c>
      <c r="L22" s="176"/>
    </row>
    <row r="23" spans="1:12" s="177" customFormat="1" ht="27.75" x14ac:dyDescent="0.2">
      <c r="A23" s="169" t="s">
        <v>16</v>
      </c>
      <c r="B23" s="170" t="s">
        <v>421</v>
      </c>
      <c r="C23" s="169" t="s">
        <v>18</v>
      </c>
      <c r="D23" s="187">
        <f>'MC '!M37</f>
        <v>324000</v>
      </c>
      <c r="E23" s="187" t="s">
        <v>294</v>
      </c>
      <c r="F23" s="499">
        <v>5914359</v>
      </c>
      <c r="G23" s="500"/>
      <c r="H23" s="442">
        <f t="shared" si="1"/>
        <v>0</v>
      </c>
      <c r="I23" s="439">
        <f t="shared" si="2"/>
        <v>0</v>
      </c>
      <c r="J23" s="175"/>
      <c r="K23" s="313" t="e">
        <f t="shared" si="0"/>
        <v>#DIV/0!</v>
      </c>
      <c r="L23" s="176"/>
    </row>
    <row r="24" spans="1:12" s="177" customFormat="1" ht="12.75" x14ac:dyDescent="0.2">
      <c r="A24" s="169" t="s">
        <v>68</v>
      </c>
      <c r="B24" s="170" t="s">
        <v>420</v>
      </c>
      <c r="C24" s="169" t="s">
        <v>18</v>
      </c>
      <c r="D24" s="187">
        <f>'MC '!M47</f>
        <v>162000</v>
      </c>
      <c r="E24" s="187" t="s">
        <v>294</v>
      </c>
      <c r="F24" s="499">
        <v>5914359</v>
      </c>
      <c r="G24" s="500"/>
      <c r="H24" s="442">
        <f t="shared" si="1"/>
        <v>0</v>
      </c>
      <c r="I24" s="439">
        <f t="shared" si="2"/>
        <v>0</v>
      </c>
      <c r="J24" s="175"/>
      <c r="K24" s="313" t="e">
        <f t="shared" si="0"/>
        <v>#DIV/0!</v>
      </c>
      <c r="L24" s="176"/>
    </row>
    <row r="25" spans="1:12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'!N50</f>
        <v>180000</v>
      </c>
      <c r="E25" s="187" t="s">
        <v>294</v>
      </c>
      <c r="F25" s="499">
        <v>4011209</v>
      </c>
      <c r="G25" s="500"/>
      <c r="H25" s="442">
        <f t="shared" si="1"/>
        <v>0</v>
      </c>
      <c r="I25" s="439">
        <f t="shared" si="2"/>
        <v>0</v>
      </c>
      <c r="J25" s="175"/>
      <c r="K25" s="313" t="e">
        <f t="shared" si="0"/>
        <v>#DIV/0!</v>
      </c>
      <c r="L25" s="176"/>
    </row>
    <row r="26" spans="1:12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'!M55</f>
        <v>36000</v>
      </c>
      <c r="E26" s="187" t="s">
        <v>294</v>
      </c>
      <c r="F26" s="499">
        <v>5502978</v>
      </c>
      <c r="G26" s="500"/>
      <c r="H26" s="442">
        <f t="shared" si="1"/>
        <v>0</v>
      </c>
      <c r="I26" s="439">
        <f t="shared" si="2"/>
        <v>0</v>
      </c>
      <c r="J26" s="175"/>
      <c r="K26" s="313" t="e">
        <f t="shared" si="0"/>
        <v>#DIV/0!</v>
      </c>
      <c r="L26" s="176"/>
    </row>
    <row r="27" spans="1:12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'!N58</f>
        <v>36000</v>
      </c>
      <c r="E27" s="187" t="s">
        <v>294</v>
      </c>
      <c r="F27" s="499">
        <v>4011219</v>
      </c>
      <c r="G27" s="500"/>
      <c r="H27" s="442">
        <f t="shared" si="1"/>
        <v>0</v>
      </c>
      <c r="I27" s="439">
        <f t="shared" si="2"/>
        <v>0</v>
      </c>
      <c r="J27" s="175"/>
      <c r="K27" s="313" t="e">
        <f t="shared" si="0"/>
        <v>#DIV/0!</v>
      </c>
      <c r="L27" s="176"/>
    </row>
    <row r="28" spans="1:12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'!M63</f>
        <v>180000</v>
      </c>
      <c r="E28" s="187" t="s">
        <v>294</v>
      </c>
      <c r="F28" s="499">
        <v>5501700</v>
      </c>
      <c r="G28" s="500"/>
      <c r="H28" s="442">
        <f t="shared" si="1"/>
        <v>0</v>
      </c>
      <c r="I28" s="439">
        <f t="shared" si="2"/>
        <v>0</v>
      </c>
      <c r="J28" s="175"/>
      <c r="K28" s="313" t="e">
        <f t="shared" si="0"/>
        <v>#DIV/0!</v>
      </c>
      <c r="L28" s="176"/>
    </row>
    <row r="29" spans="1:12" s="177" customFormat="1" ht="12.75" x14ac:dyDescent="0.2">
      <c r="A29" s="182"/>
      <c r="B29" s="183"/>
      <c r="C29" s="184"/>
      <c r="D29" s="184"/>
      <c r="E29" s="184"/>
      <c r="F29" s="184"/>
      <c r="G29" s="438"/>
      <c r="H29" s="438"/>
      <c r="I29" s="437"/>
      <c r="J29" s="175"/>
      <c r="K29" s="313" t="e">
        <f t="shared" si="0"/>
        <v>#DIV/0!</v>
      </c>
      <c r="L29" s="176"/>
    </row>
    <row r="30" spans="1:12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41" t="e">
        <f>SUM(I31:I41)</f>
        <v>#DIV/0!</v>
      </c>
      <c r="J30" s="175"/>
      <c r="K30" s="313" t="e">
        <f t="shared" si="0"/>
        <v>#DIV/0!</v>
      </c>
      <c r="L30" s="176"/>
    </row>
    <row r="31" spans="1:12" s="177" customFormat="1" ht="12.75" x14ac:dyDescent="0.2">
      <c r="A31" s="169" t="s">
        <v>54</v>
      </c>
      <c r="B31" s="189" t="s">
        <v>257</v>
      </c>
      <c r="C31" s="190" t="s">
        <v>91</v>
      </c>
      <c r="D31" s="308">
        <f>'MC '!N75</f>
        <v>1354.5</v>
      </c>
      <c r="E31" s="545" t="s">
        <v>86</v>
      </c>
      <c r="F31" s="546"/>
      <c r="G31" s="500"/>
      <c r="H31" s="442">
        <f>'MAT BET'!E35</f>
        <v>3182.43</v>
      </c>
      <c r="I31" s="442">
        <f t="shared" ref="I31:I41" si="3">ROUND(H31*D31,2)</f>
        <v>4310601.4400000004</v>
      </c>
      <c r="J31" s="175"/>
      <c r="K31" s="313" t="e">
        <f t="shared" si="0"/>
        <v>#DIV/0!</v>
      </c>
      <c r="L31" s="176"/>
    </row>
    <row r="32" spans="1:12" s="177" customFormat="1" ht="12.75" x14ac:dyDescent="0.2">
      <c r="A32" s="169" t="s">
        <v>53</v>
      </c>
      <c r="B32" s="189" t="s">
        <v>280</v>
      </c>
      <c r="C32" s="190" t="s">
        <v>91</v>
      </c>
      <c r="D32" s="308">
        <f>'MC '!N81</f>
        <v>216</v>
      </c>
      <c r="E32" s="545" t="s">
        <v>86</v>
      </c>
      <c r="F32" s="546"/>
      <c r="G32" s="500"/>
      <c r="H32" s="442">
        <f>'MAT BET'!E33</f>
        <v>6226.24</v>
      </c>
      <c r="I32" s="442">
        <f t="shared" si="3"/>
        <v>1344867.84</v>
      </c>
      <c r="J32" s="175"/>
      <c r="K32" s="313" t="e">
        <f t="shared" si="0"/>
        <v>#DIV/0!</v>
      </c>
      <c r="L32" s="176"/>
    </row>
    <row r="33" spans="1:17" s="177" customFormat="1" ht="12.75" x14ac:dyDescent="0.2">
      <c r="A33" s="169" t="s">
        <v>55</v>
      </c>
      <c r="B33" s="189" t="s">
        <v>255</v>
      </c>
      <c r="C33" s="190" t="s">
        <v>91</v>
      </c>
      <c r="D33" s="308">
        <f>'MC '!N87</f>
        <v>81</v>
      </c>
      <c r="E33" s="545" t="s">
        <v>86</v>
      </c>
      <c r="F33" s="546"/>
      <c r="G33" s="500"/>
      <c r="H33" s="442">
        <f>'MAT BET'!E34</f>
        <v>3621.28</v>
      </c>
      <c r="I33" s="442">
        <f t="shared" si="3"/>
        <v>293323.68</v>
      </c>
      <c r="J33" s="175"/>
      <c r="K33" s="313" t="e">
        <f t="shared" si="0"/>
        <v>#DIV/0!</v>
      </c>
      <c r="L33" s="176"/>
    </row>
    <row r="34" spans="1:17" s="177" customFormat="1" ht="12.75" x14ac:dyDescent="0.2">
      <c r="A34" s="169" t="s">
        <v>56</v>
      </c>
      <c r="B34" s="189" t="s">
        <v>258</v>
      </c>
      <c r="C34" s="190" t="s">
        <v>91</v>
      </c>
      <c r="D34" s="308">
        <f>'MC '!M90</f>
        <v>1354.5</v>
      </c>
      <c r="E34" s="545" t="s">
        <v>87</v>
      </c>
      <c r="F34" s="546"/>
      <c r="G34" s="500"/>
      <c r="H34" s="442" t="e">
        <f>'MAT BET'!B27</f>
        <v>#DIV/0!</v>
      </c>
      <c r="I34" s="442" t="e">
        <f t="shared" si="3"/>
        <v>#DIV/0!</v>
      </c>
      <c r="J34" s="175"/>
      <c r="K34" s="313" t="e">
        <f t="shared" si="0"/>
        <v>#DIV/0!</v>
      </c>
      <c r="L34" s="176"/>
    </row>
    <row r="35" spans="1:17" s="177" customFormat="1" ht="12.75" x14ac:dyDescent="0.2">
      <c r="A35" s="169" t="s">
        <v>88</v>
      </c>
      <c r="B35" s="189" t="s">
        <v>367</v>
      </c>
      <c r="C35" s="190" t="s">
        <v>91</v>
      </c>
      <c r="D35" s="308">
        <f>'MC '!M93</f>
        <v>216</v>
      </c>
      <c r="E35" s="545" t="s">
        <v>87</v>
      </c>
      <c r="F35" s="546"/>
      <c r="G35" s="500"/>
      <c r="H35" s="442" t="e">
        <f>'MAT BET'!B27</f>
        <v>#DIV/0!</v>
      </c>
      <c r="I35" s="442" t="e">
        <f t="shared" si="3"/>
        <v>#DIV/0!</v>
      </c>
      <c r="J35" s="175"/>
      <c r="K35" s="313" t="e">
        <f t="shared" si="0"/>
        <v>#DIV/0!</v>
      </c>
      <c r="L35" s="176"/>
    </row>
    <row r="36" spans="1:17" s="177" customFormat="1" ht="12.75" x14ac:dyDescent="0.2">
      <c r="A36" s="169" t="s">
        <v>89</v>
      </c>
      <c r="B36" s="189" t="s">
        <v>256</v>
      </c>
      <c r="C36" s="190" t="s">
        <v>91</v>
      </c>
      <c r="D36" s="308">
        <f>'MC '!M96</f>
        <v>81</v>
      </c>
      <c r="E36" s="545" t="s">
        <v>87</v>
      </c>
      <c r="F36" s="546"/>
      <c r="G36" s="500"/>
      <c r="H36" s="442" t="e">
        <f>'MAT BET'!B27</f>
        <v>#DIV/0!</v>
      </c>
      <c r="I36" s="442" t="e">
        <f t="shared" si="3"/>
        <v>#DIV/0!</v>
      </c>
      <c r="J36" s="175"/>
      <c r="K36" s="313" t="e">
        <f t="shared" si="0"/>
        <v>#DIV/0!</v>
      </c>
      <c r="L36" s="176"/>
    </row>
    <row r="37" spans="1:17" s="177" customFormat="1" ht="12.75" x14ac:dyDescent="0.2">
      <c r="A37" s="169" t="s">
        <v>90</v>
      </c>
      <c r="B37" s="189" t="s">
        <v>254</v>
      </c>
      <c r="C37" s="190" t="s">
        <v>15</v>
      </c>
      <c r="D37" s="308">
        <f>'MC '!O100</f>
        <v>180000</v>
      </c>
      <c r="E37" s="308" t="s">
        <v>294</v>
      </c>
      <c r="F37" s="499">
        <v>4011352</v>
      </c>
      <c r="G37" s="500"/>
      <c r="H37" s="442">
        <f>ROUND(G37*$L$9,2)</f>
        <v>0</v>
      </c>
      <c r="I37" s="442">
        <f t="shared" si="3"/>
        <v>0</v>
      </c>
      <c r="J37" s="175"/>
      <c r="K37" s="313" t="e">
        <f t="shared" si="0"/>
        <v>#DIV/0!</v>
      </c>
      <c r="L37" s="176"/>
    </row>
    <row r="38" spans="1:17" s="177" customFormat="1" ht="12.75" x14ac:dyDescent="0.2">
      <c r="A38" s="169" t="s">
        <v>93</v>
      </c>
      <c r="B38" s="189" t="s">
        <v>92</v>
      </c>
      <c r="C38" s="190" t="s">
        <v>15</v>
      </c>
      <c r="D38" s="308">
        <f>'MC '!O104</f>
        <v>180000</v>
      </c>
      <c r="E38" s="308" t="s">
        <v>294</v>
      </c>
      <c r="F38" s="499">
        <v>4011353</v>
      </c>
      <c r="G38" s="500"/>
      <c r="H38" s="442">
        <f>ROUND(G38*$L$9,2)</f>
        <v>0</v>
      </c>
      <c r="I38" s="442">
        <f t="shared" si="3"/>
        <v>0</v>
      </c>
      <c r="J38" s="175"/>
      <c r="K38" s="313" t="e">
        <f t="shared" si="0"/>
        <v>#DIV/0!</v>
      </c>
      <c r="L38" s="176"/>
      <c r="M38" s="177">
        <f>247.2*1.038</f>
        <v>256.59359999999998</v>
      </c>
    </row>
    <row r="39" spans="1:17" s="177" customFormat="1" ht="12.75" x14ac:dyDescent="0.2">
      <c r="A39" s="169" t="s">
        <v>277</v>
      </c>
      <c r="B39" s="189" t="s">
        <v>275</v>
      </c>
      <c r="C39" s="190" t="s">
        <v>15</v>
      </c>
      <c r="D39" s="308">
        <f>'MC '!M107</f>
        <v>180000</v>
      </c>
      <c r="E39" s="308" t="s">
        <v>294</v>
      </c>
      <c r="F39" s="499">
        <v>4011356</v>
      </c>
      <c r="G39" s="500"/>
      <c r="H39" s="442">
        <f>ROUND(G39*$L$9,2)</f>
        <v>0</v>
      </c>
      <c r="I39" s="442">
        <f t="shared" si="3"/>
        <v>0</v>
      </c>
      <c r="J39" s="175"/>
      <c r="K39" s="313" t="e">
        <f t="shared" si="0"/>
        <v>#DIV/0!</v>
      </c>
      <c r="L39" s="176"/>
    </row>
    <row r="40" spans="1:17" s="177" customFormat="1" ht="12.75" x14ac:dyDescent="0.2">
      <c r="A40" s="169" t="s">
        <v>278</v>
      </c>
      <c r="B40" s="189" t="s">
        <v>276</v>
      </c>
      <c r="C40" s="190" t="s">
        <v>15</v>
      </c>
      <c r="D40" s="308">
        <f>'MC '!N110</f>
        <v>180000</v>
      </c>
      <c r="E40" s="308" t="s">
        <v>294</v>
      </c>
      <c r="F40" s="499">
        <v>4011368</v>
      </c>
      <c r="G40" s="500"/>
      <c r="H40" s="442">
        <f>ROUND(G40*$L$9,2)</f>
        <v>0</v>
      </c>
      <c r="I40" s="442">
        <f t="shared" si="3"/>
        <v>0</v>
      </c>
      <c r="J40" s="175"/>
      <c r="K40" s="313" t="e">
        <f t="shared" si="0"/>
        <v>#DIV/0!</v>
      </c>
      <c r="L40" s="176"/>
    </row>
    <row r="41" spans="1:17" s="177" customFormat="1" ht="12.75" x14ac:dyDescent="0.2">
      <c r="A41" s="169" t="s">
        <v>281</v>
      </c>
      <c r="B41" s="189" t="s">
        <v>245</v>
      </c>
      <c r="C41" s="190" t="s">
        <v>91</v>
      </c>
      <c r="D41" s="308">
        <f>'MC '!N115</f>
        <v>19350</v>
      </c>
      <c r="E41" s="308" t="s">
        <v>294</v>
      </c>
      <c r="F41" s="502">
        <v>4011444</v>
      </c>
      <c r="G41" s="500"/>
      <c r="H41" s="442">
        <f>ROUND(G41*$L$9,2)</f>
        <v>0</v>
      </c>
      <c r="I41" s="442">
        <f t="shared" si="3"/>
        <v>0</v>
      </c>
      <c r="J41" s="175"/>
      <c r="K41" s="313" t="e">
        <f t="shared" si="0"/>
        <v>#DIV/0!</v>
      </c>
      <c r="L41" s="176"/>
    </row>
    <row r="42" spans="1:17" s="177" customFormat="1" ht="12.75" x14ac:dyDescent="0.2">
      <c r="A42" s="182"/>
      <c r="B42" s="183"/>
      <c r="C42" s="184"/>
      <c r="D42" s="184"/>
      <c r="E42" s="184"/>
      <c r="F42" s="184"/>
      <c r="G42" s="438"/>
      <c r="H42" s="438"/>
      <c r="I42" s="437"/>
      <c r="J42" s="175"/>
      <c r="K42" s="313" t="e">
        <f t="shared" si="0"/>
        <v>#DIV/0!</v>
      </c>
      <c r="L42" s="176"/>
      <c r="M42" s="177">
        <f>M38*1.3052</f>
        <v>334.90596671999998</v>
      </c>
    </row>
    <row r="43" spans="1:17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41">
        <f>SUM(I44)</f>
        <v>0</v>
      </c>
      <c r="J43" s="175"/>
      <c r="K43" s="313" t="e">
        <f t="shared" si="0"/>
        <v>#DIV/0!</v>
      </c>
      <c r="L43" s="176"/>
    </row>
    <row r="44" spans="1:17" s="177" customFormat="1" ht="38.25" x14ac:dyDescent="0.2">
      <c r="A44" s="169" t="s">
        <v>19</v>
      </c>
      <c r="B44" s="192" t="s">
        <v>289</v>
      </c>
      <c r="C44" s="169" t="s">
        <v>15</v>
      </c>
      <c r="D44" s="308">
        <f>'MC '!N123</f>
        <v>72000</v>
      </c>
      <c r="E44" s="496" t="s">
        <v>238</v>
      </c>
      <c r="F44" s="503">
        <v>94994</v>
      </c>
      <c r="G44" s="500"/>
      <c r="H44" s="439">
        <f>ROUND(G44*$L$9,2)</f>
        <v>0</v>
      </c>
      <c r="I44" s="439">
        <f>ROUND(H44*D44,2)</f>
        <v>0</v>
      </c>
      <c r="J44" s="175"/>
      <c r="K44" s="313" t="e">
        <f t="shared" si="0"/>
        <v>#DIV/0!</v>
      </c>
      <c r="L44" s="176"/>
    </row>
    <row r="45" spans="1:17" s="177" customFormat="1" ht="12.75" x14ac:dyDescent="0.2">
      <c r="A45" s="182"/>
      <c r="B45" s="183"/>
      <c r="C45" s="184"/>
      <c r="D45" s="184"/>
      <c r="E45" s="184"/>
      <c r="F45" s="184"/>
      <c r="G45" s="438"/>
      <c r="H45" s="438"/>
      <c r="I45" s="437"/>
      <c r="J45" s="175"/>
      <c r="K45" s="313" t="e">
        <f t="shared" si="0"/>
        <v>#DIV/0!</v>
      </c>
      <c r="L45" s="176"/>
    </row>
    <row r="46" spans="1:17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41">
        <f>SUM(I47:I48)</f>
        <v>0</v>
      </c>
      <c r="J46" s="175"/>
      <c r="K46" s="313" t="e">
        <f t="shared" si="0"/>
        <v>#DIV/0!</v>
      </c>
      <c r="L46" s="176"/>
    </row>
    <row r="47" spans="1:17" s="177" customFormat="1" ht="25.5" x14ac:dyDescent="0.2">
      <c r="A47" s="169" t="s">
        <v>43</v>
      </c>
      <c r="B47" s="504" t="s">
        <v>447</v>
      </c>
      <c r="C47" s="190" t="s">
        <v>20</v>
      </c>
      <c r="D47" s="308">
        <f>'MC '!O131</f>
        <v>60000</v>
      </c>
      <c r="E47" s="308" t="s">
        <v>294</v>
      </c>
      <c r="F47" s="499">
        <v>2003373</v>
      </c>
      <c r="G47" s="500"/>
      <c r="H47" s="442">
        <f>ROUND(G47*$L$9,2)</f>
        <v>0</v>
      </c>
      <c r="I47" s="439">
        <f>ROUND(H47*D47,2)</f>
        <v>0</v>
      </c>
      <c r="J47" s="175"/>
      <c r="K47" s="313" t="e">
        <f t="shared" si="0"/>
        <v>#DIV/0!</v>
      </c>
      <c r="L47" s="472" t="s">
        <v>444</v>
      </c>
      <c r="M47" s="473"/>
      <c r="N47" s="473"/>
      <c r="O47" s="473"/>
      <c r="P47" s="473"/>
      <c r="Q47" s="473"/>
    </row>
    <row r="48" spans="1:17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308">
        <f>'MC '!O137</f>
        <v>60000</v>
      </c>
      <c r="E48" s="308" t="s">
        <v>294</v>
      </c>
      <c r="F48" s="505">
        <v>2003319</v>
      </c>
      <c r="G48" s="500"/>
      <c r="H48" s="442">
        <f>ROUND(G48*$L$9,2)</f>
        <v>0</v>
      </c>
      <c r="I48" s="442">
        <f>ROUND(H48*D48,2)</f>
        <v>0</v>
      </c>
      <c r="J48" s="175"/>
      <c r="K48" s="313" t="e">
        <f t="shared" si="0"/>
        <v>#DIV/0!</v>
      </c>
      <c r="L48" s="472" t="s">
        <v>443</v>
      </c>
      <c r="M48" s="473"/>
      <c r="N48" s="473"/>
      <c r="O48" s="473"/>
      <c r="P48" s="473"/>
      <c r="Q48" s="473"/>
    </row>
    <row r="49" spans="1:12" s="177" customFormat="1" ht="12.75" x14ac:dyDescent="0.2">
      <c r="A49" s="182"/>
      <c r="B49" s="183"/>
      <c r="C49" s="184"/>
      <c r="D49" s="184"/>
      <c r="E49" s="184"/>
      <c r="F49" s="219"/>
      <c r="G49" s="438"/>
      <c r="H49" s="438"/>
      <c r="I49" s="437"/>
      <c r="J49" s="175"/>
      <c r="K49" s="313" t="e">
        <f t="shared" si="0"/>
        <v>#DIV/0!</v>
      </c>
      <c r="L49" s="176"/>
    </row>
    <row r="50" spans="1:12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41">
        <f>SUM(I51:I54)</f>
        <v>0</v>
      </c>
      <c r="J50" s="175"/>
      <c r="K50" s="313" t="e">
        <f t="shared" si="0"/>
        <v>#DIV/0!</v>
      </c>
      <c r="L50" s="176"/>
    </row>
    <row r="51" spans="1:12" s="177" customFormat="1" ht="12.75" x14ac:dyDescent="0.2">
      <c r="A51" s="169" t="s">
        <v>65</v>
      </c>
      <c r="B51" s="165" t="s">
        <v>422</v>
      </c>
      <c r="C51" s="169" t="s">
        <v>20</v>
      </c>
      <c r="D51" s="440">
        <f>'MC '!M144</f>
        <v>120</v>
      </c>
      <c r="E51" s="187" t="s">
        <v>294</v>
      </c>
      <c r="F51" s="499">
        <v>804029</v>
      </c>
      <c r="G51" s="500"/>
      <c r="H51" s="442">
        <f>ROUND(G51*$L$9,2)</f>
        <v>0</v>
      </c>
      <c r="I51" s="439">
        <f>ROUND(H51*D51,2)</f>
        <v>0</v>
      </c>
      <c r="J51" s="175"/>
      <c r="K51" s="313" t="e">
        <f t="shared" si="0"/>
        <v>#DIV/0!</v>
      </c>
      <c r="L51" s="176"/>
    </row>
    <row r="52" spans="1:12" s="177" customFormat="1" ht="12.75" x14ac:dyDescent="0.2">
      <c r="A52" s="169" t="s">
        <v>268</v>
      </c>
      <c r="B52" s="165" t="s">
        <v>423</v>
      </c>
      <c r="C52" s="169" t="s">
        <v>67</v>
      </c>
      <c r="D52" s="440">
        <f>'MC '!N149</f>
        <v>30</v>
      </c>
      <c r="E52" s="187" t="s">
        <v>294</v>
      </c>
      <c r="F52" s="505">
        <v>804385</v>
      </c>
      <c r="G52" s="500"/>
      <c r="H52" s="442">
        <f>ROUND(G52*$L$9,2)</f>
        <v>0</v>
      </c>
      <c r="I52" s="439">
        <f>ROUND(H52*D52,2)</f>
        <v>0</v>
      </c>
      <c r="J52" s="175"/>
      <c r="K52" s="313" t="e">
        <f t="shared" si="0"/>
        <v>#DIV/0!</v>
      </c>
      <c r="L52" s="176"/>
    </row>
    <row r="53" spans="1:12" s="177" customFormat="1" ht="12.75" x14ac:dyDescent="0.2">
      <c r="A53" s="169" t="s">
        <v>370</v>
      </c>
      <c r="B53" s="165" t="s">
        <v>424</v>
      </c>
      <c r="C53" s="190" t="s">
        <v>20</v>
      </c>
      <c r="D53" s="440">
        <f>'MC '!N154</f>
        <v>120</v>
      </c>
      <c r="E53" s="187" t="s">
        <v>294</v>
      </c>
      <c r="F53" s="499">
        <v>804037</v>
      </c>
      <c r="G53" s="500"/>
      <c r="H53" s="442">
        <f>ROUND(G53*$L$9,2)</f>
        <v>0</v>
      </c>
      <c r="I53" s="439">
        <f>ROUND(H53*D53,2)</f>
        <v>0</v>
      </c>
      <c r="J53" s="175"/>
      <c r="K53" s="313" t="e">
        <f t="shared" si="0"/>
        <v>#DIV/0!</v>
      </c>
      <c r="L53" s="176"/>
    </row>
    <row r="54" spans="1:12" s="177" customFormat="1" ht="12.75" x14ac:dyDescent="0.2">
      <c r="A54" s="169" t="s">
        <v>371</v>
      </c>
      <c r="B54" s="165" t="s">
        <v>425</v>
      </c>
      <c r="C54" s="169" t="s">
        <v>67</v>
      </c>
      <c r="D54" s="440">
        <f>'MC '!N159</f>
        <v>30</v>
      </c>
      <c r="E54" s="187" t="s">
        <v>294</v>
      </c>
      <c r="F54" s="505">
        <v>804393</v>
      </c>
      <c r="G54" s="500"/>
      <c r="H54" s="442">
        <f>ROUND(G54*$L$9,2)</f>
        <v>0</v>
      </c>
      <c r="I54" s="439">
        <f>ROUND(H54*D54,2)</f>
        <v>0</v>
      </c>
      <c r="J54" s="175"/>
      <c r="K54" s="313" t="e">
        <f t="shared" si="0"/>
        <v>#DIV/0!</v>
      </c>
      <c r="L54" s="176"/>
    </row>
    <row r="55" spans="1:12" s="177" customFormat="1" ht="12.75" x14ac:dyDescent="0.2">
      <c r="A55" s="182"/>
      <c r="B55" s="183"/>
      <c r="C55" s="184"/>
      <c r="D55" s="184"/>
      <c r="E55" s="184"/>
      <c r="F55" s="219"/>
      <c r="G55" s="438"/>
      <c r="H55" s="438"/>
      <c r="I55" s="437"/>
      <c r="J55" s="175"/>
      <c r="K55" s="313" t="e">
        <f t="shared" si="0"/>
        <v>#DIV/0!</v>
      </c>
      <c r="L55" s="176"/>
    </row>
    <row r="56" spans="1:12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41">
        <f>SUM(I57:I58)</f>
        <v>0</v>
      </c>
      <c r="J56" s="175"/>
      <c r="K56" s="313" t="e">
        <f t="shared" si="0"/>
        <v>#DIV/0!</v>
      </c>
      <c r="L56" s="176"/>
    </row>
    <row r="57" spans="1:12" s="177" customFormat="1" ht="12.75" x14ac:dyDescent="0.2">
      <c r="A57" s="169" t="s">
        <v>82</v>
      </c>
      <c r="B57" s="193" t="s">
        <v>410</v>
      </c>
      <c r="C57" s="194" t="s">
        <v>15</v>
      </c>
      <c r="D57" s="440">
        <f>'MC '!P166</f>
        <v>15.319952000000001</v>
      </c>
      <c r="E57" s="187" t="s">
        <v>294</v>
      </c>
      <c r="F57" s="505">
        <v>5213423</v>
      </c>
      <c r="G57" s="500"/>
      <c r="H57" s="442">
        <f>ROUND(G57*$L$9,2)</f>
        <v>0</v>
      </c>
      <c r="I57" s="439">
        <f>ROUND(H57*D57,2)</f>
        <v>0</v>
      </c>
      <c r="J57" s="175"/>
      <c r="K57" s="313" t="e">
        <f t="shared" si="0"/>
        <v>#DIV/0!</v>
      </c>
      <c r="L57" s="176"/>
    </row>
    <row r="58" spans="1:12" s="177" customFormat="1" ht="12.75" x14ac:dyDescent="0.2">
      <c r="A58" s="182"/>
      <c r="B58" s="183"/>
      <c r="C58" s="184"/>
      <c r="D58" s="184"/>
      <c r="E58" s="184"/>
      <c r="F58" s="219"/>
      <c r="G58" s="438"/>
      <c r="H58" s="438"/>
      <c r="I58" s="437"/>
      <c r="J58" s="175"/>
      <c r="K58" s="313"/>
      <c r="L58" s="176"/>
    </row>
    <row r="59" spans="1:12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41">
        <f>SUM(I60:I60)</f>
        <v>0</v>
      </c>
      <c r="J59" s="175"/>
      <c r="K59" s="313" t="e">
        <f t="shared" ref="K59:K65" si="4">I59/$I$65</f>
        <v>#DIV/0!</v>
      </c>
      <c r="L59" s="176"/>
    </row>
    <row r="60" spans="1:12" s="177" customFormat="1" ht="25.5" x14ac:dyDescent="0.2">
      <c r="A60" s="169" t="s">
        <v>270</v>
      </c>
      <c r="B60" s="193" t="s">
        <v>285</v>
      </c>
      <c r="C60" s="194" t="s">
        <v>15</v>
      </c>
      <c r="D60" s="440">
        <f>'MC '!P183</f>
        <v>6000</v>
      </c>
      <c r="E60" s="547" t="s">
        <v>356</v>
      </c>
      <c r="F60" s="548"/>
      <c r="G60" s="500"/>
      <c r="H60" s="442">
        <f>ROUND(G60*$L$9,2)</f>
        <v>0</v>
      </c>
      <c r="I60" s="439">
        <f>ROUND(H60*D60,2)</f>
        <v>0</v>
      </c>
      <c r="J60" s="175"/>
      <c r="K60" s="313" t="e">
        <f t="shared" si="4"/>
        <v>#DIV/0!</v>
      </c>
      <c r="L60" s="176"/>
    </row>
    <row r="61" spans="1:12" s="177" customFormat="1" ht="12.75" x14ac:dyDescent="0.2">
      <c r="A61" s="182"/>
      <c r="B61" s="183"/>
      <c r="C61" s="184"/>
      <c r="D61" s="184"/>
      <c r="E61" s="184"/>
      <c r="F61" s="219"/>
      <c r="G61" s="438"/>
      <c r="H61" s="438"/>
      <c r="I61" s="437"/>
      <c r="J61" s="175"/>
      <c r="K61" s="313" t="e">
        <f t="shared" si="4"/>
        <v>#DIV/0!</v>
      </c>
      <c r="L61" s="176"/>
    </row>
    <row r="62" spans="1:12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41">
        <f>SUM(I63)</f>
        <v>0</v>
      </c>
      <c r="J62" s="175"/>
      <c r="K62" s="313" t="e">
        <f t="shared" si="4"/>
        <v>#DIV/0!</v>
      </c>
      <c r="L62" s="176"/>
    </row>
    <row r="63" spans="1:12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440">
        <f>'MC '!N188</f>
        <v>180000</v>
      </c>
      <c r="E63" s="547" t="s">
        <v>356</v>
      </c>
      <c r="F63" s="548"/>
      <c r="G63" s="500"/>
      <c r="H63" s="442">
        <f>ROUND(G63*$L$9,2)</f>
        <v>0</v>
      </c>
      <c r="I63" s="439">
        <f>ROUND(H63*D63,2)</f>
        <v>0</v>
      </c>
      <c r="J63" s="175"/>
      <c r="K63" s="313" t="e">
        <f t="shared" si="4"/>
        <v>#DIV/0!</v>
      </c>
      <c r="L63" s="176"/>
    </row>
    <row r="64" spans="1:12" s="177" customFormat="1" ht="12.75" x14ac:dyDescent="0.2">
      <c r="A64" s="182"/>
      <c r="B64" s="183"/>
      <c r="C64" s="184"/>
      <c r="D64" s="184"/>
      <c r="E64" s="184"/>
      <c r="F64" s="184"/>
      <c r="G64" s="438"/>
      <c r="H64" s="438"/>
      <c r="I64" s="437"/>
      <c r="J64" s="175"/>
      <c r="K64" s="313" t="e">
        <f t="shared" si="4"/>
        <v>#DIV/0!</v>
      </c>
      <c r="L64" s="176"/>
    </row>
    <row r="65" spans="1:12" s="177" customFormat="1" ht="12.75" x14ac:dyDescent="0.2">
      <c r="A65" s="195"/>
      <c r="B65" s="196"/>
      <c r="C65" s="197"/>
      <c r="D65" s="197"/>
      <c r="E65" s="197"/>
      <c r="F65" s="527" t="s">
        <v>22</v>
      </c>
      <c r="G65" s="527"/>
      <c r="H65" s="528"/>
      <c r="I65" s="506" t="e">
        <f>SUM(I14:I63)/2</f>
        <v>#DIV/0!</v>
      </c>
      <c r="J65" s="175"/>
      <c r="K65" s="313" t="e">
        <f t="shared" si="4"/>
        <v>#DIV/0!</v>
      </c>
      <c r="L65" s="176"/>
    </row>
    <row r="66" spans="1:12" s="177" customFormat="1" ht="12.75" x14ac:dyDescent="0.2">
      <c r="A66" s="182"/>
      <c r="B66" s="183"/>
      <c r="C66" s="184"/>
      <c r="D66" s="184"/>
      <c r="E66" s="184"/>
      <c r="F66" s="184"/>
      <c r="G66" s="438"/>
      <c r="H66" s="438"/>
      <c r="I66" s="437"/>
      <c r="K66" s="313"/>
      <c r="L66" s="176">
        <v>1</v>
      </c>
    </row>
    <row r="67" spans="1:12" s="177" customFormat="1" ht="23.25" customHeight="1" x14ac:dyDescent="0.2">
      <c r="A67" s="537" t="s">
        <v>39</v>
      </c>
      <c r="B67" s="537"/>
      <c r="C67" s="538" t="e">
        <f>I65</f>
        <v>#DIV/0!</v>
      </c>
      <c r="D67" s="538"/>
      <c r="E67" s="539"/>
      <c r="F67" s="540"/>
      <c r="G67" s="540"/>
      <c r="H67" s="540"/>
      <c r="I67" s="541"/>
      <c r="K67" s="313"/>
      <c r="L67" s="176"/>
    </row>
    <row r="68" spans="1:12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36" t="e">
        <f>I65/30</f>
        <v>#DIV/0!</v>
      </c>
      <c r="J68" s="434" t="s">
        <v>417</v>
      </c>
      <c r="K68" s="313"/>
      <c r="L68" s="176"/>
    </row>
    <row r="69" spans="1:12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2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202"/>
      <c r="K70" s="313"/>
      <c r="L70" s="176"/>
    </row>
    <row r="71" spans="1:12" s="204" customFormat="1" ht="12.75" x14ac:dyDescent="0.2">
      <c r="A71" s="177"/>
      <c r="B71" s="535"/>
      <c r="C71" s="535"/>
      <c r="D71" s="535"/>
      <c r="E71" s="201"/>
      <c r="F71" s="201"/>
      <c r="G71" s="202"/>
      <c r="H71" s="202"/>
      <c r="I71" s="203"/>
      <c r="J71" s="177"/>
      <c r="K71" s="313"/>
      <c r="L71" s="176"/>
    </row>
    <row r="72" spans="1:12" s="204" customFormat="1" ht="12.75" x14ac:dyDescent="0.2">
      <c r="A72" s="177"/>
      <c r="B72" s="205"/>
      <c r="C72" s="536"/>
      <c r="D72" s="536"/>
      <c r="E72" s="536"/>
      <c r="F72" s="536"/>
      <c r="G72" s="536"/>
      <c r="H72" s="536"/>
      <c r="I72" s="206"/>
      <c r="J72" s="177"/>
      <c r="K72" s="313"/>
      <c r="L72" s="176"/>
    </row>
    <row r="73" spans="1:12" s="204" customFormat="1" ht="12.75" x14ac:dyDescent="0.2">
      <c r="A73" s="534"/>
      <c r="B73" s="534"/>
      <c r="C73" s="534"/>
      <c r="D73" s="534"/>
      <c r="E73" s="534"/>
      <c r="F73" s="534"/>
      <c r="G73" s="534"/>
      <c r="H73" s="534"/>
      <c r="I73" s="534"/>
      <c r="J73" s="177"/>
      <c r="K73" s="313"/>
      <c r="L73" s="176"/>
    </row>
    <row r="74" spans="1:12" s="204" customFormat="1" ht="12.75" x14ac:dyDescent="0.2">
      <c r="A74" s="534"/>
      <c r="B74" s="534"/>
      <c r="C74" s="534"/>
      <c r="D74" s="534"/>
      <c r="E74" s="534"/>
      <c r="F74" s="534"/>
      <c r="G74" s="534"/>
      <c r="H74" s="534"/>
      <c r="I74" s="534"/>
      <c r="J74" s="177"/>
      <c r="K74" s="313"/>
      <c r="L74" s="176"/>
    </row>
    <row r="75" spans="1:12" s="204" customFormat="1" ht="12.75" x14ac:dyDescent="0.2">
      <c r="A75" s="534"/>
      <c r="B75" s="534"/>
      <c r="C75" s="534"/>
      <c r="D75" s="534"/>
      <c r="E75" s="534"/>
      <c r="F75" s="534"/>
      <c r="G75" s="534"/>
      <c r="H75" s="534"/>
      <c r="I75" s="534"/>
      <c r="K75" s="313"/>
      <c r="L75" s="177"/>
    </row>
    <row r="76" spans="1:12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2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2" x14ac:dyDescent="0.25">
      <c r="I78" s="51"/>
    </row>
    <row r="79" spans="1:12" x14ac:dyDescent="0.25">
      <c r="I79" s="51"/>
    </row>
    <row r="80" spans="1:12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A67:B67"/>
    <mergeCell ref="C67:D67"/>
    <mergeCell ref="E67:I67"/>
    <mergeCell ref="E19:F19"/>
    <mergeCell ref="E32:F32"/>
    <mergeCell ref="E35:F35"/>
    <mergeCell ref="F65:H65"/>
    <mergeCell ref="E60:F60"/>
    <mergeCell ref="E63:F63"/>
    <mergeCell ref="E36:F36"/>
    <mergeCell ref="E34:F34"/>
    <mergeCell ref="A75:I75"/>
    <mergeCell ref="A74:I74"/>
    <mergeCell ref="B71:D71"/>
    <mergeCell ref="C72:H72"/>
    <mergeCell ref="A73:I73"/>
    <mergeCell ref="D1:G3"/>
    <mergeCell ref="A4:I4"/>
    <mergeCell ref="A5:F5"/>
    <mergeCell ref="E33:F33"/>
    <mergeCell ref="E31:F31"/>
    <mergeCell ref="A6:I6"/>
    <mergeCell ref="F8:H8"/>
    <mergeCell ref="A11:I11"/>
    <mergeCell ref="E15:F15"/>
    <mergeCell ref="E16:F16"/>
    <mergeCell ref="E17:F17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65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Q190"/>
  <sheetViews>
    <sheetView zoomScaleNormal="100" workbookViewId="0">
      <selection activeCell="C4" sqref="C4"/>
    </sheetView>
  </sheetViews>
  <sheetFormatPr defaultRowHeight="12" x14ac:dyDescent="0.2"/>
  <cols>
    <col min="1" max="1" width="11" style="2" customWidth="1"/>
    <col min="2" max="2" width="16.5703125" style="2" customWidth="1"/>
    <col min="3" max="3" width="13.42578125" style="2" customWidth="1"/>
    <col min="4" max="4" width="18.5703125" style="2" customWidth="1"/>
    <col min="5" max="5" width="16" style="2" customWidth="1"/>
    <col min="6" max="6" width="13.5703125" style="2" customWidth="1"/>
    <col min="7" max="7" width="10.140625" style="2" customWidth="1"/>
    <col min="8" max="10" width="9.140625" style="2"/>
    <col min="11" max="12" width="16.5703125" style="2" customWidth="1"/>
    <col min="13" max="13" width="9.5703125" style="2" bestFit="1" customWidth="1"/>
    <col min="14" max="14" width="18.5703125" style="2" customWidth="1"/>
    <col min="15" max="16384" width="9.140625" style="2"/>
  </cols>
  <sheetData>
    <row r="1" spans="1:16" ht="15.75" x14ac:dyDescent="0.2">
      <c r="A1" s="553" t="s">
        <v>272</v>
      </c>
      <c r="B1" s="553"/>
      <c r="C1" s="553"/>
      <c r="D1" s="553"/>
      <c r="E1" s="553"/>
      <c r="F1" s="553"/>
      <c r="G1" s="553"/>
      <c r="H1" s="1"/>
      <c r="I1" s="1"/>
    </row>
    <row r="2" spans="1:16" x14ac:dyDescent="0.2">
      <c r="A2" s="3"/>
      <c r="B2" s="3"/>
      <c r="C2" s="3"/>
      <c r="D2" s="3"/>
      <c r="E2" s="3"/>
      <c r="F2" s="3"/>
      <c r="G2" s="3"/>
    </row>
    <row r="3" spans="1:16" s="162" customFormat="1" x14ac:dyDescent="0.2">
      <c r="A3" s="159" t="str">
        <f>'Trecho 2k'!A14</f>
        <v>1.0</v>
      </c>
      <c r="B3" s="160" t="str">
        <f>'Trecho 2k'!B14</f>
        <v>SERVIÇOS PRELIMINARES</v>
      </c>
      <c r="C3" s="161"/>
      <c r="D3" s="161"/>
      <c r="E3" s="161"/>
      <c r="F3" s="161"/>
      <c r="G3" s="161"/>
      <c r="J3" s="162" t="str">
        <f>'Trecho 30k'!A14</f>
        <v>1.0</v>
      </c>
      <c r="K3" s="162" t="str">
        <f>'Trecho 30k'!B14</f>
        <v>SERVIÇOS PRELIMINARES</v>
      </c>
    </row>
    <row r="4" spans="1:16" x14ac:dyDescent="0.2">
      <c r="A4" s="4">
        <v>1</v>
      </c>
      <c r="B4" s="3" t="s">
        <v>432</v>
      </c>
      <c r="C4" s="4">
        <v>2</v>
      </c>
      <c r="D4" s="3" t="s">
        <v>433</v>
      </c>
      <c r="E4" s="26">
        <v>15</v>
      </c>
      <c r="F4" s="3" t="s">
        <v>434</v>
      </c>
      <c r="G4" s="20">
        <f>C4*E4</f>
        <v>30</v>
      </c>
      <c r="J4" s="2">
        <v>15</v>
      </c>
      <c r="K4" s="2" t="s">
        <v>435</v>
      </c>
      <c r="L4" s="450" t="s">
        <v>436</v>
      </c>
      <c r="M4" s="2">
        <f>J4*C4</f>
        <v>30</v>
      </c>
      <c r="N4" s="2" t="s">
        <v>309</v>
      </c>
    </row>
    <row r="5" spans="1:16" x14ac:dyDescent="0.2">
      <c r="A5" s="6" t="str">
        <f>'Trecho 2k'!A16</f>
        <v>1.2</v>
      </c>
      <c r="B5" s="7" t="s">
        <v>363</v>
      </c>
      <c r="C5" s="3"/>
      <c r="D5" s="3"/>
      <c r="E5" s="3"/>
      <c r="F5" s="3"/>
      <c r="G5" s="5"/>
      <c r="J5" s="2" t="str">
        <f>'Trecho 30k'!A16</f>
        <v>1.2</v>
      </c>
      <c r="K5" s="452" t="str">
        <f>'Trecho 30k'!B16</f>
        <v xml:space="preserve">Placa indicativa da obra (4,80 x 3,00) </v>
      </c>
    </row>
    <row r="6" spans="1:16" x14ac:dyDescent="0.2">
      <c r="A6" s="6"/>
      <c r="B6" s="4" t="s">
        <v>242</v>
      </c>
      <c r="C6" s="3"/>
      <c r="D6" s="4" t="s">
        <v>365</v>
      </c>
      <c r="E6" s="3"/>
      <c r="F6" s="4" t="s">
        <v>366</v>
      </c>
      <c r="G6" s="5"/>
      <c r="J6" s="4" t="s">
        <v>242</v>
      </c>
      <c r="K6" s="3"/>
      <c r="L6" s="4" t="s">
        <v>365</v>
      </c>
      <c r="M6" s="3"/>
      <c r="N6" s="4" t="s">
        <v>366</v>
      </c>
      <c r="O6" s="5"/>
    </row>
    <row r="7" spans="1:16" x14ac:dyDescent="0.2">
      <c r="A7" s="4"/>
      <c r="B7" s="14">
        <v>4.8</v>
      </c>
      <c r="C7" s="4" t="s">
        <v>25</v>
      </c>
      <c r="D7" s="13">
        <v>3</v>
      </c>
      <c r="E7" s="9" t="s">
        <v>25</v>
      </c>
      <c r="F7" s="13">
        <v>1</v>
      </c>
      <c r="G7" s="9" t="s">
        <v>26</v>
      </c>
      <c r="J7" s="14">
        <v>4.8</v>
      </c>
      <c r="K7" s="4" t="s">
        <v>25</v>
      </c>
      <c r="L7" s="13">
        <v>3</v>
      </c>
      <c r="M7" s="9" t="s">
        <v>25</v>
      </c>
      <c r="N7" s="13">
        <f>J4</f>
        <v>15</v>
      </c>
      <c r="O7" s="9" t="s">
        <v>26</v>
      </c>
    </row>
    <row r="8" spans="1:16" x14ac:dyDescent="0.2">
      <c r="A8" s="4"/>
      <c r="B8" s="3"/>
      <c r="C8" s="3"/>
      <c r="D8" s="3"/>
      <c r="E8" s="3"/>
      <c r="F8" s="15">
        <f>B7*D7*F7</f>
        <v>14.399999999999999</v>
      </c>
      <c r="G8" s="11" t="s">
        <v>15</v>
      </c>
      <c r="J8" s="3"/>
      <c r="K8" s="3"/>
      <c r="L8" s="3"/>
      <c r="M8" s="3"/>
      <c r="N8" s="15">
        <f>J7*L7*N7</f>
        <v>215.99999999999997</v>
      </c>
      <c r="O8" s="11" t="s">
        <v>15</v>
      </c>
    </row>
    <row r="9" spans="1:16" x14ac:dyDescent="0.2">
      <c r="A9" s="4"/>
      <c r="B9" s="3"/>
      <c r="C9" s="3"/>
      <c r="D9" s="3"/>
      <c r="E9" s="3"/>
      <c r="F9" s="3"/>
      <c r="G9" s="5"/>
    </row>
    <row r="10" spans="1:16" x14ac:dyDescent="0.2">
      <c r="A10" s="6" t="s">
        <v>71</v>
      </c>
      <c r="B10" s="7" t="s">
        <v>405</v>
      </c>
      <c r="C10" s="3"/>
      <c r="D10" s="3"/>
      <c r="E10" s="3"/>
      <c r="F10" s="3"/>
      <c r="G10" s="5"/>
      <c r="J10" s="2" t="str">
        <f>'Trecho 30k'!A17</f>
        <v>1.3</v>
      </c>
      <c r="K10" s="452" t="str">
        <f>'Trecho 30k'!B17</f>
        <v>Mobilização e Desmobilização</v>
      </c>
    </row>
    <row r="11" spans="1:16" x14ac:dyDescent="0.2">
      <c r="A11" s="6"/>
      <c r="B11" s="4" t="s">
        <v>366</v>
      </c>
      <c r="C11" s="3"/>
      <c r="D11" s="4"/>
      <c r="E11" s="3"/>
      <c r="G11" s="5"/>
      <c r="K11" s="4" t="s">
        <v>366</v>
      </c>
      <c r="L11" s="3"/>
      <c r="M11" s="4"/>
      <c r="N11" s="3"/>
      <c r="P11" s="5"/>
    </row>
    <row r="12" spans="1:16" x14ac:dyDescent="0.2">
      <c r="A12" s="4"/>
      <c r="B12" s="13">
        <f>F7</f>
        <v>1</v>
      </c>
      <c r="C12" s="4"/>
      <c r="D12" s="13"/>
      <c r="E12" s="9"/>
      <c r="F12" s="15">
        <f>F7</f>
        <v>1</v>
      </c>
      <c r="G12" s="11" t="s">
        <v>406</v>
      </c>
      <c r="J12" s="15"/>
      <c r="K12" s="13" t="str">
        <f>O7</f>
        <v>=</v>
      </c>
      <c r="L12" s="4"/>
      <c r="M12" s="13"/>
      <c r="N12" s="13">
        <f>J4</f>
        <v>15</v>
      </c>
      <c r="O12" s="15" t="str">
        <f>O7</f>
        <v>=</v>
      </c>
      <c r="P12" s="11" t="s">
        <v>406</v>
      </c>
    </row>
    <row r="13" spans="1:16" x14ac:dyDescent="0.2">
      <c r="A13" s="4"/>
      <c r="B13" s="3"/>
      <c r="C13" s="3"/>
      <c r="D13" s="3"/>
      <c r="E13" s="3"/>
      <c r="F13" s="3"/>
      <c r="G13" s="5"/>
    </row>
    <row r="14" spans="1:16" x14ac:dyDescent="0.2">
      <c r="A14" s="6" t="s">
        <v>354</v>
      </c>
      <c r="B14" s="7" t="s">
        <v>249</v>
      </c>
      <c r="C14" s="3"/>
      <c r="D14" s="3"/>
      <c r="E14" s="3"/>
      <c r="F14" s="3"/>
      <c r="G14" s="5"/>
      <c r="J14" s="2" t="str">
        <f>'Trecho 30k'!A18</f>
        <v>1.4</v>
      </c>
      <c r="K14" s="452" t="str">
        <f>'Trecho 30k'!B18</f>
        <v>Barracão de obras</v>
      </c>
    </row>
    <row r="15" spans="1:16" x14ac:dyDescent="0.2">
      <c r="A15" s="6"/>
      <c r="B15" s="4" t="s">
        <v>242</v>
      </c>
      <c r="C15" s="3"/>
      <c r="D15" s="4" t="s">
        <v>365</v>
      </c>
      <c r="E15" s="3"/>
      <c r="F15" s="4" t="s">
        <v>366</v>
      </c>
      <c r="G15" s="5"/>
      <c r="K15" s="4" t="s">
        <v>242</v>
      </c>
      <c r="L15" s="3"/>
      <c r="M15" s="4" t="s">
        <v>365</v>
      </c>
      <c r="N15" s="3"/>
      <c r="O15" s="4" t="s">
        <v>366</v>
      </c>
      <c r="P15" s="5"/>
    </row>
    <row r="16" spans="1:16" x14ac:dyDescent="0.2">
      <c r="A16" s="4"/>
      <c r="B16" s="14">
        <v>4</v>
      </c>
      <c r="C16" s="4" t="s">
        <v>25</v>
      </c>
      <c r="D16" s="13">
        <v>6</v>
      </c>
      <c r="E16" s="9" t="s">
        <v>25</v>
      </c>
      <c r="F16" s="13">
        <f>F12</f>
        <v>1</v>
      </c>
      <c r="G16" s="9" t="s">
        <v>26</v>
      </c>
      <c r="K16" s="14">
        <v>4</v>
      </c>
      <c r="L16" s="4" t="s">
        <v>25</v>
      </c>
      <c r="M16" s="13">
        <v>6</v>
      </c>
      <c r="N16" s="9" t="s">
        <v>25</v>
      </c>
      <c r="O16" s="13">
        <f>N12</f>
        <v>15</v>
      </c>
      <c r="P16" s="9"/>
    </row>
    <row r="17" spans="1:16" x14ac:dyDescent="0.2">
      <c r="A17" s="3"/>
      <c r="B17" s="3"/>
      <c r="C17" s="3"/>
      <c r="D17" s="3"/>
      <c r="E17" s="3"/>
      <c r="F17" s="15">
        <f>B16*D16*F16</f>
        <v>24</v>
      </c>
      <c r="G17" s="11" t="s">
        <v>15</v>
      </c>
      <c r="J17" s="15">
        <f>B16*D16*E4</f>
        <v>360</v>
      </c>
      <c r="K17" s="3"/>
      <c r="L17" s="3"/>
      <c r="M17" s="3"/>
      <c r="N17" s="3"/>
      <c r="O17" s="15">
        <f>K16*M16*O16</f>
        <v>360</v>
      </c>
      <c r="P17" s="11" t="s">
        <v>15</v>
      </c>
    </row>
    <row r="18" spans="1:16" x14ac:dyDescent="0.2">
      <c r="A18" s="3"/>
      <c r="B18" s="3"/>
      <c r="C18" s="3"/>
      <c r="D18" s="3"/>
      <c r="E18" s="3"/>
      <c r="F18" s="3"/>
      <c r="G18" s="3"/>
    </row>
    <row r="19" spans="1:16" s="162" customFormat="1" x14ac:dyDescent="0.2">
      <c r="A19" s="159" t="str">
        <f>'Trecho 2k'!A21</f>
        <v>2.0</v>
      </c>
      <c r="B19" s="160" t="str">
        <f>'Trecho 2k'!B21</f>
        <v xml:space="preserve">TERRAPLENAGEM </v>
      </c>
      <c r="C19" s="161"/>
      <c r="D19" s="161"/>
      <c r="E19" s="161"/>
      <c r="F19" s="161"/>
      <c r="G19" s="161"/>
      <c r="J19" s="453" t="str">
        <f>'Trecho 30k'!A21</f>
        <v>2.0</v>
      </c>
      <c r="K19" s="453" t="str">
        <f>'Trecho 30k'!B21</f>
        <v xml:space="preserve">TERRAPLENAGEM </v>
      </c>
    </row>
    <row r="20" spans="1:16" x14ac:dyDescent="0.2">
      <c r="A20" s="3"/>
      <c r="B20" s="3"/>
      <c r="C20" s="3"/>
      <c r="D20" s="3"/>
      <c r="E20" s="3"/>
      <c r="F20" s="3"/>
      <c r="G20" s="3"/>
    </row>
    <row r="21" spans="1:16" x14ac:dyDescent="0.2">
      <c r="A21" s="3"/>
      <c r="B21" s="30"/>
      <c r="C21" s="31" t="s">
        <v>293</v>
      </c>
      <c r="D21" s="32" t="s">
        <v>26</v>
      </c>
      <c r="E21" s="435">
        <v>2000</v>
      </c>
      <c r="F21" s="34" t="s">
        <v>20</v>
      </c>
      <c r="G21" s="3"/>
      <c r="K21" s="31" t="s">
        <v>293</v>
      </c>
      <c r="L21" s="32" t="s">
        <v>26</v>
      </c>
      <c r="M21" s="435">
        <v>30000</v>
      </c>
      <c r="N21" s="34" t="s">
        <v>20</v>
      </c>
    </row>
    <row r="22" spans="1:16" x14ac:dyDescent="0.2">
      <c r="A22" s="3"/>
      <c r="B22" s="3"/>
      <c r="C22" s="3"/>
      <c r="D22" s="3"/>
      <c r="E22" s="3"/>
      <c r="F22" s="3"/>
      <c r="G22" s="3"/>
    </row>
    <row r="23" spans="1:16" x14ac:dyDescent="0.2">
      <c r="A23" s="6" t="str">
        <f>'Trecho 2k'!A22</f>
        <v>2.1</v>
      </c>
      <c r="B23" s="7" t="str">
        <f>'Trecho 2k'!B22</f>
        <v>Escavação e carga de material de jazida</v>
      </c>
      <c r="C23" s="3"/>
      <c r="D23" s="5"/>
      <c r="E23" s="5"/>
      <c r="F23" s="5"/>
      <c r="G23" s="5"/>
      <c r="J23" s="6" t="str">
        <f>'Trecho 30k'!A22</f>
        <v>2.1</v>
      </c>
      <c r="K23" s="7" t="str">
        <f>'Trecho 30k'!B22</f>
        <v>Escavação e carga de material de jazida</v>
      </c>
      <c r="L23" s="3"/>
      <c r="M23" s="5"/>
      <c r="N23" s="5"/>
      <c r="O23" s="5"/>
      <c r="P23" s="5"/>
    </row>
    <row r="24" spans="1:16" x14ac:dyDescent="0.2">
      <c r="A24" s="6"/>
      <c r="B24" s="4" t="s">
        <v>241</v>
      </c>
      <c r="C24" s="4"/>
      <c r="D24" s="8" t="s">
        <v>242</v>
      </c>
      <c r="E24" s="5"/>
      <c r="F24" s="8"/>
      <c r="G24" s="20"/>
      <c r="J24" s="6"/>
      <c r="K24" s="4" t="s">
        <v>241</v>
      </c>
      <c r="L24" s="4"/>
      <c r="M24" s="8" t="s">
        <v>242</v>
      </c>
      <c r="N24" s="5"/>
      <c r="O24" s="8"/>
      <c r="P24" s="20"/>
    </row>
    <row r="25" spans="1:16" x14ac:dyDescent="0.2">
      <c r="A25" s="6"/>
      <c r="B25" s="14">
        <f>E21</f>
        <v>2000</v>
      </c>
      <c r="C25" s="4" t="s">
        <v>25</v>
      </c>
      <c r="D25" s="64">
        <v>6</v>
      </c>
      <c r="E25" s="9" t="s">
        <v>26</v>
      </c>
      <c r="F25" s="13">
        <f>ROUND(B25*D25,2)</f>
        <v>12000</v>
      </c>
      <c r="G25" s="8" t="s">
        <v>15</v>
      </c>
      <c r="J25" s="6"/>
      <c r="K25" s="14">
        <f>M21</f>
        <v>30000</v>
      </c>
      <c r="L25" s="4" t="s">
        <v>25</v>
      </c>
      <c r="M25" s="64">
        <v>6</v>
      </c>
      <c r="N25" s="9" t="s">
        <v>26</v>
      </c>
      <c r="O25" s="13">
        <f>ROUND(K25*M25,2)</f>
        <v>180000</v>
      </c>
      <c r="P25" s="8" t="s">
        <v>15</v>
      </c>
    </row>
    <row r="26" spans="1:16" x14ac:dyDescent="0.2">
      <c r="A26" s="6"/>
      <c r="B26" s="7"/>
      <c r="C26" s="3"/>
      <c r="D26" s="5"/>
      <c r="E26" s="5"/>
      <c r="F26" s="5"/>
      <c r="G26" s="5"/>
      <c r="J26" s="6"/>
      <c r="K26" s="7"/>
      <c r="L26" s="3"/>
      <c r="M26" s="5"/>
      <c r="N26" s="5"/>
      <c r="O26" s="5"/>
      <c r="P26" s="5"/>
    </row>
    <row r="27" spans="1:16" x14ac:dyDescent="0.2">
      <c r="A27" s="6"/>
      <c r="B27" s="4" t="s">
        <v>244</v>
      </c>
      <c r="C27" s="4"/>
      <c r="D27" s="8" t="s">
        <v>243</v>
      </c>
      <c r="E27" s="5"/>
      <c r="F27" s="8"/>
      <c r="G27" s="20"/>
      <c r="J27" s="6"/>
      <c r="K27" s="4" t="s">
        <v>244</v>
      </c>
      <c r="L27" s="4"/>
      <c r="M27" s="8" t="s">
        <v>243</v>
      </c>
      <c r="N27" s="5"/>
      <c r="O27" s="8"/>
      <c r="P27" s="20"/>
    </row>
    <row r="28" spans="1:16" x14ac:dyDescent="0.2">
      <c r="A28" s="6"/>
      <c r="B28" s="14">
        <f>F25</f>
        <v>12000</v>
      </c>
      <c r="C28" s="4" t="s">
        <v>25</v>
      </c>
      <c r="D28" s="64">
        <v>0.2</v>
      </c>
      <c r="E28" s="9" t="s">
        <v>26</v>
      </c>
      <c r="F28" s="15">
        <f>ROUND(B28*D28,2)</f>
        <v>2400</v>
      </c>
      <c r="G28" s="10" t="s">
        <v>17</v>
      </c>
      <c r="J28" s="6"/>
      <c r="K28" s="14">
        <f>O25</f>
        <v>180000</v>
      </c>
      <c r="L28" s="4" t="s">
        <v>25</v>
      </c>
      <c r="M28" s="64">
        <v>0.2</v>
      </c>
      <c r="N28" s="9" t="s">
        <v>26</v>
      </c>
      <c r="O28" s="15">
        <f>ROUND(K28*M28,2)</f>
        <v>36000</v>
      </c>
      <c r="P28" s="10" t="s">
        <v>17</v>
      </c>
    </row>
    <row r="29" spans="1:16" x14ac:dyDescent="0.2">
      <c r="A29" s="3"/>
      <c r="B29" s="3"/>
      <c r="C29" s="3"/>
      <c r="D29" s="3"/>
      <c r="E29" s="3"/>
      <c r="F29" s="3"/>
      <c r="G29" s="3"/>
    </row>
    <row r="30" spans="1:16" x14ac:dyDescent="0.2">
      <c r="A30" s="6" t="str">
        <f>'Trecho 2k'!A23</f>
        <v>2.2</v>
      </c>
      <c r="B30" s="7" t="str">
        <f>'Trecho 2k'!B23</f>
        <v>Transp. local c/ basc. 10m3 de rodov. não pav, DMT até 5 km</v>
      </c>
      <c r="C30" s="3"/>
      <c r="D30" s="5"/>
      <c r="E30" s="5"/>
      <c r="F30" s="21"/>
      <c r="G30" s="20"/>
      <c r="J30" s="6" t="str">
        <f>'Trecho 30k'!A23</f>
        <v>2.2</v>
      </c>
      <c r="K30" s="7" t="str">
        <f>'Trecho 30k'!B23</f>
        <v>Transp. local c/ basc. 10m3 de rodov. não pav, DMT até 5 km</v>
      </c>
      <c r="L30" s="6"/>
      <c r="M30" s="6"/>
      <c r="N30" s="6"/>
      <c r="O30" s="6"/>
    </row>
    <row r="31" spans="1:16" s="4" customFormat="1" x14ac:dyDescent="0.2">
      <c r="B31" s="14"/>
      <c r="D31" s="8"/>
      <c r="E31" s="22" t="s">
        <v>45</v>
      </c>
      <c r="F31" s="22"/>
      <c r="G31" s="20"/>
      <c r="K31" s="14"/>
      <c r="L31" s="8"/>
      <c r="N31" s="22" t="s">
        <v>45</v>
      </c>
      <c r="O31" s="20"/>
    </row>
    <row r="32" spans="1:16" s="4" customFormat="1" x14ac:dyDescent="0.2">
      <c r="B32" s="14" t="s">
        <v>44</v>
      </c>
      <c r="D32" s="8" t="s">
        <v>27</v>
      </c>
      <c r="E32" s="9"/>
      <c r="F32" s="14" t="s">
        <v>46</v>
      </c>
      <c r="G32" s="20"/>
      <c r="K32" s="14" t="s">
        <v>44</v>
      </c>
      <c r="M32" s="8" t="s">
        <v>27</v>
      </c>
      <c r="N32" s="9"/>
      <c r="O32" s="14" t="s">
        <v>46</v>
      </c>
    </row>
    <row r="33" spans="1:16" s="4" customFormat="1" x14ac:dyDescent="0.2">
      <c r="B33" s="14">
        <f>F28</f>
        <v>2400</v>
      </c>
      <c r="C33" s="4" t="s">
        <v>25</v>
      </c>
      <c r="D33" s="13">
        <v>1.5</v>
      </c>
      <c r="E33" s="9" t="s">
        <v>26</v>
      </c>
      <c r="F33" s="14">
        <f>ROUND(B33*D33,2)</f>
        <v>3600</v>
      </c>
      <c r="G33" s="4" t="s">
        <v>28</v>
      </c>
      <c r="K33" s="14">
        <f>O28</f>
        <v>36000</v>
      </c>
      <c r="L33" s="4" t="s">
        <v>25</v>
      </c>
      <c r="M33" s="13">
        <v>1.5</v>
      </c>
      <c r="N33" s="9" t="s">
        <v>26</v>
      </c>
      <c r="O33" s="14">
        <f>ROUND(K33*M33,2)</f>
        <v>54000</v>
      </c>
      <c r="P33" s="4" t="s">
        <v>28</v>
      </c>
    </row>
    <row r="34" spans="1:16" x14ac:dyDescent="0.2">
      <c r="A34" s="3"/>
      <c r="B34" s="23" t="str">
        <f>F32</f>
        <v>Compra, Esc. e Carga (t)</v>
      </c>
      <c r="C34" s="3"/>
      <c r="D34" s="23" t="s">
        <v>29</v>
      </c>
      <c r="E34" s="8"/>
      <c r="F34" s="8" t="s">
        <v>47</v>
      </c>
      <c r="G34" s="20"/>
      <c r="K34" s="23" t="str">
        <f>O32</f>
        <v>Compra, Esc. e Carga (t)</v>
      </c>
      <c r="L34" s="3"/>
      <c r="M34" s="23" t="s">
        <v>29</v>
      </c>
      <c r="N34" s="8"/>
      <c r="O34" s="8" t="s">
        <v>47</v>
      </c>
    </row>
    <row r="35" spans="1:16" x14ac:dyDescent="0.2">
      <c r="A35" s="23"/>
      <c r="B35" s="14">
        <f>F33</f>
        <v>3600</v>
      </c>
      <c r="C35" s="4"/>
      <c r="D35" s="14">
        <v>1.2</v>
      </c>
      <c r="E35" s="8" t="s">
        <v>30</v>
      </c>
      <c r="F35" s="64">
        <v>5</v>
      </c>
      <c r="G35" s="20"/>
      <c r="K35" s="14">
        <f>O33</f>
        <v>54000</v>
      </c>
      <c r="L35" s="4"/>
      <c r="M35" s="14">
        <v>1.2</v>
      </c>
      <c r="N35" s="8" t="s">
        <v>30</v>
      </c>
      <c r="O35" s="64">
        <v>5</v>
      </c>
    </row>
    <row r="36" spans="1:16" x14ac:dyDescent="0.2">
      <c r="A36" s="23"/>
      <c r="C36" s="4"/>
      <c r="D36" s="14"/>
      <c r="E36" s="8"/>
      <c r="F36" s="64"/>
      <c r="G36" s="20"/>
      <c r="K36" s="4"/>
      <c r="L36" s="14"/>
      <c r="M36" s="8"/>
      <c r="N36" s="64"/>
      <c r="O36" s="20"/>
    </row>
    <row r="37" spans="1:16" x14ac:dyDescent="0.2">
      <c r="A37" s="23"/>
      <c r="B37" s="21" t="s">
        <v>31</v>
      </c>
      <c r="C37" s="12" t="s">
        <v>26</v>
      </c>
      <c r="D37" s="15">
        <f>ROUND(B35*D35*F35,2)</f>
        <v>21600</v>
      </c>
      <c r="E37" s="10" t="s">
        <v>32</v>
      </c>
      <c r="F37" s="21"/>
      <c r="G37" s="20"/>
      <c r="I37" s="66"/>
      <c r="K37" s="21" t="s">
        <v>31</v>
      </c>
      <c r="L37" s="12" t="s">
        <v>26</v>
      </c>
      <c r="M37" s="15">
        <f>ROUND(K35*M35*O35,2)</f>
        <v>324000</v>
      </c>
      <c r="N37" s="10" t="s">
        <v>32</v>
      </c>
      <c r="O37" s="20"/>
    </row>
    <row r="38" spans="1:16" x14ac:dyDescent="0.2">
      <c r="A38" s="3"/>
      <c r="B38" s="3"/>
      <c r="C38" s="3"/>
      <c r="D38" s="3"/>
      <c r="E38" s="3"/>
      <c r="F38" s="3"/>
      <c r="G38" s="3"/>
    </row>
    <row r="39" spans="1:16" x14ac:dyDescent="0.2">
      <c r="A39" s="6" t="str">
        <f>'Trecho 2k'!A24</f>
        <v>2.3</v>
      </c>
      <c r="B39" s="7" t="str">
        <f>'Trecho 2k'!B24</f>
        <v>Transporte de material - bota-fora, DMT até 5 km</v>
      </c>
      <c r="C39" s="3"/>
      <c r="D39" s="5"/>
      <c r="E39" s="5"/>
      <c r="F39" s="5"/>
      <c r="G39" s="5"/>
      <c r="J39" s="6" t="str">
        <f>'Trecho 30k'!A24</f>
        <v>2.3</v>
      </c>
      <c r="K39" s="7" t="str">
        <f>'Trecho 30k'!B24</f>
        <v>Transporte de material - bota-fora, DMT até 5 km</v>
      </c>
      <c r="L39" s="3"/>
      <c r="M39" s="5"/>
      <c r="N39" s="5"/>
      <c r="O39" s="5"/>
      <c r="P39" s="5"/>
    </row>
    <row r="40" spans="1:16" x14ac:dyDescent="0.2">
      <c r="A40" s="3"/>
      <c r="B40" s="4" t="s">
        <v>244</v>
      </c>
      <c r="C40" s="4"/>
      <c r="D40" s="8" t="s">
        <v>48</v>
      </c>
      <c r="E40" s="5"/>
      <c r="F40" s="8" t="s">
        <v>49</v>
      </c>
      <c r="G40" s="20"/>
      <c r="J40" s="3"/>
      <c r="K40" s="4" t="s">
        <v>244</v>
      </c>
      <c r="L40" s="4"/>
      <c r="M40" s="8" t="s">
        <v>48</v>
      </c>
      <c r="N40" s="5"/>
      <c r="O40" s="8" t="s">
        <v>49</v>
      </c>
      <c r="P40" s="20"/>
    </row>
    <row r="41" spans="1:16" x14ac:dyDescent="0.2">
      <c r="A41" s="3"/>
      <c r="B41" s="14">
        <f>F25</f>
        <v>12000</v>
      </c>
      <c r="C41" s="4" t="s">
        <v>25</v>
      </c>
      <c r="D41" s="13">
        <v>0.1</v>
      </c>
      <c r="E41" s="9" t="s">
        <v>26</v>
      </c>
      <c r="F41" s="13">
        <f>ROUND(B41*D41,2)</f>
        <v>1200</v>
      </c>
      <c r="G41" s="8" t="s">
        <v>17</v>
      </c>
      <c r="J41" s="3"/>
      <c r="K41" s="457">
        <f>O25</f>
        <v>180000</v>
      </c>
      <c r="L41" s="4" t="s">
        <v>25</v>
      </c>
      <c r="M41" s="13">
        <v>0.1</v>
      </c>
      <c r="N41" s="9" t="s">
        <v>26</v>
      </c>
      <c r="O41" s="13">
        <f>ROUND(K41*M41,2)</f>
        <v>18000</v>
      </c>
      <c r="P41" s="8" t="s">
        <v>17</v>
      </c>
    </row>
    <row r="42" spans="1:16" s="4" customFormat="1" x14ac:dyDescent="0.2">
      <c r="B42" s="14"/>
      <c r="D42" s="22" t="s">
        <v>45</v>
      </c>
      <c r="F42" s="22"/>
      <c r="G42" s="20"/>
      <c r="K42" s="14"/>
      <c r="N42" s="22" t="s">
        <v>45</v>
      </c>
      <c r="O42" s="22"/>
      <c r="P42" s="20"/>
    </row>
    <row r="43" spans="1:16" s="4" customFormat="1" x14ac:dyDescent="0.2">
      <c r="B43" s="14" t="str">
        <f>F40</f>
        <v>Bota-fora (m³)</v>
      </c>
      <c r="D43" s="8" t="s">
        <v>27</v>
      </c>
      <c r="E43" s="9"/>
      <c r="F43" s="14" t="s">
        <v>50</v>
      </c>
      <c r="G43" s="20"/>
      <c r="K43" s="14" t="str">
        <f>O40</f>
        <v>Bota-fora (m³)</v>
      </c>
      <c r="M43" s="8" t="s">
        <v>27</v>
      </c>
      <c r="N43" s="9"/>
      <c r="O43" s="14" t="s">
        <v>50</v>
      </c>
      <c r="P43" s="20"/>
    </row>
    <row r="44" spans="1:16" s="4" customFormat="1" x14ac:dyDescent="0.2">
      <c r="B44" s="14">
        <f>F41</f>
        <v>1200</v>
      </c>
      <c r="C44" s="4" t="s">
        <v>25</v>
      </c>
      <c r="D44" s="13">
        <v>1.5</v>
      </c>
      <c r="E44" s="9" t="s">
        <v>26</v>
      </c>
      <c r="F44" s="14">
        <f>ROUND(B44*D44,2)</f>
        <v>1800</v>
      </c>
      <c r="G44" s="4" t="s">
        <v>28</v>
      </c>
      <c r="K44" s="14">
        <f>O41</f>
        <v>18000</v>
      </c>
      <c r="L44" s="4" t="s">
        <v>25</v>
      </c>
      <c r="M44" s="13">
        <v>1.5</v>
      </c>
      <c r="N44" s="9" t="s">
        <v>26</v>
      </c>
      <c r="O44" s="14">
        <f>ROUND(K44*M44,2)</f>
        <v>27000</v>
      </c>
      <c r="P44" s="4" t="s">
        <v>28</v>
      </c>
    </row>
    <row r="45" spans="1:16" x14ac:dyDescent="0.2">
      <c r="A45" s="3"/>
      <c r="B45" s="14" t="str">
        <f>F43</f>
        <v>Bota-fora (t)</v>
      </c>
      <c r="C45" s="3"/>
      <c r="D45" s="8" t="s">
        <v>29</v>
      </c>
      <c r="E45" s="8"/>
      <c r="F45" s="4" t="s">
        <v>170</v>
      </c>
      <c r="G45" s="20"/>
      <c r="J45" s="3"/>
      <c r="K45" s="14" t="str">
        <f>O43</f>
        <v>Bota-fora (t)</v>
      </c>
      <c r="L45" s="3"/>
      <c r="M45" s="8" t="s">
        <v>29</v>
      </c>
      <c r="N45" s="8"/>
      <c r="O45" s="4" t="s">
        <v>170</v>
      </c>
      <c r="P45" s="20"/>
    </row>
    <row r="46" spans="1:16" x14ac:dyDescent="0.2">
      <c r="A46" s="23"/>
      <c r="B46" s="14">
        <f>F44</f>
        <v>1800</v>
      </c>
      <c r="C46" s="4" t="s">
        <v>25</v>
      </c>
      <c r="D46" s="65">
        <v>1.2</v>
      </c>
      <c r="E46" s="8"/>
      <c r="F46" s="143">
        <v>5</v>
      </c>
      <c r="G46" s="20"/>
      <c r="J46" s="23"/>
      <c r="K46" s="14">
        <f>O44</f>
        <v>27000</v>
      </c>
      <c r="L46" s="4" t="s">
        <v>25</v>
      </c>
      <c r="M46" s="65">
        <v>1.2</v>
      </c>
      <c r="N46" s="8"/>
      <c r="O46" s="143">
        <v>5</v>
      </c>
      <c r="P46" s="20"/>
    </row>
    <row r="47" spans="1:16" x14ac:dyDescent="0.2">
      <c r="A47" s="23"/>
      <c r="B47" s="21" t="s">
        <v>51</v>
      </c>
      <c r="C47" s="12" t="s">
        <v>26</v>
      </c>
      <c r="D47" s="15">
        <f>ROUND(B46*D46*F46,2)</f>
        <v>10800</v>
      </c>
      <c r="E47" s="10" t="s">
        <v>32</v>
      </c>
      <c r="F47" s="21"/>
      <c r="G47" s="20"/>
      <c r="J47" s="23"/>
      <c r="K47" s="21" t="s">
        <v>51</v>
      </c>
      <c r="L47" s="12" t="s">
        <v>26</v>
      </c>
      <c r="M47" s="15">
        <f>ROUND(K46*M46*O46,2)</f>
        <v>162000</v>
      </c>
      <c r="N47" s="10" t="s">
        <v>32</v>
      </c>
      <c r="O47" s="21"/>
      <c r="P47" s="20"/>
    </row>
    <row r="48" spans="1:16" x14ac:dyDescent="0.2">
      <c r="A48" s="4"/>
      <c r="B48" s="3"/>
      <c r="C48" s="3"/>
      <c r="D48" s="3"/>
      <c r="E48" s="3"/>
      <c r="F48" s="3"/>
      <c r="G48" s="3"/>
    </row>
    <row r="49" spans="1:15" x14ac:dyDescent="0.2">
      <c r="A49" s="6" t="str">
        <f>'Trecho 2k'!A25</f>
        <v>2.4</v>
      </c>
      <c r="B49" s="7" t="str">
        <f>'Trecho 2k'!B25</f>
        <v>Regularizacao  de subleito</v>
      </c>
      <c r="C49" s="3"/>
      <c r="D49" s="3"/>
      <c r="E49" s="3"/>
      <c r="F49" s="3"/>
      <c r="G49" s="3"/>
      <c r="J49" s="6" t="str">
        <f>'Trecho 30k'!A25</f>
        <v>2.4</v>
      </c>
      <c r="K49" s="7" t="str">
        <f>'Trecho 30k'!B25</f>
        <v>Regularizacao  de subleito</v>
      </c>
    </row>
    <row r="50" spans="1:15" x14ac:dyDescent="0.2">
      <c r="A50" s="3"/>
      <c r="B50" s="4"/>
      <c r="C50" s="13" t="s">
        <v>169</v>
      </c>
      <c r="D50" s="9" t="s">
        <v>26</v>
      </c>
      <c r="E50" s="15">
        <f>F25</f>
        <v>12000</v>
      </c>
      <c r="F50" s="10" t="s">
        <v>15</v>
      </c>
      <c r="G50" s="5"/>
      <c r="L50" s="13" t="s">
        <v>169</v>
      </c>
      <c r="M50" s="9" t="s">
        <v>26</v>
      </c>
      <c r="N50" s="15">
        <f>O25</f>
        <v>180000</v>
      </c>
      <c r="O50" s="10" t="s">
        <v>15</v>
      </c>
    </row>
    <row r="51" spans="1:15" x14ac:dyDescent="0.2">
      <c r="A51" s="3"/>
      <c r="B51" s="3"/>
      <c r="C51" s="3"/>
      <c r="D51" s="5"/>
      <c r="E51" s="5"/>
      <c r="F51" s="5"/>
      <c r="G51" s="5"/>
    </row>
    <row r="52" spans="1:15" x14ac:dyDescent="0.2">
      <c r="A52" s="6" t="str">
        <f>'Trecho 2k'!A26</f>
        <v>2.5</v>
      </c>
      <c r="B52" s="7" t="str">
        <f>'Trecho 2k'!B26</f>
        <v>Compactação de aterro a 100% do proctor normal</v>
      </c>
      <c r="C52" s="3"/>
      <c r="D52" s="3"/>
      <c r="E52" s="3"/>
      <c r="F52" s="5"/>
      <c r="G52" s="5"/>
      <c r="J52" s="6" t="str">
        <f>'Trecho 30k'!A26</f>
        <v>2.5</v>
      </c>
      <c r="K52" s="7" t="str">
        <f>'Trecho 30k'!B26</f>
        <v>Compactação de aterro a 100% do proctor normal</v>
      </c>
    </row>
    <row r="53" spans="1:15" x14ac:dyDescent="0.2">
      <c r="A53" s="6"/>
      <c r="B53" s="4" t="s">
        <v>17</v>
      </c>
      <c r="C53" s="4"/>
      <c r="D53" s="8" t="s">
        <v>171</v>
      </c>
      <c r="E53" s="5"/>
      <c r="F53" s="5"/>
      <c r="G53" s="5"/>
      <c r="K53" s="4" t="s">
        <v>17</v>
      </c>
      <c r="L53" s="4"/>
      <c r="M53" s="8" t="s">
        <v>171</v>
      </c>
      <c r="N53" s="5"/>
    </row>
    <row r="54" spans="1:15" x14ac:dyDescent="0.2">
      <c r="A54" s="6"/>
      <c r="B54" s="14">
        <f>E50</f>
        <v>12000</v>
      </c>
      <c r="C54" s="4" t="s">
        <v>25</v>
      </c>
      <c r="D54" s="13">
        <v>0.2</v>
      </c>
      <c r="E54" s="9"/>
      <c r="F54" s="5"/>
      <c r="G54" s="5"/>
      <c r="K54" s="14">
        <f>N50</f>
        <v>180000</v>
      </c>
      <c r="L54" s="4" t="s">
        <v>25</v>
      </c>
      <c r="M54" s="13">
        <v>0.2</v>
      </c>
      <c r="N54" s="9"/>
    </row>
    <row r="55" spans="1:15" x14ac:dyDescent="0.2">
      <c r="A55" s="6"/>
      <c r="B55" s="4" t="s">
        <v>85</v>
      </c>
      <c r="C55" s="12" t="s">
        <v>26</v>
      </c>
      <c r="D55" s="15">
        <f>ROUND(B54*D54,2)</f>
        <v>2400</v>
      </c>
      <c r="E55" s="10" t="s">
        <v>17</v>
      </c>
      <c r="F55" s="5"/>
      <c r="G55" s="5"/>
      <c r="K55" s="4" t="s">
        <v>85</v>
      </c>
      <c r="L55" s="12" t="s">
        <v>26</v>
      </c>
      <c r="M55" s="15">
        <f>ROUND(K54*M54,2)</f>
        <v>36000</v>
      </c>
      <c r="N55" s="10" t="s">
        <v>17</v>
      </c>
    </row>
    <row r="56" spans="1:15" x14ac:dyDescent="0.2">
      <c r="A56" s="3"/>
      <c r="B56" s="3"/>
      <c r="C56" s="3"/>
      <c r="D56" s="5"/>
      <c r="E56" s="5"/>
      <c r="F56" s="5"/>
      <c r="G56" s="5"/>
    </row>
    <row r="57" spans="1:15" x14ac:dyDescent="0.2">
      <c r="A57" s="6" t="str">
        <f>'Trecho 2k'!A27</f>
        <v>2.6</v>
      </c>
      <c r="B57" s="7" t="str">
        <f>'Trecho 2k'!B27</f>
        <v>Base solo estabilizado granulometricamente  sem mistura</v>
      </c>
      <c r="C57" s="3"/>
      <c r="D57" s="5"/>
      <c r="E57" s="5"/>
      <c r="F57" s="5"/>
      <c r="G57" s="5"/>
      <c r="J57" s="6" t="str">
        <f>'Trecho 30k'!A27</f>
        <v>2.6</v>
      </c>
      <c r="K57" s="7" t="str">
        <f>'Trecho 30k'!B27</f>
        <v>Base solo estabilizado granulometricamente  sem mistura</v>
      </c>
    </row>
    <row r="58" spans="1:15" x14ac:dyDescent="0.2">
      <c r="A58" s="3"/>
      <c r="B58" s="3"/>
      <c r="C58" s="22" t="s">
        <v>274</v>
      </c>
      <c r="D58" s="9" t="s">
        <v>26</v>
      </c>
      <c r="E58" s="15">
        <f>F28</f>
        <v>2400</v>
      </c>
      <c r="F58" s="10" t="s">
        <v>17</v>
      </c>
      <c r="G58" s="5"/>
      <c r="K58" s="3"/>
      <c r="L58" s="22" t="s">
        <v>274</v>
      </c>
      <c r="M58" s="9" t="s">
        <v>26</v>
      </c>
      <c r="N58" s="15">
        <f>O28</f>
        <v>36000</v>
      </c>
      <c r="O58" s="10" t="s">
        <v>17</v>
      </c>
    </row>
    <row r="59" spans="1:15" x14ac:dyDescent="0.2">
      <c r="A59" s="3"/>
      <c r="B59" s="3"/>
      <c r="C59" s="3"/>
      <c r="D59" s="5"/>
      <c r="E59" s="5"/>
      <c r="F59" s="5"/>
      <c r="G59" s="5"/>
    </row>
    <row r="60" spans="1:15" x14ac:dyDescent="0.2">
      <c r="A60" s="6" t="s">
        <v>357</v>
      </c>
      <c r="B60" s="7" t="s">
        <v>358</v>
      </c>
      <c r="C60" s="3"/>
      <c r="D60" s="5"/>
      <c r="E60" s="5"/>
      <c r="F60" s="5"/>
      <c r="G60" s="5"/>
      <c r="J60" s="6" t="str">
        <f>A60</f>
        <v>2.7</v>
      </c>
      <c r="K60" s="7" t="str">
        <f>B60</f>
        <v>Desm. dest. de área e estocagem do material de limpeza com árvores de diâmetro até 0,15 m</v>
      </c>
    </row>
    <row r="61" spans="1:15" x14ac:dyDescent="0.2">
      <c r="A61" s="3"/>
      <c r="B61" s="4" t="s">
        <v>359</v>
      </c>
      <c r="C61" s="3"/>
      <c r="D61" s="8" t="s">
        <v>360</v>
      </c>
      <c r="E61" s="5"/>
      <c r="F61" s="5"/>
      <c r="G61" s="5"/>
      <c r="K61" s="4" t="s">
        <v>359</v>
      </c>
      <c r="L61" s="3"/>
      <c r="M61" s="8" t="s">
        <v>360</v>
      </c>
      <c r="N61" s="5"/>
    </row>
    <row r="62" spans="1:15" x14ac:dyDescent="0.2">
      <c r="A62" s="3"/>
      <c r="B62" s="14">
        <f>B25</f>
        <v>2000</v>
      </c>
      <c r="C62" s="4" t="s">
        <v>25</v>
      </c>
      <c r="D62" s="13">
        <v>6</v>
      </c>
      <c r="E62" s="5"/>
      <c r="F62" s="5"/>
      <c r="G62" s="5"/>
      <c r="K62" s="14">
        <f>K25</f>
        <v>30000</v>
      </c>
      <c r="L62" s="4" t="s">
        <v>25</v>
      </c>
      <c r="M62" s="13">
        <v>6</v>
      </c>
      <c r="N62" s="5"/>
    </row>
    <row r="63" spans="1:15" x14ac:dyDescent="0.2">
      <c r="A63" s="3"/>
      <c r="B63" s="4" t="s">
        <v>361</v>
      </c>
      <c r="C63" s="4" t="s">
        <v>26</v>
      </c>
      <c r="D63" s="15">
        <f>ROUND(B62*D62,2)</f>
        <v>12000</v>
      </c>
      <c r="E63" s="10" t="s">
        <v>15</v>
      </c>
      <c r="F63" s="5"/>
      <c r="G63" s="5"/>
      <c r="K63" s="4" t="s">
        <v>361</v>
      </c>
      <c r="L63" s="4" t="s">
        <v>26</v>
      </c>
      <c r="M63" s="15">
        <f>ROUND(K62*M62,2)</f>
        <v>180000</v>
      </c>
      <c r="N63" s="10" t="s">
        <v>15</v>
      </c>
    </row>
    <row r="64" spans="1:15" x14ac:dyDescent="0.2">
      <c r="A64" s="3"/>
      <c r="B64" s="3"/>
      <c r="C64" s="3"/>
      <c r="D64" s="5"/>
      <c r="E64" s="5"/>
      <c r="F64" s="5"/>
      <c r="G64" s="5"/>
    </row>
    <row r="65" spans="1:15" s="162" customFormat="1" x14ac:dyDescent="0.2">
      <c r="A65" s="159" t="str">
        <f>'Trecho 2k'!A30</f>
        <v>3.0</v>
      </c>
      <c r="B65" s="160" t="str">
        <f>'Trecho 2k'!B30</f>
        <v>PAVIMENTAÇÃO EM AAUQ</v>
      </c>
      <c r="C65" s="161"/>
      <c r="D65" s="161"/>
      <c r="E65" s="161"/>
      <c r="F65" s="161"/>
      <c r="G65" s="161"/>
      <c r="J65" s="159" t="str">
        <f>'Trecho 30k'!A30</f>
        <v>3.0</v>
      </c>
      <c r="K65" s="160" t="str">
        <f>'Trecho 30k'!B30</f>
        <v>PAVIMENTAÇÃO EM AAUQ</v>
      </c>
    </row>
    <row r="66" spans="1:15" x14ac:dyDescent="0.2">
      <c r="A66" s="19"/>
      <c r="B66" s="19"/>
      <c r="C66" s="12"/>
      <c r="D66" s="24"/>
      <c r="E66" s="24"/>
      <c r="F66" s="5"/>
      <c r="G66" s="5"/>
    </row>
    <row r="67" spans="1:15" x14ac:dyDescent="0.2">
      <c r="A67" s="23"/>
      <c r="B67" s="30"/>
      <c r="C67" s="31" t="s">
        <v>293</v>
      </c>
      <c r="D67" s="32" t="s">
        <v>26</v>
      </c>
      <c r="E67" s="33">
        <f>E21</f>
        <v>2000</v>
      </c>
      <c r="F67" s="34" t="s">
        <v>20</v>
      </c>
      <c r="G67" s="20"/>
      <c r="K67" s="31" t="s">
        <v>293</v>
      </c>
      <c r="L67" s="32" t="s">
        <v>26</v>
      </c>
      <c r="M67" s="33">
        <f>M21</f>
        <v>30000</v>
      </c>
      <c r="N67" s="34" t="s">
        <v>20</v>
      </c>
    </row>
    <row r="68" spans="1:15" x14ac:dyDescent="0.2">
      <c r="A68" s="23"/>
      <c r="B68" s="21"/>
      <c r="C68" s="12"/>
      <c r="D68" s="24"/>
      <c r="E68" s="24"/>
      <c r="F68" s="21"/>
      <c r="G68" s="20"/>
    </row>
    <row r="69" spans="1:15" x14ac:dyDescent="0.2">
      <c r="A69" s="6" t="str">
        <f>'Trecho 2k'!A31</f>
        <v>3.1</v>
      </c>
      <c r="B69" s="27" t="str">
        <f>'Trecho 2k'!B31</f>
        <v>Aquisição de cap 50/70</v>
      </c>
      <c r="C69" s="6"/>
      <c r="D69" s="24"/>
      <c r="E69" s="24"/>
      <c r="F69" s="24"/>
      <c r="G69" s="24"/>
      <c r="J69" s="6" t="str">
        <f>'Trecho 30k'!A31</f>
        <v>3.1</v>
      </c>
      <c r="K69" s="27" t="str">
        <f>'Trecho 30k'!B31</f>
        <v>Aquisição de cap 50/70</v>
      </c>
    </row>
    <row r="70" spans="1:15" x14ac:dyDescent="0.2">
      <c r="A70" s="6"/>
      <c r="B70" s="4" t="s">
        <v>241</v>
      </c>
      <c r="C70" s="4"/>
      <c r="D70" s="8" t="s">
        <v>242</v>
      </c>
      <c r="E70" s="9"/>
      <c r="F70" s="8" t="s">
        <v>150</v>
      </c>
      <c r="G70" s="20"/>
      <c r="K70" s="4" t="s">
        <v>241</v>
      </c>
      <c r="L70" s="4"/>
      <c r="M70" s="8" t="s">
        <v>242</v>
      </c>
      <c r="N70" s="9"/>
      <c r="O70" s="8" t="s">
        <v>150</v>
      </c>
    </row>
    <row r="71" spans="1:15" x14ac:dyDescent="0.2">
      <c r="A71" s="6"/>
      <c r="B71" s="14">
        <f>E67</f>
        <v>2000</v>
      </c>
      <c r="C71" s="4" t="s">
        <v>25</v>
      </c>
      <c r="D71" s="13">
        <v>6</v>
      </c>
      <c r="E71" s="9" t="s">
        <v>25</v>
      </c>
      <c r="F71" s="13">
        <v>0.05</v>
      </c>
      <c r="G71" s="8"/>
      <c r="K71" s="14">
        <f>M67</f>
        <v>30000</v>
      </c>
      <c r="L71" s="4" t="s">
        <v>25</v>
      </c>
      <c r="M71" s="13">
        <v>6</v>
      </c>
      <c r="N71" s="9" t="s">
        <v>25</v>
      </c>
      <c r="O71" s="13">
        <v>0.05</v>
      </c>
    </row>
    <row r="72" spans="1:15" x14ac:dyDescent="0.2">
      <c r="A72" s="6"/>
      <c r="B72" s="4" t="s">
        <v>282</v>
      </c>
      <c r="C72" s="4"/>
      <c r="D72" s="8" t="s">
        <v>283</v>
      </c>
      <c r="E72" s="9"/>
      <c r="F72" s="8" t="s">
        <v>246</v>
      </c>
      <c r="G72" s="20"/>
      <c r="K72" s="4" t="s">
        <v>282</v>
      </c>
      <c r="L72" s="4"/>
      <c r="M72" s="8" t="s">
        <v>283</v>
      </c>
      <c r="N72" s="9"/>
      <c r="O72" s="8" t="s">
        <v>246</v>
      </c>
    </row>
    <row r="73" spans="1:15" x14ac:dyDescent="0.2">
      <c r="A73" s="6"/>
      <c r="B73" s="14">
        <f>ROUND(B71*D71*F71,2)</f>
        <v>600</v>
      </c>
      <c r="C73" s="4" t="s">
        <v>25</v>
      </c>
      <c r="D73" s="13">
        <v>2.15</v>
      </c>
      <c r="E73" s="9" t="s">
        <v>25</v>
      </c>
      <c r="F73" s="8">
        <v>7.0000000000000007E-2</v>
      </c>
      <c r="G73" s="20"/>
      <c r="K73" s="14">
        <f>ROUND(K71*M71*O71,2)</f>
        <v>9000</v>
      </c>
      <c r="L73" s="4" t="s">
        <v>25</v>
      </c>
      <c r="M73" s="13">
        <v>2.15</v>
      </c>
      <c r="N73" s="9" t="s">
        <v>25</v>
      </c>
      <c r="O73" s="8">
        <v>7.0000000000000007E-2</v>
      </c>
    </row>
    <row r="74" spans="1:15" x14ac:dyDescent="0.2">
      <c r="A74" s="6"/>
      <c r="B74" s="4"/>
      <c r="C74" s="4"/>
      <c r="D74" s="8"/>
      <c r="E74" s="9"/>
      <c r="F74" s="13"/>
      <c r="G74" s="20"/>
      <c r="K74" s="4"/>
      <c r="L74" s="4"/>
      <c r="M74" s="8"/>
      <c r="N74" s="9"/>
      <c r="O74" s="13"/>
    </row>
    <row r="75" spans="1:15" x14ac:dyDescent="0.2">
      <c r="D75" s="6" t="s">
        <v>26</v>
      </c>
      <c r="E75" s="15">
        <f>ROUND(B73*D73*F73,2)</f>
        <v>90.3</v>
      </c>
      <c r="F75" s="10" t="s">
        <v>91</v>
      </c>
      <c r="G75" s="20"/>
      <c r="M75" s="6" t="s">
        <v>26</v>
      </c>
      <c r="N75" s="15">
        <f>ROUND(K73*M73*O73,2)</f>
        <v>1354.5</v>
      </c>
      <c r="O75" s="10" t="s">
        <v>91</v>
      </c>
    </row>
    <row r="76" spans="1:15" x14ac:dyDescent="0.2">
      <c r="A76" s="6"/>
      <c r="B76" s="4"/>
      <c r="C76" s="4"/>
      <c r="D76" s="8"/>
      <c r="E76" s="9"/>
      <c r="F76" s="13"/>
      <c r="G76" s="20"/>
    </row>
    <row r="77" spans="1:15" x14ac:dyDescent="0.2">
      <c r="A77" s="6" t="str">
        <f>'Trecho 2k'!A32</f>
        <v>3.2</v>
      </c>
      <c r="B77" s="27" t="str">
        <f>'Trecho 2k'!B32</f>
        <v>Aquisição de asfalto diluído tipo cm 30</v>
      </c>
      <c r="C77" s="6"/>
      <c r="D77" s="24"/>
      <c r="E77" s="24"/>
      <c r="F77" s="24"/>
      <c r="G77" s="24"/>
      <c r="J77" s="6" t="str">
        <f>'Trecho 30k'!A32</f>
        <v>3.2</v>
      </c>
      <c r="K77" s="27" t="str">
        <f>'Trecho 30k'!B32</f>
        <v>Aquisição de asfalto diluído tipo cm 30</v>
      </c>
    </row>
    <row r="78" spans="1:15" x14ac:dyDescent="0.2">
      <c r="A78" s="6"/>
      <c r="B78" s="4" t="s">
        <v>241</v>
      </c>
      <c r="C78" s="4"/>
      <c r="D78" s="8" t="s">
        <v>242</v>
      </c>
      <c r="E78" s="9"/>
      <c r="F78" s="8" t="s">
        <v>246</v>
      </c>
      <c r="G78" s="20"/>
      <c r="K78" s="4" t="s">
        <v>241</v>
      </c>
      <c r="L78" s="4"/>
      <c r="M78" s="8" t="s">
        <v>242</v>
      </c>
      <c r="N78" s="9"/>
      <c r="O78" s="8" t="s">
        <v>246</v>
      </c>
    </row>
    <row r="79" spans="1:15" x14ac:dyDescent="0.2">
      <c r="A79" s="6"/>
      <c r="B79" s="14">
        <f>E67</f>
        <v>2000</v>
      </c>
      <c r="C79" s="4" t="s">
        <v>25</v>
      </c>
      <c r="D79" s="13">
        <v>6</v>
      </c>
      <c r="E79" s="9" t="s">
        <v>25</v>
      </c>
      <c r="F79" s="8">
        <v>1.1999999999999999E-3</v>
      </c>
      <c r="G79" s="8"/>
      <c r="K79" s="14">
        <f>M67</f>
        <v>30000</v>
      </c>
      <c r="L79" s="4" t="s">
        <v>25</v>
      </c>
      <c r="M79" s="13">
        <v>6</v>
      </c>
      <c r="N79" s="9" t="s">
        <v>25</v>
      </c>
      <c r="O79" s="8">
        <v>1.1999999999999999E-3</v>
      </c>
    </row>
    <row r="80" spans="1:15" x14ac:dyDescent="0.2">
      <c r="A80" s="6"/>
      <c r="B80" s="4"/>
      <c r="C80" s="4"/>
      <c r="D80" s="8"/>
      <c r="E80" s="9"/>
      <c r="F80" s="13"/>
      <c r="G80" s="20"/>
    </row>
    <row r="81" spans="1:15" x14ac:dyDescent="0.2">
      <c r="D81" s="6" t="s">
        <v>26</v>
      </c>
      <c r="E81" s="15">
        <f>ROUND(B79*D79*F79,2)</f>
        <v>14.4</v>
      </c>
      <c r="F81" s="10" t="s">
        <v>91</v>
      </c>
      <c r="G81" s="20"/>
      <c r="M81" s="6" t="s">
        <v>26</v>
      </c>
      <c r="N81" s="15">
        <f>ROUND(K79*M79*O79,2)</f>
        <v>216</v>
      </c>
      <c r="O81" s="10" t="s">
        <v>91</v>
      </c>
    </row>
    <row r="82" spans="1:15" x14ac:dyDescent="0.2">
      <c r="A82" s="6"/>
      <c r="B82" s="4"/>
      <c r="C82" s="4"/>
      <c r="D82" s="8"/>
      <c r="E82" s="9"/>
      <c r="F82" s="13"/>
      <c r="G82" s="20"/>
    </row>
    <row r="83" spans="1:15" x14ac:dyDescent="0.2">
      <c r="A83" s="6" t="str">
        <f>'Trecho 2k'!A33</f>
        <v>3.3</v>
      </c>
      <c r="B83" s="27" t="str">
        <f>'Trecho 2k'!B33</f>
        <v>Aquisição de emulsão asfáltica rr-1c</v>
      </c>
      <c r="C83" s="6"/>
      <c r="D83" s="24"/>
      <c r="E83" s="24"/>
      <c r="F83" s="24"/>
      <c r="G83" s="20"/>
      <c r="J83" s="6" t="str">
        <f>'Trecho 30k'!A33</f>
        <v>3.3</v>
      </c>
      <c r="K83" s="27" t="str">
        <f>'Trecho 30k'!B33</f>
        <v>Aquisição de emulsão asfáltica rr-1c</v>
      </c>
    </row>
    <row r="84" spans="1:15" x14ac:dyDescent="0.2">
      <c r="A84" s="6"/>
      <c r="B84" s="4" t="s">
        <v>241</v>
      </c>
      <c r="C84" s="4"/>
      <c r="D84" s="8" t="s">
        <v>242</v>
      </c>
      <c r="E84" s="9"/>
      <c r="F84" s="8" t="s">
        <v>246</v>
      </c>
      <c r="G84" s="20"/>
      <c r="K84" s="4" t="s">
        <v>241</v>
      </c>
      <c r="L84" s="4"/>
      <c r="M84" s="8" t="s">
        <v>242</v>
      </c>
      <c r="N84" s="9"/>
      <c r="O84" s="8" t="s">
        <v>246</v>
      </c>
    </row>
    <row r="85" spans="1:15" x14ac:dyDescent="0.2">
      <c r="A85" s="6"/>
      <c r="B85" s="14">
        <f>E67</f>
        <v>2000</v>
      </c>
      <c r="C85" s="4" t="s">
        <v>25</v>
      </c>
      <c r="D85" s="13">
        <v>6</v>
      </c>
      <c r="E85" s="9" t="s">
        <v>25</v>
      </c>
      <c r="F85" s="8">
        <v>4.4999999999999999E-4</v>
      </c>
      <c r="G85" s="20"/>
      <c r="K85" s="14">
        <f>M67</f>
        <v>30000</v>
      </c>
      <c r="L85" s="4" t="s">
        <v>25</v>
      </c>
      <c r="M85" s="13">
        <v>6</v>
      </c>
      <c r="N85" s="9" t="s">
        <v>25</v>
      </c>
      <c r="O85" s="8">
        <v>4.4999999999999999E-4</v>
      </c>
    </row>
    <row r="86" spans="1:15" x14ac:dyDescent="0.2">
      <c r="A86" s="6"/>
      <c r="B86" s="4"/>
      <c r="C86" s="4"/>
      <c r="D86" s="8"/>
      <c r="E86" s="9"/>
      <c r="F86" s="13"/>
      <c r="G86" s="20"/>
      <c r="K86" s="4"/>
      <c r="L86" s="4"/>
      <c r="M86" s="8"/>
      <c r="N86" s="9"/>
      <c r="O86" s="13"/>
    </row>
    <row r="87" spans="1:15" x14ac:dyDescent="0.2">
      <c r="D87" s="6" t="s">
        <v>26</v>
      </c>
      <c r="E87" s="15">
        <f>ROUND(B85*D85*F85,2)</f>
        <v>5.4</v>
      </c>
      <c r="F87" s="10" t="s">
        <v>91</v>
      </c>
      <c r="G87" s="20"/>
      <c r="M87" s="6" t="s">
        <v>26</v>
      </c>
      <c r="N87" s="15">
        <f>ROUND(K85*M85*O85,2)</f>
        <v>81</v>
      </c>
      <c r="O87" s="10" t="s">
        <v>91</v>
      </c>
    </row>
    <row r="88" spans="1:15" x14ac:dyDescent="0.2">
      <c r="A88" s="6"/>
      <c r="B88" s="4"/>
      <c r="C88" s="4"/>
      <c r="D88" s="8"/>
      <c r="E88" s="9"/>
      <c r="F88" s="13"/>
      <c r="G88" s="20"/>
    </row>
    <row r="89" spans="1:15" x14ac:dyDescent="0.2">
      <c r="A89" s="6" t="str">
        <f>'Trecho 2k'!A34</f>
        <v>3.4</v>
      </c>
      <c r="B89" s="27" t="str">
        <f>'Trecho 2k'!B34</f>
        <v>Transporte de cap 50/70</v>
      </c>
      <c r="C89" s="6"/>
      <c r="D89" s="24"/>
      <c r="E89" s="24"/>
      <c r="F89" s="13"/>
      <c r="G89" s="20"/>
      <c r="J89" s="6" t="str">
        <f>'Trecho 30k'!A34</f>
        <v>3.4</v>
      </c>
      <c r="K89" s="27" t="str">
        <f>'Trecho 30k'!B34</f>
        <v>Transporte de cap 50/70</v>
      </c>
    </row>
    <row r="90" spans="1:15" x14ac:dyDescent="0.2">
      <c r="A90" s="23"/>
      <c r="B90" s="21" t="s">
        <v>257</v>
      </c>
      <c r="C90" s="12" t="s">
        <v>26</v>
      </c>
      <c r="D90" s="15">
        <f>E75</f>
        <v>90.3</v>
      </c>
      <c r="E90" s="10" t="s">
        <v>91</v>
      </c>
      <c r="F90" s="13"/>
      <c r="G90" s="20"/>
      <c r="K90" s="21" t="s">
        <v>257</v>
      </c>
      <c r="L90" s="12" t="s">
        <v>26</v>
      </c>
      <c r="M90" s="15">
        <f>N75</f>
        <v>1354.5</v>
      </c>
      <c r="N90" s="10" t="s">
        <v>91</v>
      </c>
    </row>
    <row r="91" spans="1:15" x14ac:dyDescent="0.2">
      <c r="A91" s="6"/>
      <c r="B91" s="4"/>
      <c r="C91" s="4"/>
      <c r="D91" s="8"/>
      <c r="E91" s="9"/>
      <c r="F91" s="13"/>
      <c r="G91" s="20"/>
    </row>
    <row r="92" spans="1:15" x14ac:dyDescent="0.2">
      <c r="A92" s="6" t="str">
        <f>'Trecho 2k'!A35</f>
        <v>3.5</v>
      </c>
      <c r="B92" s="27" t="str">
        <f>'Trecho 2k'!B35</f>
        <v>Transporte de asfalto diluído tipo cm-30</v>
      </c>
      <c r="C92" s="6"/>
      <c r="D92" s="24"/>
      <c r="E92" s="24"/>
      <c r="F92" s="13"/>
      <c r="G92" s="20"/>
      <c r="J92" s="6" t="str">
        <f>'Trecho 30k'!A35</f>
        <v>3.5</v>
      </c>
      <c r="K92" s="27" t="str">
        <f>'Trecho 30k'!B35</f>
        <v>Transporte de asfalto diluído tipo cm-30</v>
      </c>
    </row>
    <row r="93" spans="1:15" x14ac:dyDescent="0.2">
      <c r="A93" s="23"/>
      <c r="B93" s="21" t="s">
        <v>280</v>
      </c>
      <c r="C93" s="12" t="s">
        <v>26</v>
      </c>
      <c r="D93" s="15">
        <f>E81</f>
        <v>14.4</v>
      </c>
      <c r="E93" s="10" t="s">
        <v>91</v>
      </c>
      <c r="F93" s="13"/>
      <c r="G93" s="20"/>
      <c r="J93" s="23"/>
      <c r="K93" s="21" t="s">
        <v>280</v>
      </c>
      <c r="L93" s="12" t="s">
        <v>26</v>
      </c>
      <c r="M93" s="15">
        <f>N81</f>
        <v>216</v>
      </c>
      <c r="N93" s="10" t="s">
        <v>91</v>
      </c>
    </row>
    <row r="94" spans="1:15" x14ac:dyDescent="0.2">
      <c r="A94" s="6"/>
      <c r="B94" s="4"/>
      <c r="C94" s="4"/>
      <c r="D94" s="8"/>
      <c r="E94" s="9"/>
      <c r="F94" s="13"/>
      <c r="G94" s="20"/>
    </row>
    <row r="95" spans="1:15" x14ac:dyDescent="0.2">
      <c r="A95" s="6" t="str">
        <f>'Trecho 2k'!A36</f>
        <v>3.6</v>
      </c>
      <c r="B95" s="27" t="str">
        <f>'Trecho 2k'!B36</f>
        <v>Transporte de emulsão asfáltica (rr-1c)</v>
      </c>
      <c r="C95" s="6"/>
      <c r="D95" s="24"/>
      <c r="E95" s="24"/>
      <c r="F95" s="13"/>
      <c r="G95" s="20"/>
      <c r="J95" s="6" t="str">
        <f>'Trecho 30k'!A36</f>
        <v>3.6</v>
      </c>
      <c r="K95" s="27" t="str">
        <f>'Trecho 30k'!B36</f>
        <v>Transporte de emulsão asfáltica (rr-1c)</v>
      </c>
    </row>
    <row r="96" spans="1:15" x14ac:dyDescent="0.2">
      <c r="A96" s="23"/>
      <c r="B96" s="21" t="s">
        <v>284</v>
      </c>
      <c r="C96" s="12" t="s">
        <v>26</v>
      </c>
      <c r="D96" s="15">
        <f>E87</f>
        <v>5.4</v>
      </c>
      <c r="E96" s="10" t="s">
        <v>91</v>
      </c>
      <c r="F96" s="13"/>
      <c r="G96" s="20"/>
      <c r="J96" s="23"/>
      <c r="K96" s="21" t="s">
        <v>284</v>
      </c>
      <c r="L96" s="12" t="s">
        <v>26</v>
      </c>
      <c r="M96" s="15">
        <f>N87</f>
        <v>81</v>
      </c>
      <c r="N96" s="10" t="s">
        <v>91</v>
      </c>
    </row>
    <row r="97" spans="1:16" x14ac:dyDescent="0.2">
      <c r="A97" s="6"/>
      <c r="B97" s="4"/>
      <c r="C97" s="4"/>
      <c r="D97" s="8"/>
      <c r="E97" s="9"/>
      <c r="F97" s="13"/>
      <c r="G97" s="20"/>
    </row>
    <row r="98" spans="1:16" x14ac:dyDescent="0.2">
      <c r="A98" s="6" t="str">
        <f>'Trecho 2k'!A37</f>
        <v>3.7</v>
      </c>
      <c r="B98" s="27" t="str">
        <f>'Trecho 2k'!B37</f>
        <v>Imprimação</v>
      </c>
      <c r="C98" s="6"/>
      <c r="D98" s="24"/>
      <c r="E98" s="24"/>
      <c r="F98" s="24"/>
      <c r="G98" s="24"/>
      <c r="J98" s="6" t="str">
        <f>'Trecho 30k'!A37</f>
        <v>3.7</v>
      </c>
      <c r="K98" s="27" t="str">
        <f>'Trecho 30k'!B37</f>
        <v>Imprimação</v>
      </c>
    </row>
    <row r="99" spans="1:16" x14ac:dyDescent="0.2">
      <c r="A99" s="6"/>
      <c r="B99" s="4" t="s">
        <v>241</v>
      </c>
      <c r="C99" s="4"/>
      <c r="D99" s="8" t="s">
        <v>242</v>
      </c>
      <c r="E99" s="5"/>
      <c r="F99" s="8"/>
      <c r="G99" s="20"/>
      <c r="K99" s="4" t="s">
        <v>241</v>
      </c>
      <c r="L99" s="4"/>
      <c r="M99" s="8" t="s">
        <v>242</v>
      </c>
      <c r="N99" s="5"/>
      <c r="O99" s="8"/>
      <c r="P99" s="20"/>
    </row>
    <row r="100" spans="1:16" x14ac:dyDescent="0.2">
      <c r="A100" s="6"/>
      <c r="B100" s="14">
        <f>E67</f>
        <v>2000</v>
      </c>
      <c r="C100" s="4" t="s">
        <v>25</v>
      </c>
      <c r="D100" s="64">
        <v>6</v>
      </c>
      <c r="E100" s="9" t="s">
        <v>26</v>
      </c>
      <c r="F100" s="15">
        <f>ROUND(B100*D100,2)</f>
        <v>12000</v>
      </c>
      <c r="G100" s="10" t="s">
        <v>15</v>
      </c>
      <c r="K100" s="14">
        <f>M67</f>
        <v>30000</v>
      </c>
      <c r="L100" s="4" t="s">
        <v>25</v>
      </c>
      <c r="M100" s="64">
        <v>6</v>
      </c>
      <c r="N100" s="9" t="s">
        <v>26</v>
      </c>
      <c r="O100" s="15">
        <f>ROUND(K100*M100,2)</f>
        <v>180000</v>
      </c>
      <c r="P100" s="10" t="s">
        <v>15</v>
      </c>
    </row>
    <row r="101" spans="1:16" x14ac:dyDescent="0.2">
      <c r="A101" s="23"/>
      <c r="B101" s="21"/>
      <c r="C101" s="12"/>
      <c r="D101" s="24"/>
      <c r="E101" s="24"/>
      <c r="F101" s="21"/>
      <c r="G101" s="20"/>
    </row>
    <row r="102" spans="1:16" x14ac:dyDescent="0.2">
      <c r="A102" s="6" t="str">
        <f>'Trecho 2k'!A38</f>
        <v>3.8</v>
      </c>
      <c r="B102" s="27" t="str">
        <f>'Trecho 2k'!B38</f>
        <v>Pintura de ligação</v>
      </c>
      <c r="C102" s="6"/>
      <c r="D102" s="24"/>
      <c r="E102" s="24"/>
      <c r="F102" s="24"/>
      <c r="G102" s="24"/>
      <c r="J102" s="6" t="str">
        <f>'Trecho 30k'!A38</f>
        <v>3.8</v>
      </c>
      <c r="K102" s="6" t="str">
        <f>'Trecho 30k'!B38</f>
        <v>Pintura de ligação</v>
      </c>
    </row>
    <row r="103" spans="1:16" x14ac:dyDescent="0.2">
      <c r="A103" s="23"/>
      <c r="B103" s="4" t="s">
        <v>241</v>
      </c>
      <c r="C103" s="4"/>
      <c r="D103" s="8" t="s">
        <v>242</v>
      </c>
      <c r="E103" s="5"/>
      <c r="F103" s="8"/>
      <c r="G103" s="20"/>
      <c r="K103" s="4" t="s">
        <v>241</v>
      </c>
      <c r="L103" s="4"/>
      <c r="M103" s="8" t="s">
        <v>242</v>
      </c>
      <c r="N103" s="5"/>
      <c r="O103" s="8"/>
      <c r="P103" s="20"/>
    </row>
    <row r="104" spans="1:16" x14ac:dyDescent="0.2">
      <c r="A104" s="23"/>
      <c r="B104" s="14">
        <f>B100</f>
        <v>2000</v>
      </c>
      <c r="C104" s="4" t="s">
        <v>25</v>
      </c>
      <c r="D104" s="64">
        <v>6</v>
      </c>
      <c r="E104" s="9" t="s">
        <v>26</v>
      </c>
      <c r="F104" s="15">
        <f>ROUND(B104*D104,2)</f>
        <v>12000</v>
      </c>
      <c r="G104" s="10" t="s">
        <v>15</v>
      </c>
      <c r="K104" s="14">
        <f>K100</f>
        <v>30000</v>
      </c>
      <c r="L104" s="4" t="s">
        <v>25</v>
      </c>
      <c r="M104" s="64">
        <v>6</v>
      </c>
      <c r="N104" s="9" t="s">
        <v>26</v>
      </c>
      <c r="O104" s="15">
        <f>ROUND(K104*M104,2)</f>
        <v>180000</v>
      </c>
      <c r="P104" s="10" t="s">
        <v>15</v>
      </c>
    </row>
    <row r="105" spans="1:16" x14ac:dyDescent="0.2">
      <c r="A105" s="23"/>
      <c r="B105" s="21"/>
      <c r="C105" s="12"/>
      <c r="D105" s="24"/>
      <c r="E105" s="24"/>
      <c r="F105" s="21"/>
      <c r="G105" s="20"/>
    </row>
    <row r="106" spans="1:16" x14ac:dyDescent="0.2">
      <c r="A106" s="6" t="str">
        <f>'Trecho 2k'!A39</f>
        <v>3.9</v>
      </c>
      <c r="B106" s="27" t="str">
        <f>'Trecho 2k'!B39</f>
        <v>Tratamento superficial simples bc</v>
      </c>
      <c r="C106" s="12"/>
      <c r="D106" s="24"/>
      <c r="E106" s="24"/>
      <c r="F106" s="21"/>
      <c r="G106" s="20"/>
      <c r="J106" s="6" t="str">
        <f>'Trecho 30k'!A39</f>
        <v>3.9</v>
      </c>
      <c r="K106" s="27" t="str">
        <f>'Trecho 30k'!B39</f>
        <v>Tratamento superficial simples bc</v>
      </c>
    </row>
    <row r="107" spans="1:16" x14ac:dyDescent="0.2">
      <c r="A107" s="23"/>
      <c r="B107" s="21"/>
      <c r="C107" s="22" t="s">
        <v>279</v>
      </c>
      <c r="D107" s="9" t="s">
        <v>26</v>
      </c>
      <c r="E107" s="15">
        <f>F104</f>
        <v>12000</v>
      </c>
      <c r="F107" s="10" t="s">
        <v>15</v>
      </c>
      <c r="G107" s="20"/>
      <c r="K107" s="22" t="s">
        <v>279</v>
      </c>
      <c r="L107" s="9" t="s">
        <v>26</v>
      </c>
      <c r="M107" s="15">
        <f>O104</f>
        <v>180000</v>
      </c>
      <c r="N107" s="10" t="s">
        <v>15</v>
      </c>
    </row>
    <row r="108" spans="1:16" x14ac:dyDescent="0.2">
      <c r="A108" s="23"/>
      <c r="B108" s="21"/>
      <c r="C108" s="12"/>
      <c r="D108" s="24"/>
      <c r="E108" s="24"/>
      <c r="F108" s="21"/>
      <c r="G108" s="20"/>
    </row>
    <row r="109" spans="1:16" x14ac:dyDescent="0.2">
      <c r="A109" s="6" t="str">
        <f>'Trecho 2k'!A40</f>
        <v>3.10</v>
      </c>
      <c r="B109" s="27" t="str">
        <f>'Trecho 2k'!B40</f>
        <v>Tratamento superficial duplo bc</v>
      </c>
      <c r="C109" s="12"/>
      <c r="D109" s="24"/>
      <c r="E109" s="24"/>
      <c r="F109" s="21"/>
      <c r="G109" s="20"/>
      <c r="J109" s="6" t="str">
        <f>'Trecho 30k'!A40</f>
        <v>3.10</v>
      </c>
      <c r="K109" s="27" t="str">
        <f>'Trecho 30k'!B40</f>
        <v>Tratamento superficial duplo bc</v>
      </c>
    </row>
    <row r="110" spans="1:16" x14ac:dyDescent="0.2">
      <c r="A110" s="23"/>
      <c r="B110" s="21"/>
      <c r="C110" s="22" t="s">
        <v>279</v>
      </c>
      <c r="D110" s="9" t="s">
        <v>26</v>
      </c>
      <c r="E110" s="15">
        <f>F104</f>
        <v>12000</v>
      </c>
      <c r="F110" s="10" t="s">
        <v>15</v>
      </c>
      <c r="G110" s="20"/>
      <c r="K110" s="21"/>
      <c r="L110" s="22" t="s">
        <v>279</v>
      </c>
      <c r="M110" s="9" t="s">
        <v>26</v>
      </c>
      <c r="N110" s="15">
        <f>O104</f>
        <v>180000</v>
      </c>
      <c r="O110" s="10" t="s">
        <v>15</v>
      </c>
    </row>
    <row r="111" spans="1:16" x14ac:dyDescent="0.2">
      <c r="A111" s="6" t="str">
        <f>'Trecho 2k'!A41</f>
        <v>3.11</v>
      </c>
      <c r="B111" s="27" t="str">
        <f>'Trecho 2k'!B41</f>
        <v>Areia asfalto a quente</v>
      </c>
      <c r="C111" s="6"/>
      <c r="D111" s="24"/>
      <c r="E111" s="24"/>
      <c r="F111" s="24"/>
      <c r="G111" s="24"/>
      <c r="J111" s="6" t="str">
        <f>'Trecho 30k'!A41</f>
        <v>3.11</v>
      </c>
      <c r="K111" s="6" t="str">
        <f>'Trecho 30k'!B41</f>
        <v>Areia asfalto a quente</v>
      </c>
    </row>
    <row r="112" spans="1:16" x14ac:dyDescent="0.2">
      <c r="A112" s="6"/>
      <c r="B112" s="4" t="s">
        <v>244</v>
      </c>
      <c r="C112" s="4"/>
      <c r="D112" s="8" t="s">
        <v>150</v>
      </c>
      <c r="E112" s="9"/>
      <c r="F112" s="13" t="s">
        <v>149</v>
      </c>
      <c r="G112" s="20"/>
      <c r="K112" s="4" t="s">
        <v>244</v>
      </c>
      <c r="L112" s="4"/>
      <c r="M112" s="8" t="s">
        <v>150</v>
      </c>
      <c r="N112" s="9"/>
      <c r="O112" s="13" t="s">
        <v>149</v>
      </c>
    </row>
    <row r="113" spans="1:16" x14ac:dyDescent="0.2">
      <c r="A113" s="6"/>
      <c r="B113" s="14">
        <f>F104</f>
        <v>12000</v>
      </c>
      <c r="C113" s="4" t="s">
        <v>25</v>
      </c>
      <c r="D113" s="8">
        <v>0.05</v>
      </c>
      <c r="E113" s="9" t="s">
        <v>25</v>
      </c>
      <c r="F113" s="13">
        <v>2.15</v>
      </c>
      <c r="G113" s="20"/>
      <c r="K113" s="14">
        <f>O104</f>
        <v>180000</v>
      </c>
      <c r="L113" s="4" t="s">
        <v>25</v>
      </c>
      <c r="M113" s="8">
        <v>0.05</v>
      </c>
      <c r="N113" s="9" t="s">
        <v>25</v>
      </c>
      <c r="O113" s="13">
        <v>2.15</v>
      </c>
    </row>
    <row r="114" spans="1:16" x14ac:dyDescent="0.2">
      <c r="A114" s="4"/>
      <c r="B114" s="3"/>
      <c r="C114" s="3"/>
      <c r="D114" s="5"/>
      <c r="E114" s="5"/>
      <c r="F114" s="8"/>
      <c r="G114" s="5"/>
      <c r="K114" s="3"/>
      <c r="L114" s="3"/>
      <c r="M114" s="5"/>
      <c r="N114" s="5"/>
      <c r="O114" s="8"/>
    </row>
    <row r="115" spans="1:16" x14ac:dyDescent="0.2">
      <c r="A115" s="4"/>
      <c r="B115" s="21"/>
      <c r="D115" s="12" t="s">
        <v>26</v>
      </c>
      <c r="E115" s="15">
        <f>ROUND(B113*D113*F113,2)</f>
        <v>1290</v>
      </c>
      <c r="F115" s="10" t="s">
        <v>91</v>
      </c>
      <c r="G115" s="5"/>
      <c r="K115" s="21"/>
      <c r="M115" s="12" t="s">
        <v>26</v>
      </c>
      <c r="N115" s="15">
        <f>ROUND(K113*M113*O113,2)</f>
        <v>19350</v>
      </c>
      <c r="O115" s="10" t="s">
        <v>91</v>
      </c>
    </row>
    <row r="116" spans="1:16" x14ac:dyDescent="0.2">
      <c r="A116" s="4"/>
      <c r="B116" s="3"/>
      <c r="C116" s="3"/>
      <c r="D116" s="5"/>
      <c r="E116" s="5"/>
      <c r="F116" s="8"/>
      <c r="G116" s="5"/>
    </row>
    <row r="117" spans="1:16" s="162" customFormat="1" x14ac:dyDescent="0.2">
      <c r="A117" s="159">
        <f>'Trecho 2k'!A43</f>
        <v>4</v>
      </c>
      <c r="B117" s="160" t="str">
        <f>'Trecho 2k'!B43</f>
        <v>SERVIÇOS DE CALÇADAS</v>
      </c>
      <c r="C117" s="161"/>
      <c r="D117" s="161"/>
      <c r="E117" s="161"/>
      <c r="F117" s="161"/>
      <c r="G117" s="161"/>
      <c r="J117" s="159">
        <f>'Trecho 30k'!A43</f>
        <v>4</v>
      </c>
      <c r="K117" s="160" t="str">
        <f>'Trecho 30k'!B43</f>
        <v>SERVIÇOS DE CALÇADAS</v>
      </c>
    </row>
    <row r="118" spans="1:16" x14ac:dyDescent="0.2">
      <c r="A118" s="4"/>
      <c r="B118" s="14"/>
      <c r="C118" s="4"/>
      <c r="D118" s="8"/>
      <c r="E118" s="9"/>
      <c r="F118" s="13"/>
      <c r="G118" s="20"/>
    </row>
    <row r="119" spans="1:16" ht="24" customHeight="1" x14ac:dyDescent="0.2">
      <c r="A119" s="6" t="str">
        <f>'Trecho 2k'!A44</f>
        <v>4.1</v>
      </c>
      <c r="B119" s="549" t="str">
        <f>'Trecho 2k'!B44</f>
        <v>Execução de passeio (calçada) ou piso de concreto com concreto moldado in loco, feito em obra, acabamento convencional, espessura 6 cm, armado.</v>
      </c>
      <c r="C119" s="549"/>
      <c r="D119" s="549"/>
      <c r="E119" s="549"/>
      <c r="F119" s="549"/>
      <c r="G119" s="549"/>
      <c r="J119" s="6" t="str">
        <f>'Trecho 30k'!A44</f>
        <v>4.1</v>
      </c>
      <c r="K119" s="549" t="str">
        <f>'Trecho 30k'!B44</f>
        <v>Execução de passeio (calçada) ou piso de concreto com concreto moldado in loco, feito em obra, acabamento convencional, espessura 6 cm, armado.</v>
      </c>
      <c r="L119" s="549"/>
      <c r="M119" s="549"/>
      <c r="N119" s="549"/>
      <c r="O119" s="549"/>
      <c r="P119" s="549"/>
    </row>
    <row r="120" spans="1:16" x14ac:dyDescent="0.2">
      <c r="A120" s="4"/>
      <c r="B120" s="4" t="s">
        <v>241</v>
      </c>
      <c r="C120" s="4"/>
      <c r="D120" s="8" t="s">
        <v>242</v>
      </c>
      <c r="E120" s="9"/>
      <c r="F120" s="8" t="s">
        <v>290</v>
      </c>
      <c r="G120" s="20"/>
      <c r="J120" s="4"/>
      <c r="K120" s="4" t="s">
        <v>241</v>
      </c>
      <c r="L120" s="4"/>
      <c r="M120" s="8" t="s">
        <v>242</v>
      </c>
      <c r="N120" s="9"/>
      <c r="O120" s="8" t="s">
        <v>290</v>
      </c>
      <c r="P120" s="20"/>
    </row>
    <row r="121" spans="1:16" x14ac:dyDescent="0.2">
      <c r="A121" s="4"/>
      <c r="B121" s="14">
        <f>E21</f>
        <v>2000</v>
      </c>
      <c r="C121" s="4" t="s">
        <v>25</v>
      </c>
      <c r="D121" s="13">
        <v>1.2</v>
      </c>
      <c r="E121" s="9" t="s">
        <v>25</v>
      </c>
      <c r="F121" s="8">
        <v>2</v>
      </c>
      <c r="G121" s="20"/>
      <c r="J121" s="4"/>
      <c r="K121" s="14">
        <f>M21</f>
        <v>30000</v>
      </c>
      <c r="L121" s="4" t="s">
        <v>25</v>
      </c>
      <c r="M121" s="13">
        <v>1.2</v>
      </c>
      <c r="N121" s="9" t="s">
        <v>25</v>
      </c>
      <c r="O121" s="8">
        <v>2</v>
      </c>
      <c r="P121" s="20"/>
    </row>
    <row r="122" spans="1:16" x14ac:dyDescent="0.2">
      <c r="A122" s="4"/>
      <c r="B122" s="3"/>
      <c r="C122" s="3"/>
      <c r="D122" s="5"/>
      <c r="E122" s="5"/>
      <c r="F122" s="8"/>
      <c r="G122" s="20"/>
      <c r="J122" s="4"/>
      <c r="K122" s="3"/>
      <c r="L122" s="3"/>
      <c r="M122" s="5"/>
      <c r="N122" s="5"/>
      <c r="O122" s="8"/>
      <c r="P122" s="20"/>
    </row>
    <row r="123" spans="1:16" x14ac:dyDescent="0.2">
      <c r="A123" s="4"/>
      <c r="B123" s="21"/>
      <c r="D123" s="12" t="s">
        <v>26</v>
      </c>
      <c r="E123" s="15">
        <f>ROUND(B121*D121*F121,2)</f>
        <v>4800</v>
      </c>
      <c r="F123" s="10" t="s">
        <v>15</v>
      </c>
      <c r="G123" s="20"/>
      <c r="J123" s="4"/>
      <c r="K123" s="21"/>
      <c r="M123" s="12" t="s">
        <v>26</v>
      </c>
      <c r="N123" s="15">
        <f>ROUND(K121*M121*O121,2)</f>
        <v>72000</v>
      </c>
      <c r="O123" s="10" t="s">
        <v>15</v>
      </c>
      <c r="P123" s="20"/>
    </row>
    <row r="124" spans="1:16" x14ac:dyDescent="0.2">
      <c r="A124" s="4"/>
      <c r="B124" s="14"/>
      <c r="C124" s="4"/>
      <c r="D124" s="8"/>
      <c r="E124" s="9"/>
      <c r="F124" s="13"/>
      <c r="G124" s="20"/>
    </row>
    <row r="125" spans="1:16" s="162" customFormat="1" x14ac:dyDescent="0.2">
      <c r="A125" s="159">
        <f>'Trecho 2k'!A46</f>
        <v>5</v>
      </c>
      <c r="B125" s="160" t="str">
        <f>'Trecho 2k'!B46</f>
        <v>DRENAGEM SUPERFICIAL</v>
      </c>
      <c r="C125" s="161"/>
      <c r="D125" s="161"/>
      <c r="E125" s="161"/>
      <c r="F125" s="161"/>
      <c r="G125" s="161"/>
      <c r="J125" s="159">
        <f>'Trecho 30k'!A46</f>
        <v>5</v>
      </c>
      <c r="K125" s="160" t="str">
        <f>'Trecho 30k'!B46</f>
        <v>DRENAGEM SUPERFICIAL</v>
      </c>
    </row>
    <row r="126" spans="1:16" x14ac:dyDescent="0.2">
      <c r="A126" s="3"/>
      <c r="B126" s="3"/>
      <c r="C126" s="3"/>
      <c r="D126" s="3"/>
      <c r="E126" s="3"/>
      <c r="F126" s="3"/>
      <c r="G126" s="3"/>
    </row>
    <row r="127" spans="1:16" s="6" customFormat="1" ht="38.25" customHeight="1" x14ac:dyDescent="0.2">
      <c r="A127" s="6" t="str">
        <f>'Trecho 2k'!A47</f>
        <v>5.1</v>
      </c>
      <c r="B127" s="551" t="str">
        <f>'Trecho 2k'!B47</f>
        <v>Meio-fio  de concreto - MFC 03 - areia e brita comerciais - fôrma de madeira</v>
      </c>
      <c r="C127" s="551"/>
      <c r="D127" s="551"/>
      <c r="E127" s="551"/>
      <c r="F127" s="551"/>
      <c r="G127" s="551"/>
      <c r="J127" s="6" t="str">
        <f>'Trecho 30k'!A47</f>
        <v>5.1</v>
      </c>
      <c r="K127" s="551" t="str">
        <f>'Trecho 30k'!B47</f>
        <v>Meio-fio  de concreto - MFC 03 - areia e brita comerciais - fôrma de madeira</v>
      </c>
      <c r="L127" s="551"/>
      <c r="M127" s="551"/>
      <c r="N127" s="551"/>
      <c r="O127" s="551"/>
      <c r="P127" s="551"/>
    </row>
    <row r="128" spans="1:16" s="6" customFormat="1" x14ac:dyDescent="0.2">
      <c r="A128" s="7" t="s">
        <v>33</v>
      </c>
      <c r="B128" s="29"/>
      <c r="C128" s="29"/>
      <c r="D128" s="29"/>
      <c r="E128" s="29"/>
      <c r="F128" s="29"/>
      <c r="G128" s="29"/>
      <c r="J128" s="7" t="s">
        <v>33</v>
      </c>
    </row>
    <row r="129" spans="1:16" s="4" customFormat="1" x14ac:dyDescent="0.2">
      <c r="B129" s="16"/>
      <c r="C129" s="28" t="s">
        <v>34</v>
      </c>
      <c r="D129" s="25" t="s">
        <v>26</v>
      </c>
      <c r="E129" s="17">
        <f>E67</f>
        <v>2000</v>
      </c>
      <c r="F129" s="18" t="s">
        <v>20</v>
      </c>
      <c r="K129" s="16"/>
      <c r="L129" s="28" t="s">
        <v>34</v>
      </c>
      <c r="M129" s="25" t="s">
        <v>26</v>
      </c>
      <c r="N129" s="17">
        <f>M67</f>
        <v>30000</v>
      </c>
      <c r="O129" s="18" t="s">
        <v>20</v>
      </c>
    </row>
    <row r="130" spans="1:16" s="4" customFormat="1" x14ac:dyDescent="0.2">
      <c r="B130" s="14" t="str">
        <f>C129</f>
        <v>ΣExtensão total do meio-fio (m)</v>
      </c>
      <c r="D130" s="4" t="s">
        <v>35</v>
      </c>
      <c r="K130" s="14" t="str">
        <f>L129</f>
        <v>ΣExtensão total do meio-fio (m)</v>
      </c>
      <c r="M130" s="4" t="s">
        <v>35</v>
      </c>
    </row>
    <row r="131" spans="1:16" s="4" customFormat="1" x14ac:dyDescent="0.2">
      <c r="B131" s="14">
        <f>E129</f>
        <v>2000</v>
      </c>
      <c r="C131" s="4" t="s">
        <v>25</v>
      </c>
      <c r="D131" s="4">
        <v>2</v>
      </c>
      <c r="E131" s="12" t="s">
        <v>26</v>
      </c>
      <c r="F131" s="15">
        <f>ROUND(B131*D131,2)</f>
        <v>4000</v>
      </c>
      <c r="G131" s="10" t="s">
        <v>20</v>
      </c>
      <c r="K131" s="14">
        <f>N129</f>
        <v>30000</v>
      </c>
      <c r="L131" s="4" t="s">
        <v>25</v>
      </c>
      <c r="M131" s="4">
        <v>2</v>
      </c>
      <c r="N131" s="12" t="s">
        <v>26</v>
      </c>
      <c r="O131" s="15">
        <f>ROUND(K131*M131,2)</f>
        <v>60000</v>
      </c>
      <c r="P131" s="10" t="s">
        <v>20</v>
      </c>
    </row>
    <row r="132" spans="1:16" s="4" customFormat="1" x14ac:dyDescent="0.2"/>
    <row r="133" spans="1:16" s="6" customFormat="1" x14ac:dyDescent="0.2">
      <c r="A133" s="6" t="str">
        <f>'Trecho 2k'!A48</f>
        <v>5.2</v>
      </c>
      <c r="B133" s="27" t="str">
        <f>'Trecho 2k'!B48</f>
        <v>Execução de sarjeta em  concreto simples larg 30, esp 8 cm</v>
      </c>
      <c r="J133" s="6" t="str">
        <f>'Trecho 30k'!A48</f>
        <v>5.2</v>
      </c>
      <c r="K133" s="27" t="str">
        <f>'Trecho 30k'!B48</f>
        <v>Execução de sarjeta em  concreto simples larg 30, esp 8 cm</v>
      </c>
    </row>
    <row r="134" spans="1:16" ht="12.75" customHeight="1" x14ac:dyDescent="0.2">
      <c r="A134" s="7" t="s">
        <v>36</v>
      </c>
      <c r="B134" s="26"/>
      <c r="C134" s="12"/>
      <c r="D134" s="12"/>
      <c r="E134" s="14"/>
      <c r="F134" s="3"/>
      <c r="G134" s="3"/>
      <c r="J134" s="7" t="s">
        <v>36</v>
      </c>
      <c r="K134" s="26"/>
      <c r="L134" s="12"/>
      <c r="M134" s="12"/>
      <c r="N134" s="14"/>
      <c r="O134" s="3"/>
      <c r="P134" s="3"/>
    </row>
    <row r="135" spans="1:16" s="4" customFormat="1" x14ac:dyDescent="0.2">
      <c r="B135" s="16"/>
      <c r="C135" s="16" t="s">
        <v>37</v>
      </c>
      <c r="D135" s="25" t="s">
        <v>26</v>
      </c>
      <c r="E135" s="17">
        <f>E129</f>
        <v>2000</v>
      </c>
      <c r="F135" s="18" t="s">
        <v>20</v>
      </c>
      <c r="K135" s="16"/>
      <c r="L135" s="16" t="s">
        <v>37</v>
      </c>
      <c r="M135" s="25" t="s">
        <v>26</v>
      </c>
      <c r="N135" s="17">
        <f>N129</f>
        <v>30000</v>
      </c>
      <c r="O135" s="18" t="s">
        <v>20</v>
      </c>
    </row>
    <row r="136" spans="1:16" s="4" customFormat="1" x14ac:dyDescent="0.2">
      <c r="B136" s="14" t="str">
        <f>C135</f>
        <v>ΣExtensão total das sarjetas (m)</v>
      </c>
      <c r="D136" s="4" t="s">
        <v>35</v>
      </c>
      <c r="K136" s="14" t="str">
        <f>L135</f>
        <v>ΣExtensão total das sarjetas (m)</v>
      </c>
      <c r="M136" s="4" t="s">
        <v>35</v>
      </c>
    </row>
    <row r="137" spans="1:16" s="4" customFormat="1" x14ac:dyDescent="0.2">
      <c r="B137" s="14">
        <f>E135</f>
        <v>2000</v>
      </c>
      <c r="C137" s="4" t="s">
        <v>25</v>
      </c>
      <c r="D137" s="4">
        <v>2</v>
      </c>
      <c r="E137" s="12" t="s">
        <v>26</v>
      </c>
      <c r="F137" s="15">
        <f>ROUND(B137*D137,2)</f>
        <v>4000</v>
      </c>
      <c r="G137" s="10" t="s">
        <v>20</v>
      </c>
      <c r="K137" s="14">
        <f>N135</f>
        <v>30000</v>
      </c>
      <c r="L137" s="4" t="s">
        <v>25</v>
      </c>
      <c r="M137" s="4">
        <v>2</v>
      </c>
      <c r="N137" s="12" t="s">
        <v>26</v>
      </c>
      <c r="O137" s="15">
        <f>ROUND(K137*M137,2)</f>
        <v>60000</v>
      </c>
      <c r="P137" s="10" t="s">
        <v>20</v>
      </c>
    </row>
    <row r="138" spans="1:16" s="4" customFormat="1" x14ac:dyDescent="0.2">
      <c r="B138" s="14"/>
      <c r="E138" s="12"/>
      <c r="F138" s="3"/>
      <c r="G138" s="3"/>
    </row>
    <row r="139" spans="1:16" s="162" customFormat="1" x14ac:dyDescent="0.2">
      <c r="A139" s="159" t="str">
        <f>'Trecho 2k'!A50</f>
        <v>6.0</v>
      </c>
      <c r="B139" s="160" t="str">
        <f>'Trecho 2k'!B50</f>
        <v>DRENAGEM PROFUNDA</v>
      </c>
      <c r="C139" s="161"/>
      <c r="D139" s="161"/>
      <c r="E139" s="161"/>
      <c r="F139" s="161"/>
      <c r="G139" s="161"/>
      <c r="J139" s="159" t="str">
        <f>'Trecho 30k'!A50</f>
        <v>6.0</v>
      </c>
      <c r="K139" s="160" t="str">
        <f>'Trecho 30k'!B50</f>
        <v>DRENAGEM PROFUNDA</v>
      </c>
      <c r="L139" s="161"/>
      <c r="M139" s="161"/>
      <c r="N139" s="161"/>
      <c r="O139" s="161"/>
      <c r="P139" s="161"/>
    </row>
    <row r="140" spans="1:16" s="4" customFormat="1" x14ac:dyDescent="0.2">
      <c r="B140" s="14"/>
      <c r="E140" s="12"/>
      <c r="F140" s="3"/>
      <c r="G140" s="3"/>
      <c r="K140" s="14"/>
      <c r="N140" s="12"/>
      <c r="O140" s="3"/>
      <c r="P140" s="3"/>
    </row>
    <row r="141" spans="1:16" s="4" customFormat="1" x14ac:dyDescent="0.2">
      <c r="A141" s="6" t="str">
        <f>'Trecho 2k'!A51</f>
        <v>6.1</v>
      </c>
      <c r="B141" s="549" t="str">
        <f>'Trecho 2k'!B51</f>
        <v>Corpo bstc d = 0,80 m</v>
      </c>
      <c r="C141" s="549"/>
      <c r="D141" s="549"/>
      <c r="E141" s="549"/>
      <c r="F141" s="549"/>
      <c r="G141" s="549"/>
      <c r="H141" s="27"/>
      <c r="J141" s="6" t="str">
        <f>'Trecho 30k'!A51</f>
        <v>6.1</v>
      </c>
      <c r="K141" s="549" t="str">
        <f>'Trecho 30k'!B51</f>
        <v>Corpo bstc d = 0,80 m</v>
      </c>
      <c r="L141" s="549"/>
      <c r="M141" s="549"/>
      <c r="N141" s="549"/>
      <c r="O141" s="549"/>
      <c r="P141" s="549"/>
    </row>
    <row r="142" spans="1:16" s="4" customFormat="1" x14ac:dyDescent="0.2">
      <c r="B142" s="26"/>
      <c r="C142" s="19" t="s">
        <v>261</v>
      </c>
      <c r="D142" s="12" t="s">
        <v>26</v>
      </c>
      <c r="E142" s="14">
        <v>8</v>
      </c>
      <c r="F142" s="26" t="s">
        <v>20</v>
      </c>
      <c r="G142" s="26"/>
      <c r="H142" s="26"/>
      <c r="K142" s="26"/>
      <c r="L142" s="451" t="s">
        <v>261</v>
      </c>
      <c r="M142" s="12" t="s">
        <v>26</v>
      </c>
      <c r="N142" s="14">
        <v>8</v>
      </c>
      <c r="O142" s="26" t="s">
        <v>20</v>
      </c>
      <c r="P142" s="26"/>
    </row>
    <row r="143" spans="1:16" s="4" customFormat="1" x14ac:dyDescent="0.2">
      <c r="B143" s="26"/>
      <c r="C143" s="19" t="s">
        <v>262</v>
      </c>
      <c r="D143" s="12" t="s">
        <v>26</v>
      </c>
      <c r="E143" s="213">
        <f>A4</f>
        <v>1</v>
      </c>
      <c r="F143" s="26" t="s">
        <v>263</v>
      </c>
      <c r="G143" s="26"/>
      <c r="H143" s="26"/>
      <c r="K143" s="26"/>
      <c r="L143" s="451" t="s">
        <v>262</v>
      </c>
      <c r="M143" s="12" t="s">
        <v>26</v>
      </c>
      <c r="N143" s="213">
        <f>J4</f>
        <v>15</v>
      </c>
      <c r="O143" s="26" t="s">
        <v>263</v>
      </c>
      <c r="P143" s="26"/>
    </row>
    <row r="144" spans="1:16" s="4" customFormat="1" x14ac:dyDescent="0.2">
      <c r="B144" s="19" t="s">
        <v>264</v>
      </c>
      <c r="C144" s="12" t="s">
        <v>26</v>
      </c>
      <c r="D144" s="215">
        <f>ROUND(E142*E143,2)</f>
        <v>8</v>
      </c>
      <c r="E144" s="215" t="s">
        <v>20</v>
      </c>
      <c r="F144" s="26"/>
      <c r="K144" s="451" t="s">
        <v>264</v>
      </c>
      <c r="L144" s="12" t="s">
        <v>26</v>
      </c>
      <c r="M144" s="215">
        <f>ROUND(N142*N143,2)</f>
        <v>120</v>
      </c>
      <c r="N144" s="215" t="s">
        <v>20</v>
      </c>
      <c r="O144" s="26"/>
    </row>
    <row r="145" spans="1:16" s="4" customFormat="1" x14ac:dyDescent="0.2">
      <c r="B145" s="26"/>
      <c r="C145" s="26"/>
      <c r="D145" s="26"/>
      <c r="E145" s="26"/>
      <c r="F145" s="26"/>
      <c r="G145" s="26"/>
      <c r="H145" s="26"/>
    </row>
    <row r="146" spans="1:16" s="4" customFormat="1" x14ac:dyDescent="0.2">
      <c r="A146" s="6" t="str">
        <f>'Trecho 2k'!A52</f>
        <v>6.2</v>
      </c>
      <c r="B146" s="549" t="str">
        <f>'Trecho 2k'!B52</f>
        <v>Boca bstc d = 0,80 normal</v>
      </c>
      <c r="C146" s="549"/>
      <c r="D146" s="549"/>
      <c r="E146" s="549"/>
      <c r="F146" s="549"/>
      <c r="G146" s="549"/>
      <c r="H146" s="27"/>
      <c r="J146" s="6" t="str">
        <f>'Trecho 30k'!A52</f>
        <v>6.2</v>
      </c>
      <c r="K146" s="549" t="str">
        <f>'Trecho 30k'!B52</f>
        <v>Boca bstc d = 0,80 normal</v>
      </c>
      <c r="L146" s="549"/>
      <c r="M146" s="549"/>
      <c r="N146" s="549"/>
      <c r="O146" s="549"/>
      <c r="P146" s="549"/>
    </row>
    <row r="147" spans="1:16" s="4" customFormat="1" x14ac:dyDescent="0.2">
      <c r="B147" s="26"/>
      <c r="C147" s="19" t="s">
        <v>265</v>
      </c>
      <c r="D147" s="12" t="s">
        <v>26</v>
      </c>
      <c r="E147" s="213">
        <f>E143</f>
        <v>1</v>
      </c>
      <c r="F147" s="26" t="s">
        <v>263</v>
      </c>
      <c r="G147" s="26"/>
      <c r="H147" s="26"/>
      <c r="K147" s="26"/>
      <c r="L147" s="451" t="s">
        <v>265</v>
      </c>
      <c r="M147" s="12" t="s">
        <v>26</v>
      </c>
      <c r="N147" s="213">
        <f>N143</f>
        <v>15</v>
      </c>
      <c r="O147" s="26" t="s">
        <v>263</v>
      </c>
      <c r="P147" s="26"/>
    </row>
    <row r="148" spans="1:16" s="4" customFormat="1" x14ac:dyDescent="0.2">
      <c r="B148" s="26"/>
      <c r="C148" s="19" t="s">
        <v>266</v>
      </c>
      <c r="D148" s="12" t="s">
        <v>26</v>
      </c>
      <c r="E148" s="14">
        <v>2</v>
      </c>
      <c r="F148" s="26" t="s">
        <v>263</v>
      </c>
      <c r="G148" s="26"/>
      <c r="H148" s="26"/>
      <c r="K148" s="26"/>
      <c r="L148" s="451" t="s">
        <v>266</v>
      </c>
      <c r="M148" s="12" t="s">
        <v>26</v>
      </c>
      <c r="N148" s="14">
        <v>2</v>
      </c>
      <c r="O148" s="26" t="s">
        <v>263</v>
      </c>
      <c r="P148" s="26"/>
    </row>
    <row r="149" spans="1:16" s="4" customFormat="1" x14ac:dyDescent="0.2">
      <c r="B149" s="19"/>
      <c r="C149" s="214" t="s">
        <v>267</v>
      </c>
      <c r="D149" s="12" t="s">
        <v>26</v>
      </c>
      <c r="E149" s="215">
        <f>ROUND(E147*E148,2)</f>
        <v>2</v>
      </c>
      <c r="F149" s="215" t="s">
        <v>263</v>
      </c>
      <c r="K149" s="451"/>
      <c r="L149" s="214" t="s">
        <v>267</v>
      </c>
      <c r="M149" s="12" t="s">
        <v>26</v>
      </c>
      <c r="N149" s="215">
        <f>N148*N147</f>
        <v>30</v>
      </c>
      <c r="O149" s="215" t="s">
        <v>263</v>
      </c>
    </row>
    <row r="150" spans="1:16" s="4" customFormat="1" x14ac:dyDescent="0.2">
      <c r="A150" s="2"/>
      <c r="B150" s="2"/>
      <c r="C150" s="2"/>
      <c r="D150" s="2"/>
      <c r="E150" s="2"/>
      <c r="F150" s="2"/>
      <c r="G150" s="2"/>
      <c r="H150" s="2"/>
      <c r="J150" s="2"/>
      <c r="K150" s="2"/>
      <c r="L150" s="2"/>
      <c r="M150" s="2"/>
      <c r="N150" s="2"/>
      <c r="O150" s="2"/>
      <c r="P150" s="2"/>
    </row>
    <row r="151" spans="1:16" s="4" customFormat="1" x14ac:dyDescent="0.2">
      <c r="A151" s="6" t="str">
        <f>'Trecho 2k'!A53</f>
        <v>6.3</v>
      </c>
      <c r="B151" s="549" t="str">
        <f>'Trecho 2k'!B53</f>
        <v>Corpo bstc d = 1,00 m</v>
      </c>
      <c r="C151" s="549"/>
      <c r="D151" s="549"/>
      <c r="E151" s="549"/>
      <c r="F151" s="549"/>
      <c r="G151" s="549"/>
      <c r="H151" s="27"/>
      <c r="J151" s="6" t="str">
        <f>'Trecho 30k'!A53</f>
        <v>6.3</v>
      </c>
      <c r="K151" s="549" t="str">
        <f>'Trecho 30k'!B53</f>
        <v>Corpo bstc d = 1,00 m</v>
      </c>
      <c r="L151" s="549"/>
      <c r="M151" s="549"/>
      <c r="N151" s="549"/>
      <c r="O151" s="549"/>
      <c r="P151" s="549"/>
    </row>
    <row r="152" spans="1:16" s="4" customFormat="1" x14ac:dyDescent="0.2">
      <c r="B152" s="26"/>
      <c r="C152" s="19" t="s">
        <v>261</v>
      </c>
      <c r="D152" s="12" t="s">
        <v>26</v>
      </c>
      <c r="E152" s="14">
        <v>8</v>
      </c>
      <c r="F152" s="26" t="s">
        <v>20</v>
      </c>
      <c r="G152" s="26"/>
      <c r="H152" s="26"/>
      <c r="K152" s="26"/>
      <c r="L152" s="451" t="s">
        <v>261</v>
      </c>
      <c r="M152" s="12" t="s">
        <v>26</v>
      </c>
      <c r="N152" s="14">
        <v>8</v>
      </c>
      <c r="O152" s="26" t="s">
        <v>20</v>
      </c>
      <c r="P152" s="26"/>
    </row>
    <row r="153" spans="1:16" s="4" customFormat="1" x14ac:dyDescent="0.2">
      <c r="B153" s="26"/>
      <c r="C153" s="19" t="s">
        <v>262</v>
      </c>
      <c r="D153" s="12" t="s">
        <v>26</v>
      </c>
      <c r="E153" s="213">
        <f>E147</f>
        <v>1</v>
      </c>
      <c r="F153" s="26" t="s">
        <v>263</v>
      </c>
      <c r="G153" s="26"/>
      <c r="H153" s="26"/>
      <c r="K153" s="26"/>
      <c r="L153" s="451" t="s">
        <v>262</v>
      </c>
      <c r="M153" s="12" t="s">
        <v>26</v>
      </c>
      <c r="N153" s="213">
        <f>N143</f>
        <v>15</v>
      </c>
      <c r="O153" s="26" t="s">
        <v>263</v>
      </c>
      <c r="P153" s="26"/>
    </row>
    <row r="154" spans="1:16" s="4" customFormat="1" x14ac:dyDescent="0.2">
      <c r="C154" s="19" t="s">
        <v>264</v>
      </c>
      <c r="D154" s="12" t="s">
        <v>26</v>
      </c>
      <c r="E154" s="215">
        <f>ROUND(E152*E153,2)</f>
        <v>8</v>
      </c>
      <c r="F154" s="215" t="s">
        <v>20</v>
      </c>
      <c r="L154" s="451" t="s">
        <v>264</v>
      </c>
      <c r="M154" s="12" t="s">
        <v>26</v>
      </c>
      <c r="N154" s="215">
        <f>N153*N152</f>
        <v>120</v>
      </c>
      <c r="O154" s="215" t="s">
        <v>20</v>
      </c>
    </row>
    <row r="155" spans="1:16" s="4" customFormat="1" x14ac:dyDescent="0.2">
      <c r="B155" s="26"/>
      <c r="C155" s="26"/>
      <c r="D155" s="26"/>
      <c r="E155" s="26"/>
      <c r="F155" s="26"/>
      <c r="G155" s="26"/>
      <c r="H155" s="26"/>
      <c r="K155" s="26"/>
      <c r="L155" s="26"/>
      <c r="M155" s="26"/>
      <c r="N155" s="26"/>
      <c r="O155" s="26"/>
      <c r="P155" s="26"/>
    </row>
    <row r="156" spans="1:16" s="4" customFormat="1" x14ac:dyDescent="0.2">
      <c r="A156" s="6" t="str">
        <f>'Trecho 2k'!A54</f>
        <v>6.4</v>
      </c>
      <c r="B156" s="549" t="str">
        <f>'Trecho 2k'!B54</f>
        <v>Boca bstc d = 1,00 m normal</v>
      </c>
      <c r="C156" s="549"/>
      <c r="D156" s="549"/>
      <c r="E156" s="549"/>
      <c r="F156" s="549"/>
      <c r="G156" s="549"/>
      <c r="H156" s="27"/>
      <c r="J156" s="6" t="str">
        <f>'Trecho 30k'!A54</f>
        <v>6.4</v>
      </c>
      <c r="K156" s="549" t="str">
        <f>'Trecho 30k'!B54</f>
        <v>Boca bstc d = 1,00 m normal</v>
      </c>
      <c r="L156" s="549"/>
      <c r="M156" s="549"/>
      <c r="N156" s="549"/>
      <c r="O156" s="549"/>
      <c r="P156" s="549"/>
    </row>
    <row r="157" spans="1:16" s="4" customFormat="1" x14ac:dyDescent="0.2">
      <c r="B157" s="26"/>
      <c r="C157" s="19" t="s">
        <v>265</v>
      </c>
      <c r="D157" s="12" t="s">
        <v>26</v>
      </c>
      <c r="E157" s="213">
        <f>E153</f>
        <v>1</v>
      </c>
      <c r="F157" s="26" t="s">
        <v>263</v>
      </c>
      <c r="G157" s="26"/>
      <c r="H157" s="26"/>
      <c r="K157" s="26"/>
      <c r="L157" s="451" t="s">
        <v>265</v>
      </c>
      <c r="M157" s="12" t="s">
        <v>26</v>
      </c>
      <c r="N157" s="213">
        <f>N143</f>
        <v>15</v>
      </c>
      <c r="O157" s="26" t="s">
        <v>263</v>
      </c>
      <c r="P157" s="26"/>
    </row>
    <row r="158" spans="1:16" s="4" customFormat="1" x14ac:dyDescent="0.2">
      <c r="B158" s="26"/>
      <c r="C158" s="19" t="s">
        <v>266</v>
      </c>
      <c r="D158" s="12" t="s">
        <v>26</v>
      </c>
      <c r="E158" s="14">
        <v>2</v>
      </c>
      <c r="F158" s="26" t="s">
        <v>263</v>
      </c>
      <c r="G158" s="26"/>
      <c r="H158" s="26"/>
      <c r="K158" s="26"/>
      <c r="L158" s="451" t="s">
        <v>266</v>
      </c>
      <c r="M158" s="12" t="s">
        <v>26</v>
      </c>
      <c r="N158" s="14">
        <f>N148</f>
        <v>2</v>
      </c>
      <c r="O158" s="26" t="s">
        <v>263</v>
      </c>
      <c r="P158" s="26"/>
    </row>
    <row r="159" spans="1:16" s="4" customFormat="1" x14ac:dyDescent="0.2">
      <c r="B159" s="19"/>
      <c r="C159" s="214" t="s">
        <v>267</v>
      </c>
      <c r="D159" s="12" t="s">
        <v>26</v>
      </c>
      <c r="E159" s="215">
        <f>ROUND(E157*E158,2)</f>
        <v>2</v>
      </c>
      <c r="F159" s="215" t="s">
        <v>263</v>
      </c>
      <c r="K159" s="451"/>
      <c r="L159" s="214" t="s">
        <v>267</v>
      </c>
      <c r="M159" s="12" t="s">
        <v>26</v>
      </c>
      <c r="N159" s="215">
        <f>ROUND(N157*N158,2)</f>
        <v>30</v>
      </c>
      <c r="O159" s="215" t="s">
        <v>263</v>
      </c>
    </row>
    <row r="160" spans="1:16" s="4" customFormat="1" x14ac:dyDescent="0.2">
      <c r="B160" s="14"/>
      <c r="E160" s="12"/>
      <c r="F160" s="3"/>
      <c r="G160" s="3"/>
    </row>
    <row r="161" spans="1:17" s="4" customFormat="1" x14ac:dyDescent="0.2">
      <c r="A161" s="159">
        <v>7</v>
      </c>
      <c r="B161" s="160" t="s">
        <v>409</v>
      </c>
      <c r="C161" s="161"/>
      <c r="D161" s="161"/>
      <c r="E161" s="161"/>
      <c r="F161" s="161"/>
      <c r="G161" s="161"/>
      <c r="K161" s="159">
        <v>7</v>
      </c>
      <c r="L161" s="160" t="s">
        <v>409</v>
      </c>
      <c r="M161" s="161"/>
      <c r="N161" s="161"/>
      <c r="O161" s="161"/>
      <c r="P161" s="161"/>
      <c r="Q161" s="161"/>
    </row>
    <row r="162" spans="1:17" s="4" customFormat="1" x14ac:dyDescent="0.2">
      <c r="B162" s="14"/>
      <c r="E162" s="12"/>
      <c r="F162" s="3"/>
      <c r="G162" s="3"/>
      <c r="L162" s="14"/>
      <c r="O162" s="12"/>
      <c r="P162" s="3"/>
      <c r="Q162" s="3"/>
    </row>
    <row r="163" spans="1:17" s="4" customFormat="1" x14ac:dyDescent="0.2">
      <c r="A163" s="6" t="s">
        <v>82</v>
      </c>
      <c r="B163" s="549" t="s">
        <v>410</v>
      </c>
      <c r="C163" s="549"/>
      <c r="D163" s="549"/>
      <c r="E163" s="549"/>
      <c r="F163" s="549"/>
      <c r="G163" s="549"/>
      <c r="K163" s="6" t="s">
        <v>82</v>
      </c>
      <c r="L163" s="549" t="s">
        <v>410</v>
      </c>
      <c r="M163" s="549"/>
      <c r="N163" s="549"/>
      <c r="O163" s="549"/>
      <c r="P163" s="549"/>
      <c r="Q163" s="549"/>
    </row>
    <row r="164" spans="1:17" s="4" customFormat="1" x14ac:dyDescent="0.2">
      <c r="B164" s="412" t="s">
        <v>411</v>
      </c>
      <c r="C164" s="409"/>
      <c r="D164" s="409" t="s">
        <v>26</v>
      </c>
      <c r="E164" s="410">
        <v>30</v>
      </c>
      <c r="F164" s="407" t="s">
        <v>263</v>
      </c>
      <c r="G164" s="407"/>
      <c r="L164" s="412" t="s">
        <v>411</v>
      </c>
      <c r="M164" s="409"/>
      <c r="N164" s="409" t="s">
        <v>26</v>
      </c>
      <c r="O164" s="410">
        <v>30</v>
      </c>
      <c r="P164" s="407" t="s">
        <v>263</v>
      </c>
      <c r="Q164" s="407"/>
    </row>
    <row r="165" spans="1:17" s="4" customFormat="1" x14ac:dyDescent="0.2">
      <c r="B165" s="407" t="s">
        <v>412</v>
      </c>
      <c r="C165" s="409"/>
      <c r="D165" s="409" t="s">
        <v>413</v>
      </c>
      <c r="E165" s="407"/>
      <c r="F165" s="407"/>
      <c r="G165" s="407"/>
      <c r="L165" s="407" t="s">
        <v>412</v>
      </c>
      <c r="M165" s="409"/>
      <c r="N165" s="409" t="s">
        <v>413</v>
      </c>
      <c r="O165" s="407"/>
      <c r="P165" s="407"/>
      <c r="Q165" s="407"/>
    </row>
    <row r="166" spans="1:17" s="4" customFormat="1" x14ac:dyDescent="0.2">
      <c r="B166" s="410">
        <f>C4</f>
        <v>2</v>
      </c>
      <c r="C166" s="407" t="s">
        <v>30</v>
      </c>
      <c r="D166" s="420">
        <v>0.51066506666666667</v>
      </c>
      <c r="E166" s="407" t="s">
        <v>26</v>
      </c>
      <c r="F166" s="411">
        <f>B166*D166</f>
        <v>1.0213301333333333</v>
      </c>
      <c r="G166" s="408" t="s">
        <v>15</v>
      </c>
      <c r="L166" s="410">
        <f>M4</f>
        <v>30</v>
      </c>
      <c r="M166" s="407" t="s">
        <v>30</v>
      </c>
      <c r="N166" s="420">
        <v>0.51066506666666667</v>
      </c>
      <c r="O166" s="407" t="s">
        <v>26</v>
      </c>
      <c r="P166" s="411">
        <f>L166*N166</f>
        <v>15.319952000000001</v>
      </c>
      <c r="Q166" s="408" t="s">
        <v>15</v>
      </c>
    </row>
    <row r="167" spans="1:17" s="4" customFormat="1" x14ac:dyDescent="0.2">
      <c r="B167" s="14"/>
      <c r="E167" s="12"/>
      <c r="F167" s="3"/>
      <c r="G167" s="3"/>
      <c r="L167" s="14"/>
      <c r="O167" s="12"/>
      <c r="P167" s="3"/>
      <c r="Q167" s="3"/>
    </row>
    <row r="168" spans="1:17" s="4" customFormat="1" x14ac:dyDescent="0.2">
      <c r="B168" s="14"/>
      <c r="E168" s="12"/>
      <c r="F168" s="3"/>
      <c r="G168" s="3"/>
      <c r="L168" s="14"/>
      <c r="O168" s="12"/>
      <c r="P168" s="3"/>
      <c r="Q168" s="3"/>
    </row>
    <row r="169" spans="1:17" s="162" customFormat="1" x14ac:dyDescent="0.2">
      <c r="A169" s="159" t="str">
        <f>'Trecho 2k'!A59</f>
        <v>8.0</v>
      </c>
      <c r="B169" s="160" t="str">
        <f>'Trecho 2k'!B59</f>
        <v>SINALIZAÇÃO HORIZONTAL</v>
      </c>
      <c r="C169" s="161"/>
      <c r="D169" s="161"/>
      <c r="E169" s="161"/>
      <c r="F169" s="161"/>
      <c r="G169" s="161"/>
      <c r="K169" s="159" t="str">
        <f>'Trecho 30k'!A59</f>
        <v>8.0</v>
      </c>
      <c r="L169" s="160" t="str">
        <f>'Trecho 30k'!B59</f>
        <v>SINALIZAÇÃO HORIZONTAL</v>
      </c>
      <c r="M169" s="161"/>
      <c r="N169" s="161"/>
      <c r="O169" s="161"/>
      <c r="P169" s="161"/>
      <c r="Q169" s="161"/>
    </row>
    <row r="170" spans="1:17" s="26" customFormat="1" x14ac:dyDescent="0.2">
      <c r="A170" s="4"/>
      <c r="K170" s="4"/>
    </row>
    <row r="171" spans="1:17" s="27" customFormat="1" x14ac:dyDescent="0.2">
      <c r="A171" s="6" t="str">
        <f>'Trecho 2k'!A60</f>
        <v>8.1</v>
      </c>
      <c r="B171" s="27" t="str">
        <f>'Trecho 2k'!B60</f>
        <v xml:space="preserve">Sinalização horizontal com tinta retro-refletiva a base de resina acrílica com microesferas de vidro                           </v>
      </c>
      <c r="C171" s="56"/>
      <c r="K171" s="6" t="str">
        <f>'Trecho 30k'!A60</f>
        <v>8.1</v>
      </c>
      <c r="L171" s="27" t="str">
        <f>'Trecho 30k'!B60</f>
        <v xml:space="preserve">Sinalização horizontal com tinta retro-refletiva a base de resina acrílica com microesferas de vidro                           </v>
      </c>
      <c r="M171" s="56"/>
    </row>
    <row r="172" spans="1:17" s="26" customFormat="1" x14ac:dyDescent="0.2">
      <c r="A172" s="4"/>
      <c r="K172" s="4"/>
    </row>
    <row r="173" spans="1:17" s="26" customFormat="1" x14ac:dyDescent="0.2">
      <c r="A173" s="4"/>
      <c r="B173" s="27" t="s">
        <v>74</v>
      </c>
      <c r="K173" s="4"/>
      <c r="L173" s="27" t="s">
        <v>74</v>
      </c>
    </row>
    <row r="174" spans="1:17" x14ac:dyDescent="0.2">
      <c r="A174" s="57" t="s">
        <v>292</v>
      </c>
      <c r="B174" s="26"/>
      <c r="C174" s="26"/>
      <c r="D174" s="26"/>
      <c r="E174" s="26"/>
      <c r="F174" s="26"/>
      <c r="G174" s="26"/>
      <c r="K174" s="57" t="s">
        <v>292</v>
      </c>
      <c r="L174" s="26"/>
      <c r="M174" s="26"/>
      <c r="N174" s="26"/>
      <c r="O174" s="26"/>
      <c r="P174" s="26"/>
      <c r="Q174" s="26"/>
    </row>
    <row r="175" spans="1:17" s="26" customFormat="1" x14ac:dyDescent="0.2">
      <c r="A175" s="26" t="str">
        <f>C67</f>
        <v xml:space="preserve">Extensão </v>
      </c>
      <c r="D175" s="12"/>
      <c r="E175" s="12" t="s">
        <v>26</v>
      </c>
      <c r="F175" s="14">
        <f>E67</f>
        <v>2000</v>
      </c>
      <c r="G175" s="4" t="s">
        <v>20</v>
      </c>
      <c r="K175" s="26" t="str">
        <f>K67</f>
        <v xml:space="preserve">Extensão </v>
      </c>
      <c r="N175" s="12"/>
      <c r="O175" s="12" t="s">
        <v>26</v>
      </c>
      <c r="P175" s="14">
        <f>M67</f>
        <v>30000</v>
      </c>
      <c r="Q175" s="4" t="s">
        <v>20</v>
      </c>
    </row>
    <row r="176" spans="1:17" x14ac:dyDescent="0.2">
      <c r="A176" s="26"/>
      <c r="B176" s="26"/>
      <c r="D176" s="58" t="s">
        <v>75</v>
      </c>
      <c r="E176" s="59" t="s">
        <v>26</v>
      </c>
      <c r="F176" s="60">
        <f>SUM(F175:F175)</f>
        <v>2000</v>
      </c>
      <c r="G176" s="59" t="s">
        <v>20</v>
      </c>
      <c r="K176" s="26"/>
      <c r="L176" s="26"/>
      <c r="N176" s="58" t="s">
        <v>75</v>
      </c>
      <c r="O176" s="59" t="s">
        <v>26</v>
      </c>
      <c r="P176" s="60">
        <f>SUM(P175:P175)</f>
        <v>30000</v>
      </c>
      <c r="Q176" s="59" t="s">
        <v>20</v>
      </c>
    </row>
    <row r="177" spans="1:17" ht="13.5" x14ac:dyDescent="0.2">
      <c r="A177" s="4"/>
      <c r="B177" s="4" t="s">
        <v>76</v>
      </c>
      <c r="C177" s="12" t="s">
        <v>26</v>
      </c>
      <c r="D177" s="14">
        <v>0.1</v>
      </c>
      <c r="E177" s="4" t="s">
        <v>20</v>
      </c>
      <c r="F177" s="4"/>
      <c r="G177" s="4"/>
      <c r="K177" s="4"/>
      <c r="L177" s="4" t="s">
        <v>76</v>
      </c>
      <c r="M177" s="12" t="s">
        <v>26</v>
      </c>
      <c r="N177" s="14">
        <v>0.1</v>
      </c>
      <c r="O177" s="4" t="s">
        <v>20</v>
      </c>
      <c r="P177" s="4"/>
      <c r="Q177" s="4"/>
    </row>
    <row r="178" spans="1:17" x14ac:dyDescent="0.2">
      <c r="A178" s="4"/>
      <c r="B178" s="19" t="s">
        <v>75</v>
      </c>
      <c r="C178" s="4"/>
      <c r="D178" s="4" t="s">
        <v>77</v>
      </c>
      <c r="E178" s="4"/>
      <c r="F178" s="4"/>
      <c r="G178" s="4"/>
      <c r="K178" s="4"/>
      <c r="L178" s="451" t="s">
        <v>75</v>
      </c>
      <c r="M178" s="4"/>
      <c r="N178" s="4" t="s">
        <v>77</v>
      </c>
      <c r="O178" s="4"/>
      <c r="P178" s="4"/>
      <c r="Q178" s="4"/>
    </row>
    <row r="179" spans="1:17" x14ac:dyDescent="0.2">
      <c r="A179" s="4"/>
      <c r="B179" s="14">
        <f>F176</f>
        <v>2000</v>
      </c>
      <c r="C179" s="4" t="s">
        <v>25</v>
      </c>
      <c r="D179" s="4">
        <v>2</v>
      </c>
      <c r="E179" s="12" t="s">
        <v>26</v>
      </c>
      <c r="F179" s="14">
        <f>ROUND(B179*D179,2)</f>
        <v>4000</v>
      </c>
      <c r="G179" s="4" t="s">
        <v>20</v>
      </c>
      <c r="K179" s="4"/>
      <c r="L179" s="14">
        <f>P176</f>
        <v>30000</v>
      </c>
      <c r="M179" s="4" t="s">
        <v>25</v>
      </c>
      <c r="N179" s="4">
        <v>2</v>
      </c>
      <c r="O179" s="12" t="s">
        <v>26</v>
      </c>
      <c r="P179" s="14">
        <f>ROUND(L179*N179,2)</f>
        <v>60000</v>
      </c>
      <c r="Q179" s="4" t="s">
        <v>20</v>
      </c>
    </row>
    <row r="180" spans="1:17" x14ac:dyDescent="0.2">
      <c r="A180" s="4"/>
      <c r="B180" s="4"/>
      <c r="C180" s="4"/>
      <c r="D180" s="4"/>
      <c r="E180" s="4"/>
      <c r="F180" s="4"/>
      <c r="G180" s="4"/>
      <c r="K180" s="4"/>
      <c r="L180" s="4"/>
      <c r="M180" s="4"/>
      <c r="N180" s="4"/>
      <c r="O180" s="4"/>
      <c r="P180" s="4"/>
      <c r="Q180" s="4"/>
    </row>
    <row r="181" spans="1:17" ht="13.5" x14ac:dyDescent="0.2">
      <c r="A181" s="4" t="s">
        <v>78</v>
      </c>
      <c r="B181" s="14">
        <f>D177</f>
        <v>0.1</v>
      </c>
      <c r="C181" s="4" t="s">
        <v>25</v>
      </c>
      <c r="D181" s="14">
        <f>F179</f>
        <v>4000</v>
      </c>
      <c r="E181" s="12" t="s">
        <v>26</v>
      </c>
      <c r="F181" s="217">
        <f>ROUND(B181*D181,2)</f>
        <v>400</v>
      </c>
      <c r="G181" s="61" t="s">
        <v>15</v>
      </c>
      <c r="K181" s="4" t="s">
        <v>78</v>
      </c>
      <c r="L181" s="14">
        <f>N177</f>
        <v>0.1</v>
      </c>
      <c r="M181" s="4" t="s">
        <v>25</v>
      </c>
      <c r="N181" s="14">
        <f>P179</f>
        <v>60000</v>
      </c>
      <c r="O181" s="12" t="s">
        <v>26</v>
      </c>
      <c r="P181" s="217">
        <f>ROUND(L181*N181,2)</f>
        <v>6000</v>
      </c>
      <c r="Q181" s="61" t="s">
        <v>15</v>
      </c>
    </row>
    <row r="182" spans="1:17" s="4" customFormat="1" x14ac:dyDescent="0.2"/>
    <row r="183" spans="1:17" x14ac:dyDescent="0.2">
      <c r="A183" s="552" t="s">
        <v>79</v>
      </c>
      <c r="B183" s="552"/>
      <c r="C183" s="62" t="s">
        <v>26</v>
      </c>
      <c r="D183" s="24" t="s">
        <v>80</v>
      </c>
      <c r="E183" s="63" t="s">
        <v>26</v>
      </c>
      <c r="F183" s="15">
        <f>ROUND(F181,2)</f>
        <v>400</v>
      </c>
      <c r="G183" s="11" t="s">
        <v>15</v>
      </c>
      <c r="K183" s="552" t="s">
        <v>79</v>
      </c>
      <c r="L183" s="552"/>
      <c r="M183" s="62" t="s">
        <v>26</v>
      </c>
      <c r="N183" s="24" t="s">
        <v>80</v>
      </c>
      <c r="O183" s="63" t="s">
        <v>26</v>
      </c>
      <c r="P183" s="15">
        <f>ROUND(P181,2)</f>
        <v>6000</v>
      </c>
      <c r="Q183" s="11" t="s">
        <v>15</v>
      </c>
    </row>
    <row r="184" spans="1:17" s="4" customFormat="1" x14ac:dyDescent="0.2">
      <c r="A184" s="301"/>
      <c r="B184" s="301"/>
      <c r="C184" s="62"/>
      <c r="D184" s="24"/>
      <c r="E184" s="63"/>
      <c r="F184" s="303"/>
      <c r="G184" s="302"/>
    </row>
    <row r="185" spans="1:17" s="162" customFormat="1" x14ac:dyDescent="0.2">
      <c r="A185" s="159">
        <f>'Trecho 2k'!A62</f>
        <v>9</v>
      </c>
      <c r="B185" s="160" t="str">
        <f>'Trecho 2k'!B62</f>
        <v>LIMPEZA GERAL</v>
      </c>
      <c r="C185" s="161"/>
      <c r="D185" s="161"/>
      <c r="E185" s="161"/>
      <c r="F185" s="161"/>
      <c r="G185" s="161"/>
      <c r="K185" s="159">
        <f>'Trecho 30k'!A62</f>
        <v>9</v>
      </c>
      <c r="L185" s="160" t="str">
        <f>'Trecho 30k'!B62</f>
        <v>LIMPEZA GERAL</v>
      </c>
      <c r="M185" s="161"/>
      <c r="N185" s="161"/>
      <c r="O185" s="161"/>
    </row>
    <row r="186" spans="1:17" x14ac:dyDescent="0.2">
      <c r="A186" s="3"/>
      <c r="B186" s="3"/>
      <c r="C186" s="3"/>
      <c r="D186" s="3"/>
      <c r="E186" s="3"/>
      <c r="F186" s="3"/>
      <c r="G186" s="3"/>
      <c r="K186" s="3"/>
      <c r="L186" s="3"/>
      <c r="M186" s="3"/>
      <c r="N186" s="3"/>
      <c r="O186" s="3"/>
    </row>
    <row r="187" spans="1:17" x14ac:dyDescent="0.2">
      <c r="A187" s="6" t="str">
        <f>'Trecho 2k'!A63</f>
        <v>9.1</v>
      </c>
      <c r="B187" s="7" t="str">
        <f>'Trecho 2k'!B63</f>
        <v>Limpeza final da obra</v>
      </c>
      <c r="C187" s="3"/>
      <c r="D187" s="3"/>
      <c r="E187" s="3"/>
      <c r="F187" s="3"/>
      <c r="G187" s="3"/>
      <c r="K187" s="6" t="str">
        <f>'Trecho 30k'!A63</f>
        <v>9.1</v>
      </c>
      <c r="L187" s="7" t="str">
        <f>'Trecho 30k'!B63</f>
        <v>Limpeza final da obra</v>
      </c>
      <c r="M187" s="3"/>
      <c r="N187" s="3"/>
      <c r="O187" s="3"/>
    </row>
    <row r="188" spans="1:17" x14ac:dyDescent="0.2">
      <c r="A188" s="550" t="s">
        <v>38</v>
      </c>
      <c r="B188" s="550"/>
      <c r="C188" s="12" t="s">
        <v>26</v>
      </c>
      <c r="D188" s="15">
        <f>F25</f>
        <v>12000</v>
      </c>
      <c r="E188" s="11" t="s">
        <v>15</v>
      </c>
      <c r="F188" s="3"/>
      <c r="G188" s="3"/>
      <c r="K188" s="550" t="s">
        <v>38</v>
      </c>
      <c r="L188" s="550"/>
      <c r="M188" s="12" t="s">
        <v>26</v>
      </c>
      <c r="N188" s="15">
        <f>O25</f>
        <v>180000</v>
      </c>
      <c r="O188" s="11" t="s">
        <v>15</v>
      </c>
    </row>
    <row r="189" spans="1:17" x14ac:dyDescent="0.2">
      <c r="A189" s="3"/>
      <c r="B189" s="3"/>
      <c r="C189" s="3"/>
      <c r="D189" s="3"/>
      <c r="E189" s="3"/>
      <c r="F189" s="3"/>
      <c r="G189" s="3"/>
    </row>
    <row r="190" spans="1:17" x14ac:dyDescent="0.2">
      <c r="A190" s="3"/>
      <c r="B190" s="3"/>
      <c r="C190" s="3"/>
      <c r="D190" s="3"/>
      <c r="E190" s="3"/>
      <c r="F190" s="3"/>
      <c r="G190" s="3"/>
    </row>
  </sheetData>
  <mergeCells count="19">
    <mergeCell ref="A1:G1"/>
    <mergeCell ref="B141:G141"/>
    <mergeCell ref="B146:G146"/>
    <mergeCell ref="B151:G151"/>
    <mergeCell ref="B156:G156"/>
    <mergeCell ref="B119:G119"/>
    <mergeCell ref="B163:G163"/>
    <mergeCell ref="A188:B188"/>
    <mergeCell ref="B127:G127"/>
    <mergeCell ref="A183:B183"/>
    <mergeCell ref="K119:P119"/>
    <mergeCell ref="K127:P127"/>
    <mergeCell ref="K141:P141"/>
    <mergeCell ref="K146:P146"/>
    <mergeCell ref="K151:P151"/>
    <mergeCell ref="K156:P156"/>
    <mergeCell ref="L163:Q163"/>
    <mergeCell ref="K183:L183"/>
    <mergeCell ref="K188:L188"/>
  </mergeCells>
  <printOptions horizontalCentered="1"/>
  <pageMargins left="0.39370078740157483" right="0.39370078740157483" top="0.51181102362204722" bottom="1.1811023622047245" header="0.19685039370078741" footer="0.39370078740157483"/>
  <pageSetup paperSize="9" scale="98" fitToHeight="0" orientation="portrait" errors="blank" r:id="rId1"/>
  <headerFooter alignWithMargins="0"/>
  <rowBreaks count="3" manualBreakCount="3">
    <brk id="82" max="6" man="1"/>
    <brk id="124" max="6" man="1"/>
    <brk id="18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>
    <pageSetUpPr fitToPage="1"/>
  </sheetPr>
  <dimension ref="A2:R102"/>
  <sheetViews>
    <sheetView view="pageLayout" zoomScaleNormal="100" workbookViewId="0">
      <selection activeCell="M50" sqref="M50"/>
    </sheetView>
  </sheetViews>
  <sheetFormatPr defaultRowHeight="12" x14ac:dyDescent="0.2"/>
  <cols>
    <col min="1" max="1" width="9.140625" style="132"/>
    <col min="2" max="2" width="9.140625" style="132" customWidth="1"/>
    <col min="3" max="11" width="9.140625" style="132"/>
    <col min="12" max="12" width="10.140625" style="132" customWidth="1"/>
    <col min="13" max="13" width="9.140625" style="132"/>
    <col min="14" max="14" width="12.28515625" style="132" customWidth="1"/>
    <col min="15" max="15" width="14.7109375" style="132" customWidth="1"/>
    <col min="16" max="17" width="9.140625" style="132"/>
    <col min="18" max="18" width="12.42578125" style="132" customWidth="1"/>
    <col min="19" max="16384" width="9.140625" style="132"/>
  </cols>
  <sheetData>
    <row r="2" spans="1:15" s="419" customFormat="1" x14ac:dyDescent="0.2">
      <c r="H2" s="556"/>
      <c r="I2" s="556"/>
      <c r="J2" s="556"/>
      <c r="K2" s="556"/>
      <c r="L2" s="556"/>
      <c r="M2" s="556"/>
    </row>
    <row r="3" spans="1:15" s="419" customFormat="1" x14ac:dyDescent="0.2">
      <c r="H3" s="556"/>
      <c r="I3" s="556"/>
      <c r="J3" s="556"/>
      <c r="K3" s="556"/>
      <c r="L3" s="556"/>
      <c r="M3" s="556"/>
    </row>
    <row r="4" spans="1:15" s="419" customFormat="1" x14ac:dyDescent="0.2">
      <c r="H4" s="556"/>
      <c r="I4" s="556"/>
      <c r="J4" s="556"/>
      <c r="K4" s="556"/>
      <c r="L4" s="556"/>
      <c r="M4" s="556"/>
    </row>
    <row r="5" spans="1:15" s="419" customFormat="1" x14ac:dyDescent="0.2">
      <c r="H5" s="556"/>
      <c r="I5" s="556"/>
      <c r="J5" s="556"/>
      <c r="K5" s="556"/>
      <c r="L5" s="556"/>
      <c r="M5" s="556"/>
    </row>
    <row r="6" spans="1:15" s="419" customFormat="1" x14ac:dyDescent="0.2"/>
    <row r="7" spans="1:15" s="395" customFormat="1" ht="15" x14ac:dyDescent="0.2">
      <c r="A7" s="529" t="str">
        <f>'Trecho 2k'!A5:F5</f>
        <v>SISTEMA DE REGISTRO DE PREÇO CODEVASF</v>
      </c>
      <c r="B7" s="529"/>
      <c r="C7" s="529"/>
      <c r="D7" s="529"/>
      <c r="E7" s="529"/>
      <c r="F7" s="529"/>
      <c r="G7" s="306"/>
      <c r="H7" s="402"/>
      <c r="I7" s="403"/>
    </row>
    <row r="8" spans="1:15" s="395" customFormat="1" ht="15" customHeight="1" x14ac:dyDescent="0.2">
      <c r="A8" s="529" t="s">
        <v>458</v>
      </c>
      <c r="B8" s="529"/>
      <c r="C8" s="529"/>
      <c r="D8" s="529"/>
      <c r="E8" s="529"/>
      <c r="F8" s="529"/>
      <c r="G8" s="529"/>
      <c r="H8" s="529"/>
      <c r="I8" s="529"/>
      <c r="J8" s="529"/>
      <c r="K8" s="529"/>
      <c r="L8" s="529"/>
      <c r="M8" s="529"/>
      <c r="N8" s="529"/>
      <c r="O8" s="529"/>
    </row>
    <row r="9" spans="1:15" s="395" customFormat="1" ht="15" x14ac:dyDescent="0.2">
      <c r="A9" s="404" t="str">
        <f>'Trecho 2k'!A7</f>
        <v>REFERÊNCIA: SINAPI SETEMBRO/2019 E DNIT SICRO ABRIL/2019 SEM DESONERAÇÃO</v>
      </c>
      <c r="B9" s="300"/>
      <c r="C9" s="300"/>
      <c r="D9" s="300"/>
      <c r="E9" s="300"/>
      <c r="F9" s="300"/>
      <c r="G9" s="300"/>
      <c r="H9" s="300"/>
      <c r="I9" s="44"/>
    </row>
    <row r="10" spans="1:15" s="395" customFormat="1" x14ac:dyDescent="0.2">
      <c r="A10" s="432" t="s">
        <v>362</v>
      </c>
      <c r="B10" s="396"/>
      <c r="J10" s="433" t="s">
        <v>438</v>
      </c>
      <c r="L10" s="462">
        <f>'ENCARGOS SOCIAIS'!D47</f>
        <v>0.74199999999999999</v>
      </c>
    </row>
    <row r="11" spans="1:15" s="395" customFormat="1" x14ac:dyDescent="0.2">
      <c r="L11" s="397"/>
    </row>
    <row r="12" spans="1:15" s="395" customFormat="1" x14ac:dyDescent="0.2">
      <c r="L12" s="397"/>
    </row>
    <row r="13" spans="1:15" s="395" customFormat="1" ht="12.75" customHeight="1" x14ac:dyDescent="0.2">
      <c r="A13" s="558" t="s">
        <v>164</v>
      </c>
      <c r="B13" s="558"/>
      <c r="C13" s="558"/>
      <c r="D13" s="558"/>
      <c r="E13" s="558"/>
      <c r="F13" s="558"/>
      <c r="G13" s="558"/>
      <c r="H13" s="558"/>
      <c r="I13" s="558"/>
      <c r="J13" s="558"/>
      <c r="K13" s="558"/>
      <c r="L13" s="558"/>
      <c r="M13" s="558"/>
      <c r="N13" s="558"/>
      <c r="O13" s="558"/>
    </row>
    <row r="14" spans="1:15" x14ac:dyDescent="0.2">
      <c r="A14" s="315" t="s">
        <v>41</v>
      </c>
      <c r="B14" s="316" t="s">
        <v>13</v>
      </c>
    </row>
    <row r="15" spans="1:15" x14ac:dyDescent="0.2">
      <c r="A15" s="315" t="s">
        <v>70</v>
      </c>
      <c r="B15" s="478" t="s">
        <v>445</v>
      </c>
      <c r="C15" s="476"/>
      <c r="D15" s="476"/>
    </row>
    <row r="16" spans="1:15" x14ac:dyDescent="0.2">
      <c r="A16" s="317"/>
      <c r="B16" s="317"/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8" t="s">
        <v>94</v>
      </c>
      <c r="N16" s="319">
        <v>43709</v>
      </c>
      <c r="O16" s="318" t="s">
        <v>95</v>
      </c>
    </row>
    <row r="17" spans="1:15" x14ac:dyDescent="0.2">
      <c r="A17" s="318"/>
      <c r="B17" s="318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8" t="s">
        <v>165</v>
      </c>
    </row>
    <row r="18" spans="1:15" x14ac:dyDescent="0.2">
      <c r="A18" s="320"/>
      <c r="B18" s="318"/>
      <c r="C18" s="317"/>
      <c r="D18" s="317"/>
      <c r="E18" s="317"/>
      <c r="F18" s="317"/>
      <c r="H18" s="321" t="s">
        <v>96</v>
      </c>
      <c r="I18" s="317"/>
      <c r="J18" s="317"/>
      <c r="K18" s="317"/>
      <c r="L18" s="317"/>
      <c r="M18" s="317"/>
      <c r="N18" s="317"/>
      <c r="O18" s="318" t="s">
        <v>372</v>
      </c>
    </row>
    <row r="19" spans="1:15" x14ac:dyDescent="0.2">
      <c r="A19" s="322"/>
      <c r="B19" s="322"/>
      <c r="C19" s="317"/>
      <c r="D19" s="317"/>
      <c r="E19" s="317"/>
      <c r="G19" s="317"/>
      <c r="H19" s="317"/>
      <c r="I19" s="317"/>
      <c r="J19" s="317"/>
      <c r="K19" s="317"/>
      <c r="L19" s="317"/>
      <c r="M19" s="317"/>
      <c r="N19" s="317"/>
      <c r="O19" s="317"/>
    </row>
    <row r="20" spans="1:15" x14ac:dyDescent="0.2">
      <c r="A20" s="317"/>
      <c r="B20" s="323"/>
      <c r="C20" s="324" t="s">
        <v>419</v>
      </c>
      <c r="D20" s="317"/>
      <c r="E20" s="317"/>
      <c r="F20" s="317"/>
      <c r="G20" s="317"/>
      <c r="H20" s="317"/>
      <c r="I20" s="317"/>
      <c r="J20" s="317"/>
      <c r="K20" s="317"/>
      <c r="L20" s="325" t="s">
        <v>97</v>
      </c>
      <c r="M20" s="326" t="s">
        <v>98</v>
      </c>
      <c r="N20" s="135" t="s">
        <v>99</v>
      </c>
      <c r="O20" s="327" t="s">
        <v>100</v>
      </c>
    </row>
    <row r="21" spans="1:15" x14ac:dyDescent="0.2">
      <c r="A21" s="328"/>
      <c r="B21" s="507">
        <v>88262</v>
      </c>
      <c r="C21" s="508" t="s">
        <v>374</v>
      </c>
      <c r="D21" s="509"/>
      <c r="E21" s="509"/>
      <c r="F21" s="509"/>
      <c r="G21" s="509"/>
      <c r="H21" s="509"/>
      <c r="I21" s="509"/>
      <c r="J21" s="509"/>
      <c r="K21" s="509"/>
      <c r="L21" s="507" t="s">
        <v>101</v>
      </c>
      <c r="M21" s="510">
        <v>0.7</v>
      </c>
      <c r="N21" s="510"/>
      <c r="O21" s="511">
        <f>ROUND(N21*M21,2)</f>
        <v>0</v>
      </c>
    </row>
    <row r="22" spans="1:15" x14ac:dyDescent="0.2">
      <c r="A22" s="328"/>
      <c r="B22" s="507">
        <v>88316</v>
      </c>
      <c r="C22" s="508" t="s">
        <v>375</v>
      </c>
      <c r="D22" s="509"/>
      <c r="E22" s="509"/>
      <c r="F22" s="509"/>
      <c r="G22" s="509"/>
      <c r="H22" s="509"/>
      <c r="I22" s="509"/>
      <c r="J22" s="509"/>
      <c r="K22" s="509"/>
      <c r="L22" s="507" t="s">
        <v>101</v>
      </c>
      <c r="M22" s="510">
        <v>0.7</v>
      </c>
      <c r="N22" s="512"/>
      <c r="O22" s="511">
        <f>ROUND(N22*M22,2)</f>
        <v>0</v>
      </c>
    </row>
    <row r="23" spans="1:15" x14ac:dyDescent="0.2">
      <c r="A23" s="317"/>
      <c r="B23" s="513"/>
      <c r="C23" s="514" t="s">
        <v>376</v>
      </c>
      <c r="D23" s="509"/>
      <c r="E23" s="509"/>
      <c r="F23" s="509"/>
      <c r="G23" s="509"/>
      <c r="H23" s="509"/>
      <c r="I23" s="509"/>
      <c r="J23" s="509"/>
      <c r="K23" s="509"/>
      <c r="L23" s="507"/>
      <c r="M23" s="515"/>
      <c r="N23" s="510"/>
      <c r="O23" s="511"/>
    </row>
    <row r="24" spans="1:15" x14ac:dyDescent="0.2">
      <c r="A24" s="328"/>
      <c r="B24" s="516">
        <v>4417</v>
      </c>
      <c r="C24" s="508" t="s">
        <v>377</v>
      </c>
      <c r="D24" s="509"/>
      <c r="E24" s="509"/>
      <c r="F24" s="509"/>
      <c r="G24" s="509"/>
      <c r="H24" s="509"/>
      <c r="I24" s="509"/>
      <c r="J24" s="509"/>
      <c r="K24" s="509"/>
      <c r="L24" s="507" t="s">
        <v>20</v>
      </c>
      <c r="M24" s="510">
        <v>1</v>
      </c>
      <c r="N24" s="510"/>
      <c r="O24" s="511">
        <f>ROUND(N24*M24,2)</f>
        <v>0</v>
      </c>
    </row>
    <row r="25" spans="1:15" x14ac:dyDescent="0.2">
      <c r="A25" s="328"/>
      <c r="B25" s="516">
        <v>4491</v>
      </c>
      <c r="C25" s="508" t="s">
        <v>378</v>
      </c>
      <c r="D25" s="509"/>
      <c r="E25" s="509"/>
      <c r="F25" s="509"/>
      <c r="G25" s="509"/>
      <c r="H25" s="509"/>
      <c r="I25" s="509"/>
      <c r="J25" s="509"/>
      <c r="K25" s="509"/>
      <c r="L25" s="507" t="s">
        <v>20</v>
      </c>
      <c r="M25" s="510">
        <v>3.6</v>
      </c>
      <c r="N25" s="510"/>
      <c r="O25" s="511">
        <f>ROUND(N25*M25,2)</f>
        <v>0</v>
      </c>
    </row>
    <row r="26" spans="1:15" x14ac:dyDescent="0.2">
      <c r="A26" s="328"/>
      <c r="B26" s="516">
        <v>4813</v>
      </c>
      <c r="C26" s="508" t="s">
        <v>379</v>
      </c>
      <c r="D26" s="509"/>
      <c r="E26" s="509"/>
      <c r="F26" s="509"/>
      <c r="G26" s="509"/>
      <c r="H26" s="509"/>
      <c r="I26" s="509"/>
      <c r="J26" s="509"/>
      <c r="K26" s="509"/>
      <c r="L26" s="507" t="s">
        <v>380</v>
      </c>
      <c r="M26" s="510">
        <v>1</v>
      </c>
      <c r="N26" s="510"/>
      <c r="O26" s="511">
        <f>ROUND(N26*M26,2)</f>
        <v>0</v>
      </c>
    </row>
    <row r="27" spans="1:15" x14ac:dyDescent="0.2">
      <c r="A27" s="328"/>
      <c r="B27" s="507">
        <v>5075</v>
      </c>
      <c r="C27" s="508" t="s">
        <v>381</v>
      </c>
      <c r="D27" s="509"/>
      <c r="E27" s="509"/>
      <c r="F27" s="509"/>
      <c r="G27" s="509"/>
      <c r="H27" s="509"/>
      <c r="I27" s="509"/>
      <c r="J27" s="509"/>
      <c r="K27" s="509"/>
      <c r="L27" s="507" t="s">
        <v>382</v>
      </c>
      <c r="M27" s="510">
        <v>0.15</v>
      </c>
      <c r="N27" s="510"/>
      <c r="O27" s="511">
        <f>ROUND(N27*M27,2)</f>
        <v>0</v>
      </c>
    </row>
    <row r="28" spans="1:15" x14ac:dyDescent="0.2">
      <c r="A28" s="328"/>
      <c r="B28" s="508"/>
      <c r="C28" s="508"/>
      <c r="D28" s="509"/>
      <c r="E28" s="509"/>
      <c r="F28" s="509"/>
      <c r="G28" s="509"/>
      <c r="H28" s="509"/>
      <c r="I28" s="509"/>
      <c r="J28" s="509"/>
      <c r="K28" s="509"/>
      <c r="L28" s="507"/>
      <c r="M28" s="515"/>
      <c r="N28" s="510"/>
      <c r="O28" s="511"/>
    </row>
    <row r="29" spans="1:15" x14ac:dyDescent="0.2">
      <c r="A29" s="317"/>
      <c r="B29" s="509"/>
      <c r="C29" s="509"/>
      <c r="D29" s="517" t="s">
        <v>383</v>
      </c>
      <c r="E29" s="518"/>
      <c r="F29" s="519" t="s">
        <v>311</v>
      </c>
      <c r="G29" s="518"/>
      <c r="H29" s="478" t="s">
        <v>376</v>
      </c>
      <c r="I29" s="518"/>
      <c r="J29" s="519" t="s">
        <v>384</v>
      </c>
      <c r="K29" s="518"/>
      <c r="L29" s="519" t="s">
        <v>100</v>
      </c>
      <c r="M29" s="476"/>
      <c r="N29" s="476"/>
      <c r="O29" s="509"/>
    </row>
    <row r="30" spans="1:15" x14ac:dyDescent="0.2">
      <c r="A30" s="317"/>
      <c r="B30" s="318" t="s">
        <v>102</v>
      </c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O30" s="317"/>
    </row>
    <row r="31" spans="1:15" x14ac:dyDescent="0.2">
      <c r="A31" s="317"/>
      <c r="B31" s="317"/>
      <c r="C31" s="317"/>
      <c r="D31" s="333">
        <v>0</v>
      </c>
      <c r="E31" s="317"/>
      <c r="F31" s="333">
        <f>SUM(O21:O22)</f>
        <v>0</v>
      </c>
      <c r="G31" s="317"/>
      <c r="H31" s="333">
        <f>SUM(O24:O27)</f>
        <v>0</v>
      </c>
      <c r="I31" s="317"/>
      <c r="J31" s="333">
        <v>0</v>
      </c>
      <c r="K31" s="317"/>
      <c r="L31" s="520">
        <f>SUM(D31:J31)</f>
        <v>0</v>
      </c>
      <c r="O31" s="323"/>
    </row>
    <row r="32" spans="1:15" x14ac:dyDescent="0.2">
      <c r="L32" s="134"/>
    </row>
    <row r="33" spans="1:18" x14ac:dyDescent="0.2">
      <c r="L33" s="134"/>
    </row>
    <row r="34" spans="1:18" x14ac:dyDescent="0.2">
      <c r="A34" s="315" t="s">
        <v>71</v>
      </c>
      <c r="B34" s="316" t="str">
        <f>'[6]PLANILHA ORÇ'!B16</f>
        <v>MOBILIZAÇÃO E DESMOBILIZAÇÃO</v>
      </c>
    </row>
    <row r="35" spans="1:18" x14ac:dyDescent="0.2">
      <c r="A35" s="317"/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8" t="s">
        <v>94</v>
      </c>
      <c r="N35" s="334">
        <v>43252</v>
      </c>
      <c r="O35" s="318" t="s">
        <v>95</v>
      </c>
    </row>
    <row r="36" spans="1:18" x14ac:dyDescent="0.2">
      <c r="A36" s="318"/>
      <c r="B36" s="318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8" t="s">
        <v>165</v>
      </c>
      <c r="R36" s="134"/>
    </row>
    <row r="37" spans="1:18" x14ac:dyDescent="0.2">
      <c r="A37" s="320"/>
      <c r="B37" s="318"/>
      <c r="C37" s="317"/>
      <c r="D37" s="317"/>
      <c r="E37" s="317"/>
      <c r="F37" s="317"/>
      <c r="G37" s="317"/>
      <c r="H37" s="321" t="s">
        <v>96</v>
      </c>
      <c r="I37" s="317"/>
      <c r="J37" s="317"/>
      <c r="K37" s="317"/>
      <c r="L37" s="317"/>
      <c r="M37" s="317"/>
      <c r="N37" s="317"/>
      <c r="O37" s="318" t="s">
        <v>385</v>
      </c>
    </row>
    <row r="38" spans="1:18" x14ac:dyDescent="0.2">
      <c r="A38" s="322"/>
      <c r="B38" s="322"/>
      <c r="C38" s="317"/>
      <c r="D38" s="317"/>
      <c r="E38" s="317"/>
      <c r="G38" s="317"/>
      <c r="H38" s="317"/>
      <c r="I38" s="317"/>
      <c r="J38" s="317"/>
      <c r="K38" s="317"/>
      <c r="L38" s="317"/>
      <c r="M38" s="317"/>
      <c r="N38" s="317"/>
      <c r="O38" s="317"/>
    </row>
    <row r="39" spans="1:18" ht="36" x14ac:dyDescent="0.2">
      <c r="A39" s="317"/>
      <c r="B39" s="323"/>
      <c r="C39" s="324" t="s">
        <v>325</v>
      </c>
      <c r="D39" s="317"/>
      <c r="E39" s="317"/>
      <c r="F39" s="317"/>
      <c r="G39" s="317"/>
      <c r="H39" s="335" t="s">
        <v>7</v>
      </c>
      <c r="I39" s="336" t="s">
        <v>386</v>
      </c>
      <c r="J39" s="337" t="s">
        <v>387</v>
      </c>
      <c r="K39" s="557" t="s">
        <v>388</v>
      </c>
      <c r="L39" s="557"/>
      <c r="M39" s="557" t="s">
        <v>389</v>
      </c>
      <c r="N39" s="557"/>
      <c r="O39" s="327" t="s">
        <v>390</v>
      </c>
    </row>
    <row r="40" spans="1:18" x14ac:dyDescent="0.2">
      <c r="A40" s="328"/>
      <c r="B40" s="329"/>
      <c r="C40" s="329" t="s">
        <v>391</v>
      </c>
      <c r="D40" s="317"/>
      <c r="E40" s="317"/>
      <c r="F40" s="317"/>
      <c r="G40" s="317"/>
      <c r="H40" s="135">
        <v>2</v>
      </c>
      <c r="I40" s="135">
        <v>350</v>
      </c>
      <c r="J40" s="135">
        <v>2</v>
      </c>
      <c r="K40" s="555"/>
      <c r="L40" s="555"/>
      <c r="M40" s="555"/>
      <c r="N40" s="555"/>
      <c r="O40" s="327">
        <f>ROUND(H40*I40*J40*K40,2)</f>
        <v>0</v>
      </c>
      <c r="Q40" s="135"/>
    </row>
    <row r="41" spans="1:18" x14ac:dyDescent="0.2">
      <c r="A41" s="328"/>
      <c r="B41" s="329"/>
      <c r="C41" s="329" t="s">
        <v>392</v>
      </c>
      <c r="D41" s="317"/>
      <c r="E41" s="317"/>
      <c r="F41" s="317"/>
      <c r="G41" s="317"/>
      <c r="H41" s="135">
        <v>1</v>
      </c>
      <c r="I41" s="135">
        <v>350</v>
      </c>
      <c r="J41" s="135">
        <v>2</v>
      </c>
      <c r="K41" s="555"/>
      <c r="L41" s="555"/>
      <c r="M41" s="555"/>
      <c r="N41" s="555"/>
      <c r="O41" s="327">
        <f>ROUND(H41*I41*J41*K41,2)</f>
        <v>0</v>
      </c>
    </row>
    <row r="42" spans="1:18" x14ac:dyDescent="0.2">
      <c r="A42" s="328"/>
      <c r="B42" s="329"/>
      <c r="C42" s="329" t="s">
        <v>393</v>
      </c>
      <c r="D42" s="317"/>
      <c r="E42" s="317"/>
      <c r="F42" s="317"/>
      <c r="G42" s="317"/>
      <c r="H42" s="135">
        <v>2</v>
      </c>
      <c r="I42" s="135">
        <v>350</v>
      </c>
      <c r="J42" s="135">
        <v>2</v>
      </c>
      <c r="K42" s="555"/>
      <c r="L42" s="555"/>
      <c r="M42" s="555"/>
      <c r="N42" s="555"/>
      <c r="O42" s="327">
        <f>ROUND(H42*I42*J42*K42,2)</f>
        <v>0</v>
      </c>
      <c r="Q42" s="338"/>
    </row>
    <row r="43" spans="1:18" x14ac:dyDescent="0.2">
      <c r="A43" s="328"/>
      <c r="B43" s="329"/>
      <c r="C43" s="329" t="s">
        <v>394</v>
      </c>
      <c r="D43" s="317"/>
      <c r="E43" s="317"/>
      <c r="F43" s="317"/>
      <c r="G43" s="317"/>
      <c r="H43" s="135">
        <v>1</v>
      </c>
      <c r="I43" s="135">
        <v>350</v>
      </c>
      <c r="J43" s="135">
        <v>2</v>
      </c>
      <c r="K43" s="555"/>
      <c r="L43" s="555"/>
      <c r="M43" s="555"/>
      <c r="N43" s="555"/>
      <c r="O43" s="327">
        <f>ROUND(H43*I43*J43*K43,2)</f>
        <v>0</v>
      </c>
      <c r="Q43" s="338"/>
    </row>
    <row r="44" spans="1:18" x14ac:dyDescent="0.2">
      <c r="A44" s="328"/>
      <c r="B44" s="329"/>
      <c r="C44" s="329" t="s">
        <v>395</v>
      </c>
      <c r="D44" s="317"/>
      <c r="E44" s="317"/>
      <c r="F44" s="317"/>
      <c r="G44" s="317"/>
      <c r="H44" s="135">
        <v>2</v>
      </c>
      <c r="I44" s="135">
        <v>350</v>
      </c>
      <c r="J44" s="135">
        <v>2</v>
      </c>
      <c r="K44" s="555"/>
      <c r="L44" s="555"/>
      <c r="M44" s="555"/>
      <c r="N44" s="555"/>
      <c r="O44" s="327">
        <f>ROUND(H44*I44*J44*K44,2)</f>
        <v>0</v>
      </c>
      <c r="Q44" s="338"/>
    </row>
    <row r="45" spans="1:18" x14ac:dyDescent="0.2">
      <c r="A45" s="328"/>
      <c r="B45" s="329"/>
      <c r="C45" s="329" t="s">
        <v>396</v>
      </c>
      <c r="D45" s="317"/>
      <c r="E45" s="317"/>
      <c r="F45" s="317"/>
      <c r="G45" s="317"/>
      <c r="H45" s="135">
        <v>3</v>
      </c>
      <c r="I45" s="135">
        <v>350</v>
      </c>
      <c r="J45" s="135">
        <v>2</v>
      </c>
      <c r="K45" s="555"/>
      <c r="L45" s="555"/>
      <c r="M45" s="555"/>
      <c r="N45" s="555"/>
      <c r="O45" s="327">
        <f>ROUND(H45*I45*J45*M45,2)</f>
        <v>0</v>
      </c>
      <c r="Q45" s="338"/>
    </row>
    <row r="46" spans="1:18" x14ac:dyDescent="0.2">
      <c r="A46" s="328"/>
      <c r="B46" s="329"/>
      <c r="C46" s="329" t="s">
        <v>397</v>
      </c>
      <c r="D46" s="317"/>
      <c r="E46" s="317"/>
      <c r="F46" s="317"/>
      <c r="G46" s="317"/>
      <c r="H46" s="135">
        <v>2</v>
      </c>
      <c r="I46" s="135">
        <v>350</v>
      </c>
      <c r="J46" s="135">
        <v>2</v>
      </c>
      <c r="K46" s="555"/>
      <c r="L46" s="555"/>
      <c r="M46" s="555"/>
      <c r="N46" s="555"/>
      <c r="O46" s="327">
        <f>ROUND(H46*I46*J46*M46,2)</f>
        <v>0</v>
      </c>
      <c r="Q46" s="338"/>
    </row>
    <row r="47" spans="1:18" x14ac:dyDescent="0.2">
      <c r="A47" s="328"/>
      <c r="B47" s="329"/>
      <c r="C47" s="329"/>
      <c r="D47" s="317"/>
      <c r="E47" s="317"/>
      <c r="F47" s="317"/>
      <c r="G47" s="317"/>
      <c r="H47" s="317"/>
      <c r="I47" s="317"/>
      <c r="J47" s="317"/>
      <c r="K47" s="509"/>
      <c r="L47" s="507"/>
      <c r="M47" s="515"/>
      <c r="N47" s="510"/>
      <c r="O47" s="327"/>
      <c r="Q47" s="338"/>
    </row>
    <row r="48" spans="1:18" x14ac:dyDescent="0.2">
      <c r="A48" s="328"/>
      <c r="B48" s="317"/>
      <c r="C48" s="317"/>
      <c r="D48" s="330" t="s">
        <v>383</v>
      </c>
      <c r="E48" s="331"/>
      <c r="F48" s="332" t="s">
        <v>311</v>
      </c>
      <c r="G48" s="331"/>
      <c r="H48" s="316" t="s">
        <v>376</v>
      </c>
      <c r="I48" s="331"/>
      <c r="J48" s="332" t="s">
        <v>384</v>
      </c>
      <c r="K48" s="518"/>
      <c r="L48" s="519" t="s">
        <v>100</v>
      </c>
      <c r="M48" s="515"/>
      <c r="N48" s="510"/>
      <c r="O48" s="327"/>
    </row>
    <row r="49" spans="1:16" x14ac:dyDescent="0.2">
      <c r="A49" s="328"/>
      <c r="B49" s="318" t="s">
        <v>102</v>
      </c>
      <c r="C49" s="317"/>
      <c r="D49" s="317"/>
      <c r="E49" s="317"/>
      <c r="F49" s="317"/>
      <c r="G49" s="317"/>
      <c r="H49" s="317"/>
      <c r="I49" s="317"/>
      <c r="J49" s="317"/>
      <c r="K49" s="509"/>
      <c r="L49" s="509"/>
      <c r="M49" s="515"/>
      <c r="N49" s="510"/>
      <c r="O49" s="327"/>
    </row>
    <row r="50" spans="1:16" x14ac:dyDescent="0.2">
      <c r="A50" s="328"/>
      <c r="B50" s="317"/>
      <c r="C50" s="317"/>
      <c r="D50" s="333">
        <f>SUM(O40:O46)</f>
        <v>0</v>
      </c>
      <c r="E50" s="317"/>
      <c r="F50" s="333">
        <f>SUM(O38:O39)</f>
        <v>0</v>
      </c>
      <c r="G50" s="317"/>
      <c r="H50" s="333">
        <v>0</v>
      </c>
      <c r="I50" s="317"/>
      <c r="J50" s="333">
        <v>0</v>
      </c>
      <c r="K50" s="509"/>
      <c r="L50" s="521">
        <f>SUM(D50:J50)</f>
        <v>0</v>
      </c>
      <c r="M50" s="515"/>
      <c r="N50" s="510"/>
      <c r="O50" s="327"/>
    </row>
    <row r="51" spans="1:16" x14ac:dyDescent="0.2">
      <c r="A51" s="317"/>
      <c r="B51" s="318"/>
      <c r="C51" s="317"/>
      <c r="D51" s="317"/>
      <c r="E51" s="317"/>
      <c r="F51" s="317"/>
      <c r="G51" s="317"/>
      <c r="H51" s="317"/>
      <c r="I51" s="317"/>
      <c r="J51" s="317"/>
      <c r="K51" s="509"/>
      <c r="L51" s="509"/>
      <c r="M51" s="509"/>
      <c r="N51" s="509"/>
      <c r="O51" s="317"/>
    </row>
    <row r="52" spans="1:16" x14ac:dyDescent="0.2">
      <c r="A52" s="317"/>
      <c r="B52" s="317"/>
      <c r="C52" s="476" t="s">
        <v>456</v>
      </c>
      <c r="E52" s="317"/>
      <c r="F52" s="333"/>
      <c r="G52" s="317"/>
      <c r="H52" s="333"/>
      <c r="I52" s="317"/>
      <c r="J52" s="333"/>
      <c r="K52" s="317"/>
      <c r="L52" s="333"/>
      <c r="M52" s="317"/>
      <c r="O52" s="323"/>
    </row>
    <row r="53" spans="1:16" x14ac:dyDescent="0.2">
      <c r="C53" s="476" t="s">
        <v>446</v>
      </c>
      <c r="D53" s="476"/>
      <c r="E53" s="476"/>
      <c r="F53" s="476"/>
      <c r="G53" s="476"/>
      <c r="L53" s="134"/>
    </row>
    <row r="54" spans="1:16" x14ac:dyDescent="0.2">
      <c r="C54" s="132" t="s">
        <v>398</v>
      </c>
      <c r="K54" s="419">
        <v>3.66</v>
      </c>
      <c r="L54" s="134"/>
    </row>
    <row r="55" spans="1:16" x14ac:dyDescent="0.2">
      <c r="C55" s="132" t="s">
        <v>408</v>
      </c>
      <c r="L55" s="134"/>
    </row>
    <row r="56" spans="1:16" x14ac:dyDescent="0.2">
      <c r="L56" s="134"/>
    </row>
    <row r="57" spans="1:16" x14ac:dyDescent="0.2">
      <c r="A57" s="315" t="s">
        <v>407</v>
      </c>
      <c r="B57" s="477" t="str">
        <f>'[6]PLANILHA ORÇ'!B17</f>
        <v>ADMINISTRAÇÃO DA OBRA</v>
      </c>
      <c r="C57" s="475"/>
    </row>
    <row r="58" spans="1:16" x14ac:dyDescent="0.2">
      <c r="A58" s="317"/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17"/>
      <c r="M58" s="318" t="s">
        <v>94</v>
      </c>
      <c r="N58" s="334">
        <v>43252</v>
      </c>
      <c r="O58" s="318" t="s">
        <v>95</v>
      </c>
    </row>
    <row r="59" spans="1:16" x14ac:dyDescent="0.2">
      <c r="A59" s="318"/>
      <c r="B59" s="318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8" t="s">
        <v>165</v>
      </c>
    </row>
    <row r="60" spans="1:16" x14ac:dyDescent="0.2">
      <c r="A60" s="320"/>
      <c r="B60" s="318"/>
      <c r="C60" s="317"/>
      <c r="D60" s="317"/>
      <c r="E60" s="317"/>
      <c r="F60" s="317"/>
      <c r="G60" s="317"/>
      <c r="H60" s="321" t="s">
        <v>96</v>
      </c>
      <c r="I60" s="317"/>
      <c r="J60" s="317"/>
      <c r="K60" s="317"/>
      <c r="L60" s="317"/>
      <c r="M60" s="317"/>
      <c r="N60" s="317"/>
      <c r="O60" s="318" t="s">
        <v>385</v>
      </c>
    </row>
    <row r="61" spans="1:16" x14ac:dyDescent="0.2">
      <c r="A61" s="322"/>
      <c r="B61" s="322"/>
      <c r="C61" s="317"/>
      <c r="D61" s="317"/>
      <c r="E61" s="317"/>
      <c r="G61" s="317"/>
      <c r="H61" s="317"/>
      <c r="I61" s="317"/>
      <c r="J61" s="317"/>
      <c r="K61" s="317"/>
      <c r="L61" s="317"/>
      <c r="M61" s="317"/>
      <c r="N61" s="317"/>
      <c r="O61" s="317"/>
    </row>
    <row r="62" spans="1:16" x14ac:dyDescent="0.2">
      <c r="A62" s="317"/>
      <c r="B62" s="323"/>
      <c r="C62" s="324" t="s">
        <v>166</v>
      </c>
      <c r="D62" s="317"/>
      <c r="E62" s="317"/>
      <c r="F62" s="317"/>
      <c r="G62" s="317"/>
      <c r="H62" s="317"/>
      <c r="I62" s="317"/>
      <c r="J62" s="317"/>
      <c r="K62" s="317"/>
      <c r="L62" s="325" t="s">
        <v>97</v>
      </c>
      <c r="M62" s="326" t="s">
        <v>98</v>
      </c>
      <c r="N62" s="135" t="s">
        <v>99</v>
      </c>
      <c r="O62" s="327" t="s">
        <v>100</v>
      </c>
    </row>
    <row r="63" spans="1:16" x14ac:dyDescent="0.2">
      <c r="A63" s="328"/>
      <c r="B63" s="339">
        <v>90779</v>
      </c>
      <c r="C63" s="329" t="s">
        <v>399</v>
      </c>
      <c r="D63" s="317"/>
      <c r="E63" s="317"/>
      <c r="F63" s="317"/>
      <c r="G63" s="317"/>
      <c r="H63" s="317"/>
      <c r="I63" s="317"/>
      <c r="J63" s="317"/>
      <c r="K63" s="317"/>
      <c r="L63" s="325" t="s">
        <v>101</v>
      </c>
      <c r="M63" s="135">
        <v>32</v>
      </c>
      <c r="N63" s="479">
        <v>137.32</v>
      </c>
      <c r="O63" s="327">
        <f>ROUND(N63*M63,2)</f>
        <v>4394.24</v>
      </c>
      <c r="P63" s="135"/>
    </row>
    <row r="64" spans="1:16" x14ac:dyDescent="0.2">
      <c r="A64" s="328"/>
      <c r="B64" s="325">
        <v>90776</v>
      </c>
      <c r="C64" s="329" t="s">
        <v>400</v>
      </c>
      <c r="D64" s="317"/>
      <c r="E64" s="317"/>
      <c r="F64" s="317"/>
      <c r="G64" s="317"/>
      <c r="H64" s="317"/>
      <c r="I64" s="317"/>
      <c r="J64" s="317"/>
      <c r="K64" s="317"/>
      <c r="L64" s="325" t="s">
        <v>101</v>
      </c>
      <c r="M64" s="135">
        <v>64</v>
      </c>
      <c r="N64" s="474">
        <v>32.04</v>
      </c>
      <c r="O64" s="327">
        <f>ROUND(N64*M64,2)</f>
        <v>2050.56</v>
      </c>
      <c r="P64" s="135"/>
    </row>
    <row r="65" spans="1:17" x14ac:dyDescent="0.2">
      <c r="A65" s="328"/>
      <c r="B65" s="329"/>
      <c r="C65" s="329"/>
      <c r="D65" s="317"/>
      <c r="E65" s="317"/>
      <c r="F65" s="317"/>
      <c r="G65" s="317"/>
      <c r="H65" s="317"/>
      <c r="I65" s="317"/>
      <c r="J65" s="317"/>
      <c r="K65" s="317"/>
      <c r="L65" s="325"/>
      <c r="M65" s="326"/>
      <c r="N65" s="135"/>
      <c r="O65" s="327"/>
      <c r="Q65" s="136"/>
    </row>
    <row r="66" spans="1:17" x14ac:dyDescent="0.2">
      <c r="A66" s="317"/>
      <c r="B66" s="317"/>
      <c r="C66" s="317"/>
      <c r="D66" s="340" t="s">
        <v>166</v>
      </c>
      <c r="E66" s="331"/>
      <c r="F66" s="332"/>
      <c r="G66" s="340" t="s">
        <v>167</v>
      </c>
      <c r="I66" s="332" t="s">
        <v>100</v>
      </c>
      <c r="J66" s="332"/>
      <c r="K66" s="331"/>
      <c r="O66" s="317"/>
      <c r="Q66" s="136"/>
    </row>
    <row r="67" spans="1:17" x14ac:dyDescent="0.2">
      <c r="A67" s="317"/>
      <c r="B67" s="318" t="s">
        <v>102</v>
      </c>
      <c r="C67" s="317"/>
      <c r="D67" s="317"/>
      <c r="E67" s="317"/>
      <c r="F67" s="317"/>
      <c r="G67" s="317"/>
      <c r="I67" s="317"/>
      <c r="J67" s="317"/>
      <c r="K67" s="317"/>
      <c r="O67" s="317"/>
    </row>
    <row r="68" spans="1:17" x14ac:dyDescent="0.2">
      <c r="A68" s="317"/>
      <c r="B68" s="317"/>
      <c r="C68" s="317"/>
      <c r="D68" s="463">
        <f>SUM(O63:O64)</f>
        <v>6444.7999999999993</v>
      </c>
      <c r="E68" s="317"/>
      <c r="F68" s="333"/>
      <c r="G68" s="333"/>
      <c r="I68" s="480">
        <f>SUM(D68:G68)</f>
        <v>6444.7999999999993</v>
      </c>
      <c r="J68" s="333"/>
      <c r="K68" s="317"/>
      <c r="O68" s="323"/>
    </row>
    <row r="71" spans="1:17" x14ac:dyDescent="0.2">
      <c r="A71" s="430" t="s">
        <v>81</v>
      </c>
      <c r="B71" s="485" t="str">
        <f>'[6]PLANILHA ORÇ'!B42</f>
        <v>SINALIZAÇÃO HORIZONTAL</v>
      </c>
      <c r="C71" s="398"/>
      <c r="D71" s="399"/>
      <c r="E71" s="399"/>
      <c r="F71" s="399"/>
      <c r="G71" s="399"/>
      <c r="H71" s="399"/>
      <c r="I71" s="399"/>
      <c r="J71" s="399"/>
      <c r="K71" s="399"/>
      <c r="L71" s="342"/>
      <c r="M71" s="341"/>
      <c r="N71" s="343"/>
      <c r="O71" s="343"/>
    </row>
    <row r="72" spans="1:17" x14ac:dyDescent="0.2">
      <c r="A72" s="430" t="s">
        <v>82</v>
      </c>
      <c r="B72" s="431" t="str">
        <f>'[6]PLANILHA ORÇ'!B43</f>
        <v>SINALIZAÇÃO HORIZONTAL COM TINTA RETRO-REFLETIVA A BASE DE RESINA ACRÍLICA COM MICROESFERAS DE VIDRO</v>
      </c>
      <c r="C72" s="400"/>
      <c r="D72" s="401"/>
      <c r="E72" s="401"/>
      <c r="F72" s="401"/>
      <c r="G72" s="401"/>
      <c r="H72" s="401"/>
      <c r="I72" s="401"/>
      <c r="J72" s="401"/>
      <c r="K72" s="401"/>
      <c r="L72" s="325"/>
      <c r="M72" s="135"/>
      <c r="N72" s="135"/>
      <c r="O72" s="327"/>
    </row>
    <row r="73" spans="1:17" x14ac:dyDescent="0.2">
      <c r="A73" s="344"/>
      <c r="B73" s="344"/>
      <c r="C73" s="344"/>
      <c r="D73" s="344"/>
      <c r="E73" s="344"/>
      <c r="F73" s="344"/>
      <c r="G73" s="344"/>
      <c r="H73" s="344"/>
      <c r="I73" s="344"/>
      <c r="J73" s="344"/>
      <c r="K73" s="344"/>
      <c r="L73" s="344"/>
      <c r="M73" s="318" t="s">
        <v>94</v>
      </c>
      <c r="N73" s="334">
        <v>43252</v>
      </c>
      <c r="O73" s="318" t="s">
        <v>95</v>
      </c>
    </row>
    <row r="74" spans="1:17" x14ac:dyDescent="0.2">
      <c r="A74" s="345"/>
      <c r="B74" s="554"/>
      <c r="C74" s="554"/>
      <c r="D74" s="554"/>
      <c r="E74" s="554"/>
      <c r="F74" s="554"/>
      <c r="G74" s="554"/>
      <c r="H74" s="554"/>
      <c r="I74" s="554"/>
      <c r="J74" s="554"/>
      <c r="K74" s="554"/>
      <c r="L74" s="344"/>
      <c r="M74" s="317"/>
      <c r="N74" s="317"/>
      <c r="O74" s="318" t="s">
        <v>165</v>
      </c>
    </row>
    <row r="75" spans="1:17" x14ac:dyDescent="0.2">
      <c r="A75" s="346"/>
      <c r="B75" s="345"/>
      <c r="C75" s="344"/>
      <c r="D75" s="344"/>
      <c r="E75" s="344"/>
      <c r="F75" s="344"/>
      <c r="G75" s="344"/>
      <c r="H75" s="344"/>
      <c r="I75" s="344"/>
      <c r="J75" s="344"/>
      <c r="K75" s="344"/>
      <c r="L75" s="344"/>
      <c r="M75" s="317"/>
      <c r="N75" s="317"/>
      <c r="O75" s="318" t="s">
        <v>372</v>
      </c>
    </row>
    <row r="76" spans="1:17" x14ac:dyDescent="0.2">
      <c r="A76" s="347"/>
      <c r="B76" s="347"/>
      <c r="C76" s="344"/>
      <c r="D76" s="344"/>
      <c r="E76" s="344"/>
      <c r="F76" s="348" t="s">
        <v>96</v>
      </c>
      <c r="G76" s="344"/>
      <c r="H76" s="344"/>
      <c r="I76" s="344"/>
      <c r="J76" s="344"/>
      <c r="K76" s="344"/>
      <c r="L76" s="344"/>
      <c r="M76" s="344"/>
      <c r="N76" s="344"/>
      <c r="O76" s="344"/>
    </row>
    <row r="77" spans="1:17" x14ac:dyDescent="0.2">
      <c r="A77" s="347"/>
      <c r="B77" s="349"/>
      <c r="C77" s="350" t="s">
        <v>373</v>
      </c>
      <c r="D77" s="344"/>
      <c r="E77" s="344"/>
      <c r="F77" s="344"/>
      <c r="G77" s="344"/>
      <c r="H77" s="344"/>
      <c r="I77" s="344"/>
      <c r="J77" s="344"/>
      <c r="K77" s="344"/>
      <c r="L77" s="351" t="s">
        <v>97</v>
      </c>
      <c r="M77" s="352" t="s">
        <v>98</v>
      </c>
      <c r="N77" s="353" t="s">
        <v>99</v>
      </c>
      <c r="O77" s="354" t="s">
        <v>100</v>
      </c>
    </row>
    <row r="78" spans="1:17" x14ac:dyDescent="0.2">
      <c r="A78" s="355"/>
      <c r="B78" s="325">
        <v>88316</v>
      </c>
      <c r="C78" s="329" t="s">
        <v>375</v>
      </c>
      <c r="D78" s="317"/>
      <c r="E78" s="356"/>
      <c r="F78" s="356"/>
      <c r="G78" s="356"/>
      <c r="H78" s="356"/>
      <c r="I78" s="356"/>
      <c r="J78" s="356"/>
      <c r="K78" s="356"/>
      <c r="L78" s="357" t="s">
        <v>101</v>
      </c>
      <c r="M78" s="358">
        <v>0.09</v>
      </c>
      <c r="N78" s="481">
        <v>14.53</v>
      </c>
      <c r="O78" s="481">
        <f>ROUND(N78*M78,2)</f>
        <v>1.31</v>
      </c>
    </row>
    <row r="79" spans="1:17" x14ac:dyDescent="0.2">
      <c r="A79" s="347"/>
      <c r="B79" s="359"/>
      <c r="C79" s="350" t="s">
        <v>376</v>
      </c>
      <c r="D79" s="344"/>
      <c r="E79" s="344"/>
      <c r="F79" s="344"/>
      <c r="G79" s="344"/>
      <c r="H79" s="344"/>
      <c r="I79" s="344"/>
      <c r="J79" s="344"/>
      <c r="K79" s="344"/>
      <c r="L79" s="351"/>
      <c r="M79" s="352"/>
      <c r="N79" s="353"/>
      <c r="O79" s="354"/>
    </row>
    <row r="80" spans="1:17" x14ac:dyDescent="0.2">
      <c r="A80" s="360"/>
      <c r="B80" s="351">
        <v>5318</v>
      </c>
      <c r="C80" s="359" t="s">
        <v>401</v>
      </c>
      <c r="D80" s="344"/>
      <c r="E80" s="344"/>
      <c r="F80" s="344"/>
      <c r="G80" s="344"/>
      <c r="H80" s="344"/>
      <c r="I80" s="344"/>
      <c r="J80" s="344"/>
      <c r="K80" s="344"/>
      <c r="L80" s="351" t="s">
        <v>324</v>
      </c>
      <c r="M80" s="352">
        <v>0.25</v>
      </c>
      <c r="N80" s="482">
        <v>11.16</v>
      </c>
      <c r="O80" s="488">
        <f>ROUND(N80*M80,2)</f>
        <v>2.79</v>
      </c>
    </row>
    <row r="81" spans="1:15" x14ac:dyDescent="0.2">
      <c r="A81" s="360"/>
      <c r="B81" s="351">
        <v>7348</v>
      </c>
      <c r="C81" s="359" t="s">
        <v>402</v>
      </c>
      <c r="D81" s="344"/>
      <c r="E81" s="344"/>
      <c r="F81" s="344"/>
      <c r="G81" s="344"/>
      <c r="H81" s="344"/>
      <c r="I81" s="344"/>
      <c r="J81" s="344"/>
      <c r="K81" s="344"/>
      <c r="L81" s="351" t="s">
        <v>324</v>
      </c>
      <c r="M81" s="352">
        <v>0.05</v>
      </c>
      <c r="N81" s="482">
        <v>12.41</v>
      </c>
      <c r="O81" s="488">
        <f>ROUND(N81*M81,2)</f>
        <v>0.62</v>
      </c>
    </row>
    <row r="82" spans="1:15" x14ac:dyDescent="0.2">
      <c r="A82" s="360" t="s">
        <v>319</v>
      </c>
      <c r="B82" s="351">
        <v>7343</v>
      </c>
      <c r="C82" s="359" t="s">
        <v>403</v>
      </c>
      <c r="D82" s="344"/>
      <c r="E82" s="344"/>
      <c r="F82" s="344"/>
      <c r="G82" s="344"/>
      <c r="H82" s="344"/>
      <c r="I82" s="344"/>
      <c r="J82" s="344"/>
      <c r="K82" s="344"/>
      <c r="L82" s="351" t="s">
        <v>324</v>
      </c>
      <c r="M82" s="352">
        <v>1.5</v>
      </c>
      <c r="N82" s="482">
        <v>12.11</v>
      </c>
      <c r="O82" s="488">
        <f>ROUND(N82*M82,2)</f>
        <v>18.170000000000002</v>
      </c>
    </row>
    <row r="83" spans="1:15" x14ac:dyDescent="0.2">
      <c r="A83" s="360"/>
      <c r="B83" s="351">
        <v>25972</v>
      </c>
      <c r="C83" s="359" t="s">
        <v>404</v>
      </c>
      <c r="D83" s="344"/>
      <c r="E83" s="344"/>
      <c r="F83" s="344"/>
      <c r="G83" s="344"/>
      <c r="H83" s="344"/>
      <c r="I83" s="344"/>
      <c r="J83" s="344"/>
      <c r="K83" s="344"/>
      <c r="L83" s="351" t="s">
        <v>382</v>
      </c>
      <c r="M83" s="352">
        <v>0.95</v>
      </c>
      <c r="N83" s="482">
        <v>8.94</v>
      </c>
      <c r="O83" s="488">
        <f>ROUND(N83*M83,2)</f>
        <v>8.49</v>
      </c>
    </row>
    <row r="84" spans="1:15" x14ac:dyDescent="0.2">
      <c r="A84" s="360"/>
      <c r="B84" s="359"/>
      <c r="C84" s="359"/>
      <c r="D84" s="344"/>
      <c r="E84" s="344"/>
      <c r="F84" s="344"/>
      <c r="G84" s="344"/>
      <c r="H84" s="344"/>
      <c r="I84" s="344"/>
      <c r="J84" s="344"/>
      <c r="K84" s="344"/>
      <c r="L84" s="351"/>
      <c r="M84" s="352"/>
      <c r="N84" s="353"/>
      <c r="O84" s="354"/>
    </row>
    <row r="85" spans="1:15" x14ac:dyDescent="0.2">
      <c r="A85" s="344"/>
      <c r="B85" s="344"/>
      <c r="C85" s="344"/>
      <c r="D85" s="361" t="s">
        <v>383</v>
      </c>
      <c r="E85" s="362"/>
      <c r="F85" s="363" t="s">
        <v>311</v>
      </c>
      <c r="G85" s="362"/>
      <c r="H85" s="363" t="s">
        <v>376</v>
      </c>
      <c r="I85" s="362"/>
      <c r="J85" s="363" t="s">
        <v>384</v>
      </c>
      <c r="K85" s="362"/>
      <c r="L85" s="364" t="s">
        <v>100</v>
      </c>
      <c r="M85" s="365"/>
      <c r="N85" s="365"/>
      <c r="O85" s="344"/>
    </row>
    <row r="86" spans="1:15" x14ac:dyDescent="0.2">
      <c r="A86" s="344"/>
      <c r="B86" s="345" t="s">
        <v>102</v>
      </c>
      <c r="C86" s="344"/>
      <c r="D86" s="344"/>
      <c r="E86" s="344"/>
      <c r="F86" s="344"/>
      <c r="G86" s="344"/>
      <c r="H86" s="344"/>
      <c r="I86" s="344"/>
      <c r="J86" s="344"/>
      <c r="K86" s="344"/>
      <c r="L86" s="344"/>
      <c r="M86" s="365"/>
      <c r="N86" s="365"/>
      <c r="O86" s="344"/>
    </row>
    <row r="87" spans="1:15" x14ac:dyDescent="0.2">
      <c r="A87" s="344"/>
      <c r="B87" s="344"/>
      <c r="C87" s="344"/>
      <c r="D87" s="366">
        <v>0</v>
      </c>
      <c r="E87" s="344"/>
      <c r="F87" s="366">
        <f>SUM(O78:O78)</f>
        <v>1.31</v>
      </c>
      <c r="G87" s="344"/>
      <c r="H87" s="366">
        <f>SUM(O80:O83)</f>
        <v>30.07</v>
      </c>
      <c r="I87" s="344"/>
      <c r="J87" s="366">
        <v>0</v>
      </c>
      <c r="K87" s="344"/>
      <c r="L87" s="483">
        <f>SUM(D87:J87)</f>
        <v>31.38</v>
      </c>
      <c r="M87" s="365"/>
      <c r="N87" s="365"/>
      <c r="O87" s="349"/>
    </row>
    <row r="88" spans="1:15" x14ac:dyDescent="0.2">
      <c r="A88" s="344"/>
      <c r="B88" s="344"/>
      <c r="C88" s="344"/>
      <c r="D88" s="366"/>
      <c r="E88" s="344"/>
      <c r="F88" s="366"/>
      <c r="G88" s="344"/>
      <c r="H88" s="366"/>
      <c r="I88" s="344"/>
      <c r="J88" s="366"/>
      <c r="K88" s="344"/>
      <c r="L88" s="367"/>
      <c r="M88" s="365"/>
      <c r="N88" s="365"/>
      <c r="O88" s="349"/>
    </row>
    <row r="89" spans="1:15" s="419" customFormat="1" x14ac:dyDescent="0.2">
      <c r="A89" s="362" t="s">
        <v>416</v>
      </c>
      <c r="B89" s="344"/>
      <c r="C89" s="344"/>
      <c r="D89" s="366"/>
      <c r="E89" s="344"/>
      <c r="F89" s="366"/>
      <c r="G89" s="344"/>
      <c r="H89" s="366"/>
      <c r="I89" s="344"/>
      <c r="J89" s="366"/>
      <c r="K89" s="344"/>
      <c r="L89" s="367"/>
      <c r="M89" s="365"/>
      <c r="N89" s="365"/>
      <c r="O89" s="349"/>
    </row>
    <row r="91" spans="1:15" ht="12.75" x14ac:dyDescent="0.2">
      <c r="A91" s="368">
        <v>8</v>
      </c>
      <c r="B91" s="369" t="str">
        <f>'[6]PLANILHA ORÇ'!B45</f>
        <v>LIMPEZA GERAL</v>
      </c>
      <c r="C91" s="369"/>
      <c r="D91" s="370"/>
      <c r="E91" s="370"/>
      <c r="F91" s="370"/>
      <c r="G91" s="370"/>
      <c r="H91" s="370"/>
      <c r="I91" s="370"/>
      <c r="J91" s="370"/>
      <c r="K91" s="370"/>
      <c r="L91" s="370"/>
      <c r="M91" s="368"/>
      <c r="N91" s="371"/>
      <c r="O91" s="371"/>
    </row>
    <row r="92" spans="1:15" ht="12.75" x14ac:dyDescent="0.2">
      <c r="A92" s="368" t="s">
        <v>270</v>
      </c>
      <c r="B92" s="369" t="str">
        <f>'[6]PLANILHA ORÇ'!B46</f>
        <v>LIMPEZA FINAL DA OBRA</v>
      </c>
      <c r="C92" s="142"/>
      <c r="D92" s="138"/>
      <c r="E92" s="138"/>
      <c r="F92" s="138"/>
      <c r="G92" s="138"/>
      <c r="H92" s="138"/>
      <c r="I92" s="138"/>
      <c r="J92" s="138"/>
      <c r="K92" s="138"/>
      <c r="L92" s="139"/>
      <c r="M92" s="140"/>
      <c r="N92" s="140"/>
      <c r="O92" s="141"/>
    </row>
    <row r="93" spans="1:15" ht="12.75" x14ac:dyDescent="0.2">
      <c r="A93" s="372"/>
      <c r="B93" s="372"/>
      <c r="C93" s="372"/>
      <c r="D93" s="372"/>
      <c r="E93" s="372"/>
      <c r="F93" s="372"/>
      <c r="G93" s="372"/>
      <c r="H93" s="372"/>
      <c r="I93" s="372"/>
      <c r="J93" s="372"/>
      <c r="K93" s="372"/>
      <c r="L93" s="372"/>
      <c r="M93" s="137" t="s">
        <v>94</v>
      </c>
      <c r="N93" s="334">
        <v>43252</v>
      </c>
      <c r="O93" s="137" t="s">
        <v>95</v>
      </c>
    </row>
    <row r="94" spans="1:15" ht="12.75" x14ac:dyDescent="0.2">
      <c r="A94" s="373"/>
      <c r="B94" s="373"/>
      <c r="C94" s="372"/>
      <c r="D94" s="372"/>
      <c r="E94" s="372"/>
      <c r="F94" s="372"/>
      <c r="G94" s="372"/>
      <c r="H94" s="372"/>
      <c r="I94" s="372"/>
      <c r="J94" s="372"/>
      <c r="K94" s="372"/>
      <c r="L94" s="372"/>
      <c r="M94" s="138"/>
      <c r="N94" s="138"/>
      <c r="O94" s="137" t="s">
        <v>165</v>
      </c>
    </row>
    <row r="95" spans="1:15" ht="12.75" x14ac:dyDescent="0.2">
      <c r="A95" s="374"/>
      <c r="B95" s="373"/>
      <c r="C95" s="372"/>
      <c r="D95" s="372"/>
      <c r="E95" s="372"/>
      <c r="F95" s="372"/>
      <c r="G95" s="372"/>
      <c r="H95" s="372"/>
      <c r="I95" s="372"/>
      <c r="J95" s="372"/>
      <c r="K95" s="372"/>
      <c r="L95" s="372"/>
      <c r="M95" s="138"/>
      <c r="N95" s="138"/>
      <c r="O95" s="137" t="s">
        <v>372</v>
      </c>
    </row>
    <row r="96" spans="1:15" ht="12.75" x14ac:dyDescent="0.2">
      <c r="A96" s="375"/>
      <c r="B96" s="375"/>
      <c r="C96" s="372"/>
      <c r="D96" s="372"/>
      <c r="E96" s="372"/>
      <c r="F96" s="376" t="s">
        <v>96</v>
      </c>
      <c r="G96" s="372"/>
      <c r="H96" s="372"/>
      <c r="I96" s="372"/>
      <c r="J96" s="372"/>
      <c r="K96" s="372"/>
      <c r="L96" s="372"/>
      <c r="M96" s="372"/>
      <c r="N96" s="372"/>
      <c r="O96" s="372"/>
    </row>
    <row r="97" spans="1:15" ht="12.75" x14ac:dyDescent="0.2">
      <c r="A97" s="375"/>
      <c r="B97" s="377"/>
      <c r="C97" s="378" t="s">
        <v>419</v>
      </c>
      <c r="D97" s="372"/>
      <c r="E97" s="372"/>
      <c r="F97" s="372"/>
      <c r="G97" s="372"/>
      <c r="H97" s="372"/>
      <c r="I97" s="372"/>
      <c r="J97" s="372"/>
      <c r="K97" s="372"/>
      <c r="L97" s="379" t="s">
        <v>97</v>
      </c>
      <c r="M97" s="380" t="s">
        <v>98</v>
      </c>
      <c r="N97" s="381" t="s">
        <v>99</v>
      </c>
      <c r="O97" s="382" t="s">
        <v>100</v>
      </c>
    </row>
    <row r="98" spans="1:15" ht="12.75" x14ac:dyDescent="0.2">
      <c r="A98" s="383"/>
      <c r="B98" s="325">
        <v>88316</v>
      </c>
      <c r="C98" s="329" t="s">
        <v>375</v>
      </c>
      <c r="D98" s="384"/>
      <c r="E98" s="384"/>
      <c r="F98" s="384"/>
      <c r="G98" s="384"/>
      <c r="H98" s="384"/>
      <c r="I98" s="384"/>
      <c r="J98" s="384"/>
      <c r="K98" s="384"/>
      <c r="L98" s="385" t="s">
        <v>101</v>
      </c>
      <c r="M98" s="386">
        <v>5.3999999999999999E-2</v>
      </c>
      <c r="N98" s="481">
        <v>14.53</v>
      </c>
      <c r="O98" s="387">
        <f>ROUND(N98*M98,2)</f>
        <v>0.78</v>
      </c>
    </row>
    <row r="99" spans="1:15" ht="12.75" x14ac:dyDescent="0.2">
      <c r="A99" s="388"/>
      <c r="B99" s="389"/>
      <c r="C99" s="389"/>
      <c r="D99" s="372"/>
      <c r="E99" s="372"/>
      <c r="F99" s="372"/>
      <c r="G99" s="372"/>
      <c r="H99" s="372"/>
      <c r="I99" s="372"/>
      <c r="J99" s="372"/>
      <c r="K99" s="372"/>
      <c r="L99" s="379"/>
      <c r="M99" s="380"/>
      <c r="N99" s="381"/>
      <c r="O99" s="382"/>
    </row>
    <row r="100" spans="1:15" ht="12.75" x14ac:dyDescent="0.2">
      <c r="A100" s="372"/>
      <c r="B100" s="372"/>
      <c r="C100" s="372"/>
      <c r="D100" s="390" t="s">
        <v>383</v>
      </c>
      <c r="E100" s="391"/>
      <c r="F100" s="392" t="s">
        <v>311</v>
      </c>
      <c r="G100" s="391"/>
      <c r="H100" s="392" t="s">
        <v>376</v>
      </c>
      <c r="I100" s="391"/>
      <c r="J100" s="392" t="s">
        <v>384</v>
      </c>
      <c r="K100" s="391"/>
      <c r="L100" s="393" t="s">
        <v>100</v>
      </c>
      <c r="M100" s="91"/>
      <c r="N100" s="91"/>
      <c r="O100" s="372"/>
    </row>
    <row r="101" spans="1:15" ht="12.75" x14ac:dyDescent="0.2">
      <c r="A101" s="372"/>
      <c r="B101" s="373" t="s">
        <v>102</v>
      </c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91"/>
      <c r="N101" s="91"/>
      <c r="O101" s="372"/>
    </row>
    <row r="102" spans="1:15" ht="12.75" x14ac:dyDescent="0.2">
      <c r="A102" s="372"/>
      <c r="B102" s="372"/>
      <c r="C102" s="372"/>
      <c r="D102" s="394">
        <v>0</v>
      </c>
      <c r="E102" s="372"/>
      <c r="F102" s="394">
        <f>SUM(O98:O98)</f>
        <v>0.78</v>
      </c>
      <c r="G102" s="372"/>
      <c r="H102" s="394">
        <v>0</v>
      </c>
      <c r="I102" s="372"/>
      <c r="J102" s="394">
        <v>0</v>
      </c>
      <c r="K102" s="372"/>
      <c r="L102" s="484">
        <f>SUM(D102:J102)</f>
        <v>0.78</v>
      </c>
      <c r="M102" s="91"/>
      <c r="N102" s="91"/>
      <c r="O102" s="377"/>
    </row>
  </sheetData>
  <mergeCells count="21">
    <mergeCell ref="H2:M5"/>
    <mergeCell ref="K45:L45"/>
    <mergeCell ref="M45:N45"/>
    <mergeCell ref="K41:L41"/>
    <mergeCell ref="M39:N39"/>
    <mergeCell ref="A8:O8"/>
    <mergeCell ref="M40:N40"/>
    <mergeCell ref="M41:N41"/>
    <mergeCell ref="A7:F7"/>
    <mergeCell ref="A13:O13"/>
    <mergeCell ref="M44:N44"/>
    <mergeCell ref="K44:L44"/>
    <mergeCell ref="K39:L39"/>
    <mergeCell ref="K40:L40"/>
    <mergeCell ref="B74:K74"/>
    <mergeCell ref="K42:L42"/>
    <mergeCell ref="M42:N42"/>
    <mergeCell ref="K43:L43"/>
    <mergeCell ref="M43:N43"/>
    <mergeCell ref="K46:L46"/>
    <mergeCell ref="M46:N46"/>
  </mergeCells>
  <printOptions horizontalCentered="1"/>
  <pageMargins left="0.39370078740157483" right="0.39370078740157483" top="0.47244094488188981" bottom="1.0629921259842521" header="0.31496062992125984" footer="0.31496062992125984"/>
  <pageSetup paperSize="9" scale="66" fitToHeight="0" orientation="portrait" verticalDpi="4294967294" r:id="rId1"/>
  <rowBreaks count="1" manualBreakCount="1">
    <brk id="56" max="14" man="1"/>
  </rowBreaks>
  <colBreaks count="1" manualBreakCount="1">
    <brk id="15" max="1048575" man="1"/>
  </colBreaks>
  <ignoredErrors>
    <ignoredError sqref="O41:O46 O21:O22 O24:O27 O98 O81:O83 O63:O64 L50 I68" unlockedFormula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S73"/>
  <sheetViews>
    <sheetView showZeros="0" view="pageBreakPreview" zoomScaleNormal="100" zoomScaleSheetLayoutView="100" workbookViewId="0">
      <selection activeCell="J16" sqref="J16"/>
    </sheetView>
  </sheetViews>
  <sheetFormatPr defaultRowHeight="15" x14ac:dyDescent="0.25"/>
  <cols>
    <col min="1" max="1" width="11.7109375" style="40" customWidth="1"/>
    <col min="2" max="2" width="20.7109375" style="40" customWidth="1"/>
    <col min="3" max="3" width="8.7109375" style="40" customWidth="1"/>
    <col min="4" max="4" width="9.140625" style="40" bestFit="1" customWidth="1"/>
    <col min="5" max="5" width="8.7109375" style="40" customWidth="1"/>
    <col min="6" max="6" width="9.140625" style="40" bestFit="1" customWidth="1"/>
    <col min="7" max="7" width="8.7109375" style="40" customWidth="1"/>
    <col min="8" max="8" width="9.140625" style="40" bestFit="1" customWidth="1"/>
    <col min="9" max="9" width="8.7109375" style="40" customWidth="1"/>
    <col min="10" max="10" width="9.140625" style="40" bestFit="1" customWidth="1"/>
    <col min="11" max="11" width="8.7109375" style="40" customWidth="1"/>
    <col min="12" max="12" width="9.140625" style="40" bestFit="1" customWidth="1"/>
    <col min="13" max="13" width="8.7109375" style="40" customWidth="1"/>
    <col min="14" max="14" width="9.140625" style="40" bestFit="1" customWidth="1"/>
    <col min="15" max="15" width="19" style="40" bestFit="1" customWidth="1"/>
    <col min="16" max="16" width="9.140625" style="40"/>
    <col min="17" max="17" width="14.28515625" style="40" customWidth="1"/>
    <col min="18" max="18" width="15.85546875" style="40" customWidth="1"/>
    <col min="19" max="19" width="12.7109375" style="40" bestFit="1" customWidth="1"/>
    <col min="20" max="256" width="9.140625" style="40"/>
    <col min="257" max="257" width="11.7109375" style="40" customWidth="1"/>
    <col min="258" max="258" width="20.7109375" style="40" customWidth="1"/>
    <col min="259" max="259" width="8.7109375" style="40" customWidth="1"/>
    <col min="260" max="260" width="9.140625" style="40" bestFit="1" customWidth="1"/>
    <col min="261" max="261" width="8.7109375" style="40" customWidth="1"/>
    <col min="262" max="262" width="9.140625" style="40" bestFit="1" customWidth="1"/>
    <col min="263" max="263" width="8.7109375" style="40" customWidth="1"/>
    <col min="264" max="264" width="9.140625" style="40" bestFit="1" customWidth="1"/>
    <col min="265" max="265" width="8.7109375" style="40" customWidth="1"/>
    <col min="266" max="266" width="9.140625" style="40" bestFit="1" customWidth="1"/>
    <col min="267" max="267" width="8.7109375" style="40" customWidth="1"/>
    <col min="268" max="268" width="9.140625" style="40" bestFit="1" customWidth="1"/>
    <col min="269" max="269" width="8.7109375" style="40" customWidth="1"/>
    <col min="270" max="270" width="9.140625" style="40" bestFit="1" customWidth="1"/>
    <col min="271" max="271" width="19" style="40" bestFit="1" customWidth="1"/>
    <col min="272" max="272" width="9.140625" style="40"/>
    <col min="273" max="273" width="14.28515625" style="40" customWidth="1"/>
    <col min="274" max="274" width="15.85546875" style="40" customWidth="1"/>
    <col min="275" max="512" width="9.140625" style="40"/>
    <col min="513" max="513" width="11.7109375" style="40" customWidth="1"/>
    <col min="514" max="514" width="20.7109375" style="40" customWidth="1"/>
    <col min="515" max="515" width="8.7109375" style="40" customWidth="1"/>
    <col min="516" max="516" width="9.140625" style="40" bestFit="1" customWidth="1"/>
    <col min="517" max="517" width="8.7109375" style="40" customWidth="1"/>
    <col min="518" max="518" width="9.140625" style="40" bestFit="1" customWidth="1"/>
    <col min="519" max="519" width="8.7109375" style="40" customWidth="1"/>
    <col min="520" max="520" width="9.140625" style="40" bestFit="1" customWidth="1"/>
    <col min="521" max="521" width="8.7109375" style="40" customWidth="1"/>
    <col min="522" max="522" width="9.140625" style="40" bestFit="1" customWidth="1"/>
    <col min="523" max="523" width="8.7109375" style="40" customWidth="1"/>
    <col min="524" max="524" width="9.140625" style="40" bestFit="1" customWidth="1"/>
    <col min="525" max="525" width="8.7109375" style="40" customWidth="1"/>
    <col min="526" max="526" width="9.140625" style="40" bestFit="1" customWidth="1"/>
    <col min="527" max="527" width="19" style="40" bestFit="1" customWidth="1"/>
    <col min="528" max="528" width="9.140625" style="40"/>
    <col min="529" max="529" width="14.28515625" style="40" customWidth="1"/>
    <col min="530" max="530" width="15.85546875" style="40" customWidth="1"/>
    <col min="531" max="768" width="9.140625" style="40"/>
    <col min="769" max="769" width="11.7109375" style="40" customWidth="1"/>
    <col min="770" max="770" width="20.7109375" style="40" customWidth="1"/>
    <col min="771" max="771" width="8.7109375" style="40" customWidth="1"/>
    <col min="772" max="772" width="9.140625" style="40" bestFit="1" customWidth="1"/>
    <col min="773" max="773" width="8.7109375" style="40" customWidth="1"/>
    <col min="774" max="774" width="9.140625" style="40" bestFit="1" customWidth="1"/>
    <col min="775" max="775" width="8.7109375" style="40" customWidth="1"/>
    <col min="776" max="776" width="9.140625" style="40" bestFit="1" customWidth="1"/>
    <col min="777" max="777" width="8.7109375" style="40" customWidth="1"/>
    <col min="778" max="778" width="9.140625" style="40" bestFit="1" customWidth="1"/>
    <col min="779" max="779" width="8.7109375" style="40" customWidth="1"/>
    <col min="780" max="780" width="9.140625" style="40" bestFit="1" customWidth="1"/>
    <col min="781" max="781" width="8.7109375" style="40" customWidth="1"/>
    <col min="782" max="782" width="9.140625" style="40" bestFit="1" customWidth="1"/>
    <col min="783" max="783" width="19" style="40" bestFit="1" customWidth="1"/>
    <col min="784" max="784" width="9.140625" style="40"/>
    <col min="785" max="785" width="14.28515625" style="40" customWidth="1"/>
    <col min="786" max="786" width="15.85546875" style="40" customWidth="1"/>
    <col min="787" max="1024" width="9.140625" style="40"/>
    <col min="1025" max="1025" width="11.7109375" style="40" customWidth="1"/>
    <col min="1026" max="1026" width="20.7109375" style="40" customWidth="1"/>
    <col min="1027" max="1027" width="8.7109375" style="40" customWidth="1"/>
    <col min="1028" max="1028" width="9.140625" style="40" bestFit="1" customWidth="1"/>
    <col min="1029" max="1029" width="8.7109375" style="40" customWidth="1"/>
    <col min="1030" max="1030" width="9.140625" style="40" bestFit="1" customWidth="1"/>
    <col min="1031" max="1031" width="8.7109375" style="40" customWidth="1"/>
    <col min="1032" max="1032" width="9.140625" style="40" bestFit="1" customWidth="1"/>
    <col min="1033" max="1033" width="8.7109375" style="40" customWidth="1"/>
    <col min="1034" max="1034" width="9.140625" style="40" bestFit="1" customWidth="1"/>
    <col min="1035" max="1035" width="8.7109375" style="40" customWidth="1"/>
    <col min="1036" max="1036" width="9.140625" style="40" bestFit="1" customWidth="1"/>
    <col min="1037" max="1037" width="8.7109375" style="40" customWidth="1"/>
    <col min="1038" max="1038" width="9.140625" style="40" bestFit="1" customWidth="1"/>
    <col min="1039" max="1039" width="19" style="40" bestFit="1" customWidth="1"/>
    <col min="1040" max="1040" width="9.140625" style="40"/>
    <col min="1041" max="1041" width="14.28515625" style="40" customWidth="1"/>
    <col min="1042" max="1042" width="15.85546875" style="40" customWidth="1"/>
    <col min="1043" max="1280" width="9.140625" style="40"/>
    <col min="1281" max="1281" width="11.7109375" style="40" customWidth="1"/>
    <col min="1282" max="1282" width="20.7109375" style="40" customWidth="1"/>
    <col min="1283" max="1283" width="8.7109375" style="40" customWidth="1"/>
    <col min="1284" max="1284" width="9.140625" style="40" bestFit="1" customWidth="1"/>
    <col min="1285" max="1285" width="8.7109375" style="40" customWidth="1"/>
    <col min="1286" max="1286" width="9.140625" style="40" bestFit="1" customWidth="1"/>
    <col min="1287" max="1287" width="8.7109375" style="40" customWidth="1"/>
    <col min="1288" max="1288" width="9.140625" style="40" bestFit="1" customWidth="1"/>
    <col min="1289" max="1289" width="8.7109375" style="40" customWidth="1"/>
    <col min="1290" max="1290" width="9.140625" style="40" bestFit="1" customWidth="1"/>
    <col min="1291" max="1291" width="8.7109375" style="40" customWidth="1"/>
    <col min="1292" max="1292" width="9.140625" style="40" bestFit="1" customWidth="1"/>
    <col min="1293" max="1293" width="8.7109375" style="40" customWidth="1"/>
    <col min="1294" max="1294" width="9.140625" style="40" bestFit="1" customWidth="1"/>
    <col min="1295" max="1295" width="19" style="40" bestFit="1" customWidth="1"/>
    <col min="1296" max="1296" width="9.140625" style="40"/>
    <col min="1297" max="1297" width="14.28515625" style="40" customWidth="1"/>
    <col min="1298" max="1298" width="15.85546875" style="40" customWidth="1"/>
    <col min="1299" max="1536" width="9.140625" style="40"/>
    <col min="1537" max="1537" width="11.7109375" style="40" customWidth="1"/>
    <col min="1538" max="1538" width="20.7109375" style="40" customWidth="1"/>
    <col min="1539" max="1539" width="8.7109375" style="40" customWidth="1"/>
    <col min="1540" max="1540" width="9.140625" style="40" bestFit="1" customWidth="1"/>
    <col min="1541" max="1541" width="8.7109375" style="40" customWidth="1"/>
    <col min="1542" max="1542" width="9.140625" style="40" bestFit="1" customWidth="1"/>
    <col min="1543" max="1543" width="8.7109375" style="40" customWidth="1"/>
    <col min="1544" max="1544" width="9.140625" style="40" bestFit="1" customWidth="1"/>
    <col min="1545" max="1545" width="8.7109375" style="40" customWidth="1"/>
    <col min="1546" max="1546" width="9.140625" style="40" bestFit="1" customWidth="1"/>
    <col min="1547" max="1547" width="8.7109375" style="40" customWidth="1"/>
    <col min="1548" max="1548" width="9.140625" style="40" bestFit="1" customWidth="1"/>
    <col min="1549" max="1549" width="8.7109375" style="40" customWidth="1"/>
    <col min="1550" max="1550" width="9.140625" style="40" bestFit="1" customWidth="1"/>
    <col min="1551" max="1551" width="19" style="40" bestFit="1" customWidth="1"/>
    <col min="1552" max="1552" width="9.140625" style="40"/>
    <col min="1553" max="1553" width="14.28515625" style="40" customWidth="1"/>
    <col min="1554" max="1554" width="15.85546875" style="40" customWidth="1"/>
    <col min="1555" max="1792" width="9.140625" style="40"/>
    <col min="1793" max="1793" width="11.7109375" style="40" customWidth="1"/>
    <col min="1794" max="1794" width="20.7109375" style="40" customWidth="1"/>
    <col min="1795" max="1795" width="8.7109375" style="40" customWidth="1"/>
    <col min="1796" max="1796" width="9.140625" style="40" bestFit="1" customWidth="1"/>
    <col min="1797" max="1797" width="8.7109375" style="40" customWidth="1"/>
    <col min="1798" max="1798" width="9.140625" style="40" bestFit="1" customWidth="1"/>
    <col min="1799" max="1799" width="8.7109375" style="40" customWidth="1"/>
    <col min="1800" max="1800" width="9.140625" style="40" bestFit="1" customWidth="1"/>
    <col min="1801" max="1801" width="8.7109375" style="40" customWidth="1"/>
    <col min="1802" max="1802" width="9.140625" style="40" bestFit="1" customWidth="1"/>
    <col min="1803" max="1803" width="8.7109375" style="40" customWidth="1"/>
    <col min="1804" max="1804" width="9.140625" style="40" bestFit="1" customWidth="1"/>
    <col min="1805" max="1805" width="8.7109375" style="40" customWidth="1"/>
    <col min="1806" max="1806" width="9.140625" style="40" bestFit="1" customWidth="1"/>
    <col min="1807" max="1807" width="19" style="40" bestFit="1" customWidth="1"/>
    <col min="1808" max="1808" width="9.140625" style="40"/>
    <col min="1809" max="1809" width="14.28515625" style="40" customWidth="1"/>
    <col min="1810" max="1810" width="15.85546875" style="40" customWidth="1"/>
    <col min="1811" max="2048" width="9.140625" style="40"/>
    <col min="2049" max="2049" width="11.7109375" style="40" customWidth="1"/>
    <col min="2050" max="2050" width="20.7109375" style="40" customWidth="1"/>
    <col min="2051" max="2051" width="8.7109375" style="40" customWidth="1"/>
    <col min="2052" max="2052" width="9.140625" style="40" bestFit="1" customWidth="1"/>
    <col min="2053" max="2053" width="8.7109375" style="40" customWidth="1"/>
    <col min="2054" max="2054" width="9.140625" style="40" bestFit="1" customWidth="1"/>
    <col min="2055" max="2055" width="8.7109375" style="40" customWidth="1"/>
    <col min="2056" max="2056" width="9.140625" style="40" bestFit="1" customWidth="1"/>
    <col min="2057" max="2057" width="8.7109375" style="40" customWidth="1"/>
    <col min="2058" max="2058" width="9.140625" style="40" bestFit="1" customWidth="1"/>
    <col min="2059" max="2059" width="8.7109375" style="40" customWidth="1"/>
    <col min="2060" max="2060" width="9.140625" style="40" bestFit="1" customWidth="1"/>
    <col min="2061" max="2061" width="8.7109375" style="40" customWidth="1"/>
    <col min="2062" max="2062" width="9.140625" style="40" bestFit="1" customWidth="1"/>
    <col min="2063" max="2063" width="19" style="40" bestFit="1" customWidth="1"/>
    <col min="2064" max="2064" width="9.140625" style="40"/>
    <col min="2065" max="2065" width="14.28515625" style="40" customWidth="1"/>
    <col min="2066" max="2066" width="15.85546875" style="40" customWidth="1"/>
    <col min="2067" max="2304" width="9.140625" style="40"/>
    <col min="2305" max="2305" width="11.7109375" style="40" customWidth="1"/>
    <col min="2306" max="2306" width="20.7109375" style="40" customWidth="1"/>
    <col min="2307" max="2307" width="8.7109375" style="40" customWidth="1"/>
    <col min="2308" max="2308" width="9.140625" style="40" bestFit="1" customWidth="1"/>
    <col min="2309" max="2309" width="8.7109375" style="40" customWidth="1"/>
    <col min="2310" max="2310" width="9.140625" style="40" bestFit="1" customWidth="1"/>
    <col min="2311" max="2311" width="8.7109375" style="40" customWidth="1"/>
    <col min="2312" max="2312" width="9.140625" style="40" bestFit="1" customWidth="1"/>
    <col min="2313" max="2313" width="8.7109375" style="40" customWidth="1"/>
    <col min="2314" max="2314" width="9.140625" style="40" bestFit="1" customWidth="1"/>
    <col min="2315" max="2315" width="8.7109375" style="40" customWidth="1"/>
    <col min="2316" max="2316" width="9.140625" style="40" bestFit="1" customWidth="1"/>
    <col min="2317" max="2317" width="8.7109375" style="40" customWidth="1"/>
    <col min="2318" max="2318" width="9.140625" style="40" bestFit="1" customWidth="1"/>
    <col min="2319" max="2319" width="19" style="40" bestFit="1" customWidth="1"/>
    <col min="2320" max="2320" width="9.140625" style="40"/>
    <col min="2321" max="2321" width="14.28515625" style="40" customWidth="1"/>
    <col min="2322" max="2322" width="15.85546875" style="40" customWidth="1"/>
    <col min="2323" max="2560" width="9.140625" style="40"/>
    <col min="2561" max="2561" width="11.7109375" style="40" customWidth="1"/>
    <col min="2562" max="2562" width="20.7109375" style="40" customWidth="1"/>
    <col min="2563" max="2563" width="8.7109375" style="40" customWidth="1"/>
    <col min="2564" max="2564" width="9.140625" style="40" bestFit="1" customWidth="1"/>
    <col min="2565" max="2565" width="8.7109375" style="40" customWidth="1"/>
    <col min="2566" max="2566" width="9.140625" style="40" bestFit="1" customWidth="1"/>
    <col min="2567" max="2567" width="8.7109375" style="40" customWidth="1"/>
    <col min="2568" max="2568" width="9.140625" style="40" bestFit="1" customWidth="1"/>
    <col min="2569" max="2569" width="8.7109375" style="40" customWidth="1"/>
    <col min="2570" max="2570" width="9.140625" style="40" bestFit="1" customWidth="1"/>
    <col min="2571" max="2571" width="8.7109375" style="40" customWidth="1"/>
    <col min="2572" max="2572" width="9.140625" style="40" bestFit="1" customWidth="1"/>
    <col min="2573" max="2573" width="8.7109375" style="40" customWidth="1"/>
    <col min="2574" max="2574" width="9.140625" style="40" bestFit="1" customWidth="1"/>
    <col min="2575" max="2575" width="19" style="40" bestFit="1" customWidth="1"/>
    <col min="2576" max="2576" width="9.140625" style="40"/>
    <col min="2577" max="2577" width="14.28515625" style="40" customWidth="1"/>
    <col min="2578" max="2578" width="15.85546875" style="40" customWidth="1"/>
    <col min="2579" max="2816" width="9.140625" style="40"/>
    <col min="2817" max="2817" width="11.7109375" style="40" customWidth="1"/>
    <col min="2818" max="2818" width="20.7109375" style="40" customWidth="1"/>
    <col min="2819" max="2819" width="8.7109375" style="40" customWidth="1"/>
    <col min="2820" max="2820" width="9.140625" style="40" bestFit="1" customWidth="1"/>
    <col min="2821" max="2821" width="8.7109375" style="40" customWidth="1"/>
    <col min="2822" max="2822" width="9.140625" style="40" bestFit="1" customWidth="1"/>
    <col min="2823" max="2823" width="8.7109375" style="40" customWidth="1"/>
    <col min="2824" max="2824" width="9.140625" style="40" bestFit="1" customWidth="1"/>
    <col min="2825" max="2825" width="8.7109375" style="40" customWidth="1"/>
    <col min="2826" max="2826" width="9.140625" style="40" bestFit="1" customWidth="1"/>
    <col min="2827" max="2827" width="8.7109375" style="40" customWidth="1"/>
    <col min="2828" max="2828" width="9.140625" style="40" bestFit="1" customWidth="1"/>
    <col min="2829" max="2829" width="8.7109375" style="40" customWidth="1"/>
    <col min="2830" max="2830" width="9.140625" style="40" bestFit="1" customWidth="1"/>
    <col min="2831" max="2831" width="19" style="40" bestFit="1" customWidth="1"/>
    <col min="2832" max="2832" width="9.140625" style="40"/>
    <col min="2833" max="2833" width="14.28515625" style="40" customWidth="1"/>
    <col min="2834" max="2834" width="15.85546875" style="40" customWidth="1"/>
    <col min="2835" max="3072" width="9.140625" style="40"/>
    <col min="3073" max="3073" width="11.7109375" style="40" customWidth="1"/>
    <col min="3074" max="3074" width="20.7109375" style="40" customWidth="1"/>
    <col min="3075" max="3075" width="8.7109375" style="40" customWidth="1"/>
    <col min="3076" max="3076" width="9.140625" style="40" bestFit="1" customWidth="1"/>
    <col min="3077" max="3077" width="8.7109375" style="40" customWidth="1"/>
    <col min="3078" max="3078" width="9.140625" style="40" bestFit="1" customWidth="1"/>
    <col min="3079" max="3079" width="8.7109375" style="40" customWidth="1"/>
    <col min="3080" max="3080" width="9.140625" style="40" bestFit="1" customWidth="1"/>
    <col min="3081" max="3081" width="8.7109375" style="40" customWidth="1"/>
    <col min="3082" max="3082" width="9.140625" style="40" bestFit="1" customWidth="1"/>
    <col min="3083" max="3083" width="8.7109375" style="40" customWidth="1"/>
    <col min="3084" max="3084" width="9.140625" style="40" bestFit="1" customWidth="1"/>
    <col min="3085" max="3085" width="8.7109375" style="40" customWidth="1"/>
    <col min="3086" max="3086" width="9.140625" style="40" bestFit="1" customWidth="1"/>
    <col min="3087" max="3087" width="19" style="40" bestFit="1" customWidth="1"/>
    <col min="3088" max="3088" width="9.140625" style="40"/>
    <col min="3089" max="3089" width="14.28515625" style="40" customWidth="1"/>
    <col min="3090" max="3090" width="15.85546875" style="40" customWidth="1"/>
    <col min="3091" max="3328" width="9.140625" style="40"/>
    <col min="3329" max="3329" width="11.7109375" style="40" customWidth="1"/>
    <col min="3330" max="3330" width="20.7109375" style="40" customWidth="1"/>
    <col min="3331" max="3331" width="8.7109375" style="40" customWidth="1"/>
    <col min="3332" max="3332" width="9.140625" style="40" bestFit="1" customWidth="1"/>
    <col min="3333" max="3333" width="8.7109375" style="40" customWidth="1"/>
    <col min="3334" max="3334" width="9.140625" style="40" bestFit="1" customWidth="1"/>
    <col min="3335" max="3335" width="8.7109375" style="40" customWidth="1"/>
    <col min="3336" max="3336" width="9.140625" style="40" bestFit="1" customWidth="1"/>
    <col min="3337" max="3337" width="8.7109375" style="40" customWidth="1"/>
    <col min="3338" max="3338" width="9.140625" style="40" bestFit="1" customWidth="1"/>
    <col min="3339" max="3339" width="8.7109375" style="40" customWidth="1"/>
    <col min="3340" max="3340" width="9.140625" style="40" bestFit="1" customWidth="1"/>
    <col min="3341" max="3341" width="8.7109375" style="40" customWidth="1"/>
    <col min="3342" max="3342" width="9.140625" style="40" bestFit="1" customWidth="1"/>
    <col min="3343" max="3343" width="19" style="40" bestFit="1" customWidth="1"/>
    <col min="3344" max="3344" width="9.140625" style="40"/>
    <col min="3345" max="3345" width="14.28515625" style="40" customWidth="1"/>
    <col min="3346" max="3346" width="15.85546875" style="40" customWidth="1"/>
    <col min="3347" max="3584" width="9.140625" style="40"/>
    <col min="3585" max="3585" width="11.7109375" style="40" customWidth="1"/>
    <col min="3586" max="3586" width="20.7109375" style="40" customWidth="1"/>
    <col min="3587" max="3587" width="8.7109375" style="40" customWidth="1"/>
    <col min="3588" max="3588" width="9.140625" style="40" bestFit="1" customWidth="1"/>
    <col min="3589" max="3589" width="8.7109375" style="40" customWidth="1"/>
    <col min="3590" max="3590" width="9.140625" style="40" bestFit="1" customWidth="1"/>
    <col min="3591" max="3591" width="8.7109375" style="40" customWidth="1"/>
    <col min="3592" max="3592" width="9.140625" style="40" bestFit="1" customWidth="1"/>
    <col min="3593" max="3593" width="8.7109375" style="40" customWidth="1"/>
    <col min="3594" max="3594" width="9.140625" style="40" bestFit="1" customWidth="1"/>
    <col min="3595" max="3595" width="8.7109375" style="40" customWidth="1"/>
    <col min="3596" max="3596" width="9.140625" style="40" bestFit="1" customWidth="1"/>
    <col min="3597" max="3597" width="8.7109375" style="40" customWidth="1"/>
    <col min="3598" max="3598" width="9.140625" style="40" bestFit="1" customWidth="1"/>
    <col min="3599" max="3599" width="19" style="40" bestFit="1" customWidth="1"/>
    <col min="3600" max="3600" width="9.140625" style="40"/>
    <col min="3601" max="3601" width="14.28515625" style="40" customWidth="1"/>
    <col min="3602" max="3602" width="15.85546875" style="40" customWidth="1"/>
    <col min="3603" max="3840" width="9.140625" style="40"/>
    <col min="3841" max="3841" width="11.7109375" style="40" customWidth="1"/>
    <col min="3842" max="3842" width="20.7109375" style="40" customWidth="1"/>
    <col min="3843" max="3843" width="8.7109375" style="40" customWidth="1"/>
    <col min="3844" max="3844" width="9.140625" style="40" bestFit="1" customWidth="1"/>
    <col min="3845" max="3845" width="8.7109375" style="40" customWidth="1"/>
    <col min="3846" max="3846" width="9.140625" style="40" bestFit="1" customWidth="1"/>
    <col min="3847" max="3847" width="8.7109375" style="40" customWidth="1"/>
    <col min="3848" max="3848" width="9.140625" style="40" bestFit="1" customWidth="1"/>
    <col min="3849" max="3849" width="8.7109375" style="40" customWidth="1"/>
    <col min="3850" max="3850" width="9.140625" style="40" bestFit="1" customWidth="1"/>
    <col min="3851" max="3851" width="8.7109375" style="40" customWidth="1"/>
    <col min="3852" max="3852" width="9.140625" style="40" bestFit="1" customWidth="1"/>
    <col min="3853" max="3853" width="8.7109375" style="40" customWidth="1"/>
    <col min="3854" max="3854" width="9.140625" style="40" bestFit="1" customWidth="1"/>
    <col min="3855" max="3855" width="19" style="40" bestFit="1" customWidth="1"/>
    <col min="3856" max="3856" width="9.140625" style="40"/>
    <col min="3857" max="3857" width="14.28515625" style="40" customWidth="1"/>
    <col min="3858" max="3858" width="15.85546875" style="40" customWidth="1"/>
    <col min="3859" max="4096" width="9.140625" style="40"/>
    <col min="4097" max="4097" width="11.7109375" style="40" customWidth="1"/>
    <col min="4098" max="4098" width="20.7109375" style="40" customWidth="1"/>
    <col min="4099" max="4099" width="8.7109375" style="40" customWidth="1"/>
    <col min="4100" max="4100" width="9.140625" style="40" bestFit="1" customWidth="1"/>
    <col min="4101" max="4101" width="8.7109375" style="40" customWidth="1"/>
    <col min="4102" max="4102" width="9.140625" style="40" bestFit="1" customWidth="1"/>
    <col min="4103" max="4103" width="8.7109375" style="40" customWidth="1"/>
    <col min="4104" max="4104" width="9.140625" style="40" bestFit="1" customWidth="1"/>
    <col min="4105" max="4105" width="8.7109375" style="40" customWidth="1"/>
    <col min="4106" max="4106" width="9.140625" style="40" bestFit="1" customWidth="1"/>
    <col min="4107" max="4107" width="8.7109375" style="40" customWidth="1"/>
    <col min="4108" max="4108" width="9.140625" style="40" bestFit="1" customWidth="1"/>
    <col min="4109" max="4109" width="8.7109375" style="40" customWidth="1"/>
    <col min="4110" max="4110" width="9.140625" style="40" bestFit="1" customWidth="1"/>
    <col min="4111" max="4111" width="19" style="40" bestFit="1" customWidth="1"/>
    <col min="4112" max="4112" width="9.140625" style="40"/>
    <col min="4113" max="4113" width="14.28515625" style="40" customWidth="1"/>
    <col min="4114" max="4114" width="15.85546875" style="40" customWidth="1"/>
    <col min="4115" max="4352" width="9.140625" style="40"/>
    <col min="4353" max="4353" width="11.7109375" style="40" customWidth="1"/>
    <col min="4354" max="4354" width="20.7109375" style="40" customWidth="1"/>
    <col min="4355" max="4355" width="8.7109375" style="40" customWidth="1"/>
    <col min="4356" max="4356" width="9.140625" style="40" bestFit="1" customWidth="1"/>
    <col min="4357" max="4357" width="8.7109375" style="40" customWidth="1"/>
    <col min="4358" max="4358" width="9.140625" style="40" bestFit="1" customWidth="1"/>
    <col min="4359" max="4359" width="8.7109375" style="40" customWidth="1"/>
    <col min="4360" max="4360" width="9.140625" style="40" bestFit="1" customWidth="1"/>
    <col min="4361" max="4361" width="8.7109375" style="40" customWidth="1"/>
    <col min="4362" max="4362" width="9.140625" style="40" bestFit="1" customWidth="1"/>
    <col min="4363" max="4363" width="8.7109375" style="40" customWidth="1"/>
    <col min="4364" max="4364" width="9.140625" style="40" bestFit="1" customWidth="1"/>
    <col min="4365" max="4365" width="8.7109375" style="40" customWidth="1"/>
    <col min="4366" max="4366" width="9.140625" style="40" bestFit="1" customWidth="1"/>
    <col min="4367" max="4367" width="19" style="40" bestFit="1" customWidth="1"/>
    <col min="4368" max="4368" width="9.140625" style="40"/>
    <col min="4369" max="4369" width="14.28515625" style="40" customWidth="1"/>
    <col min="4370" max="4370" width="15.85546875" style="40" customWidth="1"/>
    <col min="4371" max="4608" width="9.140625" style="40"/>
    <col min="4609" max="4609" width="11.7109375" style="40" customWidth="1"/>
    <col min="4610" max="4610" width="20.7109375" style="40" customWidth="1"/>
    <col min="4611" max="4611" width="8.7109375" style="40" customWidth="1"/>
    <col min="4612" max="4612" width="9.140625" style="40" bestFit="1" customWidth="1"/>
    <col min="4613" max="4613" width="8.7109375" style="40" customWidth="1"/>
    <col min="4614" max="4614" width="9.140625" style="40" bestFit="1" customWidth="1"/>
    <col min="4615" max="4615" width="8.7109375" style="40" customWidth="1"/>
    <col min="4616" max="4616" width="9.140625" style="40" bestFit="1" customWidth="1"/>
    <col min="4617" max="4617" width="8.7109375" style="40" customWidth="1"/>
    <col min="4618" max="4618" width="9.140625" style="40" bestFit="1" customWidth="1"/>
    <col min="4619" max="4619" width="8.7109375" style="40" customWidth="1"/>
    <col min="4620" max="4620" width="9.140625" style="40" bestFit="1" customWidth="1"/>
    <col min="4621" max="4621" width="8.7109375" style="40" customWidth="1"/>
    <col min="4622" max="4622" width="9.140625" style="40" bestFit="1" customWidth="1"/>
    <col min="4623" max="4623" width="19" style="40" bestFit="1" customWidth="1"/>
    <col min="4624" max="4624" width="9.140625" style="40"/>
    <col min="4625" max="4625" width="14.28515625" style="40" customWidth="1"/>
    <col min="4626" max="4626" width="15.85546875" style="40" customWidth="1"/>
    <col min="4627" max="4864" width="9.140625" style="40"/>
    <col min="4865" max="4865" width="11.7109375" style="40" customWidth="1"/>
    <col min="4866" max="4866" width="20.7109375" style="40" customWidth="1"/>
    <col min="4867" max="4867" width="8.7109375" style="40" customWidth="1"/>
    <col min="4868" max="4868" width="9.140625" style="40" bestFit="1" customWidth="1"/>
    <col min="4869" max="4869" width="8.7109375" style="40" customWidth="1"/>
    <col min="4870" max="4870" width="9.140625" style="40" bestFit="1" customWidth="1"/>
    <col min="4871" max="4871" width="8.7109375" style="40" customWidth="1"/>
    <col min="4872" max="4872" width="9.140625" style="40" bestFit="1" customWidth="1"/>
    <col min="4873" max="4873" width="8.7109375" style="40" customWidth="1"/>
    <col min="4874" max="4874" width="9.140625" style="40" bestFit="1" customWidth="1"/>
    <col min="4875" max="4875" width="8.7109375" style="40" customWidth="1"/>
    <col min="4876" max="4876" width="9.140625" style="40" bestFit="1" customWidth="1"/>
    <col min="4877" max="4877" width="8.7109375" style="40" customWidth="1"/>
    <col min="4878" max="4878" width="9.140625" style="40" bestFit="1" customWidth="1"/>
    <col min="4879" max="4879" width="19" style="40" bestFit="1" customWidth="1"/>
    <col min="4880" max="4880" width="9.140625" style="40"/>
    <col min="4881" max="4881" width="14.28515625" style="40" customWidth="1"/>
    <col min="4882" max="4882" width="15.85546875" style="40" customWidth="1"/>
    <col min="4883" max="5120" width="9.140625" style="40"/>
    <col min="5121" max="5121" width="11.7109375" style="40" customWidth="1"/>
    <col min="5122" max="5122" width="20.7109375" style="40" customWidth="1"/>
    <col min="5123" max="5123" width="8.7109375" style="40" customWidth="1"/>
    <col min="5124" max="5124" width="9.140625" style="40" bestFit="1" customWidth="1"/>
    <col min="5125" max="5125" width="8.7109375" style="40" customWidth="1"/>
    <col min="5126" max="5126" width="9.140625" style="40" bestFit="1" customWidth="1"/>
    <col min="5127" max="5127" width="8.7109375" style="40" customWidth="1"/>
    <col min="5128" max="5128" width="9.140625" style="40" bestFit="1" customWidth="1"/>
    <col min="5129" max="5129" width="8.7109375" style="40" customWidth="1"/>
    <col min="5130" max="5130" width="9.140625" style="40" bestFit="1" customWidth="1"/>
    <col min="5131" max="5131" width="8.7109375" style="40" customWidth="1"/>
    <col min="5132" max="5132" width="9.140625" style="40" bestFit="1" customWidth="1"/>
    <col min="5133" max="5133" width="8.7109375" style="40" customWidth="1"/>
    <col min="5134" max="5134" width="9.140625" style="40" bestFit="1" customWidth="1"/>
    <col min="5135" max="5135" width="19" style="40" bestFit="1" customWidth="1"/>
    <col min="5136" max="5136" width="9.140625" style="40"/>
    <col min="5137" max="5137" width="14.28515625" style="40" customWidth="1"/>
    <col min="5138" max="5138" width="15.85546875" style="40" customWidth="1"/>
    <col min="5139" max="5376" width="9.140625" style="40"/>
    <col min="5377" max="5377" width="11.7109375" style="40" customWidth="1"/>
    <col min="5378" max="5378" width="20.7109375" style="40" customWidth="1"/>
    <col min="5379" max="5379" width="8.7109375" style="40" customWidth="1"/>
    <col min="5380" max="5380" width="9.140625" style="40" bestFit="1" customWidth="1"/>
    <col min="5381" max="5381" width="8.7109375" style="40" customWidth="1"/>
    <col min="5382" max="5382" width="9.140625" style="40" bestFit="1" customWidth="1"/>
    <col min="5383" max="5383" width="8.7109375" style="40" customWidth="1"/>
    <col min="5384" max="5384" width="9.140625" style="40" bestFit="1" customWidth="1"/>
    <col min="5385" max="5385" width="8.7109375" style="40" customWidth="1"/>
    <col min="5386" max="5386" width="9.140625" style="40" bestFit="1" customWidth="1"/>
    <col min="5387" max="5387" width="8.7109375" style="40" customWidth="1"/>
    <col min="5388" max="5388" width="9.140625" style="40" bestFit="1" customWidth="1"/>
    <col min="5389" max="5389" width="8.7109375" style="40" customWidth="1"/>
    <col min="5390" max="5390" width="9.140625" style="40" bestFit="1" customWidth="1"/>
    <col min="5391" max="5391" width="19" style="40" bestFit="1" customWidth="1"/>
    <col min="5392" max="5392" width="9.140625" style="40"/>
    <col min="5393" max="5393" width="14.28515625" style="40" customWidth="1"/>
    <col min="5394" max="5394" width="15.85546875" style="40" customWidth="1"/>
    <col min="5395" max="5632" width="9.140625" style="40"/>
    <col min="5633" max="5633" width="11.7109375" style="40" customWidth="1"/>
    <col min="5634" max="5634" width="20.7109375" style="40" customWidth="1"/>
    <col min="5635" max="5635" width="8.7109375" style="40" customWidth="1"/>
    <col min="5636" max="5636" width="9.140625" style="40" bestFit="1" customWidth="1"/>
    <col min="5637" max="5637" width="8.7109375" style="40" customWidth="1"/>
    <col min="5638" max="5638" width="9.140625" style="40" bestFit="1" customWidth="1"/>
    <col min="5639" max="5639" width="8.7109375" style="40" customWidth="1"/>
    <col min="5640" max="5640" width="9.140625" style="40" bestFit="1" customWidth="1"/>
    <col min="5641" max="5641" width="8.7109375" style="40" customWidth="1"/>
    <col min="5642" max="5642" width="9.140625" style="40" bestFit="1" customWidth="1"/>
    <col min="5643" max="5643" width="8.7109375" style="40" customWidth="1"/>
    <col min="5644" max="5644" width="9.140625" style="40" bestFit="1" customWidth="1"/>
    <col min="5645" max="5645" width="8.7109375" style="40" customWidth="1"/>
    <col min="5646" max="5646" width="9.140625" style="40" bestFit="1" customWidth="1"/>
    <col min="5647" max="5647" width="19" style="40" bestFit="1" customWidth="1"/>
    <col min="5648" max="5648" width="9.140625" style="40"/>
    <col min="5649" max="5649" width="14.28515625" style="40" customWidth="1"/>
    <col min="5650" max="5650" width="15.85546875" style="40" customWidth="1"/>
    <col min="5651" max="5888" width="9.140625" style="40"/>
    <col min="5889" max="5889" width="11.7109375" style="40" customWidth="1"/>
    <col min="5890" max="5890" width="20.7109375" style="40" customWidth="1"/>
    <col min="5891" max="5891" width="8.7109375" style="40" customWidth="1"/>
    <col min="5892" max="5892" width="9.140625" style="40" bestFit="1" customWidth="1"/>
    <col min="5893" max="5893" width="8.7109375" style="40" customWidth="1"/>
    <col min="5894" max="5894" width="9.140625" style="40" bestFit="1" customWidth="1"/>
    <col min="5895" max="5895" width="8.7109375" style="40" customWidth="1"/>
    <col min="5896" max="5896" width="9.140625" style="40" bestFit="1" customWidth="1"/>
    <col min="5897" max="5897" width="8.7109375" style="40" customWidth="1"/>
    <col min="5898" max="5898" width="9.140625" style="40" bestFit="1" customWidth="1"/>
    <col min="5899" max="5899" width="8.7109375" style="40" customWidth="1"/>
    <col min="5900" max="5900" width="9.140625" style="40" bestFit="1" customWidth="1"/>
    <col min="5901" max="5901" width="8.7109375" style="40" customWidth="1"/>
    <col min="5902" max="5902" width="9.140625" style="40" bestFit="1" customWidth="1"/>
    <col min="5903" max="5903" width="19" style="40" bestFit="1" customWidth="1"/>
    <col min="5904" max="5904" width="9.140625" style="40"/>
    <col min="5905" max="5905" width="14.28515625" style="40" customWidth="1"/>
    <col min="5906" max="5906" width="15.85546875" style="40" customWidth="1"/>
    <col min="5907" max="6144" width="9.140625" style="40"/>
    <col min="6145" max="6145" width="11.7109375" style="40" customWidth="1"/>
    <col min="6146" max="6146" width="20.7109375" style="40" customWidth="1"/>
    <col min="6147" max="6147" width="8.7109375" style="40" customWidth="1"/>
    <col min="6148" max="6148" width="9.140625" style="40" bestFit="1" customWidth="1"/>
    <col min="6149" max="6149" width="8.7109375" style="40" customWidth="1"/>
    <col min="6150" max="6150" width="9.140625" style="40" bestFit="1" customWidth="1"/>
    <col min="6151" max="6151" width="8.7109375" style="40" customWidth="1"/>
    <col min="6152" max="6152" width="9.140625" style="40" bestFit="1" customWidth="1"/>
    <col min="6153" max="6153" width="8.7109375" style="40" customWidth="1"/>
    <col min="6154" max="6154" width="9.140625" style="40" bestFit="1" customWidth="1"/>
    <col min="6155" max="6155" width="8.7109375" style="40" customWidth="1"/>
    <col min="6156" max="6156" width="9.140625" style="40" bestFit="1" customWidth="1"/>
    <col min="6157" max="6157" width="8.7109375" style="40" customWidth="1"/>
    <col min="6158" max="6158" width="9.140625" style="40" bestFit="1" customWidth="1"/>
    <col min="6159" max="6159" width="19" style="40" bestFit="1" customWidth="1"/>
    <col min="6160" max="6160" width="9.140625" style="40"/>
    <col min="6161" max="6161" width="14.28515625" style="40" customWidth="1"/>
    <col min="6162" max="6162" width="15.85546875" style="40" customWidth="1"/>
    <col min="6163" max="6400" width="9.140625" style="40"/>
    <col min="6401" max="6401" width="11.7109375" style="40" customWidth="1"/>
    <col min="6402" max="6402" width="20.7109375" style="40" customWidth="1"/>
    <col min="6403" max="6403" width="8.7109375" style="40" customWidth="1"/>
    <col min="6404" max="6404" width="9.140625" style="40" bestFit="1" customWidth="1"/>
    <col min="6405" max="6405" width="8.7109375" style="40" customWidth="1"/>
    <col min="6406" max="6406" width="9.140625" style="40" bestFit="1" customWidth="1"/>
    <col min="6407" max="6407" width="8.7109375" style="40" customWidth="1"/>
    <col min="6408" max="6408" width="9.140625" style="40" bestFit="1" customWidth="1"/>
    <col min="6409" max="6409" width="8.7109375" style="40" customWidth="1"/>
    <col min="6410" max="6410" width="9.140625" style="40" bestFit="1" customWidth="1"/>
    <col min="6411" max="6411" width="8.7109375" style="40" customWidth="1"/>
    <col min="6412" max="6412" width="9.140625" style="40" bestFit="1" customWidth="1"/>
    <col min="6413" max="6413" width="8.7109375" style="40" customWidth="1"/>
    <col min="6414" max="6414" width="9.140625" style="40" bestFit="1" customWidth="1"/>
    <col min="6415" max="6415" width="19" style="40" bestFit="1" customWidth="1"/>
    <col min="6416" max="6416" width="9.140625" style="40"/>
    <col min="6417" max="6417" width="14.28515625" style="40" customWidth="1"/>
    <col min="6418" max="6418" width="15.85546875" style="40" customWidth="1"/>
    <col min="6419" max="6656" width="9.140625" style="40"/>
    <col min="6657" max="6657" width="11.7109375" style="40" customWidth="1"/>
    <col min="6658" max="6658" width="20.7109375" style="40" customWidth="1"/>
    <col min="6659" max="6659" width="8.7109375" style="40" customWidth="1"/>
    <col min="6660" max="6660" width="9.140625" style="40" bestFit="1" customWidth="1"/>
    <col min="6661" max="6661" width="8.7109375" style="40" customWidth="1"/>
    <col min="6662" max="6662" width="9.140625" style="40" bestFit="1" customWidth="1"/>
    <col min="6663" max="6663" width="8.7109375" style="40" customWidth="1"/>
    <col min="6664" max="6664" width="9.140625" style="40" bestFit="1" customWidth="1"/>
    <col min="6665" max="6665" width="8.7109375" style="40" customWidth="1"/>
    <col min="6666" max="6666" width="9.140625" style="40" bestFit="1" customWidth="1"/>
    <col min="6667" max="6667" width="8.7109375" style="40" customWidth="1"/>
    <col min="6668" max="6668" width="9.140625" style="40" bestFit="1" customWidth="1"/>
    <col min="6669" max="6669" width="8.7109375" style="40" customWidth="1"/>
    <col min="6670" max="6670" width="9.140625" style="40" bestFit="1" customWidth="1"/>
    <col min="6671" max="6671" width="19" style="40" bestFit="1" customWidth="1"/>
    <col min="6672" max="6672" width="9.140625" style="40"/>
    <col min="6673" max="6673" width="14.28515625" style="40" customWidth="1"/>
    <col min="6674" max="6674" width="15.85546875" style="40" customWidth="1"/>
    <col min="6675" max="6912" width="9.140625" style="40"/>
    <col min="6913" max="6913" width="11.7109375" style="40" customWidth="1"/>
    <col min="6914" max="6914" width="20.7109375" style="40" customWidth="1"/>
    <col min="6915" max="6915" width="8.7109375" style="40" customWidth="1"/>
    <col min="6916" max="6916" width="9.140625" style="40" bestFit="1" customWidth="1"/>
    <col min="6917" max="6917" width="8.7109375" style="40" customWidth="1"/>
    <col min="6918" max="6918" width="9.140625" style="40" bestFit="1" customWidth="1"/>
    <col min="6919" max="6919" width="8.7109375" style="40" customWidth="1"/>
    <col min="6920" max="6920" width="9.140625" style="40" bestFit="1" customWidth="1"/>
    <col min="6921" max="6921" width="8.7109375" style="40" customWidth="1"/>
    <col min="6922" max="6922" width="9.140625" style="40" bestFit="1" customWidth="1"/>
    <col min="6923" max="6923" width="8.7109375" style="40" customWidth="1"/>
    <col min="6924" max="6924" width="9.140625" style="40" bestFit="1" customWidth="1"/>
    <col min="6925" max="6925" width="8.7109375" style="40" customWidth="1"/>
    <col min="6926" max="6926" width="9.140625" style="40" bestFit="1" customWidth="1"/>
    <col min="6927" max="6927" width="19" style="40" bestFit="1" customWidth="1"/>
    <col min="6928" max="6928" width="9.140625" style="40"/>
    <col min="6929" max="6929" width="14.28515625" style="40" customWidth="1"/>
    <col min="6930" max="6930" width="15.85546875" style="40" customWidth="1"/>
    <col min="6931" max="7168" width="9.140625" style="40"/>
    <col min="7169" max="7169" width="11.7109375" style="40" customWidth="1"/>
    <col min="7170" max="7170" width="20.7109375" style="40" customWidth="1"/>
    <col min="7171" max="7171" width="8.7109375" style="40" customWidth="1"/>
    <col min="7172" max="7172" width="9.140625" style="40" bestFit="1" customWidth="1"/>
    <col min="7173" max="7173" width="8.7109375" style="40" customWidth="1"/>
    <col min="7174" max="7174" width="9.140625" style="40" bestFit="1" customWidth="1"/>
    <col min="7175" max="7175" width="8.7109375" style="40" customWidth="1"/>
    <col min="7176" max="7176" width="9.140625" style="40" bestFit="1" customWidth="1"/>
    <col min="7177" max="7177" width="8.7109375" style="40" customWidth="1"/>
    <col min="7178" max="7178" width="9.140625" style="40" bestFit="1" customWidth="1"/>
    <col min="7179" max="7179" width="8.7109375" style="40" customWidth="1"/>
    <col min="7180" max="7180" width="9.140625" style="40" bestFit="1" customWidth="1"/>
    <col min="7181" max="7181" width="8.7109375" style="40" customWidth="1"/>
    <col min="7182" max="7182" width="9.140625" style="40" bestFit="1" customWidth="1"/>
    <col min="7183" max="7183" width="19" style="40" bestFit="1" customWidth="1"/>
    <col min="7184" max="7184" width="9.140625" style="40"/>
    <col min="7185" max="7185" width="14.28515625" style="40" customWidth="1"/>
    <col min="7186" max="7186" width="15.85546875" style="40" customWidth="1"/>
    <col min="7187" max="7424" width="9.140625" style="40"/>
    <col min="7425" max="7425" width="11.7109375" style="40" customWidth="1"/>
    <col min="7426" max="7426" width="20.7109375" style="40" customWidth="1"/>
    <col min="7427" max="7427" width="8.7109375" style="40" customWidth="1"/>
    <col min="7428" max="7428" width="9.140625" style="40" bestFit="1" customWidth="1"/>
    <col min="7429" max="7429" width="8.7109375" style="40" customWidth="1"/>
    <col min="7430" max="7430" width="9.140625" style="40" bestFit="1" customWidth="1"/>
    <col min="7431" max="7431" width="8.7109375" style="40" customWidth="1"/>
    <col min="7432" max="7432" width="9.140625" style="40" bestFit="1" customWidth="1"/>
    <col min="7433" max="7433" width="8.7109375" style="40" customWidth="1"/>
    <col min="7434" max="7434" width="9.140625" style="40" bestFit="1" customWidth="1"/>
    <col min="7435" max="7435" width="8.7109375" style="40" customWidth="1"/>
    <col min="7436" max="7436" width="9.140625" style="40" bestFit="1" customWidth="1"/>
    <col min="7437" max="7437" width="8.7109375" style="40" customWidth="1"/>
    <col min="7438" max="7438" width="9.140625" style="40" bestFit="1" customWidth="1"/>
    <col min="7439" max="7439" width="19" style="40" bestFit="1" customWidth="1"/>
    <col min="7440" max="7440" width="9.140625" style="40"/>
    <col min="7441" max="7441" width="14.28515625" style="40" customWidth="1"/>
    <col min="7442" max="7442" width="15.85546875" style="40" customWidth="1"/>
    <col min="7443" max="7680" width="9.140625" style="40"/>
    <col min="7681" max="7681" width="11.7109375" style="40" customWidth="1"/>
    <col min="7682" max="7682" width="20.7109375" style="40" customWidth="1"/>
    <col min="7683" max="7683" width="8.7109375" style="40" customWidth="1"/>
    <col min="7684" max="7684" width="9.140625" style="40" bestFit="1" customWidth="1"/>
    <col min="7685" max="7685" width="8.7109375" style="40" customWidth="1"/>
    <col min="7686" max="7686" width="9.140625" style="40" bestFit="1" customWidth="1"/>
    <col min="7687" max="7687" width="8.7109375" style="40" customWidth="1"/>
    <col min="7688" max="7688" width="9.140625" style="40" bestFit="1" customWidth="1"/>
    <col min="7689" max="7689" width="8.7109375" style="40" customWidth="1"/>
    <col min="7690" max="7690" width="9.140625" style="40" bestFit="1" customWidth="1"/>
    <col min="7691" max="7691" width="8.7109375" style="40" customWidth="1"/>
    <col min="7692" max="7692" width="9.140625" style="40" bestFit="1" customWidth="1"/>
    <col min="7693" max="7693" width="8.7109375" style="40" customWidth="1"/>
    <col min="7694" max="7694" width="9.140625" style="40" bestFit="1" customWidth="1"/>
    <col min="7695" max="7695" width="19" style="40" bestFit="1" customWidth="1"/>
    <col min="7696" max="7696" width="9.140625" style="40"/>
    <col min="7697" max="7697" width="14.28515625" style="40" customWidth="1"/>
    <col min="7698" max="7698" width="15.85546875" style="40" customWidth="1"/>
    <col min="7699" max="7936" width="9.140625" style="40"/>
    <col min="7937" max="7937" width="11.7109375" style="40" customWidth="1"/>
    <col min="7938" max="7938" width="20.7109375" style="40" customWidth="1"/>
    <col min="7939" max="7939" width="8.7109375" style="40" customWidth="1"/>
    <col min="7940" max="7940" width="9.140625" style="40" bestFit="1" customWidth="1"/>
    <col min="7941" max="7941" width="8.7109375" style="40" customWidth="1"/>
    <col min="7942" max="7942" width="9.140625" style="40" bestFit="1" customWidth="1"/>
    <col min="7943" max="7943" width="8.7109375" style="40" customWidth="1"/>
    <col min="7944" max="7944" width="9.140625" style="40" bestFit="1" customWidth="1"/>
    <col min="7945" max="7945" width="8.7109375" style="40" customWidth="1"/>
    <col min="7946" max="7946" width="9.140625" style="40" bestFit="1" customWidth="1"/>
    <col min="7947" max="7947" width="8.7109375" style="40" customWidth="1"/>
    <col min="7948" max="7948" width="9.140625" style="40" bestFit="1" customWidth="1"/>
    <col min="7949" max="7949" width="8.7109375" style="40" customWidth="1"/>
    <col min="7950" max="7950" width="9.140625" style="40" bestFit="1" customWidth="1"/>
    <col min="7951" max="7951" width="19" style="40" bestFit="1" customWidth="1"/>
    <col min="7952" max="7952" width="9.140625" style="40"/>
    <col min="7953" max="7953" width="14.28515625" style="40" customWidth="1"/>
    <col min="7954" max="7954" width="15.85546875" style="40" customWidth="1"/>
    <col min="7955" max="8192" width="9.140625" style="40"/>
    <col min="8193" max="8193" width="11.7109375" style="40" customWidth="1"/>
    <col min="8194" max="8194" width="20.7109375" style="40" customWidth="1"/>
    <col min="8195" max="8195" width="8.7109375" style="40" customWidth="1"/>
    <col min="8196" max="8196" width="9.140625" style="40" bestFit="1" customWidth="1"/>
    <col min="8197" max="8197" width="8.7109375" style="40" customWidth="1"/>
    <col min="8198" max="8198" width="9.140625" style="40" bestFit="1" customWidth="1"/>
    <col min="8199" max="8199" width="8.7109375" style="40" customWidth="1"/>
    <col min="8200" max="8200" width="9.140625" style="40" bestFit="1" customWidth="1"/>
    <col min="8201" max="8201" width="8.7109375" style="40" customWidth="1"/>
    <col min="8202" max="8202" width="9.140625" style="40" bestFit="1" customWidth="1"/>
    <col min="8203" max="8203" width="8.7109375" style="40" customWidth="1"/>
    <col min="8204" max="8204" width="9.140625" style="40" bestFit="1" customWidth="1"/>
    <col min="8205" max="8205" width="8.7109375" style="40" customWidth="1"/>
    <col min="8206" max="8206" width="9.140625" style="40" bestFit="1" customWidth="1"/>
    <col min="8207" max="8207" width="19" style="40" bestFit="1" customWidth="1"/>
    <col min="8208" max="8208" width="9.140625" style="40"/>
    <col min="8209" max="8209" width="14.28515625" style="40" customWidth="1"/>
    <col min="8210" max="8210" width="15.85546875" style="40" customWidth="1"/>
    <col min="8211" max="8448" width="9.140625" style="40"/>
    <col min="8449" max="8449" width="11.7109375" style="40" customWidth="1"/>
    <col min="8450" max="8450" width="20.7109375" style="40" customWidth="1"/>
    <col min="8451" max="8451" width="8.7109375" style="40" customWidth="1"/>
    <col min="8452" max="8452" width="9.140625" style="40" bestFit="1" customWidth="1"/>
    <col min="8453" max="8453" width="8.7109375" style="40" customWidth="1"/>
    <col min="8454" max="8454" width="9.140625" style="40" bestFit="1" customWidth="1"/>
    <col min="8455" max="8455" width="8.7109375" style="40" customWidth="1"/>
    <col min="8456" max="8456" width="9.140625" style="40" bestFit="1" customWidth="1"/>
    <col min="8457" max="8457" width="8.7109375" style="40" customWidth="1"/>
    <col min="8458" max="8458" width="9.140625" style="40" bestFit="1" customWidth="1"/>
    <col min="8459" max="8459" width="8.7109375" style="40" customWidth="1"/>
    <col min="8460" max="8460" width="9.140625" style="40" bestFit="1" customWidth="1"/>
    <col min="8461" max="8461" width="8.7109375" style="40" customWidth="1"/>
    <col min="8462" max="8462" width="9.140625" style="40" bestFit="1" customWidth="1"/>
    <col min="8463" max="8463" width="19" style="40" bestFit="1" customWidth="1"/>
    <col min="8464" max="8464" width="9.140625" style="40"/>
    <col min="8465" max="8465" width="14.28515625" style="40" customWidth="1"/>
    <col min="8466" max="8466" width="15.85546875" style="40" customWidth="1"/>
    <col min="8467" max="8704" width="9.140625" style="40"/>
    <col min="8705" max="8705" width="11.7109375" style="40" customWidth="1"/>
    <col min="8706" max="8706" width="20.7109375" style="40" customWidth="1"/>
    <col min="8707" max="8707" width="8.7109375" style="40" customWidth="1"/>
    <col min="8708" max="8708" width="9.140625" style="40" bestFit="1" customWidth="1"/>
    <col min="8709" max="8709" width="8.7109375" style="40" customWidth="1"/>
    <col min="8710" max="8710" width="9.140625" style="40" bestFit="1" customWidth="1"/>
    <col min="8711" max="8711" width="8.7109375" style="40" customWidth="1"/>
    <col min="8712" max="8712" width="9.140625" style="40" bestFit="1" customWidth="1"/>
    <col min="8713" max="8713" width="8.7109375" style="40" customWidth="1"/>
    <col min="8714" max="8714" width="9.140625" style="40" bestFit="1" customWidth="1"/>
    <col min="8715" max="8715" width="8.7109375" style="40" customWidth="1"/>
    <col min="8716" max="8716" width="9.140625" style="40" bestFit="1" customWidth="1"/>
    <col min="8717" max="8717" width="8.7109375" style="40" customWidth="1"/>
    <col min="8718" max="8718" width="9.140625" style="40" bestFit="1" customWidth="1"/>
    <col min="8719" max="8719" width="19" style="40" bestFit="1" customWidth="1"/>
    <col min="8720" max="8720" width="9.140625" style="40"/>
    <col min="8721" max="8721" width="14.28515625" style="40" customWidth="1"/>
    <col min="8722" max="8722" width="15.85546875" style="40" customWidth="1"/>
    <col min="8723" max="8960" width="9.140625" style="40"/>
    <col min="8961" max="8961" width="11.7109375" style="40" customWidth="1"/>
    <col min="8962" max="8962" width="20.7109375" style="40" customWidth="1"/>
    <col min="8963" max="8963" width="8.7109375" style="40" customWidth="1"/>
    <col min="8964" max="8964" width="9.140625" style="40" bestFit="1" customWidth="1"/>
    <col min="8965" max="8965" width="8.7109375" style="40" customWidth="1"/>
    <col min="8966" max="8966" width="9.140625" style="40" bestFit="1" customWidth="1"/>
    <col min="8967" max="8967" width="8.7109375" style="40" customWidth="1"/>
    <col min="8968" max="8968" width="9.140625" style="40" bestFit="1" customWidth="1"/>
    <col min="8969" max="8969" width="8.7109375" style="40" customWidth="1"/>
    <col min="8970" max="8970" width="9.140625" style="40" bestFit="1" customWidth="1"/>
    <col min="8971" max="8971" width="8.7109375" style="40" customWidth="1"/>
    <col min="8972" max="8972" width="9.140625" style="40" bestFit="1" customWidth="1"/>
    <col min="8973" max="8973" width="8.7109375" style="40" customWidth="1"/>
    <col min="8974" max="8974" width="9.140625" style="40" bestFit="1" customWidth="1"/>
    <col min="8975" max="8975" width="19" style="40" bestFit="1" customWidth="1"/>
    <col min="8976" max="8976" width="9.140625" style="40"/>
    <col min="8977" max="8977" width="14.28515625" style="40" customWidth="1"/>
    <col min="8978" max="8978" width="15.85546875" style="40" customWidth="1"/>
    <col min="8979" max="9216" width="9.140625" style="40"/>
    <col min="9217" max="9217" width="11.7109375" style="40" customWidth="1"/>
    <col min="9218" max="9218" width="20.7109375" style="40" customWidth="1"/>
    <col min="9219" max="9219" width="8.7109375" style="40" customWidth="1"/>
    <col min="9220" max="9220" width="9.140625" style="40" bestFit="1" customWidth="1"/>
    <col min="9221" max="9221" width="8.7109375" style="40" customWidth="1"/>
    <col min="9222" max="9222" width="9.140625" style="40" bestFit="1" customWidth="1"/>
    <col min="9223" max="9223" width="8.7109375" style="40" customWidth="1"/>
    <col min="9224" max="9224" width="9.140625" style="40" bestFit="1" customWidth="1"/>
    <col min="9225" max="9225" width="8.7109375" style="40" customWidth="1"/>
    <col min="9226" max="9226" width="9.140625" style="40" bestFit="1" customWidth="1"/>
    <col min="9227" max="9227" width="8.7109375" style="40" customWidth="1"/>
    <col min="9228" max="9228" width="9.140625" style="40" bestFit="1" customWidth="1"/>
    <col min="9229" max="9229" width="8.7109375" style="40" customWidth="1"/>
    <col min="9230" max="9230" width="9.140625" style="40" bestFit="1" customWidth="1"/>
    <col min="9231" max="9231" width="19" style="40" bestFit="1" customWidth="1"/>
    <col min="9232" max="9232" width="9.140625" style="40"/>
    <col min="9233" max="9233" width="14.28515625" style="40" customWidth="1"/>
    <col min="9234" max="9234" width="15.85546875" style="40" customWidth="1"/>
    <col min="9235" max="9472" width="9.140625" style="40"/>
    <col min="9473" max="9473" width="11.7109375" style="40" customWidth="1"/>
    <col min="9474" max="9474" width="20.7109375" style="40" customWidth="1"/>
    <col min="9475" max="9475" width="8.7109375" style="40" customWidth="1"/>
    <col min="9476" max="9476" width="9.140625" style="40" bestFit="1" customWidth="1"/>
    <col min="9477" max="9477" width="8.7109375" style="40" customWidth="1"/>
    <col min="9478" max="9478" width="9.140625" style="40" bestFit="1" customWidth="1"/>
    <col min="9479" max="9479" width="8.7109375" style="40" customWidth="1"/>
    <col min="9480" max="9480" width="9.140625" style="40" bestFit="1" customWidth="1"/>
    <col min="9481" max="9481" width="8.7109375" style="40" customWidth="1"/>
    <col min="9482" max="9482" width="9.140625" style="40" bestFit="1" customWidth="1"/>
    <col min="9483" max="9483" width="8.7109375" style="40" customWidth="1"/>
    <col min="9484" max="9484" width="9.140625" style="40" bestFit="1" customWidth="1"/>
    <col min="9485" max="9485" width="8.7109375" style="40" customWidth="1"/>
    <col min="9486" max="9486" width="9.140625" style="40" bestFit="1" customWidth="1"/>
    <col min="9487" max="9487" width="19" style="40" bestFit="1" customWidth="1"/>
    <col min="9488" max="9488" width="9.140625" style="40"/>
    <col min="9489" max="9489" width="14.28515625" style="40" customWidth="1"/>
    <col min="9490" max="9490" width="15.85546875" style="40" customWidth="1"/>
    <col min="9491" max="9728" width="9.140625" style="40"/>
    <col min="9729" max="9729" width="11.7109375" style="40" customWidth="1"/>
    <col min="9730" max="9730" width="20.7109375" style="40" customWidth="1"/>
    <col min="9731" max="9731" width="8.7109375" style="40" customWidth="1"/>
    <col min="9732" max="9732" width="9.140625" style="40" bestFit="1" customWidth="1"/>
    <col min="9733" max="9733" width="8.7109375" style="40" customWidth="1"/>
    <col min="9734" max="9734" width="9.140625" style="40" bestFit="1" customWidth="1"/>
    <col min="9735" max="9735" width="8.7109375" style="40" customWidth="1"/>
    <col min="9736" max="9736" width="9.140625" style="40" bestFit="1" customWidth="1"/>
    <col min="9737" max="9737" width="8.7109375" style="40" customWidth="1"/>
    <col min="9738" max="9738" width="9.140625" style="40" bestFit="1" customWidth="1"/>
    <col min="9739" max="9739" width="8.7109375" style="40" customWidth="1"/>
    <col min="9740" max="9740" width="9.140625" style="40" bestFit="1" customWidth="1"/>
    <col min="9741" max="9741" width="8.7109375" style="40" customWidth="1"/>
    <col min="9742" max="9742" width="9.140625" style="40" bestFit="1" customWidth="1"/>
    <col min="9743" max="9743" width="19" style="40" bestFit="1" customWidth="1"/>
    <col min="9744" max="9744" width="9.140625" style="40"/>
    <col min="9745" max="9745" width="14.28515625" style="40" customWidth="1"/>
    <col min="9746" max="9746" width="15.85546875" style="40" customWidth="1"/>
    <col min="9747" max="9984" width="9.140625" style="40"/>
    <col min="9985" max="9985" width="11.7109375" style="40" customWidth="1"/>
    <col min="9986" max="9986" width="20.7109375" style="40" customWidth="1"/>
    <col min="9987" max="9987" width="8.7109375" style="40" customWidth="1"/>
    <col min="9988" max="9988" width="9.140625" style="40" bestFit="1" customWidth="1"/>
    <col min="9989" max="9989" width="8.7109375" style="40" customWidth="1"/>
    <col min="9990" max="9990" width="9.140625" style="40" bestFit="1" customWidth="1"/>
    <col min="9991" max="9991" width="8.7109375" style="40" customWidth="1"/>
    <col min="9992" max="9992" width="9.140625" style="40" bestFit="1" customWidth="1"/>
    <col min="9993" max="9993" width="8.7109375" style="40" customWidth="1"/>
    <col min="9994" max="9994" width="9.140625" style="40" bestFit="1" customWidth="1"/>
    <col min="9995" max="9995" width="8.7109375" style="40" customWidth="1"/>
    <col min="9996" max="9996" width="9.140625" style="40" bestFit="1" customWidth="1"/>
    <col min="9997" max="9997" width="8.7109375" style="40" customWidth="1"/>
    <col min="9998" max="9998" width="9.140625" style="40" bestFit="1" customWidth="1"/>
    <col min="9999" max="9999" width="19" style="40" bestFit="1" customWidth="1"/>
    <col min="10000" max="10000" width="9.140625" style="40"/>
    <col min="10001" max="10001" width="14.28515625" style="40" customWidth="1"/>
    <col min="10002" max="10002" width="15.85546875" style="40" customWidth="1"/>
    <col min="10003" max="10240" width="9.140625" style="40"/>
    <col min="10241" max="10241" width="11.7109375" style="40" customWidth="1"/>
    <col min="10242" max="10242" width="20.7109375" style="40" customWidth="1"/>
    <col min="10243" max="10243" width="8.7109375" style="40" customWidth="1"/>
    <col min="10244" max="10244" width="9.140625" style="40" bestFit="1" customWidth="1"/>
    <col min="10245" max="10245" width="8.7109375" style="40" customWidth="1"/>
    <col min="10246" max="10246" width="9.140625" style="40" bestFit="1" customWidth="1"/>
    <col min="10247" max="10247" width="8.7109375" style="40" customWidth="1"/>
    <col min="10248" max="10248" width="9.140625" style="40" bestFit="1" customWidth="1"/>
    <col min="10249" max="10249" width="8.7109375" style="40" customWidth="1"/>
    <col min="10250" max="10250" width="9.140625" style="40" bestFit="1" customWidth="1"/>
    <col min="10251" max="10251" width="8.7109375" style="40" customWidth="1"/>
    <col min="10252" max="10252" width="9.140625" style="40" bestFit="1" customWidth="1"/>
    <col min="10253" max="10253" width="8.7109375" style="40" customWidth="1"/>
    <col min="10254" max="10254" width="9.140625" style="40" bestFit="1" customWidth="1"/>
    <col min="10255" max="10255" width="19" style="40" bestFit="1" customWidth="1"/>
    <col min="10256" max="10256" width="9.140625" style="40"/>
    <col min="10257" max="10257" width="14.28515625" style="40" customWidth="1"/>
    <col min="10258" max="10258" width="15.85546875" style="40" customWidth="1"/>
    <col min="10259" max="10496" width="9.140625" style="40"/>
    <col min="10497" max="10497" width="11.7109375" style="40" customWidth="1"/>
    <col min="10498" max="10498" width="20.7109375" style="40" customWidth="1"/>
    <col min="10499" max="10499" width="8.7109375" style="40" customWidth="1"/>
    <col min="10500" max="10500" width="9.140625" style="40" bestFit="1" customWidth="1"/>
    <col min="10501" max="10501" width="8.7109375" style="40" customWidth="1"/>
    <col min="10502" max="10502" width="9.140625" style="40" bestFit="1" customWidth="1"/>
    <col min="10503" max="10503" width="8.7109375" style="40" customWidth="1"/>
    <col min="10504" max="10504" width="9.140625" style="40" bestFit="1" customWidth="1"/>
    <col min="10505" max="10505" width="8.7109375" style="40" customWidth="1"/>
    <col min="10506" max="10506" width="9.140625" style="40" bestFit="1" customWidth="1"/>
    <col min="10507" max="10507" width="8.7109375" style="40" customWidth="1"/>
    <col min="10508" max="10508" width="9.140625" style="40" bestFit="1" customWidth="1"/>
    <col min="10509" max="10509" width="8.7109375" style="40" customWidth="1"/>
    <col min="10510" max="10510" width="9.140625" style="40" bestFit="1" customWidth="1"/>
    <col min="10511" max="10511" width="19" style="40" bestFit="1" customWidth="1"/>
    <col min="10512" max="10512" width="9.140625" style="40"/>
    <col min="10513" max="10513" width="14.28515625" style="40" customWidth="1"/>
    <col min="10514" max="10514" width="15.85546875" style="40" customWidth="1"/>
    <col min="10515" max="10752" width="9.140625" style="40"/>
    <col min="10753" max="10753" width="11.7109375" style="40" customWidth="1"/>
    <col min="10754" max="10754" width="20.7109375" style="40" customWidth="1"/>
    <col min="10755" max="10755" width="8.7109375" style="40" customWidth="1"/>
    <col min="10756" max="10756" width="9.140625" style="40" bestFit="1" customWidth="1"/>
    <col min="10757" max="10757" width="8.7109375" style="40" customWidth="1"/>
    <col min="10758" max="10758" width="9.140625" style="40" bestFit="1" customWidth="1"/>
    <col min="10759" max="10759" width="8.7109375" style="40" customWidth="1"/>
    <col min="10760" max="10760" width="9.140625" style="40" bestFit="1" customWidth="1"/>
    <col min="10761" max="10761" width="8.7109375" style="40" customWidth="1"/>
    <col min="10762" max="10762" width="9.140625" style="40" bestFit="1" customWidth="1"/>
    <col min="10763" max="10763" width="8.7109375" style="40" customWidth="1"/>
    <col min="10764" max="10764" width="9.140625" style="40" bestFit="1" customWidth="1"/>
    <col min="10765" max="10765" width="8.7109375" style="40" customWidth="1"/>
    <col min="10766" max="10766" width="9.140625" style="40" bestFit="1" customWidth="1"/>
    <col min="10767" max="10767" width="19" style="40" bestFit="1" customWidth="1"/>
    <col min="10768" max="10768" width="9.140625" style="40"/>
    <col min="10769" max="10769" width="14.28515625" style="40" customWidth="1"/>
    <col min="10770" max="10770" width="15.85546875" style="40" customWidth="1"/>
    <col min="10771" max="11008" width="9.140625" style="40"/>
    <col min="11009" max="11009" width="11.7109375" style="40" customWidth="1"/>
    <col min="11010" max="11010" width="20.7109375" style="40" customWidth="1"/>
    <col min="11011" max="11011" width="8.7109375" style="40" customWidth="1"/>
    <col min="11012" max="11012" width="9.140625" style="40" bestFit="1" customWidth="1"/>
    <col min="11013" max="11013" width="8.7109375" style="40" customWidth="1"/>
    <col min="11014" max="11014" width="9.140625" style="40" bestFit="1" customWidth="1"/>
    <col min="11015" max="11015" width="8.7109375" style="40" customWidth="1"/>
    <col min="11016" max="11016" width="9.140625" style="40" bestFit="1" customWidth="1"/>
    <col min="11017" max="11017" width="8.7109375" style="40" customWidth="1"/>
    <col min="11018" max="11018" width="9.140625" style="40" bestFit="1" customWidth="1"/>
    <col min="11019" max="11019" width="8.7109375" style="40" customWidth="1"/>
    <col min="11020" max="11020" width="9.140625" style="40" bestFit="1" customWidth="1"/>
    <col min="11021" max="11021" width="8.7109375" style="40" customWidth="1"/>
    <col min="11022" max="11022" width="9.140625" style="40" bestFit="1" customWidth="1"/>
    <col min="11023" max="11023" width="19" style="40" bestFit="1" customWidth="1"/>
    <col min="11024" max="11024" width="9.140625" style="40"/>
    <col min="11025" max="11025" width="14.28515625" style="40" customWidth="1"/>
    <col min="11026" max="11026" width="15.85546875" style="40" customWidth="1"/>
    <col min="11027" max="11264" width="9.140625" style="40"/>
    <col min="11265" max="11265" width="11.7109375" style="40" customWidth="1"/>
    <col min="11266" max="11266" width="20.7109375" style="40" customWidth="1"/>
    <col min="11267" max="11267" width="8.7109375" style="40" customWidth="1"/>
    <col min="11268" max="11268" width="9.140625" style="40" bestFit="1" customWidth="1"/>
    <col min="11269" max="11269" width="8.7109375" style="40" customWidth="1"/>
    <col min="11270" max="11270" width="9.140625" style="40" bestFit="1" customWidth="1"/>
    <col min="11271" max="11271" width="8.7109375" style="40" customWidth="1"/>
    <col min="11272" max="11272" width="9.140625" style="40" bestFit="1" customWidth="1"/>
    <col min="11273" max="11273" width="8.7109375" style="40" customWidth="1"/>
    <col min="11274" max="11274" width="9.140625" style="40" bestFit="1" customWidth="1"/>
    <col min="11275" max="11275" width="8.7109375" style="40" customWidth="1"/>
    <col min="11276" max="11276" width="9.140625" style="40" bestFit="1" customWidth="1"/>
    <col min="11277" max="11277" width="8.7109375" style="40" customWidth="1"/>
    <col min="11278" max="11278" width="9.140625" style="40" bestFit="1" customWidth="1"/>
    <col min="11279" max="11279" width="19" style="40" bestFit="1" customWidth="1"/>
    <col min="11280" max="11280" width="9.140625" style="40"/>
    <col min="11281" max="11281" width="14.28515625" style="40" customWidth="1"/>
    <col min="11282" max="11282" width="15.85546875" style="40" customWidth="1"/>
    <col min="11283" max="11520" width="9.140625" style="40"/>
    <col min="11521" max="11521" width="11.7109375" style="40" customWidth="1"/>
    <col min="11522" max="11522" width="20.7109375" style="40" customWidth="1"/>
    <col min="11523" max="11523" width="8.7109375" style="40" customWidth="1"/>
    <col min="11524" max="11524" width="9.140625" style="40" bestFit="1" customWidth="1"/>
    <col min="11525" max="11525" width="8.7109375" style="40" customWidth="1"/>
    <col min="11526" max="11526" width="9.140625" style="40" bestFit="1" customWidth="1"/>
    <col min="11527" max="11527" width="8.7109375" style="40" customWidth="1"/>
    <col min="11528" max="11528" width="9.140625" style="40" bestFit="1" customWidth="1"/>
    <col min="11529" max="11529" width="8.7109375" style="40" customWidth="1"/>
    <col min="11530" max="11530" width="9.140625" style="40" bestFit="1" customWidth="1"/>
    <col min="11531" max="11531" width="8.7109375" style="40" customWidth="1"/>
    <col min="11532" max="11532" width="9.140625" style="40" bestFit="1" customWidth="1"/>
    <col min="11533" max="11533" width="8.7109375" style="40" customWidth="1"/>
    <col min="11534" max="11534" width="9.140625" style="40" bestFit="1" customWidth="1"/>
    <col min="11535" max="11535" width="19" style="40" bestFit="1" customWidth="1"/>
    <col min="11536" max="11536" width="9.140625" style="40"/>
    <col min="11537" max="11537" width="14.28515625" style="40" customWidth="1"/>
    <col min="11538" max="11538" width="15.85546875" style="40" customWidth="1"/>
    <col min="11539" max="11776" width="9.140625" style="40"/>
    <col min="11777" max="11777" width="11.7109375" style="40" customWidth="1"/>
    <col min="11778" max="11778" width="20.7109375" style="40" customWidth="1"/>
    <col min="11779" max="11779" width="8.7109375" style="40" customWidth="1"/>
    <col min="11780" max="11780" width="9.140625" style="40" bestFit="1" customWidth="1"/>
    <col min="11781" max="11781" width="8.7109375" style="40" customWidth="1"/>
    <col min="11782" max="11782" width="9.140625" style="40" bestFit="1" customWidth="1"/>
    <col min="11783" max="11783" width="8.7109375" style="40" customWidth="1"/>
    <col min="11784" max="11784" width="9.140625" style="40" bestFit="1" customWidth="1"/>
    <col min="11785" max="11785" width="8.7109375" style="40" customWidth="1"/>
    <col min="11786" max="11786" width="9.140625" style="40" bestFit="1" customWidth="1"/>
    <col min="11787" max="11787" width="8.7109375" style="40" customWidth="1"/>
    <col min="11788" max="11788" width="9.140625" style="40" bestFit="1" customWidth="1"/>
    <col min="11789" max="11789" width="8.7109375" style="40" customWidth="1"/>
    <col min="11790" max="11790" width="9.140625" style="40" bestFit="1" customWidth="1"/>
    <col min="11791" max="11791" width="19" style="40" bestFit="1" customWidth="1"/>
    <col min="11792" max="11792" width="9.140625" style="40"/>
    <col min="11793" max="11793" width="14.28515625" style="40" customWidth="1"/>
    <col min="11794" max="11794" width="15.85546875" style="40" customWidth="1"/>
    <col min="11795" max="12032" width="9.140625" style="40"/>
    <col min="12033" max="12033" width="11.7109375" style="40" customWidth="1"/>
    <col min="12034" max="12034" width="20.7109375" style="40" customWidth="1"/>
    <col min="12035" max="12035" width="8.7109375" style="40" customWidth="1"/>
    <col min="12036" max="12036" width="9.140625" style="40" bestFit="1" customWidth="1"/>
    <col min="12037" max="12037" width="8.7109375" style="40" customWidth="1"/>
    <col min="12038" max="12038" width="9.140625" style="40" bestFit="1" customWidth="1"/>
    <col min="12039" max="12039" width="8.7109375" style="40" customWidth="1"/>
    <col min="12040" max="12040" width="9.140625" style="40" bestFit="1" customWidth="1"/>
    <col min="12041" max="12041" width="8.7109375" style="40" customWidth="1"/>
    <col min="12042" max="12042" width="9.140625" style="40" bestFit="1" customWidth="1"/>
    <col min="12043" max="12043" width="8.7109375" style="40" customWidth="1"/>
    <col min="12044" max="12044" width="9.140625" style="40" bestFit="1" customWidth="1"/>
    <col min="12045" max="12045" width="8.7109375" style="40" customWidth="1"/>
    <col min="12046" max="12046" width="9.140625" style="40" bestFit="1" customWidth="1"/>
    <col min="12047" max="12047" width="19" style="40" bestFit="1" customWidth="1"/>
    <col min="12048" max="12048" width="9.140625" style="40"/>
    <col min="12049" max="12049" width="14.28515625" style="40" customWidth="1"/>
    <col min="12050" max="12050" width="15.85546875" style="40" customWidth="1"/>
    <col min="12051" max="12288" width="9.140625" style="40"/>
    <col min="12289" max="12289" width="11.7109375" style="40" customWidth="1"/>
    <col min="12290" max="12290" width="20.7109375" style="40" customWidth="1"/>
    <col min="12291" max="12291" width="8.7109375" style="40" customWidth="1"/>
    <col min="12292" max="12292" width="9.140625" style="40" bestFit="1" customWidth="1"/>
    <col min="12293" max="12293" width="8.7109375" style="40" customWidth="1"/>
    <col min="12294" max="12294" width="9.140625" style="40" bestFit="1" customWidth="1"/>
    <col min="12295" max="12295" width="8.7109375" style="40" customWidth="1"/>
    <col min="12296" max="12296" width="9.140625" style="40" bestFit="1" customWidth="1"/>
    <col min="12297" max="12297" width="8.7109375" style="40" customWidth="1"/>
    <col min="12298" max="12298" width="9.140625" style="40" bestFit="1" customWidth="1"/>
    <col min="12299" max="12299" width="8.7109375" style="40" customWidth="1"/>
    <col min="12300" max="12300" width="9.140625" style="40" bestFit="1" customWidth="1"/>
    <col min="12301" max="12301" width="8.7109375" style="40" customWidth="1"/>
    <col min="12302" max="12302" width="9.140625" style="40" bestFit="1" customWidth="1"/>
    <col min="12303" max="12303" width="19" style="40" bestFit="1" customWidth="1"/>
    <col min="12304" max="12304" width="9.140625" style="40"/>
    <col min="12305" max="12305" width="14.28515625" style="40" customWidth="1"/>
    <col min="12306" max="12306" width="15.85546875" style="40" customWidth="1"/>
    <col min="12307" max="12544" width="9.140625" style="40"/>
    <col min="12545" max="12545" width="11.7109375" style="40" customWidth="1"/>
    <col min="12546" max="12546" width="20.7109375" style="40" customWidth="1"/>
    <col min="12547" max="12547" width="8.7109375" style="40" customWidth="1"/>
    <col min="12548" max="12548" width="9.140625" style="40" bestFit="1" customWidth="1"/>
    <col min="12549" max="12549" width="8.7109375" style="40" customWidth="1"/>
    <col min="12550" max="12550" width="9.140625" style="40" bestFit="1" customWidth="1"/>
    <col min="12551" max="12551" width="8.7109375" style="40" customWidth="1"/>
    <col min="12552" max="12552" width="9.140625" style="40" bestFit="1" customWidth="1"/>
    <col min="12553" max="12553" width="8.7109375" style="40" customWidth="1"/>
    <col min="12554" max="12554" width="9.140625" style="40" bestFit="1" customWidth="1"/>
    <col min="12555" max="12555" width="8.7109375" style="40" customWidth="1"/>
    <col min="12556" max="12556" width="9.140625" style="40" bestFit="1" customWidth="1"/>
    <col min="12557" max="12557" width="8.7109375" style="40" customWidth="1"/>
    <col min="12558" max="12558" width="9.140625" style="40" bestFit="1" customWidth="1"/>
    <col min="12559" max="12559" width="19" style="40" bestFit="1" customWidth="1"/>
    <col min="12560" max="12560" width="9.140625" style="40"/>
    <col min="12561" max="12561" width="14.28515625" style="40" customWidth="1"/>
    <col min="12562" max="12562" width="15.85546875" style="40" customWidth="1"/>
    <col min="12563" max="12800" width="9.140625" style="40"/>
    <col min="12801" max="12801" width="11.7109375" style="40" customWidth="1"/>
    <col min="12802" max="12802" width="20.7109375" style="40" customWidth="1"/>
    <col min="12803" max="12803" width="8.7109375" style="40" customWidth="1"/>
    <col min="12804" max="12804" width="9.140625" style="40" bestFit="1" customWidth="1"/>
    <col min="12805" max="12805" width="8.7109375" style="40" customWidth="1"/>
    <col min="12806" max="12806" width="9.140625" style="40" bestFit="1" customWidth="1"/>
    <col min="12807" max="12807" width="8.7109375" style="40" customWidth="1"/>
    <col min="12808" max="12808" width="9.140625" style="40" bestFit="1" customWidth="1"/>
    <col min="12809" max="12809" width="8.7109375" style="40" customWidth="1"/>
    <col min="12810" max="12810" width="9.140625" style="40" bestFit="1" customWidth="1"/>
    <col min="12811" max="12811" width="8.7109375" style="40" customWidth="1"/>
    <col min="12812" max="12812" width="9.140625" style="40" bestFit="1" customWidth="1"/>
    <col min="12813" max="12813" width="8.7109375" style="40" customWidth="1"/>
    <col min="12814" max="12814" width="9.140625" style="40" bestFit="1" customWidth="1"/>
    <col min="12815" max="12815" width="19" style="40" bestFit="1" customWidth="1"/>
    <col min="12816" max="12816" width="9.140625" style="40"/>
    <col min="12817" max="12817" width="14.28515625" style="40" customWidth="1"/>
    <col min="12818" max="12818" width="15.85546875" style="40" customWidth="1"/>
    <col min="12819" max="13056" width="9.140625" style="40"/>
    <col min="13057" max="13057" width="11.7109375" style="40" customWidth="1"/>
    <col min="13058" max="13058" width="20.7109375" style="40" customWidth="1"/>
    <col min="13059" max="13059" width="8.7109375" style="40" customWidth="1"/>
    <col min="13060" max="13060" width="9.140625" style="40" bestFit="1" customWidth="1"/>
    <col min="13061" max="13061" width="8.7109375" style="40" customWidth="1"/>
    <col min="13062" max="13062" width="9.140625" style="40" bestFit="1" customWidth="1"/>
    <col min="13063" max="13063" width="8.7109375" style="40" customWidth="1"/>
    <col min="13064" max="13064" width="9.140625" style="40" bestFit="1" customWidth="1"/>
    <col min="13065" max="13065" width="8.7109375" style="40" customWidth="1"/>
    <col min="13066" max="13066" width="9.140625" style="40" bestFit="1" customWidth="1"/>
    <col min="13067" max="13067" width="8.7109375" style="40" customWidth="1"/>
    <col min="13068" max="13068" width="9.140625" style="40" bestFit="1" customWidth="1"/>
    <col min="13069" max="13069" width="8.7109375" style="40" customWidth="1"/>
    <col min="13070" max="13070" width="9.140625" style="40" bestFit="1" customWidth="1"/>
    <col min="13071" max="13071" width="19" style="40" bestFit="1" customWidth="1"/>
    <col min="13072" max="13072" width="9.140625" style="40"/>
    <col min="13073" max="13073" width="14.28515625" style="40" customWidth="1"/>
    <col min="13074" max="13074" width="15.85546875" style="40" customWidth="1"/>
    <col min="13075" max="13312" width="9.140625" style="40"/>
    <col min="13313" max="13313" width="11.7109375" style="40" customWidth="1"/>
    <col min="13314" max="13314" width="20.7109375" style="40" customWidth="1"/>
    <col min="13315" max="13315" width="8.7109375" style="40" customWidth="1"/>
    <col min="13316" max="13316" width="9.140625" style="40" bestFit="1" customWidth="1"/>
    <col min="13317" max="13317" width="8.7109375" style="40" customWidth="1"/>
    <col min="13318" max="13318" width="9.140625" style="40" bestFit="1" customWidth="1"/>
    <col min="13319" max="13319" width="8.7109375" style="40" customWidth="1"/>
    <col min="13320" max="13320" width="9.140625" style="40" bestFit="1" customWidth="1"/>
    <col min="13321" max="13321" width="8.7109375" style="40" customWidth="1"/>
    <col min="13322" max="13322" width="9.140625" style="40" bestFit="1" customWidth="1"/>
    <col min="13323" max="13323" width="8.7109375" style="40" customWidth="1"/>
    <col min="13324" max="13324" width="9.140625" style="40" bestFit="1" customWidth="1"/>
    <col min="13325" max="13325" width="8.7109375" style="40" customWidth="1"/>
    <col min="13326" max="13326" width="9.140625" style="40" bestFit="1" customWidth="1"/>
    <col min="13327" max="13327" width="19" style="40" bestFit="1" customWidth="1"/>
    <col min="13328" max="13328" width="9.140625" style="40"/>
    <col min="13329" max="13329" width="14.28515625" style="40" customWidth="1"/>
    <col min="13330" max="13330" width="15.85546875" style="40" customWidth="1"/>
    <col min="13331" max="13568" width="9.140625" style="40"/>
    <col min="13569" max="13569" width="11.7109375" style="40" customWidth="1"/>
    <col min="13570" max="13570" width="20.7109375" style="40" customWidth="1"/>
    <col min="13571" max="13571" width="8.7109375" style="40" customWidth="1"/>
    <col min="13572" max="13572" width="9.140625" style="40" bestFit="1" customWidth="1"/>
    <col min="13573" max="13573" width="8.7109375" style="40" customWidth="1"/>
    <col min="13574" max="13574" width="9.140625" style="40" bestFit="1" customWidth="1"/>
    <col min="13575" max="13575" width="8.7109375" style="40" customWidth="1"/>
    <col min="13576" max="13576" width="9.140625" style="40" bestFit="1" customWidth="1"/>
    <col min="13577" max="13577" width="8.7109375" style="40" customWidth="1"/>
    <col min="13578" max="13578" width="9.140625" style="40" bestFit="1" customWidth="1"/>
    <col min="13579" max="13579" width="8.7109375" style="40" customWidth="1"/>
    <col min="13580" max="13580" width="9.140625" style="40" bestFit="1" customWidth="1"/>
    <col min="13581" max="13581" width="8.7109375" style="40" customWidth="1"/>
    <col min="13582" max="13582" width="9.140625" style="40" bestFit="1" customWidth="1"/>
    <col min="13583" max="13583" width="19" style="40" bestFit="1" customWidth="1"/>
    <col min="13584" max="13584" width="9.140625" style="40"/>
    <col min="13585" max="13585" width="14.28515625" style="40" customWidth="1"/>
    <col min="13586" max="13586" width="15.85546875" style="40" customWidth="1"/>
    <col min="13587" max="13824" width="9.140625" style="40"/>
    <col min="13825" max="13825" width="11.7109375" style="40" customWidth="1"/>
    <col min="13826" max="13826" width="20.7109375" style="40" customWidth="1"/>
    <col min="13827" max="13827" width="8.7109375" style="40" customWidth="1"/>
    <col min="13828" max="13828" width="9.140625" style="40" bestFit="1" customWidth="1"/>
    <col min="13829" max="13829" width="8.7109375" style="40" customWidth="1"/>
    <col min="13830" max="13830" width="9.140625" style="40" bestFit="1" customWidth="1"/>
    <col min="13831" max="13831" width="8.7109375" style="40" customWidth="1"/>
    <col min="13832" max="13832" width="9.140625" style="40" bestFit="1" customWidth="1"/>
    <col min="13833" max="13833" width="8.7109375" style="40" customWidth="1"/>
    <col min="13834" max="13834" width="9.140625" style="40" bestFit="1" customWidth="1"/>
    <col min="13835" max="13835" width="8.7109375" style="40" customWidth="1"/>
    <col min="13836" max="13836" width="9.140625" style="40" bestFit="1" customWidth="1"/>
    <col min="13837" max="13837" width="8.7109375" style="40" customWidth="1"/>
    <col min="13838" max="13838" width="9.140625" style="40" bestFit="1" customWidth="1"/>
    <col min="13839" max="13839" width="19" style="40" bestFit="1" customWidth="1"/>
    <col min="13840" max="13840" width="9.140625" style="40"/>
    <col min="13841" max="13841" width="14.28515625" style="40" customWidth="1"/>
    <col min="13842" max="13842" width="15.85546875" style="40" customWidth="1"/>
    <col min="13843" max="14080" width="9.140625" style="40"/>
    <col min="14081" max="14081" width="11.7109375" style="40" customWidth="1"/>
    <col min="14082" max="14082" width="20.7109375" style="40" customWidth="1"/>
    <col min="14083" max="14083" width="8.7109375" style="40" customWidth="1"/>
    <col min="14084" max="14084" width="9.140625" style="40" bestFit="1" customWidth="1"/>
    <col min="14085" max="14085" width="8.7109375" style="40" customWidth="1"/>
    <col min="14086" max="14086" width="9.140625" style="40" bestFit="1" customWidth="1"/>
    <col min="14087" max="14087" width="8.7109375" style="40" customWidth="1"/>
    <col min="14088" max="14088" width="9.140625" style="40" bestFit="1" customWidth="1"/>
    <col min="14089" max="14089" width="8.7109375" style="40" customWidth="1"/>
    <col min="14090" max="14090" width="9.140625" style="40" bestFit="1" customWidth="1"/>
    <col min="14091" max="14091" width="8.7109375" style="40" customWidth="1"/>
    <col min="14092" max="14092" width="9.140625" style="40" bestFit="1" customWidth="1"/>
    <col min="14093" max="14093" width="8.7109375" style="40" customWidth="1"/>
    <col min="14094" max="14094" width="9.140625" style="40" bestFit="1" customWidth="1"/>
    <col min="14095" max="14095" width="19" style="40" bestFit="1" customWidth="1"/>
    <col min="14096" max="14096" width="9.140625" style="40"/>
    <col min="14097" max="14097" width="14.28515625" style="40" customWidth="1"/>
    <col min="14098" max="14098" width="15.85546875" style="40" customWidth="1"/>
    <col min="14099" max="14336" width="9.140625" style="40"/>
    <col min="14337" max="14337" width="11.7109375" style="40" customWidth="1"/>
    <col min="14338" max="14338" width="20.7109375" style="40" customWidth="1"/>
    <col min="14339" max="14339" width="8.7109375" style="40" customWidth="1"/>
    <col min="14340" max="14340" width="9.140625" style="40" bestFit="1" customWidth="1"/>
    <col min="14341" max="14341" width="8.7109375" style="40" customWidth="1"/>
    <col min="14342" max="14342" width="9.140625" style="40" bestFit="1" customWidth="1"/>
    <col min="14343" max="14343" width="8.7109375" style="40" customWidth="1"/>
    <col min="14344" max="14344" width="9.140625" style="40" bestFit="1" customWidth="1"/>
    <col min="14345" max="14345" width="8.7109375" style="40" customWidth="1"/>
    <col min="14346" max="14346" width="9.140625" style="40" bestFit="1" customWidth="1"/>
    <col min="14347" max="14347" width="8.7109375" style="40" customWidth="1"/>
    <col min="14348" max="14348" width="9.140625" style="40" bestFit="1" customWidth="1"/>
    <col min="14349" max="14349" width="8.7109375" style="40" customWidth="1"/>
    <col min="14350" max="14350" width="9.140625" style="40" bestFit="1" customWidth="1"/>
    <col min="14351" max="14351" width="19" style="40" bestFit="1" customWidth="1"/>
    <col min="14352" max="14352" width="9.140625" style="40"/>
    <col min="14353" max="14353" width="14.28515625" style="40" customWidth="1"/>
    <col min="14354" max="14354" width="15.85546875" style="40" customWidth="1"/>
    <col min="14355" max="14592" width="9.140625" style="40"/>
    <col min="14593" max="14593" width="11.7109375" style="40" customWidth="1"/>
    <col min="14594" max="14594" width="20.7109375" style="40" customWidth="1"/>
    <col min="14595" max="14595" width="8.7109375" style="40" customWidth="1"/>
    <col min="14596" max="14596" width="9.140625" style="40" bestFit="1" customWidth="1"/>
    <col min="14597" max="14597" width="8.7109375" style="40" customWidth="1"/>
    <col min="14598" max="14598" width="9.140625" style="40" bestFit="1" customWidth="1"/>
    <col min="14599" max="14599" width="8.7109375" style="40" customWidth="1"/>
    <col min="14600" max="14600" width="9.140625" style="40" bestFit="1" customWidth="1"/>
    <col min="14601" max="14601" width="8.7109375" style="40" customWidth="1"/>
    <col min="14602" max="14602" width="9.140625" style="40" bestFit="1" customWidth="1"/>
    <col min="14603" max="14603" width="8.7109375" style="40" customWidth="1"/>
    <col min="14604" max="14604" width="9.140625" style="40" bestFit="1" customWidth="1"/>
    <col min="14605" max="14605" width="8.7109375" style="40" customWidth="1"/>
    <col min="14606" max="14606" width="9.140625" style="40" bestFit="1" customWidth="1"/>
    <col min="14607" max="14607" width="19" style="40" bestFit="1" customWidth="1"/>
    <col min="14608" max="14608" width="9.140625" style="40"/>
    <col min="14609" max="14609" width="14.28515625" style="40" customWidth="1"/>
    <col min="14610" max="14610" width="15.85546875" style="40" customWidth="1"/>
    <col min="14611" max="14848" width="9.140625" style="40"/>
    <col min="14849" max="14849" width="11.7109375" style="40" customWidth="1"/>
    <col min="14850" max="14850" width="20.7109375" style="40" customWidth="1"/>
    <col min="14851" max="14851" width="8.7109375" style="40" customWidth="1"/>
    <col min="14852" max="14852" width="9.140625" style="40" bestFit="1" customWidth="1"/>
    <col min="14853" max="14853" width="8.7109375" style="40" customWidth="1"/>
    <col min="14854" max="14854" width="9.140625" style="40" bestFit="1" customWidth="1"/>
    <col min="14855" max="14855" width="8.7109375" style="40" customWidth="1"/>
    <col min="14856" max="14856" width="9.140625" style="40" bestFit="1" customWidth="1"/>
    <col min="14857" max="14857" width="8.7109375" style="40" customWidth="1"/>
    <col min="14858" max="14858" width="9.140625" style="40" bestFit="1" customWidth="1"/>
    <col min="14859" max="14859" width="8.7109375" style="40" customWidth="1"/>
    <col min="14860" max="14860" width="9.140625" style="40" bestFit="1" customWidth="1"/>
    <col min="14861" max="14861" width="8.7109375" style="40" customWidth="1"/>
    <col min="14862" max="14862" width="9.140625" style="40" bestFit="1" customWidth="1"/>
    <col min="14863" max="14863" width="19" style="40" bestFit="1" customWidth="1"/>
    <col min="14864" max="14864" width="9.140625" style="40"/>
    <col min="14865" max="14865" width="14.28515625" style="40" customWidth="1"/>
    <col min="14866" max="14866" width="15.85546875" style="40" customWidth="1"/>
    <col min="14867" max="15104" width="9.140625" style="40"/>
    <col min="15105" max="15105" width="11.7109375" style="40" customWidth="1"/>
    <col min="15106" max="15106" width="20.7109375" style="40" customWidth="1"/>
    <col min="15107" max="15107" width="8.7109375" style="40" customWidth="1"/>
    <col min="15108" max="15108" width="9.140625" style="40" bestFit="1" customWidth="1"/>
    <col min="15109" max="15109" width="8.7109375" style="40" customWidth="1"/>
    <col min="15110" max="15110" width="9.140625" style="40" bestFit="1" customWidth="1"/>
    <col min="15111" max="15111" width="8.7109375" style="40" customWidth="1"/>
    <col min="15112" max="15112" width="9.140625" style="40" bestFit="1" customWidth="1"/>
    <col min="15113" max="15113" width="8.7109375" style="40" customWidth="1"/>
    <col min="15114" max="15114" width="9.140625" style="40" bestFit="1" customWidth="1"/>
    <col min="15115" max="15115" width="8.7109375" style="40" customWidth="1"/>
    <col min="15116" max="15116" width="9.140625" style="40" bestFit="1" customWidth="1"/>
    <col min="15117" max="15117" width="8.7109375" style="40" customWidth="1"/>
    <col min="15118" max="15118" width="9.140625" style="40" bestFit="1" customWidth="1"/>
    <col min="15119" max="15119" width="19" style="40" bestFit="1" customWidth="1"/>
    <col min="15120" max="15120" width="9.140625" style="40"/>
    <col min="15121" max="15121" width="14.28515625" style="40" customWidth="1"/>
    <col min="15122" max="15122" width="15.85546875" style="40" customWidth="1"/>
    <col min="15123" max="15360" width="9.140625" style="40"/>
    <col min="15361" max="15361" width="11.7109375" style="40" customWidth="1"/>
    <col min="15362" max="15362" width="20.7109375" style="40" customWidth="1"/>
    <col min="15363" max="15363" width="8.7109375" style="40" customWidth="1"/>
    <col min="15364" max="15364" width="9.140625" style="40" bestFit="1" customWidth="1"/>
    <col min="15365" max="15365" width="8.7109375" style="40" customWidth="1"/>
    <col min="15366" max="15366" width="9.140625" style="40" bestFit="1" customWidth="1"/>
    <col min="15367" max="15367" width="8.7109375" style="40" customWidth="1"/>
    <col min="15368" max="15368" width="9.140625" style="40" bestFit="1" customWidth="1"/>
    <col min="15369" max="15369" width="8.7109375" style="40" customWidth="1"/>
    <col min="15370" max="15370" width="9.140625" style="40" bestFit="1" customWidth="1"/>
    <col min="15371" max="15371" width="8.7109375" style="40" customWidth="1"/>
    <col min="15372" max="15372" width="9.140625" style="40" bestFit="1" customWidth="1"/>
    <col min="15373" max="15373" width="8.7109375" style="40" customWidth="1"/>
    <col min="15374" max="15374" width="9.140625" style="40" bestFit="1" customWidth="1"/>
    <col min="15375" max="15375" width="19" style="40" bestFit="1" customWidth="1"/>
    <col min="15376" max="15376" width="9.140625" style="40"/>
    <col min="15377" max="15377" width="14.28515625" style="40" customWidth="1"/>
    <col min="15378" max="15378" width="15.85546875" style="40" customWidth="1"/>
    <col min="15379" max="15616" width="9.140625" style="40"/>
    <col min="15617" max="15617" width="11.7109375" style="40" customWidth="1"/>
    <col min="15618" max="15618" width="20.7109375" style="40" customWidth="1"/>
    <col min="15619" max="15619" width="8.7109375" style="40" customWidth="1"/>
    <col min="15620" max="15620" width="9.140625" style="40" bestFit="1" customWidth="1"/>
    <col min="15621" max="15621" width="8.7109375" style="40" customWidth="1"/>
    <col min="15622" max="15622" width="9.140625" style="40" bestFit="1" customWidth="1"/>
    <col min="15623" max="15623" width="8.7109375" style="40" customWidth="1"/>
    <col min="15624" max="15624" width="9.140625" style="40" bestFit="1" customWidth="1"/>
    <col min="15625" max="15625" width="8.7109375" style="40" customWidth="1"/>
    <col min="15626" max="15626" width="9.140625" style="40" bestFit="1" customWidth="1"/>
    <col min="15627" max="15627" width="8.7109375" style="40" customWidth="1"/>
    <col min="15628" max="15628" width="9.140625" style="40" bestFit="1" customWidth="1"/>
    <col min="15629" max="15629" width="8.7109375" style="40" customWidth="1"/>
    <col min="15630" max="15630" width="9.140625" style="40" bestFit="1" customWidth="1"/>
    <col min="15631" max="15631" width="19" style="40" bestFit="1" customWidth="1"/>
    <col min="15632" max="15632" width="9.140625" style="40"/>
    <col min="15633" max="15633" width="14.28515625" style="40" customWidth="1"/>
    <col min="15634" max="15634" width="15.85546875" style="40" customWidth="1"/>
    <col min="15635" max="15872" width="9.140625" style="40"/>
    <col min="15873" max="15873" width="11.7109375" style="40" customWidth="1"/>
    <col min="15874" max="15874" width="20.7109375" style="40" customWidth="1"/>
    <col min="15875" max="15875" width="8.7109375" style="40" customWidth="1"/>
    <col min="15876" max="15876" width="9.140625" style="40" bestFit="1" customWidth="1"/>
    <col min="15877" max="15877" width="8.7109375" style="40" customWidth="1"/>
    <col min="15878" max="15878" width="9.140625" style="40" bestFit="1" customWidth="1"/>
    <col min="15879" max="15879" width="8.7109375" style="40" customWidth="1"/>
    <col min="15880" max="15880" width="9.140625" style="40" bestFit="1" customWidth="1"/>
    <col min="15881" max="15881" width="8.7109375" style="40" customWidth="1"/>
    <col min="15882" max="15882" width="9.140625" style="40" bestFit="1" customWidth="1"/>
    <col min="15883" max="15883" width="8.7109375" style="40" customWidth="1"/>
    <col min="15884" max="15884" width="9.140625" style="40" bestFit="1" customWidth="1"/>
    <col min="15885" max="15885" width="8.7109375" style="40" customWidth="1"/>
    <col min="15886" max="15886" width="9.140625" style="40" bestFit="1" customWidth="1"/>
    <col min="15887" max="15887" width="19" style="40" bestFit="1" customWidth="1"/>
    <col min="15888" max="15888" width="9.140625" style="40"/>
    <col min="15889" max="15889" width="14.28515625" style="40" customWidth="1"/>
    <col min="15890" max="15890" width="15.85546875" style="40" customWidth="1"/>
    <col min="15891" max="16128" width="9.140625" style="40"/>
    <col min="16129" max="16129" width="11.7109375" style="40" customWidth="1"/>
    <col min="16130" max="16130" width="20.7109375" style="40" customWidth="1"/>
    <col min="16131" max="16131" width="8.7109375" style="40" customWidth="1"/>
    <col min="16132" max="16132" width="9.140625" style="40" bestFit="1" customWidth="1"/>
    <col min="16133" max="16133" width="8.7109375" style="40" customWidth="1"/>
    <col min="16134" max="16134" width="9.140625" style="40" bestFit="1" customWidth="1"/>
    <col min="16135" max="16135" width="8.7109375" style="40" customWidth="1"/>
    <col min="16136" max="16136" width="9.140625" style="40" bestFit="1" customWidth="1"/>
    <col min="16137" max="16137" width="8.7109375" style="40" customWidth="1"/>
    <col min="16138" max="16138" width="9.140625" style="40" bestFit="1" customWidth="1"/>
    <col min="16139" max="16139" width="8.7109375" style="40" customWidth="1"/>
    <col min="16140" max="16140" width="9.140625" style="40" bestFit="1" customWidth="1"/>
    <col min="16141" max="16141" width="8.7109375" style="40" customWidth="1"/>
    <col min="16142" max="16142" width="9.140625" style="40" bestFit="1" customWidth="1"/>
    <col min="16143" max="16143" width="19" style="40" bestFit="1" customWidth="1"/>
    <col min="16144" max="16144" width="9.140625" style="40"/>
    <col min="16145" max="16145" width="14.28515625" style="40" customWidth="1"/>
    <col min="16146" max="16146" width="15.85546875" style="40" customWidth="1"/>
    <col min="16147" max="16384" width="9.140625" style="40"/>
  </cols>
  <sheetData>
    <row r="1" spans="1:19" x14ac:dyDescent="0.25">
      <c r="G1" s="559"/>
      <c r="H1" s="559"/>
      <c r="I1" s="559"/>
      <c r="J1" s="559"/>
      <c r="K1" s="559"/>
      <c r="L1" s="559"/>
    </row>
    <row r="2" spans="1:19" x14ac:dyDescent="0.25">
      <c r="G2" s="559"/>
      <c r="H2" s="559"/>
      <c r="I2" s="559"/>
      <c r="J2" s="559"/>
      <c r="K2" s="559"/>
      <c r="L2" s="559"/>
    </row>
    <row r="3" spans="1:19" x14ac:dyDescent="0.25">
      <c r="G3" s="559"/>
      <c r="H3" s="559"/>
      <c r="I3" s="559"/>
      <c r="J3" s="559"/>
      <c r="K3" s="559"/>
      <c r="L3" s="559"/>
    </row>
    <row r="4" spans="1:19" ht="15" customHeight="1" x14ac:dyDescent="0.25">
      <c r="A4" s="36"/>
      <c r="B4" s="37"/>
      <c r="C4" s="36"/>
      <c r="D4" s="36"/>
      <c r="E4" s="36"/>
      <c r="F4" s="38"/>
      <c r="G4" s="38"/>
      <c r="H4" s="458"/>
    </row>
    <row r="5" spans="1:19" ht="15" customHeight="1" x14ac:dyDescent="0.25">
      <c r="A5" s="163" t="str">
        <f>'[7]Trecho 30k'!A5:F5</f>
        <v>SISTEMA DE REGISTRO DE PREÇO CODEVASF</v>
      </c>
      <c r="B5" s="163"/>
      <c r="C5" s="163"/>
      <c r="D5" s="163"/>
      <c r="E5" s="163"/>
      <c r="F5" s="163"/>
      <c r="G5" s="163"/>
      <c r="H5" s="163"/>
      <c r="I5" s="163"/>
      <c r="J5" s="92"/>
      <c r="K5" s="92"/>
      <c r="L5" s="92"/>
      <c r="M5" s="92"/>
      <c r="N5" s="92"/>
      <c r="O5" s="92"/>
    </row>
    <row r="6" spans="1:19" x14ac:dyDescent="0.25">
      <c r="A6" s="163" t="str">
        <f>'Trecho 2k'!A6:I6</f>
        <v>OBRA: PAVIMENTAÇÃO ASFÁLTICA DE VIAS URBANAS E RURAIS EM MUNICÍPIOS DIVERSOS NA ÁREA DE ATUAÇÃO DA CODEVASF, NO ESTADO DO TOCANTINS</v>
      </c>
      <c r="B6" s="163"/>
      <c r="C6" s="163"/>
      <c r="D6" s="163"/>
      <c r="E6" s="163"/>
      <c r="F6" s="163"/>
      <c r="G6" s="163"/>
      <c r="H6" s="163"/>
      <c r="I6" s="163"/>
      <c r="J6" s="92"/>
      <c r="K6" s="55"/>
      <c r="L6" s="93"/>
      <c r="M6" s="93"/>
      <c r="N6" s="93"/>
      <c r="O6" s="50"/>
    </row>
    <row r="7" spans="1:19" ht="15" customHeight="1" x14ac:dyDescent="0.25">
      <c r="A7" s="163" t="str">
        <f>'[7]Trecho 30k'!A7:F7</f>
        <v>REFERÊNCIA: SINAPI OUTUBRO/2019 E DNIT SICRO OUTUBRO/2019 SEM DESONERAÇÃO</v>
      </c>
      <c r="B7" s="55"/>
      <c r="C7" s="93"/>
      <c r="D7" s="93"/>
      <c r="E7" s="93"/>
      <c r="F7" s="50"/>
      <c r="G7" s="459"/>
      <c r="H7" s="68"/>
      <c r="I7" s="92"/>
      <c r="J7" s="92"/>
      <c r="K7" s="92"/>
      <c r="L7" s="92"/>
      <c r="M7" s="92"/>
      <c r="N7" s="92"/>
      <c r="O7" s="92"/>
    </row>
    <row r="8" spans="1:19" ht="15" customHeight="1" x14ac:dyDescent="0.25">
      <c r="A8" s="163" t="str">
        <f>'[7]Trecho 30k'!A8:F8</f>
        <v>BDI=24,23%</v>
      </c>
      <c r="B8" s="164"/>
      <c r="C8" s="164"/>
      <c r="D8" s="164"/>
      <c r="E8" s="460"/>
      <c r="F8" s="50"/>
      <c r="G8" s="459"/>
      <c r="H8" s="68"/>
      <c r="I8" s="92"/>
      <c r="J8" s="92"/>
      <c r="K8" s="92"/>
      <c r="L8" s="94" t="str">
        <f>'[7]Trecho 30k'!F8</f>
        <v>ENCARGOS SOCIAIS: 116,68%</v>
      </c>
      <c r="M8" s="92"/>
      <c r="N8" s="92"/>
      <c r="O8" s="92"/>
    </row>
    <row r="9" spans="1:19" ht="15" customHeight="1" x14ac:dyDescent="0.25">
      <c r="A9" s="42"/>
      <c r="B9" s="37"/>
      <c r="C9" s="93"/>
      <c r="D9" s="93"/>
      <c r="E9" s="461"/>
      <c r="F9" s="45"/>
      <c r="G9" s="459"/>
      <c r="H9" s="46"/>
      <c r="L9" s="95"/>
    </row>
    <row r="10" spans="1:19" ht="15" customHeight="1" x14ac:dyDescent="0.25">
      <c r="A10" s="560" t="s">
        <v>271</v>
      </c>
      <c r="B10" s="560"/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Q10" s="96"/>
    </row>
    <row r="11" spans="1:19" ht="15" customHeight="1" x14ac:dyDescent="0.25"/>
    <row r="12" spans="1:19" ht="12.75" customHeight="1" x14ac:dyDescent="0.25">
      <c r="A12" s="561" t="s">
        <v>23</v>
      </c>
      <c r="B12" s="561" t="s">
        <v>24</v>
      </c>
      <c r="C12" s="562" t="s">
        <v>426</v>
      </c>
      <c r="D12" s="563"/>
      <c r="E12" s="562" t="s">
        <v>427</v>
      </c>
      <c r="F12" s="563"/>
      <c r="G12" s="562" t="s">
        <v>428</v>
      </c>
      <c r="H12" s="563"/>
      <c r="I12" s="562" t="s">
        <v>429</v>
      </c>
      <c r="J12" s="563"/>
      <c r="K12" s="562" t="s">
        <v>430</v>
      </c>
      <c r="L12" s="563"/>
      <c r="M12" s="562" t="s">
        <v>431</v>
      </c>
      <c r="N12" s="563"/>
      <c r="O12" s="566" t="s">
        <v>11</v>
      </c>
    </row>
    <row r="13" spans="1:19" ht="12.75" customHeight="1" x14ac:dyDescent="0.25">
      <c r="A13" s="561"/>
      <c r="B13" s="561"/>
      <c r="C13" s="564"/>
      <c r="D13" s="565"/>
      <c r="E13" s="564"/>
      <c r="F13" s="565"/>
      <c r="G13" s="564"/>
      <c r="H13" s="565"/>
      <c r="I13" s="564"/>
      <c r="J13" s="565"/>
      <c r="K13" s="564"/>
      <c r="L13" s="565"/>
      <c r="M13" s="564"/>
      <c r="N13" s="565"/>
      <c r="O13" s="567"/>
    </row>
    <row r="14" spans="1:19" ht="12" customHeight="1" x14ac:dyDescent="0.25">
      <c r="A14" s="97"/>
      <c r="B14" s="98"/>
      <c r="C14" s="99"/>
      <c r="D14" s="100"/>
      <c r="E14" s="99"/>
      <c r="F14" s="100"/>
      <c r="G14" s="99"/>
      <c r="H14" s="100"/>
      <c r="I14" s="99"/>
      <c r="J14" s="100"/>
      <c r="K14" s="99"/>
      <c r="L14" s="100"/>
      <c r="M14" s="99"/>
      <c r="N14" s="100"/>
      <c r="O14" s="101"/>
      <c r="R14" s="40" t="s">
        <v>20</v>
      </c>
      <c r="S14" s="40" t="s">
        <v>437</v>
      </c>
    </row>
    <row r="15" spans="1:19" x14ac:dyDescent="0.25">
      <c r="A15" s="568" t="s">
        <v>0</v>
      </c>
      <c r="B15" s="569" t="str">
        <f>'[7]Trecho 30k'!B14</f>
        <v>SERVIÇOS PRELIMINARES</v>
      </c>
      <c r="C15" s="570">
        <f>'Trecho 30k'!$I$14*C16</f>
        <v>0</v>
      </c>
      <c r="D15" s="571"/>
      <c r="E15" s="570">
        <f>'Trecho 30k'!$I$14*E16</f>
        <v>0</v>
      </c>
      <c r="F15" s="571"/>
      <c r="G15" s="570">
        <f>'Trecho 30k'!$I$14*G16</f>
        <v>0</v>
      </c>
      <c r="H15" s="571"/>
      <c r="I15" s="570">
        <f>'Trecho 30k'!$I$14*I16</f>
        <v>0</v>
      </c>
      <c r="J15" s="571"/>
      <c r="K15" s="570">
        <f>'Trecho 30k'!$I$14*K16</f>
        <v>0</v>
      </c>
      <c r="L15" s="571"/>
      <c r="M15" s="570">
        <f>'Trecho 30k'!$I$14*M16</f>
        <v>0</v>
      </c>
      <c r="N15" s="571"/>
      <c r="O15" s="102">
        <f>SUM(C15:N15)</f>
        <v>0</v>
      </c>
      <c r="R15" s="96"/>
    </row>
    <row r="16" spans="1:19" x14ac:dyDescent="0.25">
      <c r="A16" s="568"/>
      <c r="B16" s="569"/>
      <c r="C16" s="413">
        <v>0.27</v>
      </c>
      <c r="D16" s="414" t="e">
        <f>C15/$O$42</f>
        <v>#DIV/0!</v>
      </c>
      <c r="E16" s="413">
        <v>0.08</v>
      </c>
      <c r="F16" s="414" t="e">
        <f>E15/$O$42</f>
        <v>#DIV/0!</v>
      </c>
      <c r="G16" s="413">
        <v>0.08</v>
      </c>
      <c r="H16" s="414" t="e">
        <f>G15/$O$42</f>
        <v>#DIV/0!</v>
      </c>
      <c r="I16" s="413">
        <v>0.15</v>
      </c>
      <c r="J16" s="414" t="e">
        <f>I15/$O$42</f>
        <v>#DIV/0!</v>
      </c>
      <c r="K16" s="413">
        <v>0.15</v>
      </c>
      <c r="L16" s="414" t="e">
        <f>K15/$O$42</f>
        <v>#DIV/0!</v>
      </c>
      <c r="M16" s="413">
        <v>0.27</v>
      </c>
      <c r="N16" s="414" t="e">
        <f>M15/$O$42</f>
        <v>#DIV/0!</v>
      </c>
      <c r="O16" s="414" t="e">
        <f>D16+F16+H16+J16+L16+N16</f>
        <v>#DIV/0!</v>
      </c>
      <c r="Q16" s="104">
        <f>C16+E16+G16+I16+K16+M16</f>
        <v>1</v>
      </c>
      <c r="R16" s="572"/>
      <c r="S16" s="559"/>
    </row>
    <row r="17" spans="1:19" ht="12.75" customHeight="1" x14ac:dyDescent="0.25">
      <c r="A17" s="97"/>
      <c r="B17" s="98"/>
      <c r="C17" s="99"/>
      <c r="D17" s="100"/>
      <c r="E17" s="99"/>
      <c r="F17" s="100"/>
      <c r="G17" s="99"/>
      <c r="H17" s="100"/>
      <c r="I17" s="99"/>
      <c r="J17" s="100"/>
      <c r="K17" s="99"/>
      <c r="L17" s="100"/>
      <c r="M17" s="99"/>
      <c r="N17" s="100"/>
      <c r="O17" s="101"/>
    </row>
    <row r="18" spans="1:19" x14ac:dyDescent="0.25">
      <c r="A18" s="573" t="s">
        <v>1</v>
      </c>
      <c r="B18" s="569" t="str">
        <f>'[7]Trecho 30k'!B21</f>
        <v xml:space="preserve">TERRAPLENAGEM </v>
      </c>
      <c r="C18" s="570">
        <f>'Trecho 30k'!$I$21*C19</f>
        <v>0</v>
      </c>
      <c r="D18" s="571"/>
      <c r="E18" s="570">
        <f>'Trecho 30k'!$I$21*E19</f>
        <v>0</v>
      </c>
      <c r="F18" s="571"/>
      <c r="G18" s="570">
        <f>'[7]Trecho 30k'!$I$21*CRONOGRAMA30k!G19</f>
        <v>0</v>
      </c>
      <c r="H18" s="571"/>
      <c r="I18" s="570">
        <f>'[7]Trecho 30k'!$I$21*CRONOGRAMA30k!I19</f>
        <v>0</v>
      </c>
      <c r="J18" s="571"/>
      <c r="K18" s="570">
        <f>'[7]Trecho 30k'!$I$21*CRONOGRAMA30k!K19</f>
        <v>0</v>
      </c>
      <c r="L18" s="571"/>
      <c r="M18" s="570">
        <f>'[7]Trecho 30k'!$I$21*CRONOGRAMA30k!M19</f>
        <v>0</v>
      </c>
      <c r="N18" s="571"/>
      <c r="O18" s="102">
        <f>SUM(C18:N18)</f>
        <v>0</v>
      </c>
    </row>
    <row r="19" spans="1:19" x14ac:dyDescent="0.25">
      <c r="A19" s="574"/>
      <c r="B19" s="569"/>
      <c r="C19" s="413">
        <v>0.5</v>
      </c>
      <c r="D19" s="414" t="e">
        <f>C18/$O$42</f>
        <v>#DIV/0!</v>
      </c>
      <c r="E19" s="413">
        <v>0.5</v>
      </c>
      <c r="F19" s="414" t="e">
        <f>E18/$O$42</f>
        <v>#DIV/0!</v>
      </c>
      <c r="G19" s="415"/>
      <c r="H19" s="414"/>
      <c r="I19" s="415"/>
      <c r="J19" s="414"/>
      <c r="K19" s="415"/>
      <c r="L19" s="414"/>
      <c r="M19" s="415"/>
      <c r="N19" s="414"/>
      <c r="O19" s="414" t="e">
        <f>D19+F19+H19+J19+L19+N19</f>
        <v>#DIV/0!</v>
      </c>
      <c r="Q19" s="104">
        <f>C19+E19+G19+I19+K19+M19</f>
        <v>1</v>
      </c>
      <c r="R19" s="572"/>
      <c r="S19" s="559"/>
    </row>
    <row r="20" spans="1:19" ht="12.75" customHeight="1" x14ac:dyDescent="0.25">
      <c r="A20" s="105"/>
      <c r="B20" s="106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8"/>
    </row>
    <row r="21" spans="1:19" x14ac:dyDescent="0.25">
      <c r="A21" s="573" t="s">
        <v>2</v>
      </c>
      <c r="B21" s="569" t="str">
        <f>'[7]Trecho 30k'!B30</f>
        <v>PAVIMENTAÇÃO EM AAUQ</v>
      </c>
      <c r="C21" s="570">
        <f>'[7]Trecho 30k'!$I$30*CRONOGRAMA30k!C22</f>
        <v>0</v>
      </c>
      <c r="D21" s="571"/>
      <c r="E21" s="570" t="e">
        <f>'Trecho 30k'!$I$30*E22</f>
        <v>#DIV/0!</v>
      </c>
      <c r="F21" s="571"/>
      <c r="G21" s="570" t="e">
        <f>'Trecho 30k'!$I$30*G22</f>
        <v>#DIV/0!</v>
      </c>
      <c r="H21" s="571"/>
      <c r="I21" s="570" t="e">
        <f>'Trecho 30k'!$I$30*I22</f>
        <v>#DIV/0!</v>
      </c>
      <c r="J21" s="571"/>
      <c r="K21" s="570" t="e">
        <f>'Trecho 30k'!$I$30*K22</f>
        <v>#DIV/0!</v>
      </c>
      <c r="L21" s="571"/>
      <c r="M21" s="570">
        <f>'[7]Trecho 30k'!$I$30*CRONOGRAMA30k!M22</f>
        <v>0</v>
      </c>
      <c r="N21" s="571"/>
      <c r="O21" s="102" t="e">
        <f>SUM(C21:N21)</f>
        <v>#DIV/0!</v>
      </c>
    </row>
    <row r="22" spans="1:19" x14ac:dyDescent="0.25">
      <c r="A22" s="574"/>
      <c r="B22" s="569"/>
      <c r="C22" s="103"/>
      <c r="D22" s="414"/>
      <c r="E22" s="413">
        <v>0.25</v>
      </c>
      <c r="F22" s="414" t="e">
        <f>E21/$O$42</f>
        <v>#DIV/0!</v>
      </c>
      <c r="G22" s="413">
        <v>0.25</v>
      </c>
      <c r="H22" s="414" t="e">
        <f>G21/$O$42</f>
        <v>#DIV/0!</v>
      </c>
      <c r="I22" s="413">
        <v>0.25</v>
      </c>
      <c r="J22" s="414" t="e">
        <f>I21/$O$42</f>
        <v>#DIV/0!</v>
      </c>
      <c r="K22" s="413">
        <v>0.25</v>
      </c>
      <c r="L22" s="414" t="e">
        <f>K21/$O$42</f>
        <v>#DIV/0!</v>
      </c>
      <c r="M22" s="103"/>
      <c r="N22" s="414"/>
      <c r="O22" s="414" t="e">
        <f>D22+F22+H22+J22+L22+N22</f>
        <v>#DIV/0!</v>
      </c>
      <c r="Q22" s="104">
        <f>C22+E22+G22+I22+K22+M22</f>
        <v>1</v>
      </c>
      <c r="R22" s="572"/>
      <c r="S22" s="559"/>
    </row>
    <row r="23" spans="1:19" ht="12.75" customHeight="1" x14ac:dyDescent="0.25">
      <c r="A23" s="97"/>
      <c r="B23" s="98"/>
      <c r="C23" s="99"/>
      <c r="D23" s="100"/>
      <c r="E23" s="99"/>
      <c r="F23" s="100"/>
      <c r="G23" s="99"/>
      <c r="H23" s="100"/>
      <c r="I23" s="99"/>
      <c r="J23" s="100"/>
      <c r="K23" s="99"/>
      <c r="L23" s="100"/>
      <c r="M23" s="99"/>
      <c r="N23" s="100"/>
      <c r="O23" s="101"/>
    </row>
    <row r="24" spans="1:19" x14ac:dyDescent="0.25">
      <c r="A24" s="573" t="s">
        <v>3</v>
      </c>
      <c r="B24" s="569" t="str">
        <f>'[7]Trecho 30k'!B43</f>
        <v>SERVIÇOS DE CALÇADAS</v>
      </c>
      <c r="C24" s="570">
        <f>'[7]Trecho 30k'!$I$46*CRONOGRAMA30k!C25</f>
        <v>0</v>
      </c>
      <c r="D24" s="571"/>
      <c r="E24" s="570">
        <f>'[7]Trecho 30k'!$I$46*CRONOGRAMA30k!E25</f>
        <v>0</v>
      </c>
      <c r="F24" s="571"/>
      <c r="G24" s="570">
        <f>'Trecho 30k'!$I$43*G25</f>
        <v>0</v>
      </c>
      <c r="H24" s="571"/>
      <c r="I24" s="570">
        <f>'Trecho 30k'!$I$43*I25</f>
        <v>0</v>
      </c>
      <c r="J24" s="571"/>
      <c r="K24" s="570">
        <f>'Trecho 30k'!$I$43*K25</f>
        <v>0</v>
      </c>
      <c r="L24" s="571"/>
      <c r="M24" s="570">
        <f>'Trecho 30k'!$I$43*M25</f>
        <v>0</v>
      </c>
      <c r="N24" s="571"/>
      <c r="O24" s="102">
        <f>SUM(C24:N24)</f>
        <v>0</v>
      </c>
      <c r="Q24" s="104"/>
      <c r="R24" s="109"/>
      <c r="S24" s="110"/>
    </row>
    <row r="25" spans="1:19" x14ac:dyDescent="0.25">
      <c r="A25" s="574"/>
      <c r="B25" s="569"/>
      <c r="C25" s="415"/>
      <c r="D25" s="414"/>
      <c r="E25" s="415"/>
      <c r="F25" s="414"/>
      <c r="G25" s="413">
        <v>0.25</v>
      </c>
      <c r="H25" s="414" t="e">
        <f>G24/$O$42</f>
        <v>#DIV/0!</v>
      </c>
      <c r="I25" s="413">
        <v>0.25</v>
      </c>
      <c r="J25" s="414" t="e">
        <f>I24/$O$42</f>
        <v>#DIV/0!</v>
      </c>
      <c r="K25" s="413">
        <v>0.25</v>
      </c>
      <c r="L25" s="414" t="e">
        <f>K24/$O$42</f>
        <v>#DIV/0!</v>
      </c>
      <c r="M25" s="413">
        <v>0.25</v>
      </c>
      <c r="N25" s="414" t="e">
        <f>M24/$O$42</f>
        <v>#DIV/0!</v>
      </c>
      <c r="O25" s="414" t="e">
        <f>D25+F25+H25+J25+L25+N25</f>
        <v>#DIV/0!</v>
      </c>
      <c r="Q25" s="104">
        <f>C25+E25+G25+I25+K25+M25</f>
        <v>1</v>
      </c>
      <c r="R25" s="572"/>
      <c r="S25" s="559"/>
    </row>
    <row r="26" spans="1:19" ht="12.75" customHeight="1" x14ac:dyDescent="0.25">
      <c r="A26" s="97"/>
      <c r="B26" s="98"/>
      <c r="C26" s="99"/>
      <c r="D26" s="100"/>
      <c r="E26" s="99"/>
      <c r="F26" s="100"/>
      <c r="G26" s="99"/>
      <c r="H26" s="100"/>
      <c r="I26" s="99"/>
      <c r="J26" s="100"/>
      <c r="K26" s="99"/>
      <c r="L26" s="100"/>
      <c r="M26" s="99"/>
      <c r="N26" s="100"/>
      <c r="O26" s="101"/>
    </row>
    <row r="27" spans="1:19" x14ac:dyDescent="0.25">
      <c r="A27" s="573" t="s">
        <v>57</v>
      </c>
      <c r="B27" s="569" t="str">
        <f>'[7]Trecho 30k'!B46</f>
        <v>DRENAGEM SUPERFICIAL</v>
      </c>
      <c r="C27" s="570">
        <f>'[7]Trecho 30k'!$I$46*CRONOGRAMA30k!C28</f>
        <v>0</v>
      </c>
      <c r="D27" s="571"/>
      <c r="E27" s="570">
        <f>'[7]Trecho 30k'!$I$46*CRONOGRAMA30k!E28</f>
        <v>0</v>
      </c>
      <c r="F27" s="571"/>
      <c r="G27" s="570">
        <f>'Trecho 30k'!$I$46*G28</f>
        <v>0</v>
      </c>
      <c r="H27" s="571"/>
      <c r="I27" s="570">
        <f>'Trecho 30k'!$I$46*I28</f>
        <v>0</v>
      </c>
      <c r="J27" s="571"/>
      <c r="K27" s="570">
        <f>'Trecho 30k'!$I$46*K28</f>
        <v>0</v>
      </c>
      <c r="L27" s="571"/>
      <c r="M27" s="570">
        <f>'Trecho 30k'!$I$46*M28</f>
        <v>0</v>
      </c>
      <c r="N27" s="571"/>
      <c r="O27" s="102">
        <f>SUM(C27:N27)</f>
        <v>0</v>
      </c>
      <c r="Q27" s="104"/>
      <c r="R27" s="109"/>
      <c r="S27" s="110"/>
    </row>
    <row r="28" spans="1:19" x14ac:dyDescent="0.25">
      <c r="A28" s="574"/>
      <c r="B28" s="569"/>
      <c r="C28" s="415"/>
      <c r="D28" s="414"/>
      <c r="E28" s="415"/>
      <c r="F28" s="414"/>
      <c r="G28" s="413">
        <v>0.25</v>
      </c>
      <c r="H28" s="414" t="e">
        <f>G27/$O$42</f>
        <v>#DIV/0!</v>
      </c>
      <c r="I28" s="413">
        <v>0.25</v>
      </c>
      <c r="J28" s="414" t="e">
        <f>I27/$O$42</f>
        <v>#DIV/0!</v>
      </c>
      <c r="K28" s="413">
        <v>0.25</v>
      </c>
      <c r="L28" s="414" t="e">
        <f>K27/$O$42</f>
        <v>#DIV/0!</v>
      </c>
      <c r="M28" s="413">
        <v>0.25</v>
      </c>
      <c r="N28" s="414" t="e">
        <f>M27/$O$42</f>
        <v>#DIV/0!</v>
      </c>
      <c r="O28" s="414" t="e">
        <f>D28+F28+H28+J28+L28+N28</f>
        <v>#DIV/0!</v>
      </c>
      <c r="Q28" s="104">
        <f>C28+E28+G28+I28+K28+M28</f>
        <v>1</v>
      </c>
      <c r="R28" s="572"/>
      <c r="S28" s="559"/>
    </row>
    <row r="29" spans="1:19" ht="12.75" customHeight="1" x14ac:dyDescent="0.25">
      <c r="A29" s="97"/>
      <c r="B29" s="111"/>
      <c r="C29" s="416"/>
      <c r="D29" s="417"/>
      <c r="E29" s="416"/>
      <c r="F29" s="417"/>
      <c r="G29" s="416"/>
      <c r="H29" s="417"/>
      <c r="I29" s="416"/>
      <c r="J29" s="417"/>
      <c r="K29" s="416"/>
      <c r="L29" s="417"/>
      <c r="M29" s="416"/>
      <c r="N29" s="417"/>
      <c r="O29" s="418"/>
      <c r="Q29" s="104"/>
      <c r="R29" s="455"/>
      <c r="S29" s="454"/>
    </row>
    <row r="30" spans="1:19" x14ac:dyDescent="0.25">
      <c r="A30" s="573" t="s">
        <v>66</v>
      </c>
      <c r="B30" s="569" t="str">
        <f>'[7]Trecho 30k'!B50</f>
        <v>DRENAGEM PROFUNDA</v>
      </c>
      <c r="C30" s="570">
        <f>'Trecho 30k'!$I$50*C31</f>
        <v>0</v>
      </c>
      <c r="D30" s="571"/>
      <c r="E30" s="570">
        <f>'Trecho 30k'!$I$50*E31</f>
        <v>0</v>
      </c>
      <c r="F30" s="571"/>
      <c r="G30" s="570"/>
      <c r="H30" s="571"/>
      <c r="I30" s="570">
        <f>'[7]Trecho 30k'!$I$50*CRONOGRAMA30k!I31</f>
        <v>0</v>
      </c>
      <c r="J30" s="571"/>
      <c r="K30" s="570"/>
      <c r="L30" s="571"/>
      <c r="M30" s="570"/>
      <c r="N30" s="571"/>
      <c r="O30" s="102">
        <f>SUM(C30:N30)</f>
        <v>0</v>
      </c>
      <c r="Q30" s="104"/>
      <c r="S30" s="109"/>
    </row>
    <row r="31" spans="1:19" x14ac:dyDescent="0.25">
      <c r="A31" s="574"/>
      <c r="B31" s="569"/>
      <c r="C31" s="413">
        <v>0.5</v>
      </c>
      <c r="D31" s="414" t="e">
        <f>C30/$O$42</f>
        <v>#DIV/0!</v>
      </c>
      <c r="E31" s="413">
        <v>0.5</v>
      </c>
      <c r="F31" s="414" t="e">
        <f>E30/$O$42</f>
        <v>#DIV/0!</v>
      </c>
      <c r="G31" s="415"/>
      <c r="H31" s="414"/>
      <c r="I31" s="415"/>
      <c r="J31" s="414"/>
      <c r="K31" s="415"/>
      <c r="L31" s="414"/>
      <c r="M31" s="415"/>
      <c r="N31" s="414"/>
      <c r="O31" s="414" t="e">
        <f>D31+F31+H31+J31+L31+N31</f>
        <v>#DIV/0!</v>
      </c>
      <c r="Q31" s="104">
        <f>C31+E31+G31+I31+K31+M31</f>
        <v>1</v>
      </c>
      <c r="R31" s="572"/>
      <c r="S31" s="559"/>
    </row>
    <row r="32" spans="1:19" ht="12.75" customHeight="1" x14ac:dyDescent="0.25">
      <c r="A32" s="97"/>
      <c r="B32" s="111"/>
      <c r="C32" s="416"/>
      <c r="D32" s="417"/>
      <c r="E32" s="416"/>
      <c r="F32" s="417"/>
      <c r="G32" s="416"/>
      <c r="H32" s="417"/>
      <c r="I32" s="416"/>
      <c r="J32" s="417"/>
      <c r="K32" s="416"/>
      <c r="L32" s="417"/>
      <c r="M32" s="416"/>
      <c r="N32" s="417"/>
      <c r="O32" s="418"/>
      <c r="Q32" s="104"/>
      <c r="R32" s="455"/>
      <c r="S32" s="454"/>
    </row>
    <row r="33" spans="1:19" ht="12.75" customHeight="1" x14ac:dyDescent="0.25">
      <c r="A33" s="573" t="s">
        <v>73</v>
      </c>
      <c r="B33" s="569" t="str">
        <f>'[7]Trecho 30k'!B56</f>
        <v>SINALIZAÇÃO VERTICAL</v>
      </c>
      <c r="C33" s="570">
        <f>'[7]Trecho 30k'!$I$59*CRONOGRAMA30k!C34</f>
        <v>0</v>
      </c>
      <c r="D33" s="571"/>
      <c r="E33" s="570">
        <f>'[7]Trecho 30k'!$I$59*CRONOGRAMA30k!E34</f>
        <v>0</v>
      </c>
      <c r="F33" s="571"/>
      <c r="G33" s="570">
        <f>'[7]Trecho 30k'!$I$59*CRONOGRAMA30k!G34</f>
        <v>0</v>
      </c>
      <c r="H33" s="571"/>
      <c r="I33" s="570">
        <f>'[7]Trecho 30k'!$I$59*CRONOGRAMA30k!I34</f>
        <v>0</v>
      </c>
      <c r="J33" s="571"/>
      <c r="K33" s="570">
        <f>'[7]Trecho 30k'!$I$59*CRONOGRAMA30k!K34</f>
        <v>0</v>
      </c>
      <c r="L33" s="571"/>
      <c r="M33" s="570">
        <f>'Trecho 30k'!$I$56*M34</f>
        <v>0</v>
      </c>
      <c r="N33" s="571"/>
      <c r="O33" s="102">
        <f>SUM(C33:N33)</f>
        <v>0</v>
      </c>
      <c r="Q33" s="104"/>
      <c r="R33" s="455"/>
      <c r="S33" s="454"/>
    </row>
    <row r="34" spans="1:19" ht="12.75" customHeight="1" x14ac:dyDescent="0.25">
      <c r="A34" s="574"/>
      <c r="B34" s="569"/>
      <c r="C34" s="415"/>
      <c r="D34" s="414"/>
      <c r="E34" s="415"/>
      <c r="F34" s="414"/>
      <c r="G34" s="415"/>
      <c r="H34" s="414"/>
      <c r="I34" s="415"/>
      <c r="J34" s="414"/>
      <c r="K34" s="415"/>
      <c r="L34" s="414"/>
      <c r="M34" s="413">
        <v>1</v>
      </c>
      <c r="N34" s="414" t="e">
        <f>M33/$O$42</f>
        <v>#DIV/0!</v>
      </c>
      <c r="O34" s="414" t="e">
        <f>D34+F34+H34+J34+L34+N34</f>
        <v>#DIV/0!</v>
      </c>
      <c r="Q34" s="104"/>
      <c r="R34" s="455"/>
      <c r="S34" s="454"/>
    </row>
    <row r="35" spans="1:19" ht="12.75" customHeight="1" x14ac:dyDescent="0.25">
      <c r="A35" s="97"/>
      <c r="B35" s="111"/>
      <c r="C35" s="416"/>
      <c r="D35" s="417"/>
      <c r="E35" s="416"/>
      <c r="F35" s="417"/>
      <c r="G35" s="416"/>
      <c r="H35" s="417"/>
      <c r="I35" s="416"/>
      <c r="J35" s="417"/>
      <c r="K35" s="416"/>
      <c r="L35" s="417"/>
      <c r="M35" s="416"/>
      <c r="N35" s="417"/>
      <c r="O35" s="418"/>
      <c r="Q35" s="104"/>
      <c r="R35" s="455"/>
      <c r="S35" s="454"/>
    </row>
    <row r="36" spans="1:19" x14ac:dyDescent="0.25">
      <c r="A36" s="573" t="s">
        <v>287</v>
      </c>
      <c r="B36" s="569" t="str">
        <f>'[7]Trecho 30k'!B59</f>
        <v>SINALIZAÇÃO HORIZONTAL</v>
      </c>
      <c r="C36" s="570">
        <f>'[7]Trecho 30k'!$I$59*CRONOGRAMA30k!C37</f>
        <v>0</v>
      </c>
      <c r="D36" s="571"/>
      <c r="E36" s="570"/>
      <c r="F36" s="571"/>
      <c r="G36" s="570">
        <f>'[7]Trecho 30k'!$I$59*CRONOGRAMA30k!G37</f>
        <v>0</v>
      </c>
      <c r="H36" s="571"/>
      <c r="I36" s="570">
        <f>'[7]Trecho 30k'!$I$59*CRONOGRAMA30k!I37</f>
        <v>0</v>
      </c>
      <c r="J36" s="571"/>
      <c r="K36" s="570">
        <f>'[7]Trecho 30k'!$I$59*CRONOGRAMA30k!K37</f>
        <v>0</v>
      </c>
      <c r="L36" s="571"/>
      <c r="M36" s="570">
        <f>'Trecho 30k'!$I$59*M37</f>
        <v>0</v>
      </c>
      <c r="N36" s="571"/>
      <c r="O36" s="102">
        <f>SUM(C36:N36)</f>
        <v>0</v>
      </c>
      <c r="Q36" s="104"/>
      <c r="R36" s="109"/>
      <c r="S36" s="110"/>
    </row>
    <row r="37" spans="1:19" x14ac:dyDescent="0.25">
      <c r="A37" s="574"/>
      <c r="B37" s="569"/>
      <c r="C37" s="415"/>
      <c r="D37" s="414"/>
      <c r="E37" s="415"/>
      <c r="F37" s="414"/>
      <c r="G37" s="415"/>
      <c r="H37" s="414"/>
      <c r="I37" s="415"/>
      <c r="J37" s="414"/>
      <c r="K37" s="415"/>
      <c r="L37" s="414"/>
      <c r="M37" s="413">
        <v>1</v>
      </c>
      <c r="N37" s="414" t="e">
        <f>M36/$O$42</f>
        <v>#DIV/0!</v>
      </c>
      <c r="O37" s="414" t="e">
        <f>D37+F37+H37+J37+L37+N37</f>
        <v>#DIV/0!</v>
      </c>
      <c r="Q37" s="104">
        <f>C37+E37+G37+I37+K37+M37</f>
        <v>1</v>
      </c>
      <c r="R37" s="572"/>
      <c r="S37" s="559"/>
    </row>
    <row r="38" spans="1:19" ht="12.75" customHeight="1" x14ac:dyDescent="0.25">
      <c r="A38" s="97"/>
      <c r="B38" s="111"/>
      <c r="C38" s="416"/>
      <c r="D38" s="417"/>
      <c r="E38" s="416"/>
      <c r="F38" s="417"/>
      <c r="G38" s="416"/>
      <c r="H38" s="417"/>
      <c r="I38" s="416"/>
      <c r="J38" s="417"/>
      <c r="K38" s="416"/>
      <c r="L38" s="417"/>
      <c r="M38" s="416"/>
      <c r="N38" s="417"/>
      <c r="O38" s="418"/>
      <c r="Q38" s="104"/>
      <c r="R38" s="455"/>
      <c r="S38" s="454"/>
    </row>
    <row r="39" spans="1:19" x14ac:dyDescent="0.25">
      <c r="A39" s="568" t="s">
        <v>291</v>
      </c>
      <c r="B39" s="569" t="str">
        <f>'[7]Trecho 30k'!B62</f>
        <v>LIMPEZA GERAL</v>
      </c>
      <c r="C39" s="570">
        <f>'[7]Trecho 30k'!$I$62*CRONOGRAMA30k!C40</f>
        <v>0</v>
      </c>
      <c r="D39" s="571"/>
      <c r="E39" s="570">
        <f>'[7]Trecho 30k'!$I$62*CRONOGRAMA30k!E40</f>
        <v>0</v>
      </c>
      <c r="F39" s="571"/>
      <c r="G39" s="570">
        <f>'[7]Trecho 30k'!$I$62*CRONOGRAMA30k!G40</f>
        <v>0</v>
      </c>
      <c r="H39" s="571"/>
      <c r="I39" s="570">
        <f>'[7]Trecho 30k'!$I$62*CRONOGRAMA30k!I40</f>
        <v>0</v>
      </c>
      <c r="J39" s="571"/>
      <c r="K39" s="570">
        <f>'[7]Trecho 30k'!$I$62*CRONOGRAMA30k!K40</f>
        <v>0</v>
      </c>
      <c r="L39" s="571"/>
      <c r="M39" s="570">
        <f>'Trecho 30k'!$I$62*M40</f>
        <v>0</v>
      </c>
      <c r="N39" s="571"/>
      <c r="O39" s="102">
        <f>SUM(C39:N39)</f>
        <v>0</v>
      </c>
      <c r="Q39" s="104"/>
      <c r="R39" s="109"/>
      <c r="S39" s="110"/>
    </row>
    <row r="40" spans="1:19" ht="12.75" customHeight="1" x14ac:dyDescent="0.25">
      <c r="A40" s="568"/>
      <c r="B40" s="569"/>
      <c r="C40" s="415"/>
      <c r="D40" s="414"/>
      <c r="E40" s="415"/>
      <c r="F40" s="414"/>
      <c r="G40" s="415"/>
      <c r="H40" s="414"/>
      <c r="I40" s="415"/>
      <c r="J40" s="414"/>
      <c r="K40" s="415"/>
      <c r="L40" s="414"/>
      <c r="M40" s="413">
        <v>1</v>
      </c>
      <c r="N40" s="414" t="e">
        <f>M39/$O$42</f>
        <v>#DIV/0!</v>
      </c>
      <c r="O40" s="414" t="e">
        <f>D40+F40+H40+J40+L40+N40</f>
        <v>#DIV/0!</v>
      </c>
      <c r="Q40" s="104">
        <f>C40+E40+G40+I40+K40+M40</f>
        <v>1</v>
      </c>
      <c r="R40" s="572"/>
      <c r="S40" s="559"/>
    </row>
    <row r="41" spans="1:19" ht="12.75" customHeight="1" x14ac:dyDescent="0.25">
      <c r="A41" s="97"/>
      <c r="B41" s="98"/>
      <c r="C41" s="99"/>
      <c r="D41" s="100"/>
      <c r="E41" s="99"/>
      <c r="F41" s="100"/>
      <c r="G41" s="99"/>
      <c r="H41" s="100"/>
      <c r="I41" s="99"/>
      <c r="J41" s="100"/>
      <c r="K41" s="99"/>
      <c r="L41" s="100"/>
      <c r="M41" s="99"/>
      <c r="N41" s="100"/>
      <c r="O41" s="101"/>
    </row>
    <row r="42" spans="1:19" ht="17.25" customHeight="1" x14ac:dyDescent="0.25">
      <c r="A42" s="561" t="s">
        <v>11</v>
      </c>
      <c r="B42" s="561"/>
      <c r="C42" s="575">
        <f>C15+C18+C21+C24+C27+C30+C33+C36+C39</f>
        <v>0</v>
      </c>
      <c r="D42" s="576"/>
      <c r="E42" s="575" t="e">
        <f>E15+E18+E21+E24+E27+E30+E33+E36+E39</f>
        <v>#DIV/0!</v>
      </c>
      <c r="F42" s="576"/>
      <c r="G42" s="575" t="e">
        <f>G15+G18+G21+G24+G30+G33+G27+G36+G39</f>
        <v>#DIV/0!</v>
      </c>
      <c r="H42" s="576"/>
      <c r="I42" s="575" t="e">
        <f>I15+I18+I21+I30+I33+I24+I27+I36+I39</f>
        <v>#DIV/0!</v>
      </c>
      <c r="J42" s="576"/>
      <c r="K42" s="575" t="e">
        <f>K15+K18+K21+K30+K33+K24+K27+K36+K39</f>
        <v>#DIV/0!</v>
      </c>
      <c r="L42" s="576"/>
      <c r="M42" s="575">
        <f>M15+M18+M21+M30+M33+M24+M27+M36+M39</f>
        <v>0</v>
      </c>
      <c r="N42" s="576"/>
      <c r="O42" s="112" t="e">
        <f>SUM(C42:N42)</f>
        <v>#DIV/0!</v>
      </c>
      <c r="R42" s="96"/>
      <c r="S42" s="96"/>
    </row>
    <row r="43" spans="1:19" ht="17.25" customHeight="1" x14ac:dyDescent="0.25">
      <c r="A43" s="561"/>
      <c r="B43" s="561"/>
      <c r="C43" s="577" t="e">
        <f>D16+D19+D22+D25+D28+D31+D34+D37+D40</f>
        <v>#DIV/0!</v>
      </c>
      <c r="D43" s="578"/>
      <c r="E43" s="577" t="e">
        <f>F16+F19+F22+F25+F28+F31+F34+F37+F40</f>
        <v>#DIV/0!</v>
      </c>
      <c r="F43" s="578"/>
      <c r="G43" s="577" t="e">
        <f>H16+H19+H22+H25+H28+H31+H34+H37+H40</f>
        <v>#DIV/0!</v>
      </c>
      <c r="H43" s="578"/>
      <c r="I43" s="577" t="e">
        <f>J16+J19+J22+J25+J28+J31+J34+J37+J40</f>
        <v>#DIV/0!</v>
      </c>
      <c r="J43" s="578"/>
      <c r="K43" s="577" t="e">
        <f>L16+L19+L22+L25+L28+L31+L34+L37+L40</f>
        <v>#DIV/0!</v>
      </c>
      <c r="L43" s="578"/>
      <c r="M43" s="577" t="e">
        <f>N16+N19+N22+N25+N28+N31+N34+N37+N40</f>
        <v>#DIV/0!</v>
      </c>
      <c r="N43" s="578"/>
      <c r="O43" s="113" t="e">
        <f>SUM(C43:N43)</f>
        <v>#DIV/0!</v>
      </c>
      <c r="Q43" s="104" t="e">
        <f>SUM(C43:N43)</f>
        <v>#DIV/0!</v>
      </c>
    </row>
    <row r="44" spans="1:19" ht="12.75" customHeight="1" x14ac:dyDescent="0.25">
      <c r="A44" s="114"/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6"/>
      <c r="Q44" s="104"/>
    </row>
    <row r="45" spans="1:19" ht="12.75" customHeight="1" x14ac:dyDescent="0.25">
      <c r="A45" s="114"/>
      <c r="B45" s="117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9"/>
      <c r="Q45" s="104"/>
    </row>
    <row r="46" spans="1:19" ht="12.75" customHeight="1" x14ac:dyDescent="0.25">
      <c r="A46" s="144" t="e">
        <f>'[7]Trecho 30k'!B70</f>
        <v>#REF!</v>
      </c>
      <c r="B46" s="456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6"/>
      <c r="Q46" s="104"/>
    </row>
    <row r="47" spans="1:19" ht="12.75" customHeight="1" x14ac:dyDescent="0.25">
      <c r="A47" s="144"/>
      <c r="B47" s="456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6"/>
      <c r="Q47" s="104"/>
    </row>
    <row r="48" spans="1:19" ht="15" customHeight="1" x14ac:dyDescent="0.25">
      <c r="A48" s="147"/>
      <c r="B48" s="581" t="e">
        <f>'[7]Trecho 30k'!A73</f>
        <v>#REF!</v>
      </c>
      <c r="C48" s="581"/>
      <c r="D48" s="581"/>
      <c r="E48" s="581"/>
      <c r="F48" s="581"/>
      <c r="G48" s="581"/>
      <c r="H48" s="581"/>
      <c r="I48" s="581"/>
      <c r="J48" s="581"/>
      <c r="K48" s="581"/>
      <c r="L48" s="581"/>
      <c r="M48" s="581"/>
      <c r="N48" s="581"/>
      <c r="O48" s="581"/>
      <c r="Q48" s="104"/>
    </row>
    <row r="49" spans="1:19" ht="15" customHeight="1" x14ac:dyDescent="0.25">
      <c r="A49" s="147"/>
      <c r="B49" s="581" t="e">
        <f>'[7]Trecho 30k'!A74</f>
        <v>#REF!</v>
      </c>
      <c r="C49" s="581"/>
      <c r="D49" s="581"/>
      <c r="E49" s="581"/>
      <c r="F49" s="581"/>
      <c r="G49" s="581"/>
      <c r="H49" s="581"/>
      <c r="I49" s="581"/>
      <c r="J49" s="581"/>
      <c r="K49" s="581"/>
      <c r="L49" s="581"/>
      <c r="M49" s="581"/>
      <c r="N49" s="581"/>
      <c r="O49" s="581"/>
      <c r="Q49" s="104"/>
    </row>
    <row r="50" spans="1:19" ht="15" customHeight="1" x14ac:dyDescent="0.25">
      <c r="A50" s="147"/>
      <c r="B50" s="581" t="e">
        <f>'[7]Trecho 30k'!A75</f>
        <v>#REF!</v>
      </c>
      <c r="C50" s="581"/>
      <c r="D50" s="581"/>
      <c r="E50" s="581"/>
      <c r="F50" s="581"/>
      <c r="G50" s="581"/>
      <c r="H50" s="581"/>
      <c r="I50" s="581"/>
      <c r="J50" s="581"/>
      <c r="K50" s="581"/>
      <c r="L50" s="581"/>
      <c r="M50" s="581"/>
      <c r="N50" s="581"/>
      <c r="O50" s="581"/>
      <c r="Q50" s="104"/>
    </row>
    <row r="51" spans="1:19" ht="12.75" customHeight="1" x14ac:dyDescent="0.25">
      <c r="A51" s="120"/>
      <c r="B51" s="117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Q51" s="104"/>
    </row>
    <row r="52" spans="1:19" ht="12.75" customHeight="1" x14ac:dyDescent="0.25">
      <c r="A52" s="120"/>
      <c r="B52" s="117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9"/>
      <c r="Q52" s="104"/>
    </row>
    <row r="53" spans="1:19" ht="12.75" customHeight="1" x14ac:dyDescent="0.25">
      <c r="A53" s="120"/>
      <c r="B53" s="117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9"/>
      <c r="Q53" s="104"/>
    </row>
    <row r="54" spans="1:19" ht="12.75" customHeight="1" x14ac:dyDescent="0.25">
      <c r="A54" s="120"/>
      <c r="B54" s="120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2"/>
      <c r="Q54" s="104"/>
    </row>
    <row r="55" spans="1:19" ht="12.75" customHeight="1" x14ac:dyDescent="0.25">
      <c r="A55" s="120"/>
      <c r="B55" s="120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2"/>
      <c r="Q55" s="104"/>
    </row>
    <row r="56" spans="1:19" ht="12.75" customHeight="1" x14ac:dyDescent="0.25">
      <c r="A56" s="120"/>
      <c r="B56" s="120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2"/>
      <c r="Q56" s="104"/>
    </row>
    <row r="57" spans="1:19" ht="12.75" customHeight="1" x14ac:dyDescent="0.25"/>
    <row r="58" spans="1:19" ht="12.75" customHeight="1" x14ac:dyDescent="0.25">
      <c r="C58" s="579"/>
      <c r="D58" s="580"/>
      <c r="E58" s="579"/>
      <c r="F58" s="580"/>
      <c r="G58" s="579"/>
      <c r="H58" s="580"/>
      <c r="I58" s="579"/>
      <c r="J58" s="580"/>
      <c r="K58" s="579"/>
      <c r="L58" s="580"/>
      <c r="M58" s="579"/>
      <c r="N58" s="580"/>
      <c r="R58" s="579"/>
      <c r="S58" s="580"/>
    </row>
    <row r="59" spans="1:19" ht="12.75" customHeight="1" x14ac:dyDescent="0.25">
      <c r="O59" s="123"/>
    </row>
    <row r="60" spans="1:19" ht="12.75" customHeight="1" x14ac:dyDescent="0.25">
      <c r="C60" s="579"/>
      <c r="D60" s="580"/>
      <c r="E60" s="579"/>
      <c r="F60" s="580"/>
      <c r="G60" s="579"/>
      <c r="H60" s="580"/>
      <c r="I60" s="579"/>
      <c r="J60" s="580"/>
      <c r="K60" s="579"/>
      <c r="L60" s="580"/>
      <c r="M60" s="579"/>
      <c r="N60" s="580"/>
      <c r="R60" s="579"/>
      <c r="S60" s="580"/>
    </row>
    <row r="61" spans="1:19" ht="12.75" customHeight="1" x14ac:dyDescent="0.25"/>
    <row r="62" spans="1:19" ht="12.75" customHeight="1" x14ac:dyDescent="0.25">
      <c r="C62" s="579"/>
      <c r="D62" s="580"/>
      <c r="E62" s="579"/>
      <c r="F62" s="580"/>
      <c r="G62" s="579"/>
      <c r="H62" s="580"/>
      <c r="I62" s="579"/>
      <c r="J62" s="580"/>
      <c r="K62" s="579"/>
      <c r="L62" s="580"/>
      <c r="M62" s="579"/>
      <c r="N62" s="580"/>
      <c r="R62" s="572"/>
      <c r="S62" s="559"/>
    </row>
    <row r="63" spans="1:19" ht="12.75" customHeight="1" x14ac:dyDescent="0.25"/>
    <row r="64" spans="1:19" ht="12.75" customHeight="1" x14ac:dyDescent="0.25"/>
    <row r="65" spans="2:14" ht="12.75" customHeight="1" x14ac:dyDescent="0.25">
      <c r="C65" s="582"/>
      <c r="D65" s="583"/>
      <c r="E65" s="582"/>
      <c r="F65" s="583"/>
      <c r="G65" s="582"/>
      <c r="H65" s="583"/>
      <c r="I65" s="582"/>
      <c r="J65" s="583"/>
      <c r="K65" s="582"/>
      <c r="L65" s="583"/>
      <c r="M65" s="582"/>
      <c r="N65" s="583"/>
    </row>
    <row r="66" spans="2:14" ht="12.75" customHeight="1" x14ac:dyDescent="0.25"/>
    <row r="68" spans="2:14" x14ac:dyDescent="0.25">
      <c r="B68" s="54"/>
      <c r="C68" s="54"/>
      <c r="E68" s="54"/>
      <c r="G68" s="54"/>
      <c r="I68" s="54"/>
      <c r="K68" s="54"/>
      <c r="M68" s="54"/>
    </row>
    <row r="69" spans="2:14" x14ac:dyDescent="0.25">
      <c r="B69" s="54"/>
      <c r="C69" s="54"/>
      <c r="E69" s="54"/>
      <c r="G69" s="54"/>
      <c r="I69" s="54"/>
      <c r="K69" s="54"/>
      <c r="M69" s="54"/>
    </row>
    <row r="70" spans="2:14" x14ac:dyDescent="0.25">
      <c r="B70" s="54"/>
      <c r="C70" s="54"/>
      <c r="E70" s="54"/>
      <c r="G70" s="54"/>
      <c r="I70" s="54"/>
      <c r="K70" s="54"/>
      <c r="M70" s="54"/>
    </row>
    <row r="71" spans="2:14" x14ac:dyDescent="0.25">
      <c r="B71" s="54"/>
      <c r="C71" s="54"/>
      <c r="E71" s="54"/>
      <c r="G71" s="54"/>
      <c r="I71" s="54"/>
      <c r="K71" s="54"/>
      <c r="M71" s="54"/>
    </row>
    <row r="72" spans="2:14" x14ac:dyDescent="0.25">
      <c r="B72" s="54"/>
      <c r="C72" s="54"/>
      <c r="E72" s="54"/>
      <c r="G72" s="54"/>
      <c r="I72" s="54"/>
      <c r="K72" s="54"/>
      <c r="M72" s="54"/>
    </row>
    <row r="73" spans="2:14" x14ac:dyDescent="0.25">
      <c r="B73" s="54"/>
      <c r="C73" s="54"/>
      <c r="E73" s="54"/>
      <c r="G73" s="54"/>
      <c r="I73" s="54"/>
      <c r="K73" s="54"/>
      <c r="M73" s="54"/>
    </row>
  </sheetData>
  <mergeCells count="134">
    <mergeCell ref="R62:S62"/>
    <mergeCell ref="C65:D65"/>
    <mergeCell ref="E65:F65"/>
    <mergeCell ref="G65:H65"/>
    <mergeCell ref="I65:J65"/>
    <mergeCell ref="K65:L65"/>
    <mergeCell ref="M65:N65"/>
    <mergeCell ref="C62:D62"/>
    <mergeCell ref="E62:F62"/>
    <mergeCell ref="G62:H62"/>
    <mergeCell ref="I62:J62"/>
    <mergeCell ref="K62:L62"/>
    <mergeCell ref="M62:N62"/>
    <mergeCell ref="R58:S58"/>
    <mergeCell ref="C60:D60"/>
    <mergeCell ref="E60:F60"/>
    <mergeCell ref="G60:H60"/>
    <mergeCell ref="I60:J60"/>
    <mergeCell ref="K60:L60"/>
    <mergeCell ref="M60:N60"/>
    <mergeCell ref="R60:S60"/>
    <mergeCell ref="B48:O48"/>
    <mergeCell ref="B49:O49"/>
    <mergeCell ref="B50:O50"/>
    <mergeCell ref="C58:D58"/>
    <mergeCell ref="E58:F58"/>
    <mergeCell ref="G58:H58"/>
    <mergeCell ref="I58:J58"/>
    <mergeCell ref="K58:L58"/>
    <mergeCell ref="M58:N58"/>
    <mergeCell ref="M42:N42"/>
    <mergeCell ref="C43:D43"/>
    <mergeCell ref="E43:F43"/>
    <mergeCell ref="G43:H43"/>
    <mergeCell ref="I43:J43"/>
    <mergeCell ref="K43:L43"/>
    <mergeCell ref="M43:N43"/>
    <mergeCell ref="A42:B43"/>
    <mergeCell ref="C42:D42"/>
    <mergeCell ref="E42:F42"/>
    <mergeCell ref="G42:H42"/>
    <mergeCell ref="I42:J42"/>
    <mergeCell ref="K42:L42"/>
    <mergeCell ref="R37:S37"/>
    <mergeCell ref="A39:A40"/>
    <mergeCell ref="B39:B40"/>
    <mergeCell ref="C39:D39"/>
    <mergeCell ref="E39:F39"/>
    <mergeCell ref="G39:H39"/>
    <mergeCell ref="I39:J39"/>
    <mergeCell ref="K39:L39"/>
    <mergeCell ref="M39:N39"/>
    <mergeCell ref="R40:S40"/>
    <mergeCell ref="K33:L33"/>
    <mergeCell ref="M33:N33"/>
    <mergeCell ref="A36:A37"/>
    <mergeCell ref="B36:B37"/>
    <mergeCell ref="C36:D36"/>
    <mergeCell ref="E36:F36"/>
    <mergeCell ref="G36:H36"/>
    <mergeCell ref="I36:J36"/>
    <mergeCell ref="K36:L36"/>
    <mergeCell ref="M36:N36"/>
    <mergeCell ref="A33:A34"/>
    <mergeCell ref="B33:B34"/>
    <mergeCell ref="C33:D33"/>
    <mergeCell ref="E33:F33"/>
    <mergeCell ref="G33:H33"/>
    <mergeCell ref="I33:J33"/>
    <mergeCell ref="A30:A31"/>
    <mergeCell ref="B30:B31"/>
    <mergeCell ref="C30:D30"/>
    <mergeCell ref="E30:F30"/>
    <mergeCell ref="G30:H30"/>
    <mergeCell ref="I30:J30"/>
    <mergeCell ref="K30:L30"/>
    <mergeCell ref="M30:N30"/>
    <mergeCell ref="R31:S31"/>
    <mergeCell ref="A27:A28"/>
    <mergeCell ref="B27:B28"/>
    <mergeCell ref="C27:D27"/>
    <mergeCell ref="E27:F27"/>
    <mergeCell ref="G27:H27"/>
    <mergeCell ref="I27:J27"/>
    <mergeCell ref="K27:L27"/>
    <mergeCell ref="M27:N27"/>
    <mergeCell ref="R28:S28"/>
    <mergeCell ref="K21:L21"/>
    <mergeCell ref="M21:N21"/>
    <mergeCell ref="R22:S22"/>
    <mergeCell ref="A24:A25"/>
    <mergeCell ref="B24:B25"/>
    <mergeCell ref="C24:D24"/>
    <mergeCell ref="E24:F24"/>
    <mergeCell ref="G24:H24"/>
    <mergeCell ref="I24:J24"/>
    <mergeCell ref="K24:L24"/>
    <mergeCell ref="A21:A22"/>
    <mergeCell ref="B21:B22"/>
    <mergeCell ref="C21:D21"/>
    <mergeCell ref="E21:F21"/>
    <mergeCell ref="G21:H21"/>
    <mergeCell ref="I21:J21"/>
    <mergeCell ref="M24:N24"/>
    <mergeCell ref="R25:S25"/>
    <mergeCell ref="A18:A19"/>
    <mergeCell ref="B18:B19"/>
    <mergeCell ref="C18:D18"/>
    <mergeCell ref="E18:F18"/>
    <mergeCell ref="G18:H18"/>
    <mergeCell ref="I18:J18"/>
    <mergeCell ref="K18:L18"/>
    <mergeCell ref="M18:N18"/>
    <mergeCell ref="R19:S19"/>
    <mergeCell ref="A15:A16"/>
    <mergeCell ref="B15:B16"/>
    <mergeCell ref="C15:D15"/>
    <mergeCell ref="E15:F15"/>
    <mergeCell ref="G15:H15"/>
    <mergeCell ref="I15:J15"/>
    <mergeCell ref="K15:L15"/>
    <mergeCell ref="M15:N15"/>
    <mergeCell ref="R16:S16"/>
    <mergeCell ref="G1:L3"/>
    <mergeCell ref="A10:O10"/>
    <mergeCell ref="A12:A13"/>
    <mergeCell ref="B12:B13"/>
    <mergeCell ref="C12:D13"/>
    <mergeCell ref="E12:F13"/>
    <mergeCell ref="G12:H13"/>
    <mergeCell ref="I12:J13"/>
    <mergeCell ref="K12:L13"/>
    <mergeCell ref="M12:N13"/>
    <mergeCell ref="O12:O13"/>
  </mergeCells>
  <printOptions horizontalCentered="1"/>
  <pageMargins left="0.51181102362204722" right="0.51181102362204722" top="0.51181102362204722" bottom="0.78740157480314965" header="0.31496062992125984" footer="0.31496062992125984"/>
  <pageSetup paperSize="9" scale="7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M69"/>
  <sheetViews>
    <sheetView topLeftCell="A25" workbookViewId="0">
      <selection activeCell="F26" sqref="F26:G29"/>
    </sheetView>
  </sheetViews>
  <sheetFormatPr defaultRowHeight="15" x14ac:dyDescent="0.25"/>
  <cols>
    <col min="1" max="1" width="3.85546875" style="221" customWidth="1"/>
    <col min="2" max="2" width="43.85546875" style="221" customWidth="1"/>
    <col min="3" max="3" width="9.140625" style="221"/>
    <col min="4" max="4" width="5" style="221" customWidth="1"/>
    <col min="5" max="5" width="7" style="221" customWidth="1"/>
    <col min="6" max="6" width="13.7109375" style="221" customWidth="1"/>
    <col min="7" max="7" width="12.28515625" style="221" customWidth="1"/>
    <col min="8" max="8" width="11.5703125" style="221" customWidth="1"/>
    <col min="9" max="9" width="15.5703125" style="221" customWidth="1"/>
    <col min="10" max="10" width="31.28515625" style="221" customWidth="1"/>
    <col min="11" max="11" width="15.85546875" style="221" customWidth="1"/>
    <col min="12" max="12" width="9.140625" style="221" customWidth="1"/>
    <col min="13" max="16384" width="9.140625" style="221"/>
  </cols>
  <sheetData>
    <row r="1" spans="1:12" s="421" customFormat="1" x14ac:dyDescent="0.25">
      <c r="A1" s="429"/>
      <c r="B1" s="429"/>
      <c r="C1" s="429"/>
      <c r="D1" s="429"/>
      <c r="E1" s="429"/>
      <c r="F1" s="429"/>
      <c r="G1" s="429"/>
      <c r="H1" s="429"/>
      <c r="I1" s="429"/>
    </row>
    <row r="2" spans="1:12" s="421" customFormat="1" x14ac:dyDescent="0.25">
      <c r="A2" s="429"/>
      <c r="B2" s="429"/>
      <c r="C2" s="429"/>
      <c r="D2" s="429"/>
      <c r="E2" s="429"/>
      <c r="F2" s="429"/>
      <c r="G2" s="429"/>
      <c r="H2" s="429"/>
      <c r="I2" s="429"/>
    </row>
    <row r="3" spans="1:12" s="421" customFormat="1" x14ac:dyDescent="0.25">
      <c r="A3" s="429"/>
      <c r="B3" s="429"/>
      <c r="C3" s="429"/>
      <c r="D3" s="429"/>
      <c r="E3" s="429"/>
      <c r="F3" s="429"/>
      <c r="G3" s="429"/>
      <c r="H3" s="429"/>
      <c r="I3" s="429"/>
    </row>
    <row r="4" spans="1:12" x14ac:dyDescent="0.25">
      <c r="A4" s="584" t="s">
        <v>295</v>
      </c>
      <c r="B4" s="584"/>
      <c r="C4" s="584"/>
      <c r="D4" s="584"/>
      <c r="E4" s="584"/>
      <c r="F4" s="584"/>
      <c r="G4" s="584"/>
      <c r="H4" s="584"/>
      <c r="I4" s="584"/>
    </row>
    <row r="5" spans="1:12" x14ac:dyDescent="0.25">
      <c r="J5" s="222"/>
    </row>
    <row r="6" spans="1:12" s="296" customFormat="1" ht="15" customHeight="1" x14ac:dyDescent="0.25">
      <c r="A6" s="529" t="str">
        <f>'Trecho 2k'!A5:F5</f>
        <v>SISTEMA DE REGISTRO DE PREÇO CODEVASF</v>
      </c>
      <c r="B6" s="529"/>
      <c r="C6" s="529"/>
      <c r="D6" s="529"/>
      <c r="E6" s="529"/>
      <c r="F6" s="529"/>
      <c r="G6" s="306"/>
      <c r="H6" s="402"/>
      <c r="I6" s="403"/>
      <c r="J6" s="295"/>
    </row>
    <row r="7" spans="1:12" s="296" customFormat="1" ht="30" customHeight="1" x14ac:dyDescent="0.25">
      <c r="A7" s="529" t="str">
        <f>'Trecho 30k'!A6:I6</f>
        <v>OBRA: PAVIMENTAÇÃO ASFÁLTICA DE VIAS URBANAS E RURAIS EM MUNICÍPIOS DIVERSOS NA ÁREA DE ATUAÇÃO DA CODEVASF, NO ESTADO DO TOCANTINS</v>
      </c>
      <c r="B7" s="529"/>
      <c r="C7" s="529"/>
      <c r="D7" s="529"/>
      <c r="E7" s="529"/>
      <c r="F7" s="529"/>
      <c r="G7" s="529"/>
      <c r="H7" s="529"/>
      <c r="I7" s="529"/>
      <c r="J7" s="297" t="s">
        <v>296</v>
      </c>
      <c r="K7" s="298">
        <v>74.11</v>
      </c>
      <c r="L7" s="299" t="s">
        <v>297</v>
      </c>
    </row>
    <row r="8" spans="1:12" x14ac:dyDescent="0.25">
      <c r="J8" s="223" t="s">
        <v>298</v>
      </c>
      <c r="K8" s="224">
        <v>24.23</v>
      </c>
      <c r="L8" s="225" t="s">
        <v>297</v>
      </c>
    </row>
    <row r="9" spans="1:12" x14ac:dyDescent="0.25">
      <c r="B9" s="226"/>
      <c r="C9" s="226"/>
      <c r="D9" s="226"/>
      <c r="E9" s="226"/>
      <c r="F9" s="226"/>
      <c r="G9" s="226"/>
      <c r="H9" s="226"/>
      <c r="I9" s="226"/>
      <c r="J9" s="223" t="s">
        <v>299</v>
      </c>
      <c r="K9" s="224">
        <v>8</v>
      </c>
      <c r="L9" s="225" t="s">
        <v>300</v>
      </c>
    </row>
    <row r="10" spans="1:12" ht="11.25" customHeight="1" x14ac:dyDescent="0.25">
      <c r="A10" s="227" t="s">
        <v>301</v>
      </c>
      <c r="B10" s="228" t="s">
        <v>302</v>
      </c>
      <c r="C10" s="227" t="s">
        <v>303</v>
      </c>
      <c r="D10" s="585" t="s">
        <v>304</v>
      </c>
      <c r="E10" s="585"/>
      <c r="F10" s="228" t="s">
        <v>442</v>
      </c>
      <c r="G10" s="229" t="s">
        <v>305</v>
      </c>
      <c r="H10" s="229" t="s">
        <v>306</v>
      </c>
      <c r="I10" s="230" t="s">
        <v>307</v>
      </c>
      <c r="J10" s="223" t="s">
        <v>308</v>
      </c>
      <c r="K10" s="224">
        <v>3.9735659999999999</v>
      </c>
      <c r="L10" s="225" t="s">
        <v>309</v>
      </c>
    </row>
    <row r="11" spans="1:12" s="236" customFormat="1" x14ac:dyDescent="0.25">
      <c r="A11" s="231" t="s">
        <v>41</v>
      </c>
      <c r="B11" s="232" t="s">
        <v>310</v>
      </c>
      <c r="C11" s="233"/>
      <c r="D11" s="233"/>
      <c r="E11" s="233"/>
      <c r="F11" s="233"/>
      <c r="G11" s="233"/>
      <c r="H11" s="234"/>
      <c r="I11" s="235">
        <f>H39</f>
        <v>0</v>
      </c>
    </row>
    <row r="12" spans="1:12" x14ac:dyDescent="0.25">
      <c r="A12" s="237" t="s">
        <v>12</v>
      </c>
      <c r="B12" s="238" t="s">
        <v>311</v>
      </c>
      <c r="C12" s="238"/>
      <c r="D12" s="238"/>
      <c r="E12" s="238"/>
      <c r="F12" s="238"/>
      <c r="G12" s="238"/>
      <c r="H12" s="239"/>
      <c r="I12" s="240"/>
    </row>
    <row r="13" spans="1:12" ht="15" customHeight="1" x14ac:dyDescent="0.25">
      <c r="A13" s="237" t="s">
        <v>172</v>
      </c>
      <c r="B13" s="238" t="s">
        <v>312</v>
      </c>
      <c r="C13" s="241"/>
      <c r="D13" s="586"/>
      <c r="E13" s="586"/>
      <c r="F13" s="242"/>
      <c r="G13" s="243"/>
      <c r="H13" s="244"/>
      <c r="I13" s="245"/>
      <c r="K13" s="246"/>
    </row>
    <row r="14" spans="1:12" ht="15" customHeight="1" x14ac:dyDescent="0.25">
      <c r="A14" s="247"/>
      <c r="B14" s="248" t="s">
        <v>313</v>
      </c>
      <c r="C14" s="241" t="s">
        <v>101</v>
      </c>
      <c r="D14" s="586">
        <v>20</v>
      </c>
      <c r="E14" s="586"/>
      <c r="F14" s="249"/>
      <c r="G14" s="243"/>
      <c r="H14" s="250">
        <f>ROUND(G14*D14,2)</f>
        <v>0</v>
      </c>
      <c r="I14" s="245"/>
      <c r="K14" s="246"/>
    </row>
    <row r="15" spans="1:12" ht="15" customHeight="1" x14ac:dyDescent="0.25">
      <c r="A15" s="251"/>
      <c r="B15" s="248" t="s">
        <v>314</v>
      </c>
      <c r="C15" s="241" t="s">
        <v>101</v>
      </c>
      <c r="D15" s="586">
        <v>20</v>
      </c>
      <c r="E15" s="586"/>
      <c r="F15" s="249"/>
      <c r="G15" s="243"/>
      <c r="H15" s="250">
        <f>ROUND(G15*D15,2)</f>
        <v>0</v>
      </c>
      <c r="I15" s="245"/>
      <c r="J15" s="252"/>
    </row>
    <row r="16" spans="1:12" ht="15" customHeight="1" x14ac:dyDescent="0.25">
      <c r="A16" s="251"/>
      <c r="B16" s="248" t="s">
        <v>315</v>
      </c>
      <c r="C16" s="241" t="s">
        <v>101</v>
      </c>
      <c r="D16" s="586">
        <v>20</v>
      </c>
      <c r="E16" s="586"/>
      <c r="F16" s="249"/>
      <c r="G16" s="243"/>
      <c r="H16" s="250">
        <f>ROUND(G16*D16,2)</f>
        <v>0</v>
      </c>
      <c r="I16" s="245"/>
      <c r="J16" s="252"/>
    </row>
    <row r="17" spans="1:11" ht="15" customHeight="1" x14ac:dyDescent="0.25">
      <c r="A17" s="251"/>
      <c r="B17" s="248" t="s">
        <v>316</v>
      </c>
      <c r="C17" s="241" t="s">
        <v>101</v>
      </c>
      <c r="D17" s="586">
        <v>20</v>
      </c>
      <c r="E17" s="586"/>
      <c r="F17" s="249"/>
      <c r="G17" s="243"/>
      <c r="H17" s="250">
        <f>ROUND(G17*D17,2)</f>
        <v>0</v>
      </c>
      <c r="I17" s="245"/>
      <c r="J17" s="253"/>
      <c r="K17" s="254"/>
    </row>
    <row r="18" spans="1:11" x14ac:dyDescent="0.25">
      <c r="A18" s="255" t="s">
        <v>173</v>
      </c>
      <c r="B18" s="238" t="s">
        <v>317</v>
      </c>
      <c r="C18" s="241"/>
      <c r="D18" s="256"/>
      <c r="E18" s="256"/>
      <c r="F18" s="256"/>
      <c r="G18" s="243"/>
      <c r="H18" s="250"/>
      <c r="I18" s="245"/>
      <c r="J18" s="246"/>
    </row>
    <row r="19" spans="1:11" ht="15" customHeight="1" x14ac:dyDescent="0.25">
      <c r="A19" s="251"/>
      <c r="B19" s="248" t="s">
        <v>313</v>
      </c>
      <c r="C19" s="241" t="s">
        <v>101</v>
      </c>
      <c r="D19" s="586">
        <v>40</v>
      </c>
      <c r="E19" s="586"/>
      <c r="F19" s="249"/>
      <c r="G19" s="243"/>
      <c r="H19" s="250">
        <f>ROUND(G19*D19,2)</f>
        <v>0</v>
      </c>
      <c r="I19" s="245"/>
      <c r="J19" s="254"/>
    </row>
    <row r="20" spans="1:11" ht="15" customHeight="1" x14ac:dyDescent="0.25">
      <c r="A20" s="251"/>
      <c r="B20" s="248" t="s">
        <v>318</v>
      </c>
      <c r="C20" s="241" t="s">
        <v>101</v>
      </c>
      <c r="D20" s="586">
        <v>40</v>
      </c>
      <c r="E20" s="586"/>
      <c r="F20" s="249"/>
      <c r="G20" s="243"/>
      <c r="H20" s="250">
        <f>ROUND(G20*D20,2)</f>
        <v>0</v>
      </c>
      <c r="I20" s="245"/>
    </row>
    <row r="21" spans="1:11" ht="15" customHeight="1" x14ac:dyDescent="0.25">
      <c r="B21" s="587" t="s">
        <v>319</v>
      </c>
      <c r="C21" s="587"/>
      <c r="D21" s="587"/>
      <c r="E21" s="587"/>
      <c r="F21" s="587"/>
      <c r="G21" s="587"/>
      <c r="H21" s="257">
        <f>SUM(H14:H20)</f>
        <v>0</v>
      </c>
      <c r="I21" s="245"/>
    </row>
    <row r="22" spans="1:11" ht="15" customHeight="1" x14ac:dyDescent="0.25">
      <c r="B22" s="587" t="str">
        <f>CONCATENATE("SUBTOTAL DA MÃO DE OBRA COM LEIS SOCIAIS (",K7,"%):")</f>
        <v>SUBTOTAL DA MÃO DE OBRA COM LEIS SOCIAIS (74,11%):</v>
      </c>
      <c r="C22" s="587"/>
      <c r="D22" s="587"/>
      <c r="E22" s="587"/>
      <c r="F22" s="587"/>
      <c r="G22" s="587"/>
      <c r="H22" s="257">
        <f>ROUND(K7*(H21/100),2)</f>
        <v>0</v>
      </c>
      <c r="I22" s="245"/>
      <c r="K22" s="253"/>
    </row>
    <row r="23" spans="1:11" ht="15" customHeight="1" x14ac:dyDescent="0.25">
      <c r="B23" s="587" t="s">
        <v>320</v>
      </c>
      <c r="C23" s="587"/>
      <c r="D23" s="587"/>
      <c r="E23" s="587"/>
      <c r="F23" s="587"/>
      <c r="G23" s="587"/>
      <c r="H23" s="257">
        <f>SUM(H21:H22)</f>
        <v>0</v>
      </c>
      <c r="I23" s="245"/>
    </row>
    <row r="24" spans="1:11" ht="15" customHeight="1" x14ac:dyDescent="0.25">
      <c r="B24" s="258"/>
      <c r="C24" s="258"/>
      <c r="D24" s="258"/>
      <c r="E24" s="258"/>
      <c r="F24" s="258"/>
      <c r="G24" s="258"/>
      <c r="H24" s="259"/>
      <c r="I24" s="245"/>
      <c r="J24" s="254"/>
    </row>
    <row r="25" spans="1:11" ht="15.75" customHeight="1" x14ac:dyDescent="0.25">
      <c r="A25" s="237" t="s">
        <v>70</v>
      </c>
      <c r="B25" s="238" t="s">
        <v>321</v>
      </c>
      <c r="C25" s="227" t="s">
        <v>303</v>
      </c>
      <c r="D25" s="585" t="s">
        <v>304</v>
      </c>
      <c r="E25" s="585"/>
      <c r="F25" s="227"/>
      <c r="G25" s="229" t="s">
        <v>305</v>
      </c>
      <c r="H25" s="229" t="s">
        <v>306</v>
      </c>
      <c r="I25" s="230"/>
      <c r="J25" s="260"/>
    </row>
    <row r="26" spans="1:11" ht="15" customHeight="1" x14ac:dyDescent="0.25">
      <c r="B26" s="248" t="s">
        <v>322</v>
      </c>
      <c r="C26" s="241" t="s">
        <v>101</v>
      </c>
      <c r="D26" s="586">
        <v>40</v>
      </c>
      <c r="E26" s="586"/>
      <c r="F26" s="249"/>
      <c r="G26" s="243"/>
      <c r="H26" s="250">
        <f>ROUND(G26*D26,2)</f>
        <v>0</v>
      </c>
      <c r="I26" s="245"/>
      <c r="J26" s="253"/>
      <c r="K26" s="261"/>
    </row>
    <row r="27" spans="1:11" ht="15" customHeight="1" x14ac:dyDescent="0.25">
      <c r="B27" s="248" t="s">
        <v>323</v>
      </c>
      <c r="C27" s="241" t="s">
        <v>324</v>
      </c>
      <c r="D27" s="586">
        <v>100</v>
      </c>
      <c r="E27" s="586"/>
      <c r="F27" s="249"/>
      <c r="G27" s="243"/>
      <c r="H27" s="262">
        <f>G27*D27</f>
        <v>0</v>
      </c>
      <c r="I27" s="245"/>
      <c r="J27" s="253"/>
    </row>
    <row r="28" spans="1:11" ht="15" customHeight="1" x14ac:dyDescent="0.25">
      <c r="A28" s="237" t="s">
        <v>71</v>
      </c>
      <c r="B28" s="238" t="s">
        <v>325</v>
      </c>
      <c r="C28" s="241"/>
      <c r="D28" s="586"/>
      <c r="E28" s="586"/>
      <c r="F28" s="242"/>
      <c r="G28" s="243"/>
      <c r="H28" s="250"/>
      <c r="I28" s="245"/>
      <c r="J28" s="254"/>
    </row>
    <row r="29" spans="1:11" ht="15" customHeight="1" x14ac:dyDescent="0.25">
      <c r="B29" s="248" t="s">
        <v>326</v>
      </c>
      <c r="C29" s="241" t="s">
        <v>101</v>
      </c>
      <c r="D29" s="586">
        <v>15</v>
      </c>
      <c r="E29" s="586"/>
      <c r="F29" s="249"/>
      <c r="G29" s="243"/>
      <c r="H29" s="250">
        <f>G29*D29</f>
        <v>0</v>
      </c>
      <c r="I29" s="245"/>
      <c r="J29" s="254"/>
      <c r="K29" s="254"/>
    </row>
    <row r="30" spans="1:11" ht="15" customHeight="1" x14ac:dyDescent="0.25">
      <c r="B30" s="587" t="s">
        <v>327</v>
      </c>
      <c r="C30" s="587"/>
      <c r="D30" s="587"/>
      <c r="E30" s="587"/>
      <c r="F30" s="587"/>
      <c r="G30" s="587"/>
      <c r="H30" s="257">
        <f>SUM(H26:H29)</f>
        <v>0</v>
      </c>
      <c r="I30" s="245"/>
      <c r="J30" s="254"/>
    </row>
    <row r="31" spans="1:11" ht="15" customHeight="1" x14ac:dyDescent="0.25">
      <c r="B31" s="587" t="s">
        <v>328</v>
      </c>
      <c r="C31" s="587"/>
      <c r="D31" s="587"/>
      <c r="E31" s="587"/>
      <c r="F31" s="587"/>
      <c r="G31" s="587"/>
      <c r="H31" s="257">
        <f>H23+H30</f>
        <v>0</v>
      </c>
      <c r="I31" s="245"/>
      <c r="J31" s="254"/>
    </row>
    <row r="32" spans="1:11" ht="15" customHeight="1" x14ac:dyDescent="0.25">
      <c r="B32" s="587" t="s">
        <v>329</v>
      </c>
      <c r="C32" s="587"/>
      <c r="D32" s="587"/>
      <c r="E32" s="587"/>
      <c r="F32" s="587"/>
      <c r="G32" s="587"/>
      <c r="H32" s="257">
        <f>H31*0.06</f>
        <v>0</v>
      </c>
      <c r="I32" s="245"/>
    </row>
    <row r="33" spans="1:10" ht="15" customHeight="1" x14ac:dyDescent="0.25">
      <c r="B33" s="587" t="s">
        <v>330</v>
      </c>
      <c r="C33" s="587"/>
      <c r="D33" s="587"/>
      <c r="E33" s="587"/>
      <c r="F33" s="587"/>
      <c r="G33" s="587"/>
      <c r="H33" s="257">
        <f>H32+H31</f>
        <v>0</v>
      </c>
      <c r="I33" s="245"/>
      <c r="J33" s="254"/>
    </row>
    <row r="34" spans="1:10" ht="15" customHeight="1" x14ac:dyDescent="0.25">
      <c r="B34" s="258"/>
      <c r="C34" s="258"/>
      <c r="D34" s="258"/>
      <c r="E34" s="258"/>
      <c r="F34" s="258"/>
      <c r="G34" s="258"/>
      <c r="H34" s="229"/>
      <c r="I34" s="245"/>
    </row>
    <row r="35" spans="1:10" ht="15" customHeight="1" x14ac:dyDescent="0.25">
      <c r="A35" s="237"/>
      <c r="B35" s="587" t="s">
        <v>331</v>
      </c>
      <c r="C35" s="587"/>
      <c r="D35" s="587"/>
      <c r="E35" s="587"/>
      <c r="F35" s="587"/>
      <c r="G35" s="587"/>
      <c r="H35" s="257">
        <f>SUM(H33)</f>
        <v>0</v>
      </c>
      <c r="I35" s="240"/>
    </row>
    <row r="36" spans="1:10" ht="15" customHeight="1" x14ac:dyDescent="0.25">
      <c r="A36" s="263"/>
      <c r="B36" s="587" t="str">
        <f>CONCATENATE("SUBTOTAL (DIA-CONSIDERANDO ",K9," DIAS TRABALHADOS):")</f>
        <v>SUBTOTAL (DIA-CONSIDERANDO 8 DIAS TRABALHADOS):</v>
      </c>
      <c r="C36" s="587"/>
      <c r="D36" s="587"/>
      <c r="E36" s="587"/>
      <c r="F36" s="587"/>
      <c r="G36" s="587"/>
      <c r="H36" s="257"/>
      <c r="I36" s="245"/>
    </row>
    <row r="37" spans="1:10" ht="15" customHeight="1" x14ac:dyDescent="0.25">
      <c r="A37" s="263"/>
      <c r="B37" s="587" t="str">
        <f>CONCATENATE("SUBTOTAL LEV. PLANIALTIMÉTRICO (CONSIDERANDO UMA PRODUTIVIDADE DE  ",K10," km/DIA)"&amp;"):")</f>
        <v>SUBTOTAL LEV. PLANIALTIMÉTRICO (CONSIDERANDO UMA PRODUTIVIDADE DE  3,973566 km/DIA)):</v>
      </c>
      <c r="C37" s="587"/>
      <c r="D37" s="587"/>
      <c r="E37" s="587"/>
      <c r="F37" s="587"/>
      <c r="G37" s="587"/>
      <c r="H37" s="257">
        <f>ROUND(((6000)/K10/1000)*H35,3)</f>
        <v>0</v>
      </c>
      <c r="I37" s="245"/>
    </row>
    <row r="38" spans="1:10" ht="15" customHeight="1" x14ac:dyDescent="0.25">
      <c r="A38" s="263"/>
      <c r="B38" s="587" t="str">
        <f>CONCATENATE("CUSTO COM BDI (",K8,"%):")</f>
        <v>CUSTO COM BDI (24,23%):</v>
      </c>
      <c r="C38" s="587"/>
      <c r="D38" s="587"/>
      <c r="E38" s="587"/>
      <c r="F38" s="587"/>
      <c r="G38" s="587"/>
      <c r="H38" s="257">
        <f>ROUND(H37*24.23/100,2)</f>
        <v>0</v>
      </c>
      <c r="I38" s="257"/>
    </row>
    <row r="39" spans="1:10" ht="15" customHeight="1" x14ac:dyDescent="0.25">
      <c r="A39" s="263"/>
      <c r="B39" s="587" t="s">
        <v>332</v>
      </c>
      <c r="C39" s="587"/>
      <c r="D39" s="587"/>
      <c r="E39" s="587"/>
      <c r="F39" s="587"/>
      <c r="G39" s="587"/>
      <c r="H39" s="257">
        <f>H37+H38</f>
        <v>0</v>
      </c>
      <c r="I39" s="486">
        <f>ROUND(H39-H38,2)</f>
        <v>0</v>
      </c>
      <c r="J39" s="261"/>
    </row>
    <row r="40" spans="1:10" ht="15" customHeight="1" x14ac:dyDescent="0.25">
      <c r="A40" s="263"/>
      <c r="B40" s="258"/>
      <c r="C40" s="258"/>
      <c r="D40" s="258"/>
      <c r="E40" s="258"/>
      <c r="F40" s="258"/>
      <c r="G40" s="258"/>
      <c r="H40" s="244"/>
      <c r="I40" s="245"/>
    </row>
    <row r="41" spans="1:10" s="236" customFormat="1" ht="15" customHeight="1" x14ac:dyDescent="0.25">
      <c r="A41" s="231" t="s">
        <v>42</v>
      </c>
      <c r="B41" s="232" t="s">
        <v>333</v>
      </c>
      <c r="C41" s="233"/>
      <c r="D41" s="233"/>
      <c r="E41" s="233"/>
      <c r="F41" s="233"/>
      <c r="G41" s="233"/>
      <c r="H41" s="234"/>
      <c r="I41" s="235">
        <f>H61</f>
        <v>0</v>
      </c>
    </row>
    <row r="42" spans="1:10" ht="18" customHeight="1" x14ac:dyDescent="0.25">
      <c r="A42" s="237" t="s">
        <v>14</v>
      </c>
      <c r="B42" s="238" t="s">
        <v>334</v>
      </c>
      <c r="C42" s="258"/>
      <c r="D42" s="258"/>
      <c r="E42" s="258"/>
      <c r="F42" s="258"/>
      <c r="G42" s="258"/>
      <c r="H42" s="244"/>
      <c r="I42" s="245"/>
    </row>
    <row r="43" spans="1:10" ht="15" customHeight="1" x14ac:dyDescent="0.25">
      <c r="A43" s="237" t="s">
        <v>16</v>
      </c>
      <c r="B43" s="238" t="s">
        <v>335</v>
      </c>
      <c r="C43" s="241" t="s">
        <v>336</v>
      </c>
      <c r="D43" s="588">
        <v>1</v>
      </c>
      <c r="E43" s="588"/>
      <c r="F43" s="264"/>
      <c r="G43" s="243">
        <f>G44</f>
        <v>0</v>
      </c>
      <c r="H43" s="257">
        <f>ROUND(G43*D43,2)</f>
        <v>0</v>
      </c>
      <c r="I43" s="245"/>
    </row>
    <row r="44" spans="1:10" ht="15" customHeight="1" x14ac:dyDescent="0.25">
      <c r="A44" s="237" t="s">
        <v>68</v>
      </c>
      <c r="B44" s="238" t="s">
        <v>337</v>
      </c>
      <c r="C44" s="241" t="s">
        <v>336</v>
      </c>
      <c r="D44" s="588">
        <v>1</v>
      </c>
      <c r="E44" s="588"/>
      <c r="F44" s="264"/>
      <c r="G44" s="243">
        <f>G46+G54</f>
        <v>0</v>
      </c>
      <c r="H44" s="243"/>
      <c r="I44" s="245"/>
    </row>
    <row r="45" spans="1:10" ht="15" customHeight="1" x14ac:dyDescent="0.25">
      <c r="A45" s="263"/>
      <c r="B45" s="248" t="s">
        <v>338</v>
      </c>
      <c r="C45" s="241"/>
      <c r="D45" s="588"/>
      <c r="E45" s="588"/>
      <c r="F45" s="264"/>
      <c r="G45" s="243"/>
      <c r="H45" s="243"/>
      <c r="I45" s="245"/>
    </row>
    <row r="46" spans="1:10" ht="15" customHeight="1" x14ac:dyDescent="0.25">
      <c r="A46" s="265" t="s">
        <v>172</v>
      </c>
      <c r="B46" s="248" t="s">
        <v>339</v>
      </c>
      <c r="C46" s="241"/>
      <c r="D46" s="588">
        <v>1</v>
      </c>
      <c r="E46" s="588"/>
      <c r="F46" s="264"/>
      <c r="G46" s="243">
        <f>ROUND((D48/D49)*D52,2)</f>
        <v>0</v>
      </c>
      <c r="H46" s="243"/>
      <c r="I46" s="245"/>
    </row>
    <row r="47" spans="1:10" ht="15" customHeight="1" x14ac:dyDescent="0.25">
      <c r="A47" s="263"/>
      <c r="B47" s="248" t="s">
        <v>340</v>
      </c>
      <c r="C47" s="241"/>
      <c r="D47" s="589"/>
      <c r="E47" s="589"/>
      <c r="F47" s="266"/>
      <c r="G47" s="243"/>
      <c r="H47" s="243"/>
      <c r="I47" s="245"/>
    </row>
    <row r="48" spans="1:10" ht="15" customHeight="1" x14ac:dyDescent="0.25">
      <c r="A48" s="263"/>
      <c r="B48" s="248" t="s">
        <v>341</v>
      </c>
      <c r="C48" s="241" t="s">
        <v>286</v>
      </c>
      <c r="D48" s="588">
        <f>SUM(G19+G20)*40</f>
        <v>0</v>
      </c>
      <c r="E48" s="588"/>
      <c r="F48" s="264"/>
      <c r="G48" s="243"/>
      <c r="H48" s="243"/>
      <c r="I48" s="245"/>
    </row>
    <row r="49" spans="1:13" ht="24" x14ac:dyDescent="0.25">
      <c r="A49" s="263"/>
      <c r="B49" s="248" t="s">
        <v>342</v>
      </c>
      <c r="C49" s="241" t="s">
        <v>101</v>
      </c>
      <c r="D49" s="588">
        <v>24</v>
      </c>
      <c r="E49" s="588"/>
      <c r="F49" s="264"/>
      <c r="G49" s="243"/>
      <c r="H49" s="243"/>
      <c r="I49" s="245"/>
    </row>
    <row r="50" spans="1:13" ht="24" x14ac:dyDescent="0.25">
      <c r="A50" s="263"/>
      <c r="B50" s="248" t="s">
        <v>343</v>
      </c>
      <c r="C50" s="241" t="s">
        <v>344</v>
      </c>
      <c r="D50" s="588">
        <f>K9</f>
        <v>8</v>
      </c>
      <c r="E50" s="588"/>
      <c r="F50" s="264"/>
      <c r="G50" s="243"/>
      <c r="H50" s="243"/>
      <c r="I50" s="245"/>
    </row>
    <row r="51" spans="1:13" ht="15" customHeight="1" x14ac:dyDescent="0.25">
      <c r="A51" s="263"/>
      <c r="B51" s="248" t="s">
        <v>345</v>
      </c>
      <c r="C51" s="241" t="s">
        <v>101</v>
      </c>
      <c r="D51" s="588">
        <v>8</v>
      </c>
      <c r="E51" s="588"/>
      <c r="F51" s="264"/>
      <c r="G51" s="243"/>
      <c r="H51" s="243"/>
      <c r="I51" s="245"/>
    </row>
    <row r="52" spans="1:13" ht="24" x14ac:dyDescent="0.25">
      <c r="A52" s="263"/>
      <c r="B52" s="248" t="s">
        <v>346</v>
      </c>
      <c r="C52" s="241" t="s">
        <v>101</v>
      </c>
      <c r="D52" s="588">
        <v>8</v>
      </c>
      <c r="E52" s="588"/>
      <c r="F52" s="264"/>
      <c r="G52" s="243"/>
      <c r="H52" s="243"/>
      <c r="I52" s="245"/>
      <c r="J52" s="260"/>
    </row>
    <row r="53" spans="1:13" ht="15" customHeight="1" x14ac:dyDescent="0.25">
      <c r="A53" s="263"/>
      <c r="B53" s="245"/>
      <c r="C53" s="241"/>
      <c r="D53" s="589"/>
      <c r="E53" s="589"/>
      <c r="F53" s="266"/>
      <c r="G53" s="243"/>
      <c r="H53" s="243"/>
      <c r="I53" s="245"/>
    </row>
    <row r="54" spans="1:13" ht="15" customHeight="1" x14ac:dyDescent="0.25">
      <c r="A54" s="265" t="s">
        <v>173</v>
      </c>
      <c r="B54" s="248" t="s">
        <v>347</v>
      </c>
      <c r="C54" s="241" t="s">
        <v>297</v>
      </c>
      <c r="D54" s="588">
        <f>K7</f>
        <v>74.11</v>
      </c>
      <c r="E54" s="588"/>
      <c r="F54" s="264"/>
      <c r="G54" s="243">
        <f>ROUND(G46*D54/100,2)</f>
        <v>0</v>
      </c>
      <c r="H54" s="243"/>
      <c r="I54" s="245"/>
      <c r="J54" s="260"/>
    </row>
    <row r="55" spans="1:13" ht="15" customHeight="1" x14ac:dyDescent="0.25">
      <c r="A55" s="265"/>
      <c r="B55" s="248"/>
      <c r="C55" s="241"/>
      <c r="D55" s="243"/>
      <c r="E55" s="243"/>
      <c r="F55" s="243"/>
      <c r="G55" s="243"/>
      <c r="H55" s="243"/>
      <c r="I55" s="245"/>
    </row>
    <row r="56" spans="1:13" ht="15" customHeight="1" x14ac:dyDescent="0.25">
      <c r="A56" s="237" t="s">
        <v>69</v>
      </c>
      <c r="B56" s="238" t="s">
        <v>348</v>
      </c>
      <c r="C56" s="241" t="s">
        <v>297</v>
      </c>
      <c r="D56" s="588">
        <v>3.74</v>
      </c>
      <c r="E56" s="588"/>
      <c r="F56" s="264"/>
      <c r="G56" s="267"/>
      <c r="H56" s="257">
        <f>ROUND($H$43*D56/100,2)</f>
        <v>0</v>
      </c>
      <c r="I56" s="245"/>
    </row>
    <row r="57" spans="1:13" ht="15" customHeight="1" x14ac:dyDescent="0.25">
      <c r="A57" s="237" t="s">
        <v>83</v>
      </c>
      <c r="B57" s="238" t="s">
        <v>349</v>
      </c>
      <c r="C57" s="241" t="s">
        <v>297</v>
      </c>
      <c r="D57" s="588">
        <v>3.81</v>
      </c>
      <c r="E57" s="588"/>
      <c r="F57" s="264"/>
      <c r="G57" s="267"/>
      <c r="H57" s="257">
        <f>ROUND($H$56*D57/100,2)</f>
        <v>0</v>
      </c>
      <c r="I57" s="245"/>
    </row>
    <row r="58" spans="1:13" ht="15" customHeight="1" x14ac:dyDescent="0.25">
      <c r="A58" s="237" t="s">
        <v>84</v>
      </c>
      <c r="B58" s="238" t="s">
        <v>350</v>
      </c>
      <c r="C58" s="241" t="s">
        <v>297</v>
      </c>
      <c r="D58" s="588">
        <v>5.77</v>
      </c>
      <c r="E58" s="588"/>
      <c r="F58" s="264"/>
      <c r="G58" s="267"/>
      <c r="H58" s="257">
        <f>ROUND($H$43*D58/100,2)</f>
        <v>0</v>
      </c>
      <c r="I58" s="245"/>
    </row>
    <row r="59" spans="1:13" ht="15" customHeight="1" x14ac:dyDescent="0.25">
      <c r="B59" s="587" t="s">
        <v>351</v>
      </c>
      <c r="C59" s="587"/>
      <c r="D59" s="587"/>
      <c r="E59" s="587"/>
      <c r="F59" s="587"/>
      <c r="G59" s="587"/>
      <c r="H59" s="257">
        <f>SUM(H43:H58)</f>
        <v>0</v>
      </c>
      <c r="I59" s="245"/>
    </row>
    <row r="60" spans="1:13" ht="15.75" customHeight="1" x14ac:dyDescent="0.25">
      <c r="A60" s="268"/>
      <c r="B60" s="587" t="str">
        <f>CONCATENATE("CUSTO COM BDI (",K8,"%):")</f>
        <v>CUSTO COM BDI (24,23%):</v>
      </c>
      <c r="C60" s="587"/>
      <c r="D60" s="587"/>
      <c r="E60" s="587"/>
      <c r="F60" s="587"/>
      <c r="G60" s="587"/>
      <c r="H60" s="257">
        <f>ROUND(H59*24.23/100,2)</f>
        <v>0</v>
      </c>
      <c r="I60" s="269"/>
    </row>
    <row r="61" spans="1:13" ht="15" customHeight="1" x14ac:dyDescent="0.25">
      <c r="B61" s="587" t="s">
        <v>352</v>
      </c>
      <c r="C61" s="587"/>
      <c r="D61" s="587"/>
      <c r="E61" s="587"/>
      <c r="F61" s="587"/>
      <c r="G61" s="587"/>
      <c r="H61" s="257">
        <f>H59+H60</f>
        <v>0</v>
      </c>
      <c r="I61" s="486">
        <f>ROUND(H61-H60,2)</f>
        <v>0</v>
      </c>
    </row>
    <row r="62" spans="1:13" x14ac:dyDescent="0.25">
      <c r="B62" s="245"/>
      <c r="C62" s="245"/>
      <c r="D62" s="245"/>
      <c r="E62" s="245"/>
      <c r="F62" s="245"/>
      <c r="G62" s="245"/>
      <c r="H62" s="245"/>
      <c r="I62" s="245"/>
    </row>
    <row r="63" spans="1:13" s="236" customFormat="1" ht="16.5" customHeight="1" x14ac:dyDescent="0.25">
      <c r="A63" s="270"/>
      <c r="B63" s="590" t="s">
        <v>368</v>
      </c>
      <c r="C63" s="590"/>
      <c r="D63" s="590"/>
      <c r="E63" s="590"/>
      <c r="F63" s="590"/>
      <c r="G63" s="590"/>
      <c r="H63" s="590"/>
      <c r="I63" s="271">
        <f>ROUND(H39+H61,2)</f>
        <v>0</v>
      </c>
      <c r="J63" s="272"/>
    </row>
    <row r="64" spans="1:13" x14ac:dyDescent="0.25">
      <c r="B64" s="245"/>
      <c r="C64" s="245"/>
      <c r="D64" s="245"/>
      <c r="E64" s="245"/>
      <c r="F64" s="245"/>
      <c r="G64" s="245"/>
      <c r="H64" s="245"/>
      <c r="I64" s="245"/>
      <c r="J64" s="273"/>
      <c r="K64" s="274"/>
      <c r="L64" s="274"/>
      <c r="M64" s="275"/>
    </row>
    <row r="67" spans="5:10" x14ac:dyDescent="0.25">
      <c r="I67" s="261"/>
    </row>
    <row r="68" spans="5:10" x14ac:dyDescent="0.25">
      <c r="I68" s="261"/>
      <c r="J68" s="254"/>
    </row>
    <row r="69" spans="5:10" x14ac:dyDescent="0.25">
      <c r="E69" s="221" t="s">
        <v>353</v>
      </c>
      <c r="I69" s="261"/>
    </row>
  </sheetData>
  <mergeCells count="47">
    <mergeCell ref="D58:E58"/>
    <mergeCell ref="B59:G59"/>
    <mergeCell ref="B60:G60"/>
    <mergeCell ref="B61:G61"/>
    <mergeCell ref="B63:H63"/>
    <mergeCell ref="B38:G38"/>
    <mergeCell ref="B39:G39"/>
    <mergeCell ref="D43:E43"/>
    <mergeCell ref="D44:E44"/>
    <mergeCell ref="D57:E57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6:E56"/>
    <mergeCell ref="B32:G32"/>
    <mergeCell ref="B33:G33"/>
    <mergeCell ref="B35:G35"/>
    <mergeCell ref="B36:G36"/>
    <mergeCell ref="B37:G37"/>
    <mergeCell ref="D27:E27"/>
    <mergeCell ref="D28:E28"/>
    <mergeCell ref="D29:E29"/>
    <mergeCell ref="B30:G30"/>
    <mergeCell ref="B31:G31"/>
    <mergeCell ref="B21:G21"/>
    <mergeCell ref="B22:G22"/>
    <mergeCell ref="B23:G23"/>
    <mergeCell ref="D25:E25"/>
    <mergeCell ref="D26:E26"/>
    <mergeCell ref="D15:E15"/>
    <mergeCell ref="D16:E16"/>
    <mergeCell ref="D17:E17"/>
    <mergeCell ref="D19:E19"/>
    <mergeCell ref="D20:E20"/>
    <mergeCell ref="A4:I4"/>
    <mergeCell ref="D10:E10"/>
    <mergeCell ref="D13:E13"/>
    <mergeCell ref="D14:E14"/>
    <mergeCell ref="A6:F6"/>
    <mergeCell ref="A7:I7"/>
  </mergeCells>
  <printOptions horizontalCentered="1"/>
  <pageMargins left="0.51181102362204722" right="0.51181102362204722" top="0.51181102362204722" bottom="0.78740157480314965" header="0.39370078740157483" footer="0.39370078740157483"/>
  <pageSetup paperSize="9" scale="75" firstPageNumber="86" orientation="portrait" useFirstPageNumber="1" r:id="rId1"/>
  <colBreaks count="1" manualBreakCount="1">
    <brk id="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7"/>
  <dimension ref="A1:IW35"/>
  <sheetViews>
    <sheetView topLeftCell="A10" workbookViewId="0">
      <selection activeCell="E22" sqref="E22"/>
    </sheetView>
  </sheetViews>
  <sheetFormatPr defaultRowHeight="12.75" x14ac:dyDescent="0.2"/>
  <cols>
    <col min="1" max="1" width="9.140625" style="125"/>
    <col min="2" max="2" width="9.140625" style="128"/>
    <col min="3" max="3" width="15" style="128" bestFit="1" customWidth="1"/>
    <col min="4" max="4" width="10.28515625" style="125" bestFit="1" customWidth="1"/>
    <col min="5" max="5" width="9.140625" style="125"/>
    <col min="6" max="6" width="11.5703125" style="125" customWidth="1"/>
    <col min="7" max="16384" width="9.140625" style="125"/>
  </cols>
  <sheetData>
    <row r="1" spans="1:257" x14ac:dyDescent="0.2">
      <c r="A1" s="125" t="str">
        <f>'Trecho 2k'!A5:F5</f>
        <v>SISTEMA DE REGISTRO DE PREÇO CODEVASF</v>
      </c>
    </row>
    <row r="2" spans="1:257" ht="25.5" customHeight="1" x14ac:dyDescent="0.2">
      <c r="A2" s="591" t="str">
        <f>'Trecho 2k'!A6:I6</f>
        <v>OBRA: PAVIMENTAÇÃO ASFÁLTICA DE VIAS URBANAS E RURAIS EM MUNICÍPIOS DIVERSOS NA ÁREA DE ATUAÇÃO DA CODEVASF, NO ESTADO DO TOCANTINS</v>
      </c>
      <c r="B2" s="591"/>
      <c r="C2" s="591"/>
      <c r="D2" s="591"/>
      <c r="E2" s="591"/>
      <c r="F2" s="591"/>
      <c r="G2" s="591"/>
      <c r="H2" s="591"/>
      <c r="I2" s="5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  <c r="FS2" s="91"/>
      <c r="FT2" s="91"/>
      <c r="FU2" s="91"/>
      <c r="FV2" s="91"/>
      <c r="FW2" s="91"/>
      <c r="FX2" s="91"/>
      <c r="FY2" s="91"/>
      <c r="FZ2" s="91"/>
      <c r="GA2" s="91"/>
      <c r="GB2" s="91"/>
      <c r="GC2" s="91"/>
      <c r="GD2" s="91"/>
      <c r="GE2" s="91"/>
      <c r="GF2" s="91"/>
      <c r="GG2" s="91"/>
      <c r="GH2" s="91"/>
      <c r="GI2" s="91"/>
      <c r="GJ2" s="91"/>
      <c r="GK2" s="91"/>
      <c r="GL2" s="91"/>
      <c r="GM2" s="91"/>
      <c r="GN2" s="91"/>
      <c r="GO2" s="91"/>
      <c r="GP2" s="91"/>
      <c r="GQ2" s="91"/>
      <c r="GR2" s="91"/>
      <c r="GS2" s="91"/>
      <c r="GT2" s="91"/>
      <c r="GU2" s="91"/>
      <c r="GV2" s="91"/>
      <c r="GW2" s="91"/>
      <c r="GX2" s="91"/>
      <c r="GY2" s="91"/>
      <c r="GZ2" s="91"/>
      <c r="HA2" s="91"/>
      <c r="HB2" s="91"/>
      <c r="HC2" s="91"/>
      <c r="HD2" s="91"/>
      <c r="HE2" s="91"/>
      <c r="HF2" s="91"/>
      <c r="HG2" s="91"/>
      <c r="HH2" s="91"/>
      <c r="HI2" s="91"/>
      <c r="HJ2" s="91"/>
      <c r="HK2" s="91"/>
      <c r="HL2" s="91"/>
      <c r="HM2" s="91"/>
      <c r="HN2" s="91"/>
      <c r="HO2" s="91"/>
      <c r="HP2" s="91"/>
      <c r="HQ2" s="91"/>
      <c r="HR2" s="91"/>
      <c r="HS2" s="91"/>
      <c r="HT2" s="91"/>
      <c r="HU2" s="91"/>
      <c r="HV2" s="91"/>
      <c r="HW2" s="91"/>
      <c r="HX2" s="91"/>
      <c r="HY2" s="91"/>
      <c r="HZ2" s="91"/>
      <c r="IA2" s="91"/>
      <c r="IB2" s="91"/>
      <c r="IC2" s="91"/>
      <c r="ID2" s="91"/>
      <c r="IE2" s="91"/>
      <c r="IF2" s="91"/>
      <c r="IG2" s="91"/>
      <c r="IH2" s="91"/>
      <c r="II2" s="91"/>
      <c r="IJ2" s="91"/>
      <c r="IK2" s="91"/>
      <c r="IL2" s="91"/>
      <c r="IM2" s="91"/>
      <c r="IN2" s="91"/>
      <c r="IO2" s="91"/>
      <c r="IP2" s="91"/>
      <c r="IQ2" s="91"/>
      <c r="IR2" s="91"/>
      <c r="IS2" s="91"/>
      <c r="IT2" s="91"/>
      <c r="IU2" s="91"/>
      <c r="IV2" s="91"/>
      <c r="IW2" s="91"/>
    </row>
    <row r="3" spans="1:257" x14ac:dyDescent="0.2">
      <c r="A3" s="125" t="str">
        <f>'Trecho 2k'!A7:F7</f>
        <v>REFERÊNCIA: SINAPI SETEMBRO/2019 E DNIT SICRO ABRIL/2019 SEM DESONERAÇÃO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593"/>
      <c r="S3" s="593"/>
      <c r="T3" s="593"/>
      <c r="U3" s="593"/>
      <c r="V3" s="593"/>
      <c r="W3" s="593"/>
      <c r="X3" s="593"/>
      <c r="Y3" s="593"/>
      <c r="Z3" s="593"/>
      <c r="AA3" s="593"/>
      <c r="AB3" s="593"/>
      <c r="AC3" s="593"/>
      <c r="AD3" s="593"/>
      <c r="AE3" s="593"/>
      <c r="AF3" s="593"/>
      <c r="AG3" s="593"/>
      <c r="AH3" s="593"/>
      <c r="AI3" s="593"/>
      <c r="AJ3" s="593"/>
      <c r="AK3" s="593"/>
      <c r="AL3" s="593"/>
      <c r="AM3" s="593"/>
      <c r="AN3" s="593"/>
      <c r="AO3" s="593"/>
      <c r="AP3" s="593"/>
      <c r="AQ3" s="593"/>
      <c r="AR3" s="593"/>
      <c r="AS3" s="593"/>
      <c r="AT3" s="593"/>
      <c r="AU3" s="593"/>
      <c r="AV3" s="593"/>
      <c r="AW3" s="593"/>
      <c r="AX3" s="593"/>
      <c r="AY3" s="593"/>
      <c r="AZ3" s="593"/>
      <c r="BA3" s="593"/>
      <c r="BB3" s="593"/>
      <c r="BC3" s="593"/>
      <c r="BD3" s="593"/>
      <c r="BE3" s="593"/>
      <c r="BF3" s="593"/>
      <c r="BG3" s="593"/>
      <c r="BH3" s="593"/>
      <c r="BI3" s="593"/>
      <c r="BJ3" s="593"/>
      <c r="BK3" s="593"/>
      <c r="BL3" s="593"/>
      <c r="BM3" s="593"/>
      <c r="BN3" s="593"/>
      <c r="BO3" s="593"/>
      <c r="BP3" s="593"/>
      <c r="BQ3" s="593"/>
      <c r="BR3" s="593"/>
      <c r="BS3" s="593"/>
      <c r="BT3" s="593"/>
      <c r="BU3" s="593"/>
      <c r="BV3" s="593"/>
      <c r="BW3" s="593"/>
      <c r="BX3" s="593"/>
      <c r="BY3" s="593"/>
      <c r="BZ3" s="593"/>
      <c r="CA3" s="593"/>
      <c r="CB3" s="593"/>
      <c r="CC3" s="593"/>
      <c r="CD3" s="593"/>
      <c r="CE3" s="593"/>
      <c r="CF3" s="593"/>
      <c r="CG3" s="593"/>
      <c r="CH3" s="593"/>
      <c r="CI3" s="593"/>
      <c r="CJ3" s="593"/>
      <c r="CK3" s="593"/>
      <c r="CL3" s="593"/>
      <c r="CM3" s="593"/>
      <c r="CN3" s="593"/>
      <c r="CO3" s="593"/>
      <c r="CP3" s="593"/>
      <c r="CQ3" s="593"/>
      <c r="CR3" s="593"/>
      <c r="CS3" s="593"/>
      <c r="CT3" s="593"/>
      <c r="CU3" s="593"/>
      <c r="CV3" s="593"/>
      <c r="CW3" s="593"/>
      <c r="CX3" s="593"/>
      <c r="CY3" s="593"/>
      <c r="CZ3" s="593"/>
      <c r="DA3" s="593"/>
      <c r="DB3" s="593"/>
      <c r="DC3" s="593"/>
      <c r="DD3" s="593"/>
      <c r="DE3" s="593"/>
      <c r="DF3" s="593"/>
      <c r="DG3" s="593"/>
      <c r="DH3" s="593"/>
      <c r="DI3" s="593"/>
      <c r="DJ3" s="593"/>
      <c r="DK3" s="593"/>
      <c r="DL3" s="593"/>
      <c r="DM3" s="593"/>
      <c r="DN3" s="593"/>
      <c r="DO3" s="593"/>
      <c r="DP3" s="593"/>
      <c r="DQ3" s="593"/>
      <c r="DR3" s="593"/>
      <c r="DS3" s="593"/>
      <c r="DT3" s="593"/>
      <c r="DU3" s="593"/>
      <c r="DV3" s="593"/>
      <c r="DW3" s="593"/>
      <c r="DX3" s="593"/>
      <c r="DY3" s="593"/>
      <c r="DZ3" s="593"/>
      <c r="EA3" s="593"/>
      <c r="EB3" s="593"/>
      <c r="EC3" s="593"/>
      <c r="ED3" s="593"/>
      <c r="EE3" s="593"/>
      <c r="EF3" s="593"/>
      <c r="EG3" s="593"/>
      <c r="EH3" s="593"/>
      <c r="EI3" s="593"/>
      <c r="EJ3" s="593"/>
      <c r="EK3" s="593"/>
      <c r="EL3" s="593"/>
      <c r="EM3" s="593"/>
      <c r="EN3" s="593"/>
      <c r="EO3" s="593"/>
      <c r="EP3" s="593"/>
      <c r="EQ3" s="593"/>
      <c r="ER3" s="593"/>
      <c r="ES3" s="593"/>
      <c r="ET3" s="593"/>
      <c r="EU3" s="593"/>
      <c r="EV3" s="593"/>
      <c r="EW3" s="593"/>
      <c r="EX3" s="593"/>
      <c r="EY3" s="593"/>
      <c r="EZ3" s="593"/>
      <c r="FA3" s="593"/>
      <c r="FB3" s="593"/>
      <c r="FC3" s="593"/>
      <c r="FD3" s="593"/>
      <c r="FE3" s="593"/>
      <c r="FF3" s="593"/>
      <c r="FG3" s="593"/>
      <c r="FH3" s="593"/>
      <c r="FI3" s="593"/>
      <c r="FJ3" s="593"/>
      <c r="FK3" s="593"/>
      <c r="FL3" s="593"/>
      <c r="FM3" s="593"/>
      <c r="FN3" s="593"/>
      <c r="FO3" s="593"/>
      <c r="FP3" s="593"/>
      <c r="FQ3" s="593"/>
      <c r="FR3" s="593"/>
      <c r="FS3" s="593"/>
      <c r="FT3" s="593"/>
      <c r="FU3" s="593"/>
      <c r="FV3" s="593"/>
      <c r="FW3" s="593"/>
      <c r="FX3" s="593"/>
      <c r="FY3" s="593"/>
      <c r="FZ3" s="593"/>
      <c r="GA3" s="593"/>
      <c r="GB3" s="593"/>
      <c r="GC3" s="593"/>
      <c r="GD3" s="593"/>
      <c r="GE3" s="593"/>
      <c r="GF3" s="593"/>
      <c r="GG3" s="593"/>
      <c r="GH3" s="593"/>
      <c r="GI3" s="593"/>
      <c r="GJ3" s="593"/>
      <c r="GK3" s="593"/>
      <c r="GL3" s="593"/>
      <c r="GM3" s="593"/>
      <c r="GN3" s="593"/>
      <c r="GO3" s="593"/>
      <c r="GP3" s="593"/>
      <c r="GQ3" s="593"/>
      <c r="GR3" s="593"/>
      <c r="GS3" s="593"/>
      <c r="GT3" s="593"/>
      <c r="GU3" s="593"/>
      <c r="GV3" s="593"/>
      <c r="GW3" s="593"/>
      <c r="GX3" s="593"/>
      <c r="GY3" s="593"/>
      <c r="GZ3" s="593"/>
      <c r="HA3" s="593"/>
      <c r="HB3" s="593"/>
      <c r="HC3" s="593"/>
      <c r="HD3" s="593"/>
      <c r="HE3" s="593"/>
      <c r="HF3" s="593"/>
      <c r="HG3" s="593"/>
      <c r="HH3" s="593"/>
      <c r="HI3" s="593"/>
      <c r="HJ3" s="593"/>
      <c r="HK3" s="593"/>
      <c r="HL3" s="593"/>
      <c r="HM3" s="593"/>
      <c r="HN3" s="593"/>
      <c r="HO3" s="593"/>
      <c r="HP3" s="593"/>
      <c r="HQ3" s="593"/>
      <c r="HR3" s="593"/>
      <c r="HS3" s="593"/>
      <c r="HT3" s="593"/>
      <c r="HU3" s="593"/>
      <c r="HV3" s="593"/>
      <c r="HW3" s="593"/>
      <c r="HX3" s="593"/>
      <c r="HY3" s="593"/>
      <c r="HZ3" s="593"/>
      <c r="IA3" s="593"/>
      <c r="IB3" s="593"/>
      <c r="IC3" s="593"/>
      <c r="ID3" s="593"/>
      <c r="IE3" s="593"/>
      <c r="IF3" s="593"/>
      <c r="IG3" s="593"/>
      <c r="IH3" s="593"/>
      <c r="II3" s="593"/>
      <c r="IJ3" s="593"/>
      <c r="IK3" s="593"/>
      <c r="IL3" s="593"/>
      <c r="IM3" s="593"/>
      <c r="IN3" s="593"/>
      <c r="IO3" s="593"/>
      <c r="IP3" s="593"/>
      <c r="IQ3" s="593"/>
      <c r="IR3" s="593"/>
      <c r="IS3" s="593"/>
      <c r="IT3" s="593"/>
      <c r="IU3" s="593"/>
      <c r="IV3" s="593"/>
      <c r="IW3" s="593"/>
    </row>
    <row r="4" spans="1:257" x14ac:dyDescent="0.2">
      <c r="B4" s="127"/>
      <c r="C4" s="127"/>
    </row>
    <row r="5" spans="1:257" s="128" customFormat="1" x14ac:dyDescent="0.2">
      <c r="A5" s="128" t="s">
        <v>450</v>
      </c>
    </row>
    <row r="7" spans="1:257" ht="15" x14ac:dyDescent="0.25">
      <c r="A7" s="129" t="s">
        <v>151</v>
      </c>
      <c r="B7" s="130"/>
      <c r="C7" s="130"/>
      <c r="D7" s="129"/>
      <c r="E7" s="129"/>
      <c r="F7" s="129"/>
      <c r="G7" s="129"/>
      <c r="H7" s="129"/>
      <c r="I7" s="129"/>
    </row>
    <row r="8" spans="1:257" ht="15" x14ac:dyDescent="0.25">
      <c r="A8" s="129" t="s">
        <v>439</v>
      </c>
      <c r="B8" s="130"/>
      <c r="C8" s="130"/>
      <c r="D8" s="129"/>
      <c r="E8" s="129"/>
      <c r="F8" s="129"/>
      <c r="G8" s="129" t="s">
        <v>26</v>
      </c>
      <c r="H8" s="129">
        <v>800</v>
      </c>
      <c r="I8" s="129" t="s">
        <v>143</v>
      </c>
    </row>
    <row r="9" spans="1:257" ht="15" x14ac:dyDescent="0.25">
      <c r="A9" s="129" t="s">
        <v>152</v>
      </c>
      <c r="B9" s="130"/>
      <c r="C9" s="130"/>
      <c r="D9" s="129"/>
      <c r="E9" s="129"/>
      <c r="F9" s="129"/>
      <c r="G9" s="129"/>
      <c r="H9" s="129"/>
      <c r="I9" s="129"/>
    </row>
    <row r="10" spans="1:257" x14ac:dyDescent="0.2">
      <c r="A10" s="125" t="s">
        <v>440</v>
      </c>
    </row>
    <row r="11" spans="1:257" s="131" customFormat="1" ht="18" customHeight="1" x14ac:dyDescent="0.2">
      <c r="A11" s="131" t="s">
        <v>144</v>
      </c>
      <c r="G11" s="131" t="s">
        <v>153</v>
      </c>
    </row>
    <row r="12" spans="1:257" s="131" customFormat="1" ht="18" customHeight="1" x14ac:dyDescent="0.2">
      <c r="A12" s="131" t="s">
        <v>448</v>
      </c>
    </row>
    <row r="13" spans="1:257" s="131" customFormat="1" ht="18" customHeight="1" x14ac:dyDescent="0.2">
      <c r="A13" s="131" t="s">
        <v>449</v>
      </c>
      <c r="F13" s="131" t="s">
        <v>145</v>
      </c>
      <c r="G13" s="131" t="e">
        <f>((D13-D12)/D12)+1</f>
        <v>#DIV/0!</v>
      </c>
    </row>
    <row r="17" spans="1:5" x14ac:dyDescent="0.2">
      <c r="A17" s="125" t="s">
        <v>154</v>
      </c>
    </row>
    <row r="18" spans="1:5" x14ac:dyDescent="0.2">
      <c r="A18" s="125" t="s">
        <v>155</v>
      </c>
      <c r="E18" s="125">
        <f>H8</f>
        <v>800</v>
      </c>
    </row>
    <row r="19" spans="1:5" x14ac:dyDescent="0.2">
      <c r="A19" s="125" t="s">
        <v>156</v>
      </c>
      <c r="E19" s="125">
        <v>0</v>
      </c>
    </row>
    <row r="20" spans="1:5" x14ac:dyDescent="0.2">
      <c r="A20" s="125" t="s">
        <v>157</v>
      </c>
      <c r="E20" s="125">
        <v>0</v>
      </c>
    </row>
    <row r="21" spans="1:5" x14ac:dyDescent="0.2">
      <c r="A21" s="125" t="s">
        <v>158</v>
      </c>
      <c r="E21" s="125" t="e">
        <f>G13</f>
        <v>#DIV/0!</v>
      </c>
    </row>
    <row r="22" spans="1:5" x14ac:dyDescent="0.2">
      <c r="A22" s="125" t="s">
        <v>159</v>
      </c>
      <c r="E22" s="218">
        <v>15</v>
      </c>
    </row>
    <row r="23" spans="1:5" x14ac:dyDescent="0.2">
      <c r="A23" s="125" t="s">
        <v>160</v>
      </c>
      <c r="E23" s="125">
        <v>18</v>
      </c>
    </row>
    <row r="25" spans="1:5" x14ac:dyDescent="0.2">
      <c r="A25" s="125" t="s">
        <v>161</v>
      </c>
    </row>
    <row r="27" spans="1:5" x14ac:dyDescent="0.2">
      <c r="B27" s="128" t="e">
        <f>ROUND((26.939+(0.253*E18)+(0.299*E19)+(0.412*E20))*E21*(1+E22/100)/(1-(E23/100)),2)</f>
        <v>#DIV/0!</v>
      </c>
    </row>
    <row r="29" spans="1:5" s="129" customFormat="1" ht="15" x14ac:dyDescent="0.25">
      <c r="A29" s="129" t="s">
        <v>451</v>
      </c>
      <c r="B29" s="130"/>
      <c r="C29" s="130"/>
    </row>
    <row r="30" spans="1:5" s="129" customFormat="1" ht="15" x14ac:dyDescent="0.25">
      <c r="A30" s="129" t="s">
        <v>452</v>
      </c>
      <c r="B30" s="130"/>
      <c r="C30" s="130"/>
    </row>
    <row r="31" spans="1:5" s="129" customFormat="1" ht="15" x14ac:dyDescent="0.25">
      <c r="A31" s="129" t="s">
        <v>453</v>
      </c>
      <c r="B31" s="130"/>
      <c r="C31" s="130"/>
    </row>
    <row r="32" spans="1:5" ht="25.5" x14ac:dyDescent="0.2">
      <c r="C32" s="526" t="s">
        <v>454</v>
      </c>
      <c r="D32" s="132" t="s">
        <v>162</v>
      </c>
      <c r="E32" s="132" t="s">
        <v>163</v>
      </c>
    </row>
    <row r="33" spans="1:7" ht="15" x14ac:dyDescent="0.25">
      <c r="A33" s="592" t="s">
        <v>146</v>
      </c>
      <c r="B33" s="592"/>
      <c r="C33" s="490">
        <v>4.4395800000000003</v>
      </c>
      <c r="D33" s="133">
        <f>ROUND(((C33*1000)/(1-E23/100)),2)</f>
        <v>5414.12</v>
      </c>
      <c r="E33" s="133">
        <f>ROUND(((C33*1000)/(1-E23/100))*1.15,2)</f>
        <v>6226.24</v>
      </c>
      <c r="F33" s="492"/>
      <c r="G33" s="492"/>
    </row>
    <row r="34" spans="1:7" ht="15" x14ac:dyDescent="0.25">
      <c r="A34" s="592" t="s">
        <v>147</v>
      </c>
      <c r="B34" s="592"/>
      <c r="C34" s="490">
        <v>2.5821299999999998</v>
      </c>
      <c r="D34" s="133">
        <f>ROUND(((C34*1000)/(1-E23/100)),2)</f>
        <v>3148.94</v>
      </c>
      <c r="E34" s="133">
        <f>ROUND(((C34*1000)/(1-E23/100))*1.15,2)</f>
        <v>3621.28</v>
      </c>
      <c r="F34" s="492"/>
      <c r="G34" s="492"/>
    </row>
    <row r="35" spans="1:7" ht="15" x14ac:dyDescent="0.25">
      <c r="A35" s="592" t="s">
        <v>148</v>
      </c>
      <c r="B35" s="592"/>
      <c r="C35" s="490">
        <v>2.2692100000000002</v>
      </c>
      <c r="D35" s="133">
        <f>ROUND(((C35 *1000)/(1-E23/100)),2)</f>
        <v>2767.33</v>
      </c>
      <c r="E35" s="133">
        <f>ROUND(((C35 *1000)/(1-E23/100))*1.15,2)</f>
        <v>3182.43</v>
      </c>
      <c r="F35" s="492"/>
      <c r="G35" s="492"/>
    </row>
  </sheetData>
  <mergeCells count="34">
    <mergeCell ref="IP3:IW3"/>
    <mergeCell ref="HR3:HY3"/>
    <mergeCell ref="HZ3:IG3"/>
    <mergeCell ref="IH3:IO3"/>
    <mergeCell ref="DJ3:DQ3"/>
    <mergeCell ref="DR3:DY3"/>
    <mergeCell ref="DZ3:EG3"/>
    <mergeCell ref="EH3:EO3"/>
    <mergeCell ref="EP3:EW3"/>
    <mergeCell ref="EX3:FE3"/>
    <mergeCell ref="HJ3:HQ3"/>
    <mergeCell ref="FF3:FM3"/>
    <mergeCell ref="FN3:FU3"/>
    <mergeCell ref="FV3:GC3"/>
    <mergeCell ref="GD3:GK3"/>
    <mergeCell ref="GL3:GS3"/>
    <mergeCell ref="HB3:HI3"/>
    <mergeCell ref="BN3:BU3"/>
    <mergeCell ref="BV3:CC3"/>
    <mergeCell ref="CD3:CK3"/>
    <mergeCell ref="CL3:CS3"/>
    <mergeCell ref="CT3:DA3"/>
    <mergeCell ref="DB3:DI3"/>
    <mergeCell ref="A2:I2"/>
    <mergeCell ref="A33:B33"/>
    <mergeCell ref="A34:B34"/>
    <mergeCell ref="A35:B35"/>
    <mergeCell ref="GT3:HA3"/>
    <mergeCell ref="R3:Y3"/>
    <mergeCell ref="Z3:AG3"/>
    <mergeCell ref="AH3:AO3"/>
    <mergeCell ref="AP3:AW3"/>
    <mergeCell ref="AX3:BE3"/>
    <mergeCell ref="BF3:BM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K54"/>
  <sheetViews>
    <sheetView view="pageLayout" topLeftCell="A33" zoomScaleNormal="100" workbookViewId="0">
      <selection activeCell="F1" sqref="A1:F51"/>
    </sheetView>
  </sheetViews>
  <sheetFormatPr defaultRowHeight="15" x14ac:dyDescent="0.25"/>
  <cols>
    <col min="1" max="1" width="23.5703125" style="70" customWidth="1"/>
    <col min="2" max="2" width="23" style="70" customWidth="1"/>
    <col min="3" max="3" width="15.7109375" style="70" customWidth="1"/>
    <col min="4" max="4" width="15.140625" style="70" customWidth="1"/>
    <col min="5" max="5" width="15" style="70" customWidth="1"/>
    <col min="6" max="6" width="9.140625" style="70"/>
    <col min="7" max="7" width="10.140625" style="70" bestFit="1" customWidth="1"/>
    <col min="8" max="10" width="9.140625" style="70"/>
    <col min="11" max="11" width="9.7109375" style="70" bestFit="1" customWidth="1"/>
    <col min="12" max="16384" width="9.140625" style="70"/>
  </cols>
  <sheetData>
    <row r="1" spans="1:9" x14ac:dyDescent="0.25">
      <c r="A1" s="69"/>
      <c r="C1" s="606"/>
      <c r="D1" s="606"/>
      <c r="E1" s="606"/>
    </row>
    <row r="2" spans="1:9" x14ac:dyDescent="0.25">
      <c r="A2" s="69"/>
      <c r="C2" s="606"/>
      <c r="D2" s="606"/>
      <c r="E2" s="606"/>
    </row>
    <row r="3" spans="1:9" x14ac:dyDescent="0.25">
      <c r="A3" s="69"/>
      <c r="C3" s="606"/>
      <c r="D3" s="606"/>
      <c r="E3" s="606"/>
    </row>
    <row r="4" spans="1:9" x14ac:dyDescent="0.25">
      <c r="A4" s="69"/>
    </row>
    <row r="5" spans="1:9" s="314" customFormat="1" x14ac:dyDescent="0.25">
      <c r="A5" s="529" t="s">
        <v>418</v>
      </c>
      <c r="B5" s="529"/>
      <c r="C5" s="529"/>
      <c r="D5" s="529"/>
      <c r="E5" s="529"/>
      <c r="F5" s="529"/>
      <c r="G5" s="306"/>
      <c r="H5" s="402"/>
      <c r="I5" s="403"/>
    </row>
    <row r="6" spans="1:9" s="314" customFormat="1" ht="28.5" customHeight="1" x14ac:dyDescent="0.25">
      <c r="A6" s="529" t="str">
        <f>'Trecho 30k'!A6:I6</f>
        <v>OBRA: PAVIMENTAÇÃO ASFÁLTICA DE VIAS URBANAS E RURAIS EM MUNICÍPIOS DIVERSOS NA ÁREA DE ATUAÇÃO DA CODEVASF, NO ESTADO DO TOCANTINS</v>
      </c>
      <c r="B6" s="529"/>
      <c r="C6" s="529"/>
      <c r="D6" s="529"/>
      <c r="E6" s="529"/>
      <c r="F6" s="306"/>
      <c r="G6" s="306"/>
      <c r="H6" s="306"/>
      <c r="I6" s="306"/>
    </row>
    <row r="7" spans="1:9" s="314" customFormat="1" x14ac:dyDescent="0.25">
      <c r="A7" s="404" t="str">
        <f>'Trecho 2k'!A7</f>
        <v>REFERÊNCIA: SINAPI SETEMBRO/2019 E DNIT SICRO ABRIL/2019 SEM DESONERAÇÃO</v>
      </c>
      <c r="B7" s="300"/>
      <c r="C7" s="300"/>
      <c r="D7" s="300"/>
      <c r="E7" s="300"/>
      <c r="F7" s="300"/>
      <c r="G7" s="300"/>
      <c r="H7" s="300"/>
      <c r="I7" s="44"/>
    </row>
    <row r="8" spans="1:9" x14ac:dyDescent="0.25">
      <c r="A8" s="124"/>
    </row>
    <row r="9" spans="1:9" x14ac:dyDescent="0.25">
      <c r="A9" s="607" t="s">
        <v>103</v>
      </c>
      <c r="B9" s="607"/>
      <c r="C9" s="608"/>
      <c r="D9" s="608"/>
      <c r="E9" s="608"/>
    </row>
    <row r="10" spans="1:9" x14ac:dyDescent="0.25">
      <c r="A10" s="282"/>
      <c r="B10" s="282"/>
      <c r="C10" s="283"/>
      <c r="D10" s="283"/>
      <c r="E10" s="283"/>
    </row>
    <row r="11" spans="1:9" x14ac:dyDescent="0.25">
      <c r="A11" s="283" t="s">
        <v>104</v>
      </c>
      <c r="B11" s="283"/>
      <c r="C11" s="283"/>
      <c r="D11" s="283"/>
      <c r="E11" s="283"/>
    </row>
    <row r="12" spans="1:9" x14ac:dyDescent="0.25">
      <c r="A12" s="609" t="s">
        <v>105</v>
      </c>
      <c r="B12" s="609"/>
      <c r="C12" s="610"/>
      <c r="D12" s="610"/>
      <c r="E12" s="610"/>
    </row>
    <row r="13" spans="1:9" x14ac:dyDescent="0.25">
      <c r="A13" s="71" t="s">
        <v>59</v>
      </c>
      <c r="B13" s="72"/>
      <c r="C13" s="71"/>
      <c r="D13" s="71"/>
      <c r="E13" s="71"/>
    </row>
    <row r="14" spans="1:9" x14ac:dyDescent="0.25">
      <c r="A14" s="71" t="s">
        <v>106</v>
      </c>
      <c r="B14" s="73" t="str">
        <f>B30</f>
        <v>ADMINISTRAÇÃO CENTRAL</v>
      </c>
      <c r="C14" s="283"/>
      <c r="D14" s="73"/>
      <c r="E14" s="71"/>
    </row>
    <row r="15" spans="1:9" x14ac:dyDescent="0.25">
      <c r="A15" s="71" t="s">
        <v>107</v>
      </c>
      <c r="B15" s="73" t="str">
        <f>B33</f>
        <v>DESPESAS FINANCEIRAS</v>
      </c>
      <c r="C15" s="283"/>
      <c r="D15" s="73"/>
      <c r="E15" s="71"/>
    </row>
    <row r="16" spans="1:9" x14ac:dyDescent="0.25">
      <c r="A16" s="71" t="s">
        <v>108</v>
      </c>
      <c r="B16" s="73" t="str">
        <f>B36</f>
        <v>SEGURO, RISCO E GARANTIA DO EMPREENDIMENTO</v>
      </c>
      <c r="C16" s="283"/>
      <c r="D16" s="73"/>
      <c r="E16" s="71"/>
    </row>
    <row r="17" spans="1:11" x14ac:dyDescent="0.25">
      <c r="A17" s="71" t="s">
        <v>109</v>
      </c>
      <c r="B17" s="73" t="str">
        <f>B41</f>
        <v>LUCRO</v>
      </c>
      <c r="C17" s="283"/>
      <c r="D17" s="73"/>
      <c r="E17" s="71"/>
    </row>
    <row r="18" spans="1:11" x14ac:dyDescent="0.25">
      <c r="A18" s="71" t="s">
        <v>110</v>
      </c>
      <c r="B18" s="73" t="str">
        <f>B44</f>
        <v>TRIBUTOS</v>
      </c>
      <c r="C18" s="283"/>
      <c r="D18" s="73"/>
      <c r="E18" s="71"/>
    </row>
    <row r="19" spans="1:11" hidden="1" x14ac:dyDescent="0.25">
      <c r="A19" s="611" t="s">
        <v>111</v>
      </c>
      <c r="B19" s="611"/>
      <c r="C19" s="611"/>
      <c r="D19" s="611"/>
      <c r="E19" s="611"/>
    </row>
    <row r="20" spans="1:11" hidden="1" x14ac:dyDescent="0.25">
      <c r="A20" s="611" t="s">
        <v>112</v>
      </c>
      <c r="B20" s="611"/>
      <c r="C20" s="284" t="s">
        <v>113</v>
      </c>
      <c r="D20" s="284" t="s">
        <v>114</v>
      </c>
      <c r="E20" s="284" t="s">
        <v>115</v>
      </c>
    </row>
    <row r="21" spans="1:11" hidden="1" x14ac:dyDescent="0.25">
      <c r="A21" s="599" t="s">
        <v>116</v>
      </c>
      <c r="B21" s="599"/>
      <c r="C21" s="285">
        <v>3.8</v>
      </c>
      <c r="D21" s="285">
        <v>4.01</v>
      </c>
      <c r="E21" s="285">
        <v>4.67</v>
      </c>
    </row>
    <row r="22" spans="1:11" hidden="1" x14ac:dyDescent="0.25">
      <c r="A22" s="599" t="s">
        <v>117</v>
      </c>
      <c r="B22" s="599"/>
      <c r="C22" s="285">
        <v>0.32</v>
      </c>
      <c r="D22" s="285">
        <v>0.4</v>
      </c>
      <c r="E22" s="285">
        <v>0.74</v>
      </c>
    </row>
    <row r="23" spans="1:11" hidden="1" x14ac:dyDescent="0.25">
      <c r="A23" s="599" t="s">
        <v>118</v>
      </c>
      <c r="B23" s="599"/>
      <c r="C23" s="285">
        <v>0.5</v>
      </c>
      <c r="D23" s="285">
        <v>0.56000000000000005</v>
      </c>
      <c r="E23" s="285">
        <v>0.97</v>
      </c>
    </row>
    <row r="24" spans="1:11" hidden="1" x14ac:dyDescent="0.25">
      <c r="A24" s="599" t="s">
        <v>119</v>
      </c>
      <c r="B24" s="599"/>
      <c r="C24" s="285">
        <v>1.02</v>
      </c>
      <c r="D24" s="285">
        <v>1.1100000000000001</v>
      </c>
      <c r="E24" s="285">
        <v>1.21</v>
      </c>
    </row>
    <row r="25" spans="1:11" hidden="1" x14ac:dyDescent="0.25">
      <c r="A25" s="599" t="s">
        <v>120</v>
      </c>
      <c r="B25" s="599"/>
      <c r="C25" s="285">
        <v>6.64</v>
      </c>
      <c r="D25" s="285">
        <v>7.3</v>
      </c>
      <c r="E25" s="285">
        <v>8.69</v>
      </c>
    </row>
    <row r="26" spans="1:11" hidden="1" x14ac:dyDescent="0.25">
      <c r="A26" s="599" t="s">
        <v>121</v>
      </c>
      <c r="B26" s="599"/>
      <c r="C26" s="600" t="s">
        <v>122</v>
      </c>
      <c r="D26" s="601"/>
      <c r="E26" s="602"/>
    </row>
    <row r="27" spans="1:11" x14ac:dyDescent="0.25">
      <c r="A27" s="74"/>
      <c r="B27" s="74"/>
      <c r="C27" s="74"/>
      <c r="D27" s="74"/>
      <c r="E27" s="74"/>
    </row>
    <row r="28" spans="1:11" x14ac:dyDescent="0.25">
      <c r="A28" s="75" t="s">
        <v>4</v>
      </c>
      <c r="B28" s="603" t="s">
        <v>123</v>
      </c>
      <c r="C28" s="604"/>
      <c r="D28" s="605"/>
      <c r="E28" s="75" t="s">
        <v>124</v>
      </c>
    </row>
    <row r="29" spans="1:11" x14ac:dyDescent="0.25">
      <c r="A29" s="76"/>
      <c r="B29" s="77"/>
      <c r="C29" s="77"/>
      <c r="D29" s="77"/>
      <c r="E29" s="78"/>
    </row>
    <row r="30" spans="1:11" x14ac:dyDescent="0.25">
      <c r="A30" s="79" t="s">
        <v>106</v>
      </c>
      <c r="B30" s="597" t="s">
        <v>125</v>
      </c>
      <c r="C30" s="597"/>
      <c r="D30" s="597"/>
      <c r="E30" s="80"/>
      <c r="G30" s="81"/>
    </row>
    <row r="31" spans="1:11" x14ac:dyDescent="0.25">
      <c r="A31" s="82"/>
      <c r="B31" s="598" t="s">
        <v>126</v>
      </c>
      <c r="C31" s="598"/>
      <c r="D31" s="598"/>
      <c r="E31" s="522">
        <v>3.7999999999999999E-2</v>
      </c>
      <c r="F31" s="311"/>
      <c r="G31" s="467"/>
      <c r="K31" s="83"/>
    </row>
    <row r="32" spans="1:11" x14ac:dyDescent="0.25">
      <c r="A32" s="82"/>
      <c r="B32" s="84"/>
      <c r="C32" s="596" t="s">
        <v>127</v>
      </c>
      <c r="D32" s="596"/>
      <c r="E32" s="85">
        <f>SUM(E31)</f>
        <v>3.7999999999999999E-2</v>
      </c>
      <c r="F32" s="466"/>
      <c r="G32" s="81"/>
      <c r="K32" s="83"/>
    </row>
    <row r="33" spans="1:11" x14ac:dyDescent="0.25">
      <c r="A33" s="79" t="s">
        <v>107</v>
      </c>
      <c r="B33" s="597" t="s">
        <v>128</v>
      </c>
      <c r="C33" s="597"/>
      <c r="D33" s="597"/>
      <c r="E33" s="80"/>
      <c r="F33" s="466"/>
      <c r="G33" s="81"/>
      <c r="K33" s="83"/>
    </row>
    <row r="34" spans="1:11" x14ac:dyDescent="0.25">
      <c r="A34" s="82"/>
      <c r="B34" s="598" t="s">
        <v>119</v>
      </c>
      <c r="C34" s="598"/>
      <c r="D34" s="598"/>
      <c r="E34" s="522">
        <v>1.11E-2</v>
      </c>
      <c r="F34" s="311"/>
      <c r="K34" s="83"/>
    </row>
    <row r="35" spans="1:11" x14ac:dyDescent="0.25">
      <c r="A35" s="82"/>
      <c r="B35" s="84"/>
      <c r="C35" s="596" t="s">
        <v>129</v>
      </c>
      <c r="D35" s="596"/>
      <c r="E35" s="85">
        <f>SUM(E34)</f>
        <v>1.11E-2</v>
      </c>
      <c r="F35" s="466"/>
      <c r="K35" s="83"/>
    </row>
    <row r="36" spans="1:11" x14ac:dyDescent="0.25">
      <c r="A36" s="79" t="s">
        <v>130</v>
      </c>
      <c r="B36" s="597" t="s">
        <v>131</v>
      </c>
      <c r="C36" s="597"/>
      <c r="D36" s="597"/>
      <c r="E36" s="80"/>
      <c r="F36" s="466"/>
      <c r="K36" s="83"/>
    </row>
    <row r="37" spans="1:11" x14ac:dyDescent="0.25">
      <c r="A37" s="82"/>
      <c r="B37" s="598" t="s">
        <v>132</v>
      </c>
      <c r="C37" s="598"/>
      <c r="D37" s="598"/>
      <c r="E37" s="523">
        <v>2.2000000000000001E-3</v>
      </c>
      <c r="F37" s="311"/>
      <c r="K37" s="83"/>
    </row>
    <row r="38" spans="1:11" x14ac:dyDescent="0.25">
      <c r="A38" s="82"/>
      <c r="B38" s="286" t="s">
        <v>133</v>
      </c>
      <c r="C38" s="286"/>
      <c r="D38" s="286"/>
      <c r="E38" s="523">
        <v>9.7000000000000003E-3</v>
      </c>
      <c r="F38" s="311"/>
      <c r="K38" s="83"/>
    </row>
    <row r="39" spans="1:11" x14ac:dyDescent="0.25">
      <c r="A39" s="82"/>
      <c r="B39" s="598" t="s">
        <v>134</v>
      </c>
      <c r="C39" s="598"/>
      <c r="D39" s="598"/>
      <c r="E39" s="523">
        <v>2.5999999999999999E-3</v>
      </c>
      <c r="F39" s="466"/>
      <c r="K39" s="83"/>
    </row>
    <row r="40" spans="1:11" x14ac:dyDescent="0.25">
      <c r="A40" s="82"/>
      <c r="B40" s="84"/>
      <c r="C40" s="596" t="s">
        <v>135</v>
      </c>
      <c r="D40" s="596"/>
      <c r="E40" s="85">
        <f>SUM(E37:E39)</f>
        <v>1.4500000000000001E-2</v>
      </c>
      <c r="F40" s="311"/>
      <c r="K40" s="83"/>
    </row>
    <row r="41" spans="1:11" x14ac:dyDescent="0.25">
      <c r="A41" s="79" t="s">
        <v>109</v>
      </c>
      <c r="B41" s="597" t="s">
        <v>136</v>
      </c>
      <c r="C41" s="597"/>
      <c r="D41" s="597"/>
      <c r="E41" s="80"/>
      <c r="F41" s="466"/>
      <c r="K41" s="83"/>
    </row>
    <row r="42" spans="1:11" x14ac:dyDescent="0.25">
      <c r="A42" s="82"/>
      <c r="B42" s="598" t="s">
        <v>137</v>
      </c>
      <c r="C42" s="598"/>
      <c r="D42" s="598"/>
      <c r="E42" s="522">
        <v>6.6400000000000001E-2</v>
      </c>
      <c r="F42" s="311"/>
      <c r="K42" s="83"/>
    </row>
    <row r="43" spans="1:11" x14ac:dyDescent="0.25">
      <c r="A43" s="82"/>
      <c r="B43" s="84"/>
      <c r="C43" s="596" t="s">
        <v>138</v>
      </c>
      <c r="D43" s="596"/>
      <c r="E43" s="85">
        <f>SUM(E42)</f>
        <v>6.6400000000000001E-2</v>
      </c>
      <c r="F43" s="466"/>
      <c r="K43" s="83"/>
    </row>
    <row r="44" spans="1:11" x14ac:dyDescent="0.25">
      <c r="A44" s="79" t="s">
        <v>110</v>
      </c>
      <c r="B44" s="597" t="s">
        <v>139</v>
      </c>
      <c r="C44" s="597"/>
      <c r="D44" s="597"/>
      <c r="E44" s="80"/>
      <c r="F44" s="311"/>
      <c r="K44" s="83"/>
    </row>
    <row r="45" spans="1:11" x14ac:dyDescent="0.25">
      <c r="A45" s="82"/>
      <c r="B45" s="598" t="s">
        <v>60</v>
      </c>
      <c r="C45" s="598"/>
      <c r="D45" s="598"/>
      <c r="E45" s="523">
        <v>6.4999999999999997E-3</v>
      </c>
      <c r="F45" s="466"/>
      <c r="K45" s="83"/>
    </row>
    <row r="46" spans="1:11" x14ac:dyDescent="0.25">
      <c r="A46" s="82"/>
      <c r="B46" s="598" t="s">
        <v>61</v>
      </c>
      <c r="C46" s="598"/>
      <c r="D46" s="598"/>
      <c r="E46" s="523">
        <v>0.03</v>
      </c>
      <c r="F46" s="466"/>
      <c r="K46" s="83"/>
    </row>
    <row r="47" spans="1:11" x14ac:dyDescent="0.25">
      <c r="A47" s="82"/>
      <c r="B47" s="598" t="s">
        <v>140</v>
      </c>
      <c r="C47" s="598"/>
      <c r="D47" s="598"/>
      <c r="E47" s="523">
        <v>0.05</v>
      </c>
      <c r="F47" s="466"/>
      <c r="K47" s="83"/>
    </row>
    <row r="48" spans="1:11" x14ac:dyDescent="0.25">
      <c r="A48" s="82"/>
      <c r="B48" s="286" t="s">
        <v>62</v>
      </c>
      <c r="C48" s="286"/>
      <c r="D48" s="286"/>
      <c r="E48" s="523">
        <v>0</v>
      </c>
      <c r="F48" s="466"/>
      <c r="K48" s="83"/>
    </row>
    <row r="49" spans="1:11" x14ac:dyDescent="0.25">
      <c r="A49" s="82"/>
      <c r="B49" s="84"/>
      <c r="C49" s="596" t="s">
        <v>141</v>
      </c>
      <c r="D49" s="596"/>
      <c r="E49" s="524">
        <f>SUM(E45:E48)</f>
        <v>8.6499999999999994E-2</v>
      </c>
      <c r="F49" s="466"/>
      <c r="K49" s="83"/>
    </row>
    <row r="50" spans="1:11" x14ac:dyDescent="0.25">
      <c r="A50" s="82"/>
      <c r="B50" s="84"/>
      <c r="C50" s="86"/>
      <c r="D50" s="86"/>
      <c r="E50" s="87"/>
      <c r="F50" s="466"/>
    </row>
    <row r="51" spans="1:11" x14ac:dyDescent="0.25">
      <c r="A51" s="594" t="s">
        <v>142</v>
      </c>
      <c r="B51" s="595"/>
      <c r="C51" s="595"/>
      <c r="D51" s="595"/>
      <c r="E51" s="525">
        <f>(((1+E32+E37+E38+E39)*(1+E35)*(1+E43))/(1-E49))-1</f>
        <v>0.24230375982484964</v>
      </c>
      <c r="F51" s="466"/>
      <c r="G51" s="83"/>
      <c r="K51" s="83"/>
    </row>
    <row r="52" spans="1:11" x14ac:dyDescent="0.25">
      <c r="A52" s="88"/>
      <c r="B52" s="89"/>
      <c r="C52" s="89"/>
      <c r="D52" s="89"/>
      <c r="E52" s="89"/>
      <c r="F52" s="466"/>
    </row>
    <row r="53" spans="1:11" x14ac:dyDescent="0.25">
      <c r="A53" s="90"/>
      <c r="B53" s="89"/>
      <c r="C53" s="89"/>
      <c r="D53" s="89"/>
      <c r="E53" s="465"/>
    </row>
    <row r="54" spans="1:11" x14ac:dyDescent="0.25">
      <c r="A54" s="90"/>
      <c r="B54" s="89"/>
      <c r="C54" s="89"/>
      <c r="D54" s="89"/>
      <c r="E54" s="89"/>
    </row>
  </sheetData>
  <mergeCells count="34">
    <mergeCell ref="A25:B25"/>
    <mergeCell ref="C1:E3"/>
    <mergeCell ref="A5:F5"/>
    <mergeCell ref="A9:E9"/>
    <mergeCell ref="A12:E12"/>
    <mergeCell ref="A19:E19"/>
    <mergeCell ref="A6:E6"/>
    <mergeCell ref="A20:B20"/>
    <mergeCell ref="A21:B21"/>
    <mergeCell ref="A22:B22"/>
    <mergeCell ref="A23:B23"/>
    <mergeCell ref="A24:B24"/>
    <mergeCell ref="A26:B26"/>
    <mergeCell ref="C26:E26"/>
    <mergeCell ref="B28:D28"/>
    <mergeCell ref="B39:D39"/>
    <mergeCell ref="C40:D40"/>
    <mergeCell ref="B42:D42"/>
    <mergeCell ref="B30:D30"/>
    <mergeCell ref="B31:D31"/>
    <mergeCell ref="C32:D32"/>
    <mergeCell ref="B33:D33"/>
    <mergeCell ref="B34:D34"/>
    <mergeCell ref="C35:D35"/>
    <mergeCell ref="B36:D36"/>
    <mergeCell ref="B37:D37"/>
    <mergeCell ref="B41:D41"/>
    <mergeCell ref="A51:D51"/>
    <mergeCell ref="C43:D43"/>
    <mergeCell ref="B44:D44"/>
    <mergeCell ref="B45:D45"/>
    <mergeCell ref="B46:D46"/>
    <mergeCell ref="B47:D47"/>
    <mergeCell ref="C49:D49"/>
  </mergeCells>
  <printOptions horizontalCentered="1"/>
  <pageMargins left="0.51181102362204722" right="0.51181102362204722" top="0.78740157480314965" bottom="1.1811023622047245" header="0.31496062992125984" footer="0.70866141732283472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HY54"/>
  <sheetViews>
    <sheetView topLeftCell="A22" zoomScaleNormal="100" workbookViewId="0">
      <selection activeCell="D48" sqref="A1:D48"/>
    </sheetView>
  </sheetViews>
  <sheetFormatPr defaultRowHeight="11.25" x14ac:dyDescent="0.2"/>
  <cols>
    <col min="1" max="1" width="10.140625" style="289" customWidth="1"/>
    <col min="2" max="2" width="35.7109375" style="158" customWidth="1"/>
    <col min="3" max="3" width="17.5703125" style="158" customWidth="1"/>
    <col min="4" max="4" width="23" style="158" bestFit="1" customWidth="1"/>
    <col min="5" max="16384" width="9.140625" style="158"/>
  </cols>
  <sheetData>
    <row r="1" spans="1:233" x14ac:dyDescent="0.2">
      <c r="A1" s="291"/>
      <c r="B1" s="292"/>
      <c r="C1" s="292"/>
      <c r="D1" s="292"/>
      <c r="E1" s="292"/>
    </row>
    <row r="2" spans="1:233" s="424" customFormat="1" x14ac:dyDescent="0.2">
      <c r="A2" s="422"/>
      <c r="B2" s="423"/>
      <c r="C2" s="423"/>
      <c r="D2" s="423"/>
      <c r="E2" s="423"/>
    </row>
    <row r="3" spans="1:233" s="424" customFormat="1" x14ac:dyDescent="0.2">
      <c r="A3" s="422"/>
      <c r="B3" s="423"/>
      <c r="C3" s="423"/>
      <c r="D3" s="423"/>
      <c r="E3" s="423"/>
    </row>
    <row r="4" spans="1:233" s="424" customFormat="1" x14ac:dyDescent="0.2">
      <c r="A4" s="422"/>
      <c r="B4" s="423"/>
      <c r="C4" s="423"/>
      <c r="D4" s="423"/>
      <c r="E4" s="423"/>
    </row>
    <row r="5" spans="1:233" s="424" customFormat="1" x14ac:dyDescent="0.2">
      <c r="A5" s="422"/>
      <c r="B5" s="423"/>
      <c r="C5" s="423"/>
      <c r="D5" s="423"/>
      <c r="E5" s="423"/>
    </row>
    <row r="6" spans="1:233" ht="12" x14ac:dyDescent="0.2">
      <c r="A6" s="618" t="s">
        <v>441</v>
      </c>
      <c r="B6" s="618"/>
      <c r="C6" s="618"/>
      <c r="D6" s="618"/>
      <c r="E6" s="292"/>
    </row>
    <row r="7" spans="1:233" ht="12.75" customHeight="1" x14ac:dyDescent="0.2">
      <c r="A7" s="422"/>
      <c r="B7" s="423"/>
      <c r="C7" s="423"/>
      <c r="D7" s="423"/>
      <c r="E7" s="292"/>
    </row>
    <row r="8" spans="1:233" s="148" customFormat="1" ht="11.25" customHeight="1" x14ac:dyDescent="0.2">
      <c r="A8" s="406" t="s">
        <v>415</v>
      </c>
      <c r="B8" s="405"/>
      <c r="C8" s="425"/>
      <c r="D8" s="425"/>
      <c r="E8" s="426"/>
      <c r="F8" s="617"/>
      <c r="G8" s="617"/>
      <c r="H8" s="617"/>
      <c r="I8" s="617"/>
      <c r="J8" s="617"/>
      <c r="K8" s="617"/>
      <c r="L8" s="617"/>
      <c r="M8" s="617"/>
      <c r="N8" s="617"/>
      <c r="O8" s="617"/>
      <c r="P8" s="617"/>
      <c r="Q8" s="617"/>
      <c r="R8" s="617"/>
      <c r="S8" s="617"/>
      <c r="T8" s="617"/>
      <c r="U8" s="617"/>
      <c r="V8" s="617"/>
      <c r="W8" s="617"/>
      <c r="X8" s="617"/>
      <c r="Y8" s="617"/>
      <c r="Z8" s="617"/>
      <c r="AA8" s="617"/>
      <c r="AB8" s="617"/>
      <c r="AC8" s="617"/>
      <c r="AD8" s="617"/>
      <c r="AE8" s="617"/>
      <c r="AF8" s="617"/>
      <c r="AG8" s="617"/>
      <c r="AH8" s="617"/>
      <c r="AI8" s="617"/>
      <c r="AJ8" s="617"/>
      <c r="AK8" s="617"/>
      <c r="AL8" s="617"/>
      <c r="AM8" s="617"/>
      <c r="AN8" s="617"/>
      <c r="AO8" s="617"/>
      <c r="AP8" s="617"/>
      <c r="AQ8" s="617"/>
      <c r="AR8" s="617"/>
      <c r="AS8" s="617"/>
      <c r="AT8" s="617"/>
      <c r="AU8" s="617"/>
      <c r="AV8" s="617"/>
      <c r="AW8" s="617"/>
      <c r="AX8" s="617"/>
      <c r="AY8" s="617"/>
      <c r="AZ8" s="617"/>
      <c r="BA8" s="617"/>
      <c r="BB8" s="617"/>
      <c r="BC8" s="617"/>
      <c r="BD8" s="617"/>
      <c r="BE8" s="617"/>
      <c r="BF8" s="617"/>
      <c r="BG8" s="617"/>
      <c r="BH8" s="617"/>
      <c r="BI8" s="617"/>
      <c r="BJ8" s="617"/>
      <c r="BK8" s="617"/>
      <c r="BL8" s="617"/>
      <c r="BM8" s="617"/>
      <c r="BN8" s="617"/>
      <c r="BO8" s="617"/>
      <c r="BP8" s="617"/>
      <c r="BQ8" s="617"/>
      <c r="BR8" s="617"/>
      <c r="BS8" s="617"/>
      <c r="BT8" s="617"/>
      <c r="BU8" s="617"/>
      <c r="BV8" s="617"/>
      <c r="BW8" s="617"/>
      <c r="BX8" s="617"/>
      <c r="BY8" s="617"/>
      <c r="BZ8" s="617"/>
      <c r="CA8" s="617"/>
      <c r="CB8" s="617"/>
      <c r="CC8" s="617"/>
      <c r="CD8" s="617"/>
      <c r="CE8" s="617"/>
      <c r="CF8" s="617"/>
      <c r="CG8" s="617"/>
      <c r="CH8" s="617"/>
      <c r="CI8" s="617"/>
      <c r="CJ8" s="617"/>
      <c r="CK8" s="617"/>
      <c r="CL8" s="617"/>
      <c r="CM8" s="617"/>
      <c r="CN8" s="617"/>
      <c r="CO8" s="617"/>
      <c r="CP8" s="617"/>
      <c r="CQ8" s="617"/>
      <c r="CR8" s="617"/>
      <c r="CS8" s="617"/>
      <c r="CT8" s="617"/>
      <c r="CU8" s="617"/>
      <c r="CV8" s="617"/>
      <c r="CW8" s="617"/>
      <c r="CX8" s="617"/>
      <c r="CY8" s="617"/>
      <c r="CZ8" s="617"/>
      <c r="DA8" s="617"/>
      <c r="DB8" s="617"/>
      <c r="DC8" s="617"/>
      <c r="DD8" s="617"/>
      <c r="DE8" s="617"/>
      <c r="DF8" s="617"/>
      <c r="DG8" s="617"/>
      <c r="DH8" s="617"/>
      <c r="DI8" s="617"/>
      <c r="DJ8" s="617"/>
      <c r="DK8" s="617"/>
      <c r="DL8" s="617"/>
      <c r="DM8" s="617"/>
      <c r="DN8" s="617"/>
      <c r="DO8" s="617"/>
      <c r="DP8" s="617"/>
      <c r="DQ8" s="617"/>
      <c r="DR8" s="617"/>
      <c r="DS8" s="617"/>
      <c r="DT8" s="617"/>
      <c r="DU8" s="617"/>
      <c r="DV8" s="617"/>
      <c r="DW8" s="617"/>
      <c r="DX8" s="617"/>
      <c r="DY8" s="617"/>
      <c r="DZ8" s="617"/>
      <c r="EA8" s="617"/>
      <c r="EB8" s="617"/>
      <c r="EC8" s="617"/>
      <c r="ED8" s="617"/>
      <c r="EE8" s="617"/>
      <c r="EF8" s="617"/>
      <c r="EG8" s="617"/>
      <c r="EH8" s="617"/>
      <c r="EI8" s="617"/>
      <c r="EJ8" s="617"/>
      <c r="EK8" s="617"/>
      <c r="EL8" s="617"/>
      <c r="EM8" s="617"/>
      <c r="EN8" s="617"/>
      <c r="EO8" s="617"/>
      <c r="EP8" s="617"/>
      <c r="EQ8" s="617"/>
      <c r="ER8" s="617"/>
      <c r="ES8" s="617"/>
      <c r="ET8" s="617"/>
      <c r="EU8" s="617"/>
      <c r="EV8" s="617"/>
      <c r="EW8" s="617"/>
      <c r="EX8" s="617"/>
      <c r="EY8" s="617"/>
      <c r="EZ8" s="617"/>
      <c r="FA8" s="617"/>
      <c r="FB8" s="617"/>
      <c r="FC8" s="617"/>
      <c r="FD8" s="617"/>
      <c r="FE8" s="617"/>
      <c r="FF8" s="617"/>
      <c r="FG8" s="617"/>
      <c r="FH8" s="617"/>
      <c r="FI8" s="617"/>
      <c r="FJ8" s="617"/>
      <c r="FK8" s="617"/>
      <c r="FL8" s="617"/>
      <c r="FM8" s="617"/>
      <c r="FN8" s="617"/>
      <c r="FO8" s="617"/>
      <c r="FP8" s="617"/>
      <c r="FQ8" s="617"/>
      <c r="FR8" s="617"/>
      <c r="FS8" s="617"/>
      <c r="FT8" s="617"/>
      <c r="FU8" s="617"/>
      <c r="FV8" s="617"/>
      <c r="FW8" s="617"/>
      <c r="FX8" s="617"/>
      <c r="FY8" s="617"/>
      <c r="FZ8" s="617"/>
      <c r="GA8" s="617"/>
      <c r="GB8" s="617"/>
      <c r="GC8" s="617"/>
      <c r="GD8" s="617"/>
      <c r="GE8" s="617"/>
      <c r="GF8" s="617"/>
      <c r="GG8" s="617"/>
      <c r="GH8" s="617"/>
      <c r="GI8" s="617"/>
      <c r="GJ8" s="617"/>
      <c r="GK8" s="617"/>
      <c r="GL8" s="617"/>
      <c r="GM8" s="617"/>
      <c r="GN8" s="617"/>
      <c r="GO8" s="617"/>
      <c r="GP8" s="617"/>
      <c r="GQ8" s="617"/>
      <c r="GR8" s="617"/>
      <c r="GS8" s="617"/>
      <c r="GT8" s="617"/>
      <c r="GU8" s="617"/>
      <c r="GV8" s="617"/>
      <c r="GW8" s="617"/>
      <c r="GX8" s="617"/>
      <c r="GY8" s="617"/>
      <c r="GZ8" s="617"/>
      <c r="HA8" s="617"/>
      <c r="HB8" s="617"/>
      <c r="HC8" s="617"/>
      <c r="HD8" s="617"/>
      <c r="HE8" s="617"/>
      <c r="HF8" s="617"/>
      <c r="HG8" s="617"/>
      <c r="HH8" s="617"/>
      <c r="HI8" s="617"/>
      <c r="HJ8" s="617"/>
      <c r="HK8" s="617"/>
      <c r="HL8" s="617"/>
      <c r="HM8" s="617"/>
      <c r="HN8" s="617"/>
      <c r="HO8" s="617"/>
      <c r="HP8" s="617"/>
      <c r="HQ8" s="617"/>
      <c r="HR8" s="617"/>
      <c r="HS8" s="617"/>
      <c r="HT8" s="617"/>
      <c r="HU8" s="617"/>
      <c r="HV8" s="617"/>
      <c r="HW8" s="617"/>
      <c r="HX8" s="617"/>
      <c r="HY8" s="617"/>
    </row>
    <row r="9" spans="1:233" s="148" customFormat="1" ht="15" customHeight="1" x14ac:dyDescent="0.2">
      <c r="A9" s="612" t="str">
        <f>'COMPOSIÇÃO DE CUSTOS'!A8:O8</f>
        <v>OBRA: PAVIMENTAÇÃO ASFÁLTICA DE VIAS URBANAS E RURAIS EM MUNICÍPIOS DIVERSOS NA ÁREA DE ATUAÇÃO DA CODEVASF, NO ESTADO DO TOCANTINS</v>
      </c>
      <c r="B9" s="612"/>
      <c r="C9" s="612"/>
      <c r="D9" s="612"/>
      <c r="E9" s="428"/>
      <c r="F9" s="428"/>
      <c r="G9" s="428"/>
      <c r="H9" s="428"/>
      <c r="I9" s="428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  <c r="BB9" s="287"/>
      <c r="BC9" s="287"/>
      <c r="BD9" s="287"/>
      <c r="BE9" s="287"/>
      <c r="BF9" s="287"/>
      <c r="BG9" s="287"/>
      <c r="BH9" s="287"/>
      <c r="BI9" s="287"/>
      <c r="BJ9" s="287"/>
      <c r="BK9" s="287"/>
      <c r="BL9" s="287"/>
      <c r="BM9" s="287"/>
      <c r="BN9" s="287"/>
      <c r="BO9" s="287"/>
      <c r="BP9" s="287"/>
      <c r="BQ9" s="287"/>
      <c r="BR9" s="287"/>
      <c r="BS9" s="287"/>
      <c r="BT9" s="287"/>
      <c r="BU9" s="287"/>
      <c r="BV9" s="287"/>
      <c r="BW9" s="287"/>
      <c r="BX9" s="287"/>
      <c r="BY9" s="287"/>
      <c r="BZ9" s="287"/>
      <c r="CA9" s="287"/>
      <c r="CB9" s="287"/>
      <c r="CC9" s="287"/>
      <c r="CD9" s="287"/>
      <c r="CE9" s="287"/>
      <c r="CF9" s="287"/>
      <c r="CG9" s="287"/>
      <c r="CH9" s="287"/>
      <c r="CI9" s="287"/>
      <c r="CJ9" s="287"/>
      <c r="CK9" s="287"/>
      <c r="CL9" s="287"/>
      <c r="CM9" s="287"/>
      <c r="CN9" s="287"/>
      <c r="CO9" s="287"/>
      <c r="CP9" s="287"/>
      <c r="CQ9" s="287"/>
      <c r="CR9" s="287"/>
      <c r="CS9" s="287"/>
      <c r="CT9" s="287"/>
      <c r="CU9" s="287"/>
      <c r="CV9" s="287"/>
      <c r="CW9" s="287"/>
      <c r="CX9" s="287"/>
      <c r="CY9" s="287"/>
      <c r="CZ9" s="287"/>
      <c r="DA9" s="287"/>
      <c r="DB9" s="287"/>
      <c r="DC9" s="287"/>
      <c r="DD9" s="287"/>
      <c r="DE9" s="287"/>
      <c r="DF9" s="287"/>
      <c r="DG9" s="287"/>
      <c r="DH9" s="287"/>
      <c r="DI9" s="287"/>
      <c r="DJ9" s="287"/>
      <c r="DK9" s="287"/>
      <c r="DL9" s="287"/>
      <c r="DM9" s="287"/>
      <c r="DN9" s="287"/>
      <c r="DO9" s="287"/>
      <c r="DP9" s="287"/>
      <c r="DQ9" s="287"/>
      <c r="DR9" s="287"/>
      <c r="DS9" s="287"/>
      <c r="DT9" s="287"/>
      <c r="DU9" s="287"/>
      <c r="DV9" s="287"/>
      <c r="DW9" s="287"/>
      <c r="DX9" s="287"/>
      <c r="DY9" s="287"/>
      <c r="DZ9" s="287"/>
      <c r="EA9" s="287"/>
      <c r="EB9" s="287"/>
      <c r="EC9" s="287"/>
      <c r="ED9" s="287"/>
      <c r="EE9" s="287"/>
      <c r="EF9" s="287"/>
      <c r="EG9" s="287"/>
      <c r="EH9" s="287"/>
      <c r="EI9" s="287"/>
      <c r="EJ9" s="287"/>
      <c r="EK9" s="287"/>
      <c r="EL9" s="287"/>
      <c r="EM9" s="287"/>
      <c r="EN9" s="287"/>
      <c r="EO9" s="287"/>
      <c r="EP9" s="287"/>
      <c r="EQ9" s="287"/>
      <c r="ER9" s="287"/>
      <c r="ES9" s="287"/>
      <c r="ET9" s="287"/>
      <c r="EU9" s="287"/>
      <c r="EV9" s="287"/>
      <c r="EW9" s="287"/>
      <c r="EX9" s="287"/>
      <c r="EY9" s="287"/>
      <c r="EZ9" s="287"/>
      <c r="FA9" s="287"/>
      <c r="FB9" s="287"/>
      <c r="FC9" s="287"/>
      <c r="FD9" s="287"/>
      <c r="FE9" s="287"/>
      <c r="FF9" s="287"/>
      <c r="FG9" s="287"/>
      <c r="FH9" s="287"/>
      <c r="FI9" s="287"/>
      <c r="FJ9" s="287"/>
      <c r="FK9" s="287"/>
      <c r="FL9" s="287"/>
      <c r="FM9" s="287"/>
      <c r="FN9" s="287"/>
      <c r="FO9" s="287"/>
      <c r="FP9" s="287"/>
      <c r="FQ9" s="287"/>
      <c r="FR9" s="287"/>
      <c r="FS9" s="287"/>
      <c r="FT9" s="287"/>
      <c r="FU9" s="287"/>
      <c r="FV9" s="287"/>
      <c r="FW9" s="287"/>
      <c r="FX9" s="287"/>
      <c r="FY9" s="287"/>
      <c r="FZ9" s="287"/>
      <c r="GA9" s="287"/>
      <c r="GB9" s="287"/>
      <c r="GC9" s="287"/>
      <c r="GD9" s="287"/>
      <c r="GE9" s="287"/>
      <c r="GF9" s="287"/>
      <c r="GG9" s="287"/>
      <c r="GH9" s="287"/>
      <c r="GI9" s="287"/>
      <c r="GJ9" s="287"/>
      <c r="GK9" s="287"/>
      <c r="GL9" s="287"/>
      <c r="GM9" s="287"/>
      <c r="GN9" s="287"/>
      <c r="GO9" s="287"/>
      <c r="GP9" s="287"/>
      <c r="GQ9" s="287"/>
      <c r="GR9" s="287"/>
      <c r="GS9" s="287"/>
      <c r="GT9" s="287"/>
      <c r="GU9" s="287"/>
      <c r="GV9" s="287"/>
      <c r="GW9" s="287"/>
      <c r="GX9" s="287"/>
      <c r="GY9" s="287"/>
      <c r="GZ9" s="287"/>
      <c r="HA9" s="287"/>
      <c r="HB9" s="287"/>
      <c r="HC9" s="287"/>
      <c r="HD9" s="287"/>
      <c r="HE9" s="287"/>
      <c r="HF9" s="287"/>
      <c r="HG9" s="287"/>
      <c r="HH9" s="287"/>
      <c r="HI9" s="287"/>
      <c r="HJ9" s="287"/>
      <c r="HK9" s="287"/>
      <c r="HL9" s="287"/>
      <c r="HM9" s="287"/>
      <c r="HN9" s="287"/>
      <c r="HO9" s="287"/>
      <c r="HP9" s="287"/>
      <c r="HQ9" s="287"/>
      <c r="HR9" s="287"/>
      <c r="HS9" s="287"/>
      <c r="HT9" s="287"/>
      <c r="HU9" s="287"/>
      <c r="HV9" s="287"/>
      <c r="HW9" s="287"/>
      <c r="HX9" s="287"/>
      <c r="HY9" s="287"/>
    </row>
    <row r="10" spans="1:233" s="148" customFormat="1" ht="12.75" customHeight="1" x14ac:dyDescent="0.2">
      <c r="A10" s="612"/>
      <c r="B10" s="612"/>
      <c r="C10" s="612"/>
      <c r="D10" s="612"/>
      <c r="E10" s="428"/>
      <c r="F10" s="428"/>
      <c r="G10" s="428"/>
      <c r="H10" s="428"/>
      <c r="I10" s="428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287"/>
      <c r="BD10" s="287"/>
      <c r="BE10" s="287"/>
      <c r="BF10" s="287"/>
      <c r="BG10" s="287"/>
      <c r="BH10" s="287"/>
      <c r="BI10" s="287"/>
      <c r="BJ10" s="287"/>
      <c r="BK10" s="287"/>
      <c r="BL10" s="287"/>
      <c r="BM10" s="287"/>
      <c r="BN10" s="287"/>
      <c r="BO10" s="287"/>
      <c r="BP10" s="287"/>
      <c r="BQ10" s="287"/>
      <c r="BR10" s="287"/>
      <c r="BS10" s="287"/>
      <c r="BT10" s="287"/>
      <c r="BU10" s="287"/>
      <c r="BV10" s="287"/>
      <c r="BW10" s="287"/>
      <c r="BX10" s="287"/>
      <c r="BY10" s="287"/>
      <c r="BZ10" s="287"/>
      <c r="CA10" s="287"/>
      <c r="CB10" s="287"/>
      <c r="CC10" s="287"/>
      <c r="CD10" s="287"/>
      <c r="CE10" s="287"/>
      <c r="CF10" s="287"/>
      <c r="CG10" s="287"/>
      <c r="CH10" s="287"/>
      <c r="CI10" s="287"/>
      <c r="CJ10" s="287"/>
      <c r="CK10" s="287"/>
      <c r="CL10" s="287"/>
      <c r="CM10" s="287"/>
      <c r="CN10" s="287"/>
      <c r="CO10" s="287"/>
      <c r="CP10" s="287"/>
      <c r="CQ10" s="287"/>
      <c r="CR10" s="287"/>
      <c r="CS10" s="287"/>
      <c r="CT10" s="287"/>
      <c r="CU10" s="287"/>
      <c r="CV10" s="287"/>
      <c r="CW10" s="287"/>
      <c r="CX10" s="287"/>
      <c r="CY10" s="287"/>
      <c r="CZ10" s="287"/>
      <c r="DA10" s="287"/>
      <c r="DB10" s="287"/>
      <c r="DC10" s="287"/>
      <c r="DD10" s="287"/>
      <c r="DE10" s="287"/>
      <c r="DF10" s="287"/>
      <c r="DG10" s="287"/>
      <c r="DH10" s="287"/>
      <c r="DI10" s="287"/>
      <c r="DJ10" s="287"/>
      <c r="DK10" s="287"/>
      <c r="DL10" s="287"/>
      <c r="DM10" s="287"/>
      <c r="DN10" s="287"/>
      <c r="DO10" s="287"/>
      <c r="DP10" s="287"/>
      <c r="DQ10" s="287"/>
      <c r="DR10" s="287"/>
      <c r="DS10" s="287"/>
      <c r="DT10" s="287"/>
      <c r="DU10" s="287"/>
      <c r="DV10" s="287"/>
      <c r="DW10" s="287"/>
      <c r="DX10" s="287"/>
      <c r="DY10" s="287"/>
      <c r="DZ10" s="287"/>
      <c r="EA10" s="287"/>
      <c r="EB10" s="287"/>
      <c r="EC10" s="287"/>
      <c r="ED10" s="287"/>
      <c r="EE10" s="287"/>
      <c r="EF10" s="287"/>
      <c r="EG10" s="287"/>
      <c r="EH10" s="287"/>
      <c r="EI10" s="287"/>
      <c r="EJ10" s="287"/>
      <c r="EK10" s="287"/>
      <c r="EL10" s="287"/>
      <c r="EM10" s="287"/>
      <c r="EN10" s="287"/>
      <c r="EO10" s="287"/>
      <c r="EP10" s="287"/>
      <c r="EQ10" s="287"/>
      <c r="ER10" s="287"/>
      <c r="ES10" s="287"/>
      <c r="ET10" s="287"/>
      <c r="EU10" s="287"/>
      <c r="EV10" s="287"/>
      <c r="EW10" s="287"/>
      <c r="EX10" s="287"/>
      <c r="EY10" s="287"/>
      <c r="EZ10" s="287"/>
      <c r="FA10" s="287"/>
      <c r="FB10" s="287"/>
      <c r="FC10" s="287"/>
      <c r="FD10" s="287"/>
      <c r="FE10" s="287"/>
      <c r="FF10" s="287"/>
      <c r="FG10" s="287"/>
      <c r="FH10" s="287"/>
      <c r="FI10" s="287"/>
      <c r="FJ10" s="287"/>
      <c r="FK10" s="287"/>
      <c r="FL10" s="287"/>
      <c r="FM10" s="287"/>
      <c r="FN10" s="287"/>
      <c r="FO10" s="287"/>
      <c r="FP10" s="287"/>
      <c r="FQ10" s="287"/>
      <c r="FR10" s="287"/>
      <c r="FS10" s="287"/>
      <c r="FT10" s="287"/>
      <c r="FU10" s="287"/>
      <c r="FV10" s="287"/>
      <c r="FW10" s="287"/>
      <c r="FX10" s="287"/>
      <c r="FY10" s="287"/>
      <c r="FZ10" s="287"/>
      <c r="GA10" s="287"/>
      <c r="GB10" s="287"/>
      <c r="GC10" s="287"/>
      <c r="GD10" s="287"/>
      <c r="GE10" s="287"/>
      <c r="GF10" s="287"/>
      <c r="GG10" s="287"/>
      <c r="GH10" s="287"/>
      <c r="GI10" s="287"/>
      <c r="GJ10" s="287"/>
      <c r="GK10" s="287"/>
      <c r="GL10" s="287"/>
      <c r="GM10" s="287"/>
      <c r="GN10" s="287"/>
      <c r="GO10" s="287"/>
      <c r="GP10" s="287"/>
      <c r="GQ10" s="287"/>
      <c r="GR10" s="287"/>
      <c r="GS10" s="287"/>
      <c r="GT10" s="287"/>
      <c r="GU10" s="287"/>
      <c r="GV10" s="287"/>
      <c r="GW10" s="287"/>
      <c r="GX10" s="287"/>
      <c r="GY10" s="287"/>
      <c r="GZ10" s="287"/>
      <c r="HA10" s="287"/>
      <c r="HB10" s="287"/>
      <c r="HC10" s="287"/>
      <c r="HD10" s="287"/>
      <c r="HE10" s="287"/>
      <c r="HF10" s="287"/>
      <c r="HG10" s="287"/>
      <c r="HH10" s="287"/>
      <c r="HI10" s="287"/>
      <c r="HJ10" s="287"/>
      <c r="HK10" s="287"/>
      <c r="HL10" s="287"/>
      <c r="HM10" s="287"/>
      <c r="HN10" s="287"/>
      <c r="HO10" s="287"/>
      <c r="HP10" s="287"/>
      <c r="HQ10" s="287"/>
      <c r="HR10" s="287"/>
      <c r="HS10" s="287"/>
      <c r="HT10" s="287"/>
      <c r="HU10" s="287"/>
      <c r="HV10" s="287"/>
      <c r="HW10" s="287"/>
      <c r="HX10" s="287"/>
      <c r="HY10" s="287"/>
    </row>
    <row r="11" spans="1:233" s="148" customFormat="1" ht="12.75" customHeight="1" x14ac:dyDescent="0.2">
      <c r="A11" s="293"/>
      <c r="B11" s="294"/>
      <c r="C11" s="427"/>
      <c r="D11" s="42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/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/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  <c r="FH11" s="287"/>
      <c r="FI11" s="287"/>
      <c r="FJ11" s="287"/>
      <c r="FK11" s="287"/>
      <c r="FL11" s="287"/>
      <c r="FM11" s="287"/>
      <c r="FN11" s="287"/>
      <c r="FO11" s="287"/>
      <c r="FP11" s="287"/>
      <c r="FQ11" s="287"/>
      <c r="FR11" s="287"/>
      <c r="FS11" s="287"/>
      <c r="FT11" s="287"/>
      <c r="FU11" s="287"/>
      <c r="FV11" s="287"/>
      <c r="FW11" s="287"/>
      <c r="FX11" s="287"/>
      <c r="FY11" s="287"/>
      <c r="FZ11" s="287"/>
      <c r="GA11" s="287"/>
      <c r="GB11" s="287"/>
      <c r="GC11" s="287"/>
      <c r="GD11" s="287"/>
      <c r="GE11" s="287"/>
      <c r="GF11" s="287"/>
      <c r="GG11" s="287"/>
      <c r="GH11" s="287"/>
      <c r="GI11" s="287"/>
      <c r="GJ11" s="287"/>
      <c r="GK11" s="287"/>
      <c r="GL11" s="287"/>
      <c r="GM11" s="287"/>
      <c r="GN11" s="287"/>
      <c r="GO11" s="287"/>
      <c r="GP11" s="287"/>
      <c r="GQ11" s="287"/>
      <c r="GR11" s="287"/>
      <c r="GS11" s="287"/>
      <c r="GT11" s="287"/>
      <c r="GU11" s="287"/>
      <c r="GV11" s="287"/>
      <c r="GW11" s="287"/>
      <c r="GX11" s="287"/>
      <c r="GY11" s="287"/>
      <c r="GZ11" s="287"/>
      <c r="HA11" s="287"/>
      <c r="HB11" s="287"/>
      <c r="HC11" s="287"/>
      <c r="HD11" s="287"/>
      <c r="HE11" s="287"/>
      <c r="HF11" s="287"/>
      <c r="HG11" s="287"/>
      <c r="HH11" s="287"/>
      <c r="HI11" s="287"/>
      <c r="HJ11" s="287"/>
      <c r="HK11" s="287"/>
      <c r="HL11" s="287"/>
      <c r="HM11" s="287"/>
      <c r="HN11" s="287"/>
      <c r="HO11" s="287"/>
      <c r="HP11" s="287"/>
      <c r="HQ11" s="287"/>
      <c r="HR11" s="287"/>
      <c r="HS11" s="287"/>
      <c r="HT11" s="287"/>
      <c r="HU11" s="287"/>
      <c r="HV11" s="287"/>
      <c r="HW11" s="287"/>
      <c r="HX11" s="287"/>
      <c r="HY11" s="287"/>
    </row>
    <row r="12" spans="1:233" s="149" customFormat="1" ht="12.75" x14ac:dyDescent="0.2">
      <c r="A12" s="150" t="s">
        <v>174</v>
      </c>
      <c r="B12" s="150" t="s">
        <v>5</v>
      </c>
      <c r="C12" s="150" t="s">
        <v>175</v>
      </c>
      <c r="D12" s="150" t="s">
        <v>176</v>
      </c>
    </row>
    <row r="13" spans="1:233" s="149" customFormat="1" ht="12.75" x14ac:dyDescent="0.2">
      <c r="A13" s="615" t="s">
        <v>177</v>
      </c>
      <c r="B13" s="615"/>
      <c r="C13" s="615"/>
      <c r="D13" s="615"/>
    </row>
    <row r="14" spans="1:233" s="149" customFormat="1" ht="12.75" x14ac:dyDescent="0.2">
      <c r="A14" s="151" t="s">
        <v>178</v>
      </c>
      <c r="B14" s="152" t="s">
        <v>179</v>
      </c>
      <c r="C14" s="469">
        <v>0.2</v>
      </c>
      <c r="D14" s="469">
        <v>0.2</v>
      </c>
    </row>
    <row r="15" spans="1:233" s="149" customFormat="1" ht="12.75" x14ac:dyDescent="0.2">
      <c r="A15" s="151" t="s">
        <v>180</v>
      </c>
      <c r="B15" s="152" t="s">
        <v>181</v>
      </c>
      <c r="C15" s="469">
        <v>1.4999999999999999E-2</v>
      </c>
      <c r="D15" s="469">
        <v>1.4999999999999999E-2</v>
      </c>
    </row>
    <row r="16" spans="1:233" s="149" customFormat="1" ht="12.75" x14ac:dyDescent="0.2">
      <c r="A16" s="151" t="s">
        <v>182</v>
      </c>
      <c r="B16" s="152" t="s">
        <v>183</v>
      </c>
      <c r="C16" s="469">
        <v>0.01</v>
      </c>
      <c r="D16" s="469">
        <v>0.01</v>
      </c>
    </row>
    <row r="17" spans="1:4" s="149" customFormat="1" ht="12.75" x14ac:dyDescent="0.2">
      <c r="A17" s="151" t="s">
        <v>184</v>
      </c>
      <c r="B17" s="152" t="s">
        <v>185</v>
      </c>
      <c r="C17" s="469">
        <v>2E-3</v>
      </c>
      <c r="D17" s="469">
        <v>2E-3</v>
      </c>
    </row>
    <row r="18" spans="1:4" s="149" customFormat="1" ht="12.75" x14ac:dyDescent="0.2">
      <c r="A18" s="151" t="s">
        <v>186</v>
      </c>
      <c r="B18" s="152" t="s">
        <v>187</v>
      </c>
      <c r="C18" s="469">
        <v>6.0000000000000001E-3</v>
      </c>
      <c r="D18" s="469">
        <v>6.0000000000000001E-3</v>
      </c>
    </row>
    <row r="19" spans="1:4" s="149" customFormat="1" ht="12.75" x14ac:dyDescent="0.2">
      <c r="A19" s="151" t="s">
        <v>188</v>
      </c>
      <c r="B19" s="152" t="s">
        <v>189</v>
      </c>
      <c r="C19" s="469">
        <v>2.5000000000000001E-2</v>
      </c>
      <c r="D19" s="469">
        <v>2.5000000000000001E-2</v>
      </c>
    </row>
    <row r="20" spans="1:4" s="149" customFormat="1" ht="12.75" x14ac:dyDescent="0.2">
      <c r="A20" s="151" t="s">
        <v>190</v>
      </c>
      <c r="B20" s="152" t="s">
        <v>191</v>
      </c>
      <c r="C20" s="469">
        <v>0.03</v>
      </c>
      <c r="D20" s="469">
        <v>0.03</v>
      </c>
    </row>
    <row r="21" spans="1:4" s="149" customFormat="1" ht="12.75" x14ac:dyDescent="0.2">
      <c r="A21" s="151" t="s">
        <v>192</v>
      </c>
      <c r="B21" s="152" t="s">
        <v>193</v>
      </c>
      <c r="C21" s="469">
        <v>0.08</v>
      </c>
      <c r="D21" s="469">
        <v>0.08</v>
      </c>
    </row>
    <row r="22" spans="1:4" s="149" customFormat="1" ht="12.75" x14ac:dyDescent="0.2">
      <c r="A22" s="151" t="s">
        <v>194</v>
      </c>
      <c r="B22" s="152" t="s">
        <v>195</v>
      </c>
      <c r="C22" s="469">
        <v>0.01</v>
      </c>
      <c r="D22" s="469">
        <v>0.01</v>
      </c>
    </row>
    <row r="23" spans="1:4" s="149" customFormat="1" ht="12.75" x14ac:dyDescent="0.2">
      <c r="A23" s="288" t="s">
        <v>172</v>
      </c>
      <c r="B23" s="153" t="s">
        <v>11</v>
      </c>
      <c r="C23" s="468">
        <f>SUM(C14:C22)</f>
        <v>0.37800000000000006</v>
      </c>
      <c r="D23" s="468">
        <f>SUM(D14:D22)</f>
        <v>0.37800000000000006</v>
      </c>
    </row>
    <row r="24" spans="1:4" s="149" customFormat="1" ht="12.75" x14ac:dyDescent="0.2">
      <c r="A24" s="615" t="s">
        <v>196</v>
      </c>
      <c r="B24" s="615"/>
      <c r="C24" s="615"/>
      <c r="D24" s="615"/>
    </row>
    <row r="25" spans="1:4" s="149" customFormat="1" ht="12.75" x14ac:dyDescent="0.2">
      <c r="A25" s="151" t="s">
        <v>197</v>
      </c>
      <c r="B25" s="152" t="s">
        <v>198</v>
      </c>
      <c r="C25" s="469">
        <v>0.17879999999999999</v>
      </c>
      <c r="D25" s="469">
        <v>0</v>
      </c>
    </row>
    <row r="26" spans="1:4" s="149" customFormat="1" ht="12.75" x14ac:dyDescent="0.2">
      <c r="A26" s="151" t="s">
        <v>199</v>
      </c>
      <c r="B26" s="152" t="s">
        <v>200</v>
      </c>
      <c r="C26" s="469">
        <v>3.9399999999999998E-2</v>
      </c>
      <c r="D26" s="469">
        <v>0</v>
      </c>
    </row>
    <row r="27" spans="1:4" s="149" customFormat="1" ht="12.75" x14ac:dyDescent="0.2">
      <c r="A27" s="151" t="s">
        <v>201</v>
      </c>
      <c r="B27" s="152" t="s">
        <v>202</v>
      </c>
      <c r="C27" s="469">
        <v>9.2999999999999992E-3</v>
      </c>
      <c r="D27" s="469">
        <v>7.1000000000000004E-3</v>
      </c>
    </row>
    <row r="28" spans="1:4" s="149" customFormat="1" ht="12.75" x14ac:dyDescent="0.2">
      <c r="A28" s="151" t="s">
        <v>203</v>
      </c>
      <c r="B28" s="152" t="s">
        <v>204</v>
      </c>
      <c r="C28" s="469">
        <v>0.1096</v>
      </c>
      <c r="D28" s="469">
        <v>8.3299999999999999E-2</v>
      </c>
    </row>
    <row r="29" spans="1:4" s="149" customFormat="1" ht="12.75" x14ac:dyDescent="0.2">
      <c r="A29" s="151" t="s">
        <v>205</v>
      </c>
      <c r="B29" s="152" t="s">
        <v>206</v>
      </c>
      <c r="C29" s="469">
        <v>6.9999999999999999E-4</v>
      </c>
      <c r="D29" s="469">
        <v>5.9999999999999995E-4</v>
      </c>
    </row>
    <row r="30" spans="1:4" s="149" customFormat="1" ht="12.75" x14ac:dyDescent="0.2">
      <c r="A30" s="151" t="s">
        <v>207</v>
      </c>
      <c r="B30" s="152" t="s">
        <v>208</v>
      </c>
      <c r="C30" s="469">
        <v>7.3000000000000001E-3</v>
      </c>
      <c r="D30" s="469">
        <v>5.5999999999999999E-3</v>
      </c>
    </row>
    <row r="31" spans="1:4" s="149" customFormat="1" ht="12.75" x14ac:dyDescent="0.2">
      <c r="A31" s="151" t="s">
        <v>209</v>
      </c>
      <c r="B31" s="152" t="s">
        <v>210</v>
      </c>
      <c r="C31" s="469">
        <v>1.44E-2</v>
      </c>
      <c r="D31" s="469">
        <v>0</v>
      </c>
    </row>
    <row r="32" spans="1:4" s="149" customFormat="1" ht="12.75" x14ac:dyDescent="0.2">
      <c r="A32" s="151" t="s">
        <v>211</v>
      </c>
      <c r="B32" s="152" t="s">
        <v>212</v>
      </c>
      <c r="C32" s="469">
        <v>1.1000000000000001E-3</v>
      </c>
      <c r="D32" s="469">
        <v>8.9999999999999998E-4</v>
      </c>
    </row>
    <row r="33" spans="1:4" s="149" customFormat="1" ht="12.75" x14ac:dyDescent="0.2">
      <c r="A33" s="151" t="s">
        <v>213</v>
      </c>
      <c r="B33" s="152" t="s">
        <v>214</v>
      </c>
      <c r="C33" s="469">
        <v>0.11</v>
      </c>
      <c r="D33" s="469">
        <v>8.3699999999999997E-2</v>
      </c>
    </row>
    <row r="34" spans="1:4" s="149" customFormat="1" ht="12.75" x14ac:dyDescent="0.2">
      <c r="A34" s="151" t="s">
        <v>215</v>
      </c>
      <c r="B34" s="152" t="s">
        <v>216</v>
      </c>
      <c r="C34" s="469">
        <v>2.9999999999999997E-4</v>
      </c>
      <c r="D34" s="469">
        <v>2.0000000000000001E-4</v>
      </c>
    </row>
    <row r="35" spans="1:4" s="149" customFormat="1" ht="24" x14ac:dyDescent="0.2">
      <c r="A35" s="288" t="s">
        <v>173</v>
      </c>
      <c r="B35" s="154" t="s">
        <v>217</v>
      </c>
      <c r="C35" s="468">
        <f>SUM(C25:C34)</f>
        <v>0.47089999999999993</v>
      </c>
      <c r="D35" s="468">
        <f>SUM(D25:D34)</f>
        <v>0.18139999999999998</v>
      </c>
    </row>
    <row r="36" spans="1:4" s="149" customFormat="1" ht="12.75" x14ac:dyDescent="0.2">
      <c r="A36" s="615" t="s">
        <v>218</v>
      </c>
      <c r="B36" s="615"/>
      <c r="C36" s="615"/>
      <c r="D36" s="615"/>
    </row>
    <row r="37" spans="1:4" s="149" customFormat="1" ht="12.75" x14ac:dyDescent="0.2">
      <c r="A37" s="151" t="s">
        <v>219</v>
      </c>
      <c r="B37" s="152" t="s">
        <v>220</v>
      </c>
      <c r="C37" s="469">
        <v>6.3200000000000006E-2</v>
      </c>
      <c r="D37" s="469">
        <v>4.8099999999999997E-2</v>
      </c>
    </row>
    <row r="38" spans="1:4" s="149" customFormat="1" ht="12.75" x14ac:dyDescent="0.2">
      <c r="A38" s="151" t="s">
        <v>221</v>
      </c>
      <c r="B38" s="152" t="s">
        <v>222</v>
      </c>
      <c r="C38" s="469">
        <v>1.5E-3</v>
      </c>
      <c r="D38" s="469">
        <v>1.1000000000000001E-3</v>
      </c>
    </row>
    <row r="39" spans="1:4" s="149" customFormat="1" ht="12.75" x14ac:dyDescent="0.2">
      <c r="A39" s="151" t="s">
        <v>223</v>
      </c>
      <c r="B39" s="152" t="s">
        <v>224</v>
      </c>
      <c r="C39" s="469">
        <v>2.8400000000000002E-2</v>
      </c>
      <c r="D39" s="469">
        <v>2.1600000000000001E-2</v>
      </c>
    </row>
    <row r="40" spans="1:4" s="149" customFormat="1" ht="12.75" x14ac:dyDescent="0.2">
      <c r="A40" s="151" t="s">
        <v>225</v>
      </c>
      <c r="B40" s="152" t="s">
        <v>226</v>
      </c>
      <c r="C40" s="469">
        <v>4.58E-2</v>
      </c>
      <c r="D40" s="469">
        <v>3.49E-2</v>
      </c>
    </row>
    <row r="41" spans="1:4" s="149" customFormat="1" ht="12.75" x14ac:dyDescent="0.2">
      <c r="A41" s="151" t="s">
        <v>227</v>
      </c>
      <c r="B41" s="152" t="s">
        <v>228</v>
      </c>
      <c r="C41" s="469">
        <v>5.3E-3</v>
      </c>
      <c r="D41" s="469">
        <v>4.0000000000000001E-3</v>
      </c>
    </row>
    <row r="42" spans="1:4" s="149" customFormat="1" ht="24" x14ac:dyDescent="0.2">
      <c r="A42" s="155" t="s">
        <v>229</v>
      </c>
      <c r="B42" s="154" t="s">
        <v>230</v>
      </c>
      <c r="C42" s="468">
        <f>SUM(C37:C41)</f>
        <v>0.14420000000000002</v>
      </c>
      <c r="D42" s="468">
        <f>SUM(D37:D41)</f>
        <v>0.10970000000000001</v>
      </c>
    </row>
    <row r="43" spans="1:4" s="149" customFormat="1" ht="12.75" x14ac:dyDescent="0.2">
      <c r="A43" s="615" t="s">
        <v>231</v>
      </c>
      <c r="B43" s="615"/>
      <c r="C43" s="615"/>
      <c r="D43" s="615"/>
    </row>
    <row r="44" spans="1:4" s="149" customFormat="1" ht="12.75" x14ac:dyDescent="0.2">
      <c r="A44" s="151" t="s">
        <v>232</v>
      </c>
      <c r="B44" s="156" t="s">
        <v>233</v>
      </c>
      <c r="C44" s="469">
        <v>0.17799999999999999</v>
      </c>
      <c r="D44" s="469">
        <v>6.8599999999999994E-2</v>
      </c>
    </row>
    <row r="45" spans="1:4" s="149" customFormat="1" ht="45" customHeight="1" x14ac:dyDescent="0.2">
      <c r="A45" s="151" t="s">
        <v>234</v>
      </c>
      <c r="B45" s="156" t="s">
        <v>235</v>
      </c>
      <c r="C45" s="469">
        <v>5.5999999999999999E-3</v>
      </c>
      <c r="D45" s="469">
        <v>4.3E-3</v>
      </c>
    </row>
    <row r="46" spans="1:4" s="149" customFormat="1" ht="14.25" customHeight="1" x14ac:dyDescent="0.2">
      <c r="A46" s="288" t="s">
        <v>236</v>
      </c>
      <c r="B46" s="153" t="s">
        <v>11</v>
      </c>
      <c r="C46" s="468">
        <f>SUM(C44:C45)</f>
        <v>0.18359999999999999</v>
      </c>
      <c r="D46" s="468">
        <f>SUM(D44:D45)</f>
        <v>7.2899999999999993E-2</v>
      </c>
    </row>
    <row r="47" spans="1:4" s="149" customFormat="1" ht="12.75" x14ac:dyDescent="0.2">
      <c r="A47" s="150"/>
      <c r="B47" s="150" t="s">
        <v>237</v>
      </c>
      <c r="C47" s="471">
        <f>C46+C42+C35+C23</f>
        <v>1.1767000000000001</v>
      </c>
      <c r="D47" s="471">
        <f>D46+D42+D35+D23</f>
        <v>0.74199999999999999</v>
      </c>
    </row>
    <row r="48" spans="1:4" s="149" customFormat="1" ht="12.75" x14ac:dyDescent="0.2">
      <c r="A48" s="290"/>
      <c r="B48" s="157"/>
      <c r="C48" s="470"/>
      <c r="D48" s="470"/>
    </row>
    <row r="49" spans="1:4" s="149" customFormat="1" ht="12.75" x14ac:dyDescent="0.2">
      <c r="A49" s="616"/>
      <c r="B49" s="616"/>
      <c r="C49" s="616"/>
      <c r="D49" s="616"/>
    </row>
    <row r="50" spans="1:4" s="149" customFormat="1" ht="12.75" x14ac:dyDescent="0.2">
      <c r="A50" s="616"/>
      <c r="B50" s="616"/>
      <c r="C50" s="616"/>
      <c r="D50" s="616"/>
    </row>
    <row r="51" spans="1:4" s="149" customFormat="1" ht="12.75" x14ac:dyDescent="0.2">
      <c r="A51" s="613"/>
      <c r="B51" s="613"/>
      <c r="C51" s="613"/>
      <c r="D51" s="613"/>
    </row>
    <row r="52" spans="1:4" s="149" customFormat="1" ht="12.75" x14ac:dyDescent="0.2">
      <c r="A52" s="613"/>
      <c r="B52" s="613"/>
      <c r="C52" s="613"/>
      <c r="D52" s="613"/>
    </row>
    <row r="53" spans="1:4" s="149" customFormat="1" ht="12.75" x14ac:dyDescent="0.2">
      <c r="A53" s="613"/>
      <c r="B53" s="613"/>
      <c r="C53" s="613"/>
      <c r="D53" s="613"/>
    </row>
    <row r="54" spans="1:4" x14ac:dyDescent="0.2">
      <c r="A54" s="614"/>
      <c r="B54" s="614"/>
      <c r="C54" s="614"/>
      <c r="D54" s="614"/>
    </row>
  </sheetData>
  <mergeCells count="69">
    <mergeCell ref="AT8:AW8"/>
    <mergeCell ref="A6:D6"/>
    <mergeCell ref="F8:I8"/>
    <mergeCell ref="J8:M8"/>
    <mergeCell ref="N8:Q8"/>
    <mergeCell ref="R8:U8"/>
    <mergeCell ref="V8:Y8"/>
    <mergeCell ref="Z8:AC8"/>
    <mergeCell ref="AD8:AG8"/>
    <mergeCell ref="AH8:AK8"/>
    <mergeCell ref="AL8:AO8"/>
    <mergeCell ref="AP8:AS8"/>
    <mergeCell ref="CP8:CS8"/>
    <mergeCell ref="AX8:BA8"/>
    <mergeCell ref="BB8:BE8"/>
    <mergeCell ref="BF8:BI8"/>
    <mergeCell ref="BJ8:BM8"/>
    <mergeCell ref="BN8:BQ8"/>
    <mergeCell ref="BR8:BU8"/>
    <mergeCell ref="BV8:BY8"/>
    <mergeCell ref="BZ8:CC8"/>
    <mergeCell ref="CD8:CG8"/>
    <mergeCell ref="CH8:CK8"/>
    <mergeCell ref="CL8:CO8"/>
    <mergeCell ref="EL8:EO8"/>
    <mergeCell ref="CT8:CW8"/>
    <mergeCell ref="CX8:DA8"/>
    <mergeCell ref="DB8:DE8"/>
    <mergeCell ref="DF8:DI8"/>
    <mergeCell ref="DJ8:DM8"/>
    <mergeCell ref="DN8:DQ8"/>
    <mergeCell ref="DR8:DU8"/>
    <mergeCell ref="DV8:DY8"/>
    <mergeCell ref="DZ8:EC8"/>
    <mergeCell ref="ED8:EG8"/>
    <mergeCell ref="EH8:EK8"/>
    <mergeCell ref="GH8:GK8"/>
    <mergeCell ref="EP8:ES8"/>
    <mergeCell ref="ET8:EW8"/>
    <mergeCell ref="EX8:FA8"/>
    <mergeCell ref="FB8:FE8"/>
    <mergeCell ref="FF8:FI8"/>
    <mergeCell ref="FJ8:FM8"/>
    <mergeCell ref="HJ8:HM8"/>
    <mergeCell ref="HN8:HQ8"/>
    <mergeCell ref="HR8:HU8"/>
    <mergeCell ref="HV8:HY8"/>
    <mergeCell ref="A13:D13"/>
    <mergeCell ref="GL8:GO8"/>
    <mergeCell ref="GP8:GS8"/>
    <mergeCell ref="GT8:GW8"/>
    <mergeCell ref="GX8:HA8"/>
    <mergeCell ref="HB8:HE8"/>
    <mergeCell ref="HF8:HI8"/>
    <mergeCell ref="FN8:FQ8"/>
    <mergeCell ref="FR8:FU8"/>
    <mergeCell ref="FV8:FY8"/>
    <mergeCell ref="FZ8:GC8"/>
    <mergeCell ref="GD8:GG8"/>
    <mergeCell ref="A9:D10"/>
    <mergeCell ref="A52:D52"/>
    <mergeCell ref="A53:D53"/>
    <mergeCell ref="A54:D54"/>
    <mergeCell ref="A24:D24"/>
    <mergeCell ref="A36:D36"/>
    <mergeCell ref="A43:D43"/>
    <mergeCell ref="A49:D49"/>
    <mergeCell ref="A50:D50"/>
    <mergeCell ref="A51:D51"/>
  </mergeCells>
  <printOptions horizontalCentered="1"/>
  <pageMargins left="0.51181102362204722" right="0.39370078740157483" top="0.78740157480314965" bottom="0.6692913385826772" header="0.31496062992125984" footer="0.39370078740157483"/>
  <pageSetup paperSize="9" scale="95" orientation="portrait" verticalDpi="4294967294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</vt:i4>
      </vt:variant>
    </vt:vector>
  </HeadingPairs>
  <TitlesOfParts>
    <vt:vector size="22" baseType="lpstr">
      <vt:lpstr>Trecho 2k</vt:lpstr>
      <vt:lpstr>Trecho 30k</vt:lpstr>
      <vt:lpstr>MC </vt:lpstr>
      <vt:lpstr>COMPOSIÇÃO DE CUSTOS</vt:lpstr>
      <vt:lpstr>CRONOGRAMA30k</vt:lpstr>
      <vt:lpstr>COMP. PROJ. EXECUTIVO</vt:lpstr>
      <vt:lpstr>MAT BET</vt:lpstr>
      <vt:lpstr>BDI</vt:lpstr>
      <vt:lpstr>ENCARGOS SOCIAIS</vt:lpstr>
      <vt:lpstr>BDI!Area_de_impressao</vt:lpstr>
      <vt:lpstr>'COMP. PROJ. EXECUTIVO'!Area_de_impressao</vt:lpstr>
      <vt:lpstr>'COMPOSIÇÃO DE CUSTOS'!Area_de_impressao</vt:lpstr>
      <vt:lpstr>CRONOGRAMA30k!Area_de_impressao</vt:lpstr>
      <vt:lpstr>'ENCARGOS SOCIAIS'!Area_de_impressao</vt:lpstr>
      <vt:lpstr>'MAT BET'!Area_de_impressao</vt:lpstr>
      <vt:lpstr>'MC '!Area_de_impressao</vt:lpstr>
      <vt:lpstr>'Trecho 2k'!Area_de_impressao</vt:lpstr>
      <vt:lpstr>'Trecho 30k'!Area_de_impressao</vt:lpstr>
      <vt:lpstr>'COMPOSIÇÃO DE CUSTOS'!Titulos_de_impressao</vt:lpstr>
      <vt:lpstr>'MC '!Titulos_de_impressao</vt:lpstr>
      <vt:lpstr>'Trecho 2k'!Titulos_de_impressao</vt:lpstr>
      <vt:lpstr>'Trecho 30k'!Titulos_de_impressao</vt:lpstr>
    </vt:vector>
  </TitlesOfParts>
  <Company>CEUMA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joservg</dc:creator>
  <cp:lastModifiedBy>Nelson Luiz Pugliesi</cp:lastModifiedBy>
  <cp:lastPrinted>2019-12-04T13:04:44Z</cp:lastPrinted>
  <dcterms:created xsi:type="dcterms:W3CDTF">2007-03-09T19:10:34Z</dcterms:created>
  <dcterms:modified xsi:type="dcterms:W3CDTF">2019-12-04T14:51:33Z</dcterms:modified>
</cp:coreProperties>
</file>