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OneDrive\Codevasf\AD-GSB\PROSB\TR5 - Apoio\2.TR\"/>
    </mc:Choice>
  </mc:AlternateContent>
  <bookViews>
    <workbookView xWindow="0" yWindow="0" windowWidth="15480" windowHeight="8190" tabRatio="673"/>
    <workbookView xWindow="0" yWindow="0" windowWidth="24000" windowHeight="10320"/>
  </bookViews>
  <sheets>
    <sheet name="FCON1" sheetId="19" r:id="rId1"/>
    <sheet name="FCON2.1_FatorK1" sheetId="14" r:id="rId2"/>
    <sheet name="FCON2.2_FatorK1" sheetId="31" r:id="rId3"/>
    <sheet name="FCON3_FatorK234" sheetId="13" r:id="rId4"/>
    <sheet name="FCON4_CV" sheetId="35" r:id="rId5"/>
    <sheet name="FCON5_OS" sheetId="32" r:id="rId6"/>
    <sheet name="FCON6_RAM" sheetId="34" r:id="rId7"/>
  </sheets>
  <externalReferences>
    <externalReference r:id="rId8"/>
  </externalReferences>
  <definedNames>
    <definedName name="_xlnm.Print_Area" localSheetId="0">FCON1!$A$1:$I$40</definedName>
    <definedName name="_xlnm.Print_Area" localSheetId="1">FCON2.1_FatorK1!$A$1:$F$46</definedName>
    <definedName name="_xlnm.Print_Area" localSheetId="2">FCON2.2_FatorK1!$A$1:$F$46</definedName>
    <definedName name="_xlnm.Print_Area" localSheetId="3">FCON3_FatorK234!$A$1:$F$37</definedName>
    <definedName name="_xlnm.Print_Area" localSheetId="5">FCON5_OS!$A$1:$I$47</definedName>
    <definedName name="_xlnm.Print_Area" localSheetId="6">FCON6_RAM!$A$1:$I$49</definedName>
    <definedName name="COD_ATRIUM" localSheetId="2">#REF!</definedName>
    <definedName name="COD_ATRIUM" localSheetId="5">#REF!</definedName>
    <definedName name="COD_ATRIUM" localSheetId="6">#REF!</definedName>
    <definedName name="COD_ATRIUM">#REF!</definedName>
    <definedName name="COD_SINAPI" localSheetId="2">#REF!</definedName>
    <definedName name="COD_SINAPI" localSheetId="5">#REF!</definedName>
    <definedName name="COD_SINAPI" localSheetId="6">#REF!</definedName>
    <definedName name="COD_SINAPI">#REF!</definedName>
    <definedName name="Excel_BuiltIn_Print_Area_10_1" localSheetId="2">#REF!</definedName>
    <definedName name="Excel_BuiltIn_Print_Area_10_1" localSheetId="5">#REF!</definedName>
    <definedName name="Excel_BuiltIn_Print_Area_10_1" localSheetId="6">#REF!</definedName>
    <definedName name="Excel_BuiltIn_Print_Area_10_1">#REF!</definedName>
    <definedName name="Excel_BuiltIn_Print_Area_11_1" localSheetId="2">#REF!</definedName>
    <definedName name="Excel_BuiltIn_Print_Area_11_1" localSheetId="5">#REF!</definedName>
    <definedName name="Excel_BuiltIn_Print_Area_11_1" localSheetId="6">#REF!</definedName>
    <definedName name="Excel_BuiltIn_Print_Area_11_1">#REF!</definedName>
    <definedName name="Excel_BuiltIn_Print_Area_13_1">('[1]Planilha IV'!$A$1:$F$35,'[1]Planilha IV'!$A$36:$F$101,'[1]Planilha IV'!$A$102:$F$146,'[1]Planilha IV'!$A$147:$F$224,'[1]Planilha IV'!$A$225:$F$283,'[1]Planilha IV'!$A$284:$F$369)</definedName>
    <definedName name="Excel_BuiltIn_Print_Area_15_1" localSheetId="2">#REF!</definedName>
    <definedName name="Excel_BuiltIn_Print_Area_15_1" localSheetId="5">#REF!</definedName>
    <definedName name="Excel_BuiltIn_Print_Area_15_1" localSheetId="6">#REF!</definedName>
    <definedName name="Excel_BuiltIn_Print_Area_15_1">#REF!</definedName>
    <definedName name="Excel_BuiltIn_Print_Area_16_1" localSheetId="2">#REF!</definedName>
    <definedName name="Excel_BuiltIn_Print_Area_16_1" localSheetId="5">#REF!</definedName>
    <definedName name="Excel_BuiltIn_Print_Area_16_1" localSheetId="6">#REF!</definedName>
    <definedName name="Excel_BuiltIn_Print_Area_16_1">#REF!</definedName>
    <definedName name="Excel_BuiltIn_Print_Area_17_1" localSheetId="2">#REF!</definedName>
    <definedName name="Excel_BuiltIn_Print_Area_17_1" localSheetId="5">#REF!</definedName>
    <definedName name="Excel_BuiltIn_Print_Area_17_1" localSheetId="6">#REF!</definedName>
    <definedName name="Excel_BuiltIn_Print_Area_17_1">#REF!</definedName>
    <definedName name="Excel_BuiltIn_Print_Area_18_1" localSheetId="2">#REF!</definedName>
    <definedName name="Excel_BuiltIn_Print_Area_18_1" localSheetId="5">#REF!</definedName>
    <definedName name="Excel_BuiltIn_Print_Area_18_1" localSheetId="6">#REF!</definedName>
    <definedName name="Excel_BuiltIn_Print_Area_18_1">#REF!</definedName>
    <definedName name="Excel_BuiltIn_Print_Area_20" localSheetId="2">#REF!</definedName>
    <definedName name="Excel_BuiltIn_Print_Area_20" localSheetId="5">#REF!</definedName>
    <definedName name="Excel_BuiltIn_Print_Area_20" localSheetId="6">#REF!</definedName>
    <definedName name="Excel_BuiltIn_Print_Area_20">#REF!</definedName>
    <definedName name="Excel_BuiltIn_Print_Area_4" localSheetId="2">'[1]Item 1.3 Adm. Local'!#REF!</definedName>
    <definedName name="Excel_BuiltIn_Print_Area_4" localSheetId="5">'[1]Item 1.3 Adm. Local'!#REF!</definedName>
    <definedName name="Excel_BuiltIn_Print_Area_4" localSheetId="6">'[1]Item 1.3 Adm. Local'!#REF!</definedName>
    <definedName name="Excel_BuiltIn_Print_Area_4">'[1]Item 1.3 Adm. Local'!#REF!</definedName>
    <definedName name="Excel_BuiltIn_Print_Area_7_1" localSheetId="2">('[1]Item 1.3 Adm. Local'!#REF!,'[1]Item 1.3 Adm. Local'!#REF!,'[1]Item 1.3 Adm. Local'!#REF!,'[1]Item 1.3 Adm. Local'!#REF!,'[1]Item 1.3 Adm. Local'!#REF!)</definedName>
    <definedName name="Excel_BuiltIn_Print_Area_7_1" localSheetId="5">('[1]Item 1.3 Adm. Local'!#REF!,'[1]Item 1.3 Adm. Local'!#REF!,'[1]Item 1.3 Adm. Local'!#REF!,'[1]Item 1.3 Adm. Local'!#REF!,'[1]Item 1.3 Adm. Local'!#REF!)</definedName>
    <definedName name="Excel_BuiltIn_Print_Area_7_1" localSheetId="6">('[1]Item 1.3 Adm. Local'!#REF!,'[1]Item 1.3 Adm. Local'!#REF!,'[1]Item 1.3 Adm. Local'!#REF!,'[1]Item 1.3 Adm. Local'!#REF!,'[1]Item 1.3 Adm. Local'!#REF!)</definedName>
    <definedName name="Excel_BuiltIn_Print_Area_7_1">('[1]Item 1.3 Adm. Local'!#REF!,'[1]Item 1.3 Adm. Local'!#REF!,'[1]Item 1.3 Adm. Local'!#REF!,'[1]Item 1.3 Adm. Local'!#REF!,'[1]Item 1.3 Adm. Local'!#REF!)</definedName>
    <definedName name="Excel_BuiltIn_Print_Area_7_1_1" localSheetId="2">'[1]Item 1.3 Adm. Local'!#REF!</definedName>
    <definedName name="Excel_BuiltIn_Print_Area_7_1_1" localSheetId="5">'[1]Item 1.3 Adm. Local'!#REF!</definedName>
    <definedName name="Excel_BuiltIn_Print_Area_7_1_1" localSheetId="6">'[1]Item 1.3 Adm. Local'!#REF!</definedName>
    <definedName name="Excel_BuiltIn_Print_Area_7_1_1">'[1]Item 1.3 Adm. Local'!#REF!</definedName>
    <definedName name="Excel_BuiltIn_Print_Area_8_1" localSheetId="2">('[1]Item 1.3 Adm. Local'!#REF!,'[1]Item 1.3 Adm. Local'!#REF!,'[1]Item 1.3 Adm. Local'!#REF!,'[1]Item 1.3 Adm. Local'!#REF!,'[1]Item 1.3 Adm. Local'!#REF!)</definedName>
    <definedName name="Excel_BuiltIn_Print_Area_8_1" localSheetId="5">('[1]Item 1.3 Adm. Local'!#REF!,'[1]Item 1.3 Adm. Local'!#REF!,'[1]Item 1.3 Adm. Local'!#REF!,'[1]Item 1.3 Adm. Local'!#REF!,'[1]Item 1.3 Adm. Local'!#REF!)</definedName>
    <definedName name="Excel_BuiltIn_Print_Area_8_1" localSheetId="6">('[1]Item 1.3 Adm. Local'!#REF!,'[1]Item 1.3 Adm. Local'!#REF!,'[1]Item 1.3 Adm. Local'!#REF!,'[1]Item 1.3 Adm. Local'!#REF!,'[1]Item 1.3 Adm. Local'!#REF!)</definedName>
    <definedName name="Excel_BuiltIn_Print_Area_8_1">('[1]Item 1.3 Adm. Local'!#REF!,'[1]Item 1.3 Adm. Local'!#REF!,'[1]Item 1.3 Adm. Local'!#REF!,'[1]Item 1.3 Adm. Local'!#REF!,'[1]Item 1.3 Adm. Local'!#REF!)</definedName>
    <definedName name="Excel_BuiltIn_Print_Area_9_1" localSheetId="2">#REF!</definedName>
    <definedName name="Excel_BuiltIn_Print_Area_9_1" localSheetId="5">#REF!</definedName>
    <definedName name="Excel_BuiltIn_Print_Area_9_1" localSheetId="6">#REF!</definedName>
    <definedName name="Excel_BuiltIn_Print_Area_9_1">#REF!</definedName>
    <definedName name="Excel_BuiltIn_Print_Titles_10" localSheetId="2">#REF!</definedName>
    <definedName name="Excel_BuiltIn_Print_Titles_10" localSheetId="5">#REF!</definedName>
    <definedName name="Excel_BuiltIn_Print_Titles_10" localSheetId="6">#REF!</definedName>
    <definedName name="Excel_BuiltIn_Print_Titles_10">#REF!</definedName>
    <definedName name="Excel_BuiltIn_Print_Titles_13_1" localSheetId="2">#REF!</definedName>
    <definedName name="Excel_BuiltIn_Print_Titles_13_1" localSheetId="5">#REF!</definedName>
    <definedName name="Excel_BuiltIn_Print_Titles_13_1" localSheetId="6">#REF!</definedName>
    <definedName name="Excel_BuiltIn_Print_Titles_13_1">#REF!</definedName>
    <definedName name="Excel_BuiltIn_Print_Titles_16" localSheetId="2">#REF!</definedName>
    <definedName name="Excel_BuiltIn_Print_Titles_16" localSheetId="5">#REF!</definedName>
    <definedName name="Excel_BuiltIn_Print_Titles_16" localSheetId="6">#REF!</definedName>
    <definedName name="Excel_BuiltIn_Print_Titles_16">#REF!</definedName>
    <definedName name="Excel_BuiltIn_Print_Titles_18" localSheetId="2">#REF!</definedName>
    <definedName name="Excel_BuiltIn_Print_Titles_18" localSheetId="5">#REF!</definedName>
    <definedName name="Excel_BuiltIn_Print_Titles_18" localSheetId="6">#REF!</definedName>
    <definedName name="Excel_BuiltIn_Print_Titles_18">#REF!</definedName>
    <definedName name="Excel_BuiltIn_Print_Titles_20" localSheetId="2">#REF!</definedName>
    <definedName name="Excel_BuiltIn_Print_Titles_20" localSheetId="5">#REF!</definedName>
    <definedName name="Excel_BuiltIn_Print_Titles_20" localSheetId="6">#REF!</definedName>
    <definedName name="Excel_BuiltIn_Print_Titles_20">#REF!</definedName>
    <definedName name="Excel_BuiltIn_Print_Titles_9" localSheetId="2">#REF!</definedName>
    <definedName name="Excel_BuiltIn_Print_Titles_9" localSheetId="5">#REF!</definedName>
    <definedName name="Excel_BuiltIn_Print_Titles_9" localSheetId="6">#REF!</definedName>
    <definedName name="Excel_BuiltIn_Print_Titles_9">#REF!</definedName>
  </definedNames>
  <calcPr calcId="152511"/>
</workbook>
</file>

<file path=xl/calcChain.xml><?xml version="1.0" encoding="utf-8"?>
<calcChain xmlns="http://schemas.openxmlformats.org/spreadsheetml/2006/main">
  <c r="E19" i="13" l="1"/>
  <c r="E37" i="14"/>
  <c r="E37" i="31"/>
  <c r="D17" i="19" l="1"/>
  <c r="D18" i="19"/>
  <c r="D19" i="19"/>
  <c r="D23" i="19"/>
  <c r="H36" i="32" l="1"/>
  <c r="I36" i="32"/>
  <c r="H35" i="32"/>
  <c r="I35" i="32"/>
  <c r="I34" i="32"/>
  <c r="H34" i="32"/>
  <c r="H33" i="32"/>
  <c r="I33" i="32"/>
  <c r="I32" i="32"/>
  <c r="I30" i="32"/>
  <c r="H30" i="32"/>
  <c r="H29" i="32"/>
  <c r="I29" i="32"/>
  <c r="I28" i="32"/>
  <c r="I27" i="32" s="1"/>
  <c r="H28" i="32"/>
  <c r="H26" i="32"/>
  <c r="I26" i="32"/>
  <c r="H25" i="32"/>
  <c r="I25" i="32"/>
  <c r="H24" i="32"/>
  <c r="I24" i="32"/>
  <c r="H23" i="32"/>
  <c r="I23" i="32"/>
  <c r="H22" i="32"/>
  <c r="I22" i="32"/>
  <c r="H21" i="32"/>
  <c r="I21" i="32"/>
  <c r="H20" i="32"/>
  <c r="I20" i="32"/>
  <c r="H19" i="32" l="1"/>
  <c r="I19" i="32"/>
  <c r="H27" i="32"/>
  <c r="I31" i="32"/>
  <c r="H32" i="32"/>
  <c r="H31" i="32" s="1"/>
  <c r="F39" i="32" l="1"/>
  <c r="F37" i="32"/>
  <c r="F38" i="32" s="1"/>
  <c r="H24" i="19" l="1"/>
  <c r="H25" i="19"/>
  <c r="H23" i="19"/>
  <c r="H22" i="19"/>
  <c r="H11" i="19" l="1"/>
  <c r="H12" i="19"/>
  <c r="H13" i="19" l="1"/>
  <c r="D13" i="13" l="1"/>
  <c r="D12" i="13"/>
  <c r="E27" i="31" l="1"/>
  <c r="E19" i="31"/>
  <c r="E9" i="31"/>
  <c r="E35" i="31" s="1"/>
  <c r="E27" i="14"/>
  <c r="E19" i="14"/>
  <c r="E9" i="14"/>
  <c r="E35" i="14" s="1"/>
  <c r="E34" i="31" l="1"/>
  <c r="E34" i="14"/>
  <c r="E33" i="14" s="1"/>
  <c r="E36" i="14" s="1"/>
  <c r="E33" i="31" l="1"/>
  <c r="E36" i="31" l="1"/>
  <c r="H15" i="19" l="1"/>
  <c r="H10" i="19" l="1"/>
  <c r="H9" i="19"/>
  <c r="F13" i="14" l="1"/>
  <c r="F17" i="14"/>
  <c r="F21" i="14"/>
  <c r="F25" i="14"/>
  <c r="F29" i="14"/>
  <c r="F33" i="14"/>
  <c r="F9" i="14"/>
  <c r="F11" i="14"/>
  <c r="F19" i="14"/>
  <c r="F31" i="14"/>
  <c r="F36" i="14"/>
  <c r="F14" i="14"/>
  <c r="F18" i="14"/>
  <c r="F22" i="14"/>
  <c r="F26" i="14"/>
  <c r="F30" i="14"/>
  <c r="F34" i="14"/>
  <c r="F15" i="14"/>
  <c r="F23" i="14"/>
  <c r="F35" i="14"/>
  <c r="F12" i="14"/>
  <c r="F16" i="14"/>
  <c r="F20" i="14"/>
  <c r="F24" i="14"/>
  <c r="F28" i="14"/>
  <c r="F32" i="14"/>
  <c r="F10" i="14"/>
  <c r="F27" i="14"/>
  <c r="H14" i="19"/>
  <c r="H21" i="19"/>
  <c r="H20" i="19" s="1"/>
  <c r="H8" i="19" l="1"/>
  <c r="F16" i="31"/>
  <c r="F32" i="31"/>
  <c r="F21" i="31"/>
  <c r="F9" i="31"/>
  <c r="F22" i="31"/>
  <c r="F11" i="31"/>
  <c r="F27" i="31"/>
  <c r="F20" i="31"/>
  <c r="F36" i="31"/>
  <c r="F25" i="31"/>
  <c r="F10" i="31"/>
  <c r="F26" i="31"/>
  <c r="F15" i="31"/>
  <c r="F31" i="31"/>
  <c r="F24" i="31"/>
  <c r="F13" i="31"/>
  <c r="F29" i="31"/>
  <c r="F14" i="31"/>
  <c r="F30" i="31"/>
  <c r="F19" i="31"/>
  <c r="F35" i="31"/>
  <c r="F12" i="31"/>
  <c r="F28" i="31"/>
  <c r="F17" i="31"/>
  <c r="F33" i="31"/>
  <c r="F18" i="31"/>
  <c r="F34" i="31"/>
  <c r="F23" i="31"/>
  <c r="E15" i="13"/>
  <c r="D10" i="13"/>
  <c r="F16" i="13" l="1"/>
  <c r="F17" i="13"/>
  <c r="F18" i="13"/>
  <c r="F15" i="13"/>
  <c r="A32" i="13"/>
  <c r="E13" i="13"/>
  <c r="E12" i="13"/>
  <c r="E11" i="13"/>
  <c r="E10" i="13" l="1"/>
  <c r="G17" i="19" l="1"/>
  <c r="F17" i="19" s="1"/>
  <c r="G24" i="19"/>
  <c r="F24" i="19" s="1"/>
  <c r="I24" i="19" s="1"/>
  <c r="G23" i="19"/>
  <c r="F23" i="19" s="1"/>
  <c r="I23" i="19" s="1"/>
  <c r="G22" i="19"/>
  <c r="F22" i="19" s="1"/>
  <c r="I22" i="19" s="1"/>
  <c r="G25" i="19"/>
  <c r="F25" i="19" s="1"/>
  <c r="I25" i="19" s="1"/>
  <c r="G11" i="19"/>
  <c r="F11" i="19" s="1"/>
  <c r="I11" i="19" s="1"/>
  <c r="G12" i="19"/>
  <c r="F12" i="19" s="1"/>
  <c r="I12" i="19" s="1"/>
  <c r="G13" i="19"/>
  <c r="F13" i="19" s="1"/>
  <c r="I13" i="19" s="1"/>
  <c r="G10" i="19"/>
  <c r="F10" i="19" s="1"/>
  <c r="G9" i="19"/>
  <c r="F9" i="19" s="1"/>
  <c r="G15" i="19"/>
  <c r="F15" i="19" s="1"/>
  <c r="G14" i="19"/>
  <c r="F14" i="19" s="1"/>
  <c r="G19" i="19"/>
  <c r="F19" i="19" s="1"/>
  <c r="G18" i="19"/>
  <c r="F18" i="19" s="1"/>
  <c r="G21" i="19"/>
  <c r="F21" i="19" s="1"/>
  <c r="I21" i="19" l="1"/>
  <c r="I20" i="19" s="1"/>
  <c r="H17" i="19"/>
  <c r="I17" i="19" l="1"/>
  <c r="I19" i="19"/>
  <c r="I18" i="19"/>
  <c r="I16" i="19" l="1"/>
  <c r="I15" i="19"/>
  <c r="I14" i="19"/>
  <c r="I10" i="19"/>
  <c r="H19" i="19"/>
  <c r="H18" i="19"/>
  <c r="H16" i="19" l="1"/>
  <c r="I9" i="19"/>
  <c r="I8" i="19" s="1"/>
  <c r="F14" i="13" l="1"/>
  <c r="F10" i="13" s="1"/>
  <c r="F26" i="19"/>
  <c r="F28" i="19"/>
  <c r="F11" i="13" l="1"/>
  <c r="F13" i="13"/>
  <c r="F12" i="13"/>
  <c r="F27" i="19"/>
</calcChain>
</file>

<file path=xl/sharedStrings.xml><?xml version="1.0" encoding="utf-8"?>
<sst xmlns="http://schemas.openxmlformats.org/spreadsheetml/2006/main" count="482" uniqueCount="249">
  <si>
    <t>PROPOSTA FINANCEIRA DO PROJETO</t>
  </si>
  <si>
    <t>CODIGO:</t>
  </si>
  <si>
    <t>NOME DA CONSULTORA:</t>
  </si>
  <si>
    <t>EDITAL:</t>
  </si>
  <si>
    <t>NOME DO INFORMANTE:</t>
  </si>
  <si>
    <t>QUALIFICAÇÃO:</t>
  </si>
  <si>
    <t>ASSINATURA:</t>
  </si>
  <si>
    <t>DATA:</t>
  </si>
  <si>
    <t>OBSERVAÇÃO:</t>
  </si>
  <si>
    <t>B1</t>
  </si>
  <si>
    <t>C</t>
  </si>
  <si>
    <t>P1</t>
  </si>
  <si>
    <t>A1</t>
  </si>
  <si>
    <t>A2</t>
  </si>
  <si>
    <t>A3</t>
  </si>
  <si>
    <t>A</t>
  </si>
  <si>
    <t>DISCRIMINAÇÃO</t>
  </si>
  <si>
    <t>VALORES</t>
  </si>
  <si>
    <t>%</t>
  </si>
  <si>
    <t>R$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</si>
  <si>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</si>
  <si>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</si>
  <si>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r>
      <t xml:space="preserve">DISCRIMINAÇÃO </t>
    </r>
    <r>
      <rPr>
        <b/>
        <vertAlign val="superscript"/>
        <sz val="8"/>
        <rFont val="Arial"/>
        <family val="2"/>
      </rPr>
      <t>1</t>
    </r>
  </si>
  <si>
    <t>Observação:</t>
  </si>
  <si>
    <t>1 - DISCRIMINAR OS TRIBUTOS QUE INCIDEM SOBRE OS CUSTOS DA PRESTAÇÃO DOS SERVIÇOS</t>
  </si>
  <si>
    <t>ENCARGOS SOCIAIS BÁSICOS</t>
  </si>
  <si>
    <t>Seconci</t>
  </si>
  <si>
    <t>INSS</t>
  </si>
  <si>
    <t>FGTS</t>
  </si>
  <si>
    <t>A4</t>
  </si>
  <si>
    <t>Incra</t>
  </si>
  <si>
    <t>A5</t>
  </si>
  <si>
    <t xml:space="preserve">Salário Educação </t>
  </si>
  <si>
    <t>A6</t>
  </si>
  <si>
    <t>Sebrae</t>
  </si>
  <si>
    <t>A7</t>
  </si>
  <si>
    <t>Seguro contra acidente</t>
  </si>
  <si>
    <t>A8</t>
  </si>
  <si>
    <t>Senai</t>
  </si>
  <si>
    <t>A9</t>
  </si>
  <si>
    <t>Sesi</t>
  </si>
  <si>
    <t>B</t>
  </si>
  <si>
    <t xml:space="preserve"> ENCARGOS SOCIAIS QUE RECEBEM INCIDÊNCIA DE "A"</t>
  </si>
  <si>
    <t xml:space="preserve">13º Salário  </t>
  </si>
  <si>
    <t xml:space="preserve"> ENCARGOS SOCIAIS QUE NÃO RECEBEM INCIDÊNCIA DE "A"</t>
  </si>
  <si>
    <t>C1</t>
  </si>
  <si>
    <t>C2</t>
  </si>
  <si>
    <t>C3</t>
  </si>
  <si>
    <t>D</t>
  </si>
  <si>
    <t xml:space="preserve"> REINCIDÊNCIAS</t>
  </si>
  <si>
    <t>D1</t>
  </si>
  <si>
    <t>Reincidência de "A" sobre "B"</t>
  </si>
  <si>
    <t>D2</t>
  </si>
  <si>
    <t xml:space="preserve">1 - DISCRIMINAR OS ENCARGOS SOCIAIS COM SEUS RESPECTIVOS PERCENTUAS TOTALIZANDO OS MESMOS. </t>
  </si>
  <si>
    <t>PROJETO:</t>
  </si>
  <si>
    <t>Cod.</t>
  </si>
  <si>
    <t>Uni</t>
  </si>
  <si>
    <t>Qde</t>
  </si>
  <si>
    <t>Mão de Obra</t>
  </si>
  <si>
    <t>Diárias e Passagens</t>
  </si>
  <si>
    <t>V1</t>
  </si>
  <si>
    <t>V2</t>
  </si>
  <si>
    <t>Diárias</t>
  </si>
  <si>
    <t>MO</t>
  </si>
  <si>
    <t>DP</t>
  </si>
  <si>
    <t>dia</t>
  </si>
  <si>
    <t>FatorK</t>
  </si>
  <si>
    <t>Categoria / Insumo</t>
  </si>
  <si>
    <t>DESPESAS FISCAIS</t>
  </si>
  <si>
    <t>ENCARGOS SOCIAIS</t>
  </si>
  <si>
    <t>K1</t>
  </si>
  <si>
    <t>ISS</t>
  </si>
  <si>
    <t>K2</t>
  </si>
  <si>
    <t>K4</t>
  </si>
  <si>
    <t>K3</t>
  </si>
  <si>
    <t>REMUNERAÇÃO DA EMPRESA (LUCRO)</t>
  </si>
  <si>
    <t>CUSTOS DA ADMINISTRAÇÃO CENTRAL</t>
  </si>
  <si>
    <t>1 - RELACIONAR OS CUSTOS DE ADMINISTRAÇÃO COM RESPECTIVOS PERCENTUAIS INCIDENTES NA MÃO -DE-OBRA</t>
  </si>
  <si>
    <t>K</t>
  </si>
  <si>
    <t>un</t>
  </si>
  <si>
    <t>mês</t>
  </si>
  <si>
    <t>P2</t>
  </si>
  <si>
    <t>TOTAL DA PROPOSTA</t>
  </si>
  <si>
    <t xml:space="preserve">     K4' = { [ 1 / ( 1 - K4) ] - 1 } x 100</t>
  </si>
  <si>
    <t>K = (1 + K1 + K2) x (1 + K3) x (1 + K4)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</si>
  <si>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</si>
  <si>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</si>
  <si>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>TAXA DE RESSARCIMENTO DE DESPESAS E ENCARGOS SOBRE M.O.</t>
  </si>
  <si>
    <t>TOTAL DOS CUSTOS DIRETOS</t>
  </si>
  <si>
    <t>QUALIFICAÇÃO</t>
  </si>
  <si>
    <t>CUD</t>
  </si>
  <si>
    <t>PU</t>
  </si>
  <si>
    <t>CT</t>
  </si>
  <si>
    <t>PT</t>
  </si>
  <si>
    <t>K2 - Incide sobre o Custo Total (CT) da Mão de Obra (MO)</t>
  </si>
  <si>
    <t>DESPESAS FISCAIS E CUSTOS DIVERSOS: K2, K3, K4</t>
  </si>
  <si>
    <t>FCON-3</t>
  </si>
  <si>
    <t>Uni - unidade de medição do insumo;</t>
  </si>
  <si>
    <t>CT - Custo Total (sem encargos, taxas e impostos) - CT = Qde x CUD</t>
  </si>
  <si>
    <t>PU - Preço Unitário (incluído encargos, taxas e impostos) - PU = CUD x FatorK</t>
  </si>
  <si>
    <t>PT - Preço Total (incluído encargos, taxas e impostos) - PT = Qde x PU</t>
  </si>
  <si>
    <t>Auxilio Enfermidade</t>
  </si>
  <si>
    <t>Licença Paternidade</t>
  </si>
  <si>
    <t>Faltas Justificadas</t>
  </si>
  <si>
    <t>Auxílio Acidente de Trabalho</t>
  </si>
  <si>
    <t>Férias Gozadas</t>
  </si>
  <si>
    <t>Salário Maternidade</t>
  </si>
  <si>
    <t>B2</t>
  </si>
  <si>
    <t>B3</t>
  </si>
  <si>
    <t>B4</t>
  </si>
  <si>
    <t>B5</t>
  </si>
  <si>
    <t>B6</t>
  </si>
  <si>
    <t>B7</t>
  </si>
  <si>
    <t>Reincidência de "A" sobre Aviso Prévio Trabalhado e reincidência do FGTS sobre aviso prévio indenizado</t>
  </si>
  <si>
    <t>Férias Indenizadas</t>
  </si>
  <si>
    <t>Aviso Prévio Indenizado</t>
  </si>
  <si>
    <t>Aviso Prévio Trabalhado</t>
  </si>
  <si>
    <t>Indenização Adicional</t>
  </si>
  <si>
    <t>C4</t>
  </si>
  <si>
    <t>C5</t>
  </si>
  <si>
    <t>Equipamentos</t>
  </si>
  <si>
    <t>EQ</t>
  </si>
  <si>
    <t>E1</t>
  </si>
  <si>
    <t>Especialista em Hidrologia</t>
  </si>
  <si>
    <t>Especialista em Construção</t>
  </si>
  <si>
    <t>V3</t>
  </si>
  <si>
    <t>APOIO TÉCNICO PARA GESTÃO DE OPERAÇÃO E SEGURANÇA DE BARRAGENS DA CODEVASF</t>
  </si>
  <si>
    <t>% preço</t>
  </si>
  <si>
    <t>% custo</t>
  </si>
  <si>
    <t>K3 - Incide sobre o Custo Total (CT) Mão de Obra com encargos (MO x K1), demais Custos (DP e EQ), e Custos da Administração Central (K2)</t>
  </si>
  <si>
    <t>K'' = (1 + K3) x (1 + K4)</t>
  </si>
  <si>
    <t>K'' - Taxa de Ressarcimento de Despesas sobre Custos Diversos (incide sobre os Insumos Codigo DP e EQ)</t>
  </si>
  <si>
    <t>K''</t>
  </si>
  <si>
    <r>
      <t>K' (%)</t>
    </r>
    <r>
      <rPr>
        <b/>
        <vertAlign val="superscript"/>
        <sz val="8"/>
        <color theme="0" tint="-0.499984740745262"/>
        <rFont val="Arial"/>
        <family val="2"/>
      </rPr>
      <t>2</t>
    </r>
  </si>
  <si>
    <r>
      <t>K (%)</t>
    </r>
    <r>
      <rPr>
        <b/>
        <vertAlign val="superscript"/>
        <sz val="8"/>
        <rFont val="Arial"/>
        <family val="2"/>
      </rPr>
      <t>3</t>
    </r>
  </si>
  <si>
    <t>FCON-1</t>
  </si>
  <si>
    <t>FCON-2.1</t>
  </si>
  <si>
    <t>DETALHAMENTO DOS ENCARGOS SOCIAIS: K1.1</t>
  </si>
  <si>
    <t>DETALHAMENTO DOS ENCARGOS SOCIAIS: K1.2</t>
  </si>
  <si>
    <t>FCON-2.2</t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</si>
  <si>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SEM VÍNCULO PERMANENTE</t>
    </r>
  </si>
  <si>
    <t>K - Taxa de Ressarcimento de Despesas e Encargos sobre a Mão de Obra SEM VINCULO (incide apenas no Insumo Codigo M.O.)</t>
  </si>
  <si>
    <t>K - Taxa de Ressarcimento de Despesas e Encargos sobre a Mão de Obra COM VINCULO (incide apenas no Insumo Codigo M.O.)</t>
  </si>
  <si>
    <t xml:space="preserve">4 - AS DESPESAS FISCAIS (K4) INCIDEM SOBRE O TOTAL DA FATURA E NÃO SOBRE OS CUSTOS INCORRIDOS, </t>
  </si>
  <si>
    <t>PIS - aliquota efetiva com percentual-desconto de 20%</t>
  </si>
  <si>
    <t>COFINS - aliquota efetiva com percentual-desconto de 20%</t>
  </si>
  <si>
    <r>
      <t xml:space="preserve">2 - APLICAR O  % TOTAL P/ CALCULAR OS E. SOCIAIS INCIDENTES NA MÃO-DE-OBRA </t>
    </r>
    <r>
      <rPr>
        <b/>
        <sz val="8"/>
        <rFont val="Arial"/>
        <family val="2"/>
      </rPr>
      <t>COM VÍNCULO PERMANENTE</t>
    </r>
  </si>
  <si>
    <r>
      <t xml:space="preserve">3 - PIS e COFINS, </t>
    </r>
    <r>
      <rPr>
        <u/>
        <sz val="8"/>
        <rFont val="Arial"/>
        <family val="2"/>
      </rPr>
      <t>Regime de Incidencia Acumulativa</t>
    </r>
    <r>
      <rPr>
        <sz val="8"/>
        <rFont val="Arial"/>
        <family val="2"/>
      </rPr>
      <t xml:space="preserve"> (0,65% e 3,00% - sem percentual de desconto) ou em </t>
    </r>
    <r>
      <rPr>
        <u/>
        <sz val="8"/>
        <rFont val="Arial"/>
        <family val="2"/>
      </rPr>
      <t>Regime de Incidencia Não Acumulativa</t>
    </r>
    <r>
      <rPr>
        <sz val="8"/>
        <rFont val="Arial"/>
        <family val="2"/>
      </rPr>
      <t xml:space="preserve"> (1,65% e 7,60% - aplicável percentual de desconto) de acordo com a forma de apuração do lucro no IRPJ. APRESENTAR COMPROVANTES de aproveitamento de créditos tributários dos últimos 12 meses em caso de aplicação de "percentual de desconto".</t>
    </r>
  </si>
  <si>
    <t>Especialista em Geotecnia</t>
  </si>
  <si>
    <t>T1</t>
  </si>
  <si>
    <t>T2</t>
  </si>
  <si>
    <t>Passagens Aéreas (ida e volta)</t>
  </si>
  <si>
    <t>Aluguel Hatch 1.6 flex s/ Motorista</t>
  </si>
  <si>
    <t>2 Monitores LED 19,5''</t>
  </si>
  <si>
    <t>E2</t>
  </si>
  <si>
    <t>E3</t>
  </si>
  <si>
    <t>E4</t>
  </si>
  <si>
    <t>E5</t>
  </si>
  <si>
    <t>ano</t>
  </si>
  <si>
    <t>E6</t>
  </si>
  <si>
    <t>Computador (Core i7, 8Gb RAM, 1Tb), c/ mouse + teclado + audio + windows</t>
  </si>
  <si>
    <t>Técnico Edificações/Cadista</t>
  </si>
  <si>
    <t>Técnico Hidrologia/Geoprocessamento</t>
  </si>
  <si>
    <t>Analista de Apoio (Eventual por Demanda)</t>
  </si>
  <si>
    <t>Técnico de Apoio (Eventual por Demanda)</t>
  </si>
  <si>
    <t>APOIO TÉCNICO PARA GESTÃO DE OPERAÇÃO E SEGURANÇA DE BARRAGENS DA CODEVASF E PISF</t>
  </si>
  <si>
    <t>TOTAL DOS ENCARGOS E DISPESAS DIVERSAS</t>
  </si>
  <si>
    <t>Custos da administração central da empresa (diretoria, pessoal técnico de apoio e pessoal administrativo não diretamente vinculado à prestação dos serviços)</t>
  </si>
  <si>
    <t>Qde - Quantidade do Insumo (não pode ocorrer alteração pela Licitante)</t>
  </si>
  <si>
    <t>CUD - Custo Unitário Direto do Insumo (sem encargos, taxas e impostos, valor não pode ser maior que o Orçado pela Codevasf)</t>
  </si>
  <si>
    <t>FatorK - Taxa de Ressarcimento de Despesas e Encargos (detalhar composição nas Planilhas "FCON2.1", "FCON2.2", "FCON3")</t>
  </si>
  <si>
    <t>ORDEM DE SERVIÇO</t>
  </si>
  <si>
    <t>O.S.</t>
  </si>
  <si>
    <t>FISCAL DO CT N°: _________________________</t>
  </si>
  <si>
    <t>Atividade</t>
  </si>
  <si>
    <t>Tipo</t>
  </si>
  <si>
    <t>Prazo</t>
  </si>
  <si>
    <t>Obs</t>
  </si>
  <si>
    <t>CODEVASF (SEDE)</t>
  </si>
  <si>
    <t>CONTRATANTE:</t>
  </si>
  <si>
    <t>AS ATIVIDADES DEVEM SER ELABORADAS CONFORME ESPECIFICAÇÕES DADAS NO TERMO DE REFERÊNCIA E EDITAL, CONFORME DETALHADAMENTO E ESTABELECIDAS NO ANEXO DESTA ORDEM DE SERVIÇO</t>
  </si>
  <si>
    <t>TOTAL DA ORDEM DE SERVIÇO</t>
  </si>
  <si>
    <t>CONTRATO:</t>
  </si>
  <si>
    <t>RELATÓRIO DE ACOMPANHAMENTO E MEDIÇÃO</t>
  </si>
  <si>
    <t>RAM</t>
  </si>
  <si>
    <t>Atividades Demandadas</t>
  </si>
  <si>
    <t>Atividades Executadas</t>
  </si>
  <si>
    <t>N° de Atividades Demandadas</t>
  </si>
  <si>
    <t>N° de Atividades Entregues</t>
  </si>
  <si>
    <t>Grau de Execução das Atividades Programadas (GEAP)</t>
  </si>
  <si>
    <t>Faixa de Ajuste no Pagamento</t>
  </si>
  <si>
    <t>Infrações Constatadas</t>
  </si>
  <si>
    <t>Sanção</t>
  </si>
  <si>
    <t>Valor</t>
  </si>
  <si>
    <t>Multas e descontos</t>
  </si>
  <si>
    <t>TOTAL DA ORDEM DE PAGAMENTO</t>
  </si>
  <si>
    <t>OBSERVAÇÕES:</t>
  </si>
  <si>
    <t>N° O.S.:</t>
  </si>
  <si>
    <t>Depósito Rescisão Sem Justa Causa</t>
  </si>
  <si>
    <t>Computador (Core i7, 8Gb RAM, 1Tb)</t>
  </si>
  <si>
    <t>Pacote Office Business (Licença anual)</t>
  </si>
  <si>
    <t>AutoCAD (Licença anual)</t>
  </si>
  <si>
    <t>FICHA CURRICULAR DA EQUIPE TÉCNICA</t>
  </si>
  <si>
    <t>CV</t>
  </si>
  <si>
    <t>NOME DO PROFISSIONAL:</t>
  </si>
  <si>
    <t>ATUAÇÃO NO PROJETO:</t>
  </si>
  <si>
    <t>FORMAÇÃO PRINCIPAL:</t>
  </si>
  <si>
    <t xml:space="preserve"> NASCIMENTO:</t>
  </si>
  <si>
    <t>NACIONALIDADE:</t>
  </si>
  <si>
    <t>FORMAÇÃO</t>
  </si>
  <si>
    <t>ESCOLARIDADE</t>
  </si>
  <si>
    <t>ENTIDADE</t>
  </si>
  <si>
    <t>CIDADE</t>
  </si>
  <si>
    <t>DURAÇÃO</t>
  </si>
  <si>
    <t>ANO CONCL.</t>
  </si>
  <si>
    <t>Técnico (título)</t>
  </si>
  <si>
    <t>Escola</t>
  </si>
  <si>
    <t>Cidade</t>
  </si>
  <si>
    <t>X anos</t>
  </si>
  <si>
    <t>AAAA</t>
  </si>
  <si>
    <t>Superior (título)</t>
  </si>
  <si>
    <t>Universidade</t>
  </si>
  <si>
    <t>Especialização (título)</t>
  </si>
  <si>
    <t>Mestrado (título)</t>
  </si>
  <si>
    <t>Doutorado (título)</t>
  </si>
  <si>
    <t>PERIODO</t>
  </si>
  <si>
    <t>CAPACIDADE TÉCNICA - EXPERIÊNCIA PROFISSIONAL</t>
  </si>
  <si>
    <t>(MM/AA a MM/AA)</t>
  </si>
  <si>
    <t>(Empresa, cargo ou função, cidade)</t>
  </si>
  <si>
    <t>CAT</t>
  </si>
  <si>
    <t>CAPACIDADE TÉCNICA - SERVIÇO OU OBRA</t>
  </si>
  <si>
    <t>(nº da ART ou CAT)</t>
  </si>
  <si>
    <t>(Objeto resumido, quantificação, contratante, cidade)</t>
  </si>
  <si>
    <t>ANO</t>
  </si>
  <si>
    <t>CAPACIDADE TECNOLÓGICA - CERTIFICADO</t>
  </si>
  <si>
    <t>(AAAA)</t>
  </si>
  <si>
    <t>(Nome do curso, empresa de treinamento, carga horaria em hs, cidade)</t>
  </si>
  <si>
    <t>CONCORDO EM PARTICIPAR DESTE OBJETO (ASSINATURA):</t>
  </si>
  <si>
    <t>Nº DO REGISTRO PROFISSIONAL:</t>
  </si>
  <si>
    <t>1 – PREENCHER UMA FICHA PARA CADA PROFISSIONAL DA EQUIPE CHAVE (ESPECIALISTAS) E COMPLEMENTAR (ANALISTAS)</t>
  </si>
  <si>
    <t>2 – JUNTAR COMPROVANTES DE ESCOLARIDADE (GRADUAÇÃO, ESPECIALIZAÇÃO, MESTRADO E DOUTORADO)</t>
  </si>
  <si>
    <t>3 – JUNTAR OS COMPROVANTES DA EXP. PROFISSIONAL, CERTIFICADOS PELA UNIDADE PROFISSIONAL COMPETENTE</t>
  </si>
  <si>
    <t>4 – JUNTAR OS COMPROVANTES DE CAPACIDADE TECNICA, RELATIVO AOS CAT DE SERVIÇOS SIMILARES OU CORRELATOS, CONFORME, ITEM 8.2.3.2</t>
  </si>
  <si>
    <t>5 – JUNTAR OS COMPROVANTES DE CAPACIDADE TECNOLOGICA, CONFORME ITEM 8.2.3.3.</t>
  </si>
  <si>
    <t>6 – ITENS EM VERMELHO SÃO APENAS INSTRUÇÃO DE PREENCHIMENTO E DEVEM SER APAGADOS.</t>
  </si>
  <si>
    <t>GeoStudio Standard (Licença perpetua de rede)</t>
  </si>
  <si>
    <t>GeoStudio Standard</t>
  </si>
  <si>
    <t>TAXA RESSARCIMENTO DE DESPESAS SOBRE CUSTOS DIVERSOS</t>
  </si>
  <si>
    <t>K4 -  Incide sobre o Custo Total (CT) Mão de Obra com encargos (MO x K1), demais Custos (DP e EQ), e Custos da Administração Central (K2) e Lucro (K3)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</si>
</sst>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 &quot;#,##0_);[Red]&quot;(R$ &quot;#,##0\)"/>
    <numFmt numFmtId="165" formatCode="&quot;R$&quot;\ #,##0.00"/>
    <numFmt numFmtId="166" formatCode="0.0000"/>
  </numFmts>
  <fonts count="20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8"/>
      <name val="MS Sans Serif"/>
      <family val="2"/>
    </font>
    <font>
      <b/>
      <vertAlign val="superscript"/>
      <sz val="8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sz val="8"/>
      <color rgb="FFFF0000"/>
      <name val="Arial"/>
      <family val="2"/>
    </font>
    <font>
      <b/>
      <sz val="8"/>
      <color theme="0" tint="-0.499984740745262"/>
      <name val="Arial"/>
      <family val="2"/>
    </font>
    <font>
      <b/>
      <vertAlign val="superscript"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7.5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/>
      <right style="thin">
        <color theme="1"/>
      </right>
      <top style="thin">
        <color indexed="64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0" fontId="11" fillId="0" borderId="0" applyFill="0" applyBorder="0" applyAlignment="0" applyProtection="0"/>
  </cellStyleXfs>
  <cellXfs count="42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1" fillId="0" borderId="0" xfId="2" applyFont="1" applyAlignment="1">
      <alignment vertical="center"/>
    </xf>
    <xf numFmtId="0" fontId="1" fillId="0" borderId="0" xfId="2" applyFont="1" applyBorder="1" applyAlignment="1">
      <alignment vertical="center"/>
    </xf>
    <xf numFmtId="0" fontId="1" fillId="0" borderId="10" xfId="2" applyNumberFormat="1" applyFont="1" applyBorder="1" applyAlignment="1">
      <alignment horizontal="center" vertical="center"/>
    </xf>
    <xf numFmtId="4" fontId="1" fillId="0" borderId="0" xfId="2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2" applyFont="1" applyBorder="1" applyAlignment="1">
      <alignment horizontal="center" vertical="center"/>
    </xf>
    <xf numFmtId="0" fontId="2" fillId="0" borderId="0" xfId="0" applyFont="1"/>
    <xf numFmtId="0" fontId="4" fillId="0" borderId="0" xfId="2" applyNumberFormat="1" applyFont="1" applyBorder="1" applyAlignment="1">
      <alignment horizontal="center" vertical="center"/>
    </xf>
    <xf numFmtId="0" fontId="5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0" fontId="6" fillId="0" borderId="2" xfId="2" applyNumberFormat="1" applyFont="1" applyBorder="1" applyAlignment="1">
      <alignment horizontal="center" vertical="center"/>
    </xf>
    <xf numFmtId="10" fontId="6" fillId="0" borderId="7" xfId="2" applyNumberFormat="1" applyFont="1" applyBorder="1" applyAlignment="1">
      <alignment horizontal="center" vertical="center"/>
    </xf>
    <xf numFmtId="0" fontId="1" fillId="0" borderId="8" xfId="2" applyFont="1" applyBorder="1" applyAlignment="1">
      <alignment vertical="center"/>
    </xf>
    <xf numFmtId="10" fontId="6" fillId="0" borderId="34" xfId="2" applyNumberFormat="1" applyFont="1" applyBorder="1" applyAlignment="1">
      <alignment horizontal="center" vertical="center"/>
    </xf>
    <xf numFmtId="0" fontId="1" fillId="0" borderId="39" xfId="2" applyFont="1" applyBorder="1" applyAlignment="1">
      <alignment horizontal="center" vertical="center"/>
    </xf>
    <xf numFmtId="0" fontId="1" fillId="0" borderId="41" xfId="2" applyFont="1" applyBorder="1" applyAlignment="1">
      <alignment horizontal="center" vertical="center"/>
    </xf>
    <xf numFmtId="0" fontId="6" fillId="0" borderId="42" xfId="2" applyFont="1" applyBorder="1" applyAlignment="1">
      <alignment horizontal="center" vertical="center"/>
    </xf>
    <xf numFmtId="0" fontId="1" fillId="0" borderId="18" xfId="2" applyFont="1" applyBorder="1" applyAlignment="1">
      <alignment horizontal="center" vertical="center"/>
    </xf>
    <xf numFmtId="0" fontId="6" fillId="0" borderId="43" xfId="2" applyFont="1" applyBorder="1" applyAlignment="1">
      <alignment horizontal="center" vertical="center"/>
    </xf>
    <xf numFmtId="10" fontId="6" fillId="0" borderId="8" xfId="2" applyNumberFormat="1" applyFont="1" applyBorder="1" applyAlignment="1">
      <alignment horizontal="center" vertical="center"/>
    </xf>
    <xf numFmtId="10" fontId="1" fillId="0" borderId="2" xfId="3" applyNumberFormat="1" applyFont="1" applyFill="1" applyBorder="1" applyAlignment="1" applyProtection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10" fontId="1" fillId="0" borderId="1" xfId="3" applyNumberFormat="1" applyFont="1" applyFill="1" applyBorder="1" applyAlignment="1" applyProtection="1">
      <alignment horizontal="center" vertical="center"/>
    </xf>
    <xf numFmtId="0" fontId="1" fillId="0" borderId="44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10" fontId="1" fillId="0" borderId="2" xfId="2" applyNumberFormat="1" applyFont="1" applyBorder="1" applyAlignment="1">
      <alignment horizontal="center" vertical="center"/>
    </xf>
    <xf numFmtId="0" fontId="6" fillId="0" borderId="0" xfId="2" applyFont="1" applyBorder="1" applyAlignment="1">
      <alignment vertical="center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0" xfId="2" applyNumberFormat="1" applyFont="1" applyBorder="1" applyAlignment="1">
      <alignment horizontal="center" vertical="center"/>
    </xf>
    <xf numFmtId="10" fontId="6" fillId="0" borderId="2" xfId="3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Alignment="1">
      <alignment horizontal="center"/>
    </xf>
    <xf numFmtId="4" fontId="6" fillId="0" borderId="0" xfId="2" applyNumberFormat="1" applyFont="1" applyBorder="1" applyAlignment="1">
      <alignment vertical="center"/>
    </xf>
    <xf numFmtId="4" fontId="6" fillId="0" borderId="38" xfId="2" applyNumberFormat="1" applyFont="1" applyBorder="1" applyAlignment="1">
      <alignment horizontal="center" vertical="center"/>
    </xf>
    <xf numFmtId="4" fontId="6" fillId="0" borderId="40" xfId="2" applyNumberFormat="1" applyFont="1" applyBorder="1" applyAlignment="1">
      <alignment horizontal="center" vertical="center"/>
    </xf>
    <xf numFmtId="4" fontId="1" fillId="0" borderId="40" xfId="0" applyNumberFormat="1" applyFont="1" applyBorder="1" applyAlignment="1">
      <alignment horizontal="center" vertical="center"/>
    </xf>
    <xf numFmtId="4" fontId="1" fillId="0" borderId="17" xfId="0" applyNumberFormat="1" applyFont="1" applyBorder="1" applyAlignment="1">
      <alignment horizontal="center" vertical="center"/>
    </xf>
    <xf numFmtId="0" fontId="4" fillId="0" borderId="0" xfId="2" applyNumberFormat="1" applyFont="1" applyBorder="1" applyAlignment="1">
      <alignment horizontal="center" vertical="center"/>
    </xf>
    <xf numFmtId="4" fontId="7" fillId="0" borderId="0" xfId="2" applyNumberFormat="1" applyFont="1" applyBorder="1" applyAlignment="1">
      <alignment horizontal="center" vertical="center"/>
    </xf>
    <xf numFmtId="0" fontId="6" fillId="0" borderId="21" xfId="2" applyNumberFormat="1" applyFont="1" applyBorder="1" applyAlignment="1">
      <alignment horizontal="center" vertical="center"/>
    </xf>
    <xf numFmtId="49" fontId="6" fillId="4" borderId="16" xfId="2" applyNumberFormat="1" applyFont="1" applyFill="1" applyBorder="1" applyAlignment="1">
      <alignment horizontal="center" vertical="center" wrapText="1"/>
    </xf>
    <xf numFmtId="49" fontId="6" fillId="4" borderId="29" xfId="2" applyNumberFormat="1" applyFont="1" applyFill="1" applyBorder="1" applyAlignment="1">
      <alignment horizontal="center" vertical="center" wrapText="1"/>
    </xf>
    <xf numFmtId="0" fontId="6" fillId="4" borderId="29" xfId="2" applyFont="1" applyFill="1" applyBorder="1" applyAlignment="1">
      <alignment horizontal="center" vertical="center"/>
    </xf>
    <xf numFmtId="0" fontId="6" fillId="4" borderId="25" xfId="2" applyFont="1" applyFill="1" applyBorder="1" applyAlignment="1">
      <alignment horizontal="center" vertical="center"/>
    </xf>
    <xf numFmtId="0" fontId="6" fillId="4" borderId="16" xfId="2" applyFont="1" applyFill="1" applyBorder="1" applyAlignment="1">
      <alignment horizontal="center" vertical="center"/>
    </xf>
    <xf numFmtId="0" fontId="6" fillId="4" borderId="26" xfId="2" applyFont="1" applyFill="1" applyBorder="1" applyAlignment="1">
      <alignment horizontal="center" vertical="center"/>
    </xf>
    <xf numFmtId="49" fontId="6" fillId="3" borderId="16" xfId="2" applyNumberFormat="1" applyFont="1" applyFill="1" applyBorder="1" applyAlignment="1">
      <alignment horizontal="center" vertical="center" wrapText="1"/>
    </xf>
    <xf numFmtId="49" fontId="6" fillId="3" borderId="24" xfId="2" applyNumberFormat="1" applyFont="1" applyFill="1" applyBorder="1" applyAlignment="1">
      <alignment horizontal="center" vertical="center" wrapText="1"/>
    </xf>
    <xf numFmtId="4" fontId="6" fillId="3" borderId="16" xfId="2" applyNumberFormat="1" applyFont="1" applyFill="1" applyBorder="1" applyAlignment="1">
      <alignment horizontal="center" vertical="center"/>
    </xf>
    <xf numFmtId="4" fontId="6" fillId="3" borderId="17" xfId="2" applyNumberFormat="1" applyFont="1" applyFill="1" applyBorder="1" applyAlignment="1">
      <alignment horizontal="center" vertical="center"/>
    </xf>
    <xf numFmtId="0" fontId="1" fillId="0" borderId="16" xfId="2" applyNumberFormat="1" applyFont="1" applyBorder="1" applyAlignment="1">
      <alignment horizontal="center" vertical="center"/>
    </xf>
    <xf numFmtId="49" fontId="1" fillId="0" borderId="16" xfId="2" applyNumberFormat="1" applyFont="1" applyBorder="1" applyAlignment="1">
      <alignment horizontal="left" vertical="center"/>
    </xf>
    <xf numFmtId="49" fontId="1" fillId="0" borderId="30" xfId="2" applyNumberFormat="1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4" fontId="1" fillId="0" borderId="16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4" fontId="1" fillId="0" borderId="16" xfId="2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6" fillId="3" borderId="16" xfId="2" applyNumberFormat="1" applyFont="1" applyFill="1" applyBorder="1" applyAlignment="1">
      <alignment horizontal="center" vertical="center"/>
    </xf>
    <xf numFmtId="49" fontId="6" fillId="3" borderId="24" xfId="2" applyNumberFormat="1" applyFont="1" applyFill="1" applyBorder="1" applyAlignment="1">
      <alignment horizontal="center" vertical="center"/>
    </xf>
    <xf numFmtId="4" fontId="6" fillId="3" borderId="16" xfId="0" applyNumberFormat="1" applyFont="1" applyFill="1" applyBorder="1" applyAlignment="1">
      <alignment horizontal="center" vertical="center"/>
    </xf>
    <xf numFmtId="4" fontId="1" fillId="0" borderId="21" xfId="0" applyNumberFormat="1" applyFont="1" applyBorder="1" applyAlignment="1">
      <alignment horizontal="center" vertical="center"/>
    </xf>
    <xf numFmtId="49" fontId="1" fillId="0" borderId="16" xfId="2" applyNumberFormat="1" applyFont="1" applyBorder="1" applyAlignment="1">
      <alignment horizontal="center" vertical="center"/>
    </xf>
    <xf numFmtId="4" fontId="1" fillId="0" borderId="24" xfId="0" applyNumberFormat="1" applyFont="1" applyBorder="1" applyAlignment="1">
      <alignment horizontal="center" vertical="center"/>
    </xf>
    <xf numFmtId="49" fontId="1" fillId="0" borderId="29" xfId="2" applyNumberFormat="1" applyFont="1" applyBorder="1" applyAlignment="1">
      <alignment horizontal="center" vertical="center"/>
    </xf>
    <xf numFmtId="4" fontId="1" fillId="0" borderId="25" xfId="0" applyNumberFormat="1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" fillId="0" borderId="25" xfId="2" applyFont="1" applyBorder="1" applyAlignment="1">
      <alignment vertical="top"/>
    </xf>
    <xf numFmtId="0" fontId="1" fillId="0" borderId="27" xfId="2" applyFont="1" applyBorder="1" applyAlignment="1">
      <alignment vertical="top"/>
    </xf>
    <xf numFmtId="0" fontId="1" fillId="0" borderId="26" xfId="2" applyFont="1" applyBorder="1" applyAlignment="1">
      <alignment vertical="top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" xfId="2" applyFont="1" applyBorder="1" applyAlignment="1">
      <alignment horizontal="left" vertical="center"/>
    </xf>
    <xf numFmtId="0" fontId="4" fillId="0" borderId="27" xfId="2" applyFont="1" applyBorder="1" applyAlignment="1">
      <alignment horizontal="left" vertical="top"/>
    </xf>
    <xf numFmtId="0" fontId="4" fillId="0" borderId="26" xfId="2" applyFont="1" applyBorder="1" applyAlignment="1">
      <alignment horizontal="left" vertical="top"/>
    </xf>
    <xf numFmtId="0" fontId="4" fillId="0" borderId="22" xfId="2" applyFont="1" applyBorder="1" applyAlignment="1">
      <alignment horizontal="left" vertical="top"/>
    </xf>
    <xf numFmtId="0" fontId="4" fillId="0" borderId="23" xfId="2" applyFont="1" applyBorder="1" applyAlignment="1">
      <alignment horizontal="left" vertical="top"/>
    </xf>
    <xf numFmtId="0" fontId="4" fillId="0" borderId="21" xfId="2" applyFont="1" applyBorder="1" applyAlignment="1">
      <alignment horizontal="center" vertical="top"/>
    </xf>
    <xf numFmtId="4" fontId="6" fillId="0" borderId="2" xfId="2" applyNumberFormat="1" applyFont="1" applyBorder="1" applyAlignment="1">
      <alignment horizontal="center" vertical="center"/>
    </xf>
    <xf numFmtId="4" fontId="1" fillId="0" borderId="2" xfId="2" applyNumberFormat="1" applyFont="1" applyBorder="1" applyAlignment="1">
      <alignment horizontal="center" vertical="center"/>
    </xf>
    <xf numFmtId="0" fontId="6" fillId="0" borderId="25" xfId="2" applyNumberFormat="1" applyFont="1" applyBorder="1" applyAlignment="1">
      <alignment horizontal="center" vertical="center"/>
    </xf>
    <xf numFmtId="0" fontId="6" fillId="0" borderId="29" xfId="3" applyNumberFormat="1" applyFont="1" applyFill="1" applyBorder="1" applyAlignment="1" applyProtection="1">
      <alignment horizontal="center" vertical="center"/>
    </xf>
    <xf numFmtId="4" fontId="6" fillId="0" borderId="29" xfId="2" applyNumberFormat="1" applyFont="1" applyBorder="1" applyAlignment="1">
      <alignment horizontal="right" vertical="center"/>
    </xf>
    <xf numFmtId="0" fontId="1" fillId="0" borderId="19" xfId="2" applyFont="1" applyBorder="1" applyAlignment="1">
      <alignment vertical="center"/>
    </xf>
    <xf numFmtId="0" fontId="1" fillId="0" borderId="20" xfId="2" applyFont="1" applyBorder="1" applyAlignment="1">
      <alignment vertical="center"/>
    </xf>
    <xf numFmtId="0" fontId="1" fillId="0" borderId="21" xfId="2" applyFont="1" applyBorder="1" applyAlignment="1">
      <alignment vertical="center"/>
    </xf>
    <xf numFmtId="0" fontId="1" fillId="0" borderId="22" xfId="2" applyFont="1" applyBorder="1" applyAlignment="1">
      <alignment vertical="center"/>
    </xf>
    <xf numFmtId="0" fontId="1" fillId="0" borderId="23" xfId="2" applyFont="1" applyBorder="1" applyAlignment="1">
      <alignment vertical="center"/>
    </xf>
    <xf numFmtId="49" fontId="6" fillId="3" borderId="24" xfId="2" applyNumberFormat="1" applyFont="1" applyFill="1" applyBorder="1" applyAlignment="1">
      <alignment vertical="center" wrapText="1"/>
    </xf>
    <xf numFmtId="49" fontId="6" fillId="3" borderId="28" xfId="2" applyNumberFormat="1" applyFont="1" applyFill="1" applyBorder="1" applyAlignment="1">
      <alignment vertical="center" wrapText="1"/>
    </xf>
    <xf numFmtId="49" fontId="6" fillId="3" borderId="17" xfId="2" applyNumberFormat="1" applyFont="1" applyFill="1" applyBorder="1" applyAlignment="1">
      <alignment vertical="center" wrapText="1"/>
    </xf>
    <xf numFmtId="49" fontId="6" fillId="3" borderId="24" xfId="2" applyNumberFormat="1" applyFont="1" applyFill="1" applyBorder="1" applyAlignment="1">
      <alignment vertical="center"/>
    </xf>
    <xf numFmtId="49" fontId="6" fillId="3" borderId="28" xfId="2" applyNumberFormat="1" applyFont="1" applyFill="1" applyBorder="1" applyAlignment="1">
      <alignment vertical="center"/>
    </xf>
    <xf numFmtId="49" fontId="6" fillId="3" borderId="17" xfId="2" applyNumberFormat="1" applyFont="1" applyFill="1" applyBorder="1" applyAlignment="1">
      <alignment vertical="center"/>
    </xf>
    <xf numFmtId="165" fontId="5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6" fillId="0" borderId="1" xfId="0" applyNumberFormat="1" applyFont="1" applyBorder="1" applyAlignment="1">
      <alignment horizontal="center" vertical="center"/>
    </xf>
    <xf numFmtId="0" fontId="4" fillId="0" borderId="25" xfId="2" applyFont="1" applyBorder="1" applyAlignment="1">
      <alignment horizontal="left" vertical="top"/>
    </xf>
    <xf numFmtId="0" fontId="4" fillId="0" borderId="21" xfId="2" applyFont="1" applyBorder="1" applyAlignment="1">
      <alignment horizontal="left" vertical="top"/>
    </xf>
    <xf numFmtId="2" fontId="12" fillId="0" borderId="5" xfId="0" applyNumberFormat="1" applyFont="1" applyBorder="1" applyAlignment="1">
      <alignment horizontal="center" vertical="center" wrapText="1"/>
    </xf>
    <xf numFmtId="0" fontId="1" fillId="0" borderId="21" xfId="2" applyFont="1" applyBorder="1" applyAlignment="1">
      <alignment horizontal="center" vertical="center"/>
    </xf>
    <xf numFmtId="0" fontId="1" fillId="0" borderId="6" xfId="2" applyFont="1" applyBorder="1" applyAlignment="1">
      <alignment vertical="center"/>
    </xf>
    <xf numFmtId="0" fontId="1" fillId="0" borderId="1" xfId="2" applyFont="1" applyBorder="1" applyAlignment="1">
      <alignment vertical="center"/>
    </xf>
    <xf numFmtId="0" fontId="1" fillId="0" borderId="5" xfId="2" applyFont="1" applyBorder="1" applyAlignment="1">
      <alignment vertical="center"/>
    </xf>
    <xf numFmtId="0" fontId="1" fillId="0" borderId="24" xfId="2" applyFont="1" applyBorder="1" applyAlignment="1">
      <alignment horizontal="center" vertical="center"/>
    </xf>
    <xf numFmtId="10" fontId="1" fillId="0" borderId="16" xfId="3" applyNumberFormat="1" applyFont="1" applyFill="1" applyBorder="1" applyAlignment="1" applyProtection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50" xfId="2" applyFont="1" applyBorder="1" applyAlignment="1">
      <alignment horizontal="center" vertical="center"/>
    </xf>
    <xf numFmtId="0" fontId="6" fillId="0" borderId="51" xfId="2" applyFont="1" applyBorder="1" applyAlignment="1">
      <alignment horizontal="center" vertical="center"/>
    </xf>
    <xf numFmtId="4" fontId="6" fillId="0" borderId="16" xfId="2" applyNumberFormat="1" applyFont="1" applyBorder="1" applyAlignment="1">
      <alignment horizontal="center" vertical="center"/>
    </xf>
    <xf numFmtId="49" fontId="6" fillId="3" borderId="16" xfId="2" applyNumberFormat="1" applyFont="1" applyFill="1" applyBorder="1" applyAlignment="1">
      <alignment horizontal="center" vertical="center"/>
    </xf>
    <xf numFmtId="49" fontId="1" fillId="0" borderId="24" xfId="2" applyNumberFormat="1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1" fillId="0" borderId="52" xfId="2" applyFont="1" applyBorder="1" applyAlignment="1">
      <alignment vertical="center"/>
    </xf>
    <xf numFmtId="0" fontId="14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10" fontId="14" fillId="0" borderId="2" xfId="0" applyNumberFormat="1" applyFont="1" applyBorder="1" applyAlignment="1">
      <alignment horizontal="center" vertical="center"/>
    </xf>
    <xf numFmtId="10" fontId="16" fillId="0" borderId="2" xfId="3" applyNumberFormat="1" applyFont="1" applyFill="1" applyBorder="1" applyAlignment="1" applyProtection="1">
      <alignment horizontal="center" vertical="center"/>
    </xf>
    <xf numFmtId="4" fontId="6" fillId="0" borderId="23" xfId="2" applyNumberFormat="1" applyFont="1" applyBorder="1" applyAlignment="1">
      <alignment horizontal="center" vertical="center"/>
    </xf>
    <xf numFmtId="10" fontId="1" fillId="0" borderId="29" xfId="3" applyNumberFormat="1" applyFont="1" applyFill="1" applyBorder="1" applyAlignment="1" applyProtection="1">
      <alignment horizontal="center" vertical="center"/>
    </xf>
    <xf numFmtId="10" fontId="6" fillId="0" borderId="16" xfId="3" applyNumberFormat="1" applyFont="1" applyFill="1" applyBorder="1" applyAlignment="1" applyProtection="1">
      <alignment horizontal="center" vertical="center"/>
    </xf>
    <xf numFmtId="0" fontId="1" fillId="0" borderId="21" xfId="2" applyFont="1" applyBorder="1" applyAlignment="1">
      <alignment horizontal="left" vertical="top"/>
    </xf>
    <xf numFmtId="0" fontId="1" fillId="0" borderId="22" xfId="2" applyFont="1" applyBorder="1" applyAlignment="1">
      <alignment horizontal="left" vertical="top"/>
    </xf>
    <xf numFmtId="0" fontId="1" fillId="0" borderId="23" xfId="2" applyFont="1" applyBorder="1" applyAlignment="1">
      <alignment horizontal="left" vertical="top"/>
    </xf>
    <xf numFmtId="0" fontId="1" fillId="0" borderId="25" xfId="2" applyFont="1" applyBorder="1" applyAlignment="1">
      <alignment horizontal="left" vertical="top"/>
    </xf>
    <xf numFmtId="0" fontId="1" fillId="0" borderId="26" xfId="2" applyFont="1" applyBorder="1" applyAlignment="1">
      <alignment horizontal="left" vertical="top"/>
    </xf>
    <xf numFmtId="0" fontId="1" fillId="0" borderId="28" xfId="0" applyFont="1" applyBorder="1" applyAlignment="1">
      <alignment horizontal="left" vertical="center"/>
    </xf>
    <xf numFmtId="0" fontId="6" fillId="0" borderId="33" xfId="2" applyFont="1" applyBorder="1" applyAlignment="1">
      <alignment horizontal="center" vertical="center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10" fontId="6" fillId="0" borderId="1" xfId="3" applyNumberFormat="1" applyFont="1" applyFill="1" applyBorder="1" applyAlignment="1" applyProtection="1">
      <alignment horizontal="center" vertical="center"/>
    </xf>
    <xf numFmtId="166" fontId="6" fillId="0" borderId="29" xfId="3" applyNumberFormat="1" applyFont="1" applyFill="1" applyBorder="1" applyAlignment="1" applyProtection="1">
      <alignment horizontal="center" vertical="center"/>
    </xf>
    <xf numFmtId="4" fontId="1" fillId="0" borderId="38" xfId="2" applyNumberFormat="1" applyFont="1" applyBorder="1" applyAlignment="1">
      <alignment horizontal="center" vertical="center"/>
    </xf>
    <xf numFmtId="10" fontId="1" fillId="0" borderId="10" xfId="3" applyNumberFormat="1" applyFont="1" applyFill="1" applyBorder="1" applyAlignment="1" applyProtection="1">
      <alignment horizontal="center" vertical="center"/>
    </xf>
    <xf numFmtId="10" fontId="6" fillId="0" borderId="4" xfId="2" applyNumberFormat="1" applyFont="1" applyBorder="1" applyAlignment="1">
      <alignment horizontal="center" vertical="center"/>
    </xf>
    <xf numFmtId="10" fontId="1" fillId="0" borderId="24" xfId="3" applyNumberFormat="1" applyFont="1" applyFill="1" applyBorder="1" applyAlignment="1" applyProtection="1">
      <alignment horizontal="center" vertical="center"/>
    </xf>
    <xf numFmtId="4" fontId="6" fillId="0" borderId="26" xfId="2" applyNumberFormat="1" applyFont="1" applyBorder="1" applyAlignment="1">
      <alignment horizontal="center" vertical="center"/>
    </xf>
    <xf numFmtId="4" fontId="1" fillId="0" borderId="0" xfId="2" applyNumberFormat="1" applyFont="1" applyAlignment="1">
      <alignment vertical="center"/>
    </xf>
    <xf numFmtId="0" fontId="3" fillId="2" borderId="32" xfId="1" applyFont="1" applyFill="1" applyBorder="1" applyAlignment="1">
      <alignment horizontal="center" vertical="center"/>
    </xf>
    <xf numFmtId="2" fontId="1" fillId="0" borderId="16" xfId="2" applyNumberFormat="1" applyFont="1" applyBorder="1" applyAlignment="1">
      <alignment horizontal="center" vertical="center"/>
    </xf>
    <xf numFmtId="0" fontId="1" fillId="0" borderId="25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0" xfId="2" applyFont="1" applyBorder="1" applyAlignment="1">
      <alignment horizontal="center" vertical="top"/>
    </xf>
    <xf numFmtId="0" fontId="1" fillId="0" borderId="26" xfId="2" applyFont="1" applyBorder="1" applyAlignment="1">
      <alignment horizontal="left" vertical="top"/>
    </xf>
    <xf numFmtId="0" fontId="1" fillId="0" borderId="25" xfId="2" applyFont="1" applyBorder="1" applyAlignment="1">
      <alignment vertical="center"/>
    </xf>
    <xf numFmtId="0" fontId="1" fillId="0" borderId="26" xfId="2" applyFont="1" applyBorder="1" applyAlignment="1">
      <alignment vertical="center"/>
    </xf>
    <xf numFmtId="4" fontId="6" fillId="3" borderId="28" xfId="2" applyNumberFormat="1" applyFont="1" applyFill="1" applyBorder="1" applyAlignment="1">
      <alignment vertical="center"/>
    </xf>
    <xf numFmtId="0" fontId="1" fillId="0" borderId="21" xfId="2" applyFont="1" applyBorder="1" applyAlignment="1">
      <alignment horizontal="left" vertical="top"/>
    </xf>
    <xf numFmtId="0" fontId="1" fillId="0" borderId="22" xfId="2" applyFont="1" applyBorder="1" applyAlignment="1">
      <alignment horizontal="left" vertical="top"/>
    </xf>
    <xf numFmtId="0" fontId="1" fillId="0" borderId="23" xfId="2" applyFont="1" applyBorder="1" applyAlignment="1">
      <alignment horizontal="left" vertical="top"/>
    </xf>
    <xf numFmtId="0" fontId="1" fillId="0" borderId="25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0" xfId="2" applyFont="1" applyBorder="1" applyAlignment="1">
      <alignment horizontal="center" vertical="top"/>
    </xf>
    <xf numFmtId="0" fontId="1" fillId="0" borderId="26" xfId="2" applyFont="1" applyBorder="1" applyAlignment="1">
      <alignment horizontal="left" vertical="top"/>
    </xf>
    <xf numFmtId="0" fontId="1" fillId="0" borderId="25" xfId="2" applyFont="1" applyBorder="1" applyAlignment="1">
      <alignment vertical="center"/>
    </xf>
    <xf numFmtId="165" fontId="5" fillId="3" borderId="24" xfId="0" applyNumberFormat="1" applyFont="1" applyFill="1" applyBorder="1" applyAlignment="1">
      <alignment horizontal="right" vertical="center"/>
    </xf>
    <xf numFmtId="165" fontId="5" fillId="3" borderId="28" xfId="0" applyNumberFormat="1" applyFont="1" applyFill="1" applyBorder="1" applyAlignment="1">
      <alignment horizontal="right" vertical="center"/>
    </xf>
    <xf numFmtId="0" fontId="6" fillId="0" borderId="33" xfId="2" applyFont="1" applyBorder="1" applyAlignment="1">
      <alignment horizontal="center" vertical="center"/>
    </xf>
    <xf numFmtId="0" fontId="1" fillId="0" borderId="6" xfId="2" applyFont="1" applyBorder="1" applyAlignment="1">
      <alignment horizontal="left" vertical="center"/>
    </xf>
    <xf numFmtId="0" fontId="1" fillId="0" borderId="24" xfId="2" applyNumberFormat="1" applyFont="1" applyBorder="1" applyAlignment="1">
      <alignment horizontal="center" vertical="center"/>
    </xf>
    <xf numFmtId="0" fontId="1" fillId="0" borderId="17" xfId="2" applyNumberFormat="1" applyFont="1" applyBorder="1" applyAlignment="1">
      <alignment horizontal="center" vertical="center"/>
    </xf>
    <xf numFmtId="49" fontId="1" fillId="0" borderId="16" xfId="2" applyNumberFormat="1" applyFont="1" applyBorder="1" applyAlignment="1">
      <alignment horizontal="left" vertical="center" wrapText="1"/>
    </xf>
    <xf numFmtId="0" fontId="1" fillId="0" borderId="61" xfId="2" applyFont="1" applyBorder="1" applyAlignment="1">
      <alignment vertical="center"/>
    </xf>
    <xf numFmtId="49" fontId="6" fillId="4" borderId="63" xfId="2" applyNumberFormat="1" applyFont="1" applyFill="1" applyBorder="1" applyAlignment="1">
      <alignment horizontal="center" vertical="center" wrapText="1"/>
    </xf>
    <xf numFmtId="0" fontId="1" fillId="0" borderId="63" xfId="2" applyNumberFormat="1" applyFont="1" applyBorder="1" applyAlignment="1">
      <alignment horizontal="center" vertical="center"/>
    </xf>
    <xf numFmtId="0" fontId="1" fillId="0" borderId="64" xfId="2" applyNumberFormat="1" applyFont="1" applyBorder="1" applyAlignment="1">
      <alignment horizontal="center" vertical="center"/>
    </xf>
    <xf numFmtId="165" fontId="5" fillId="3" borderId="64" xfId="0" applyNumberFormat="1" applyFont="1" applyFill="1" applyBorder="1" applyAlignment="1">
      <alignment horizontal="right" vertical="center"/>
    </xf>
    <xf numFmtId="0" fontId="1" fillId="0" borderId="61" xfId="2" applyFont="1" applyBorder="1" applyAlignment="1">
      <alignment horizontal="left" vertical="top"/>
    </xf>
    <xf numFmtId="0" fontId="1" fillId="2" borderId="48" xfId="0" applyFont="1" applyFill="1" applyBorder="1" applyAlignment="1">
      <alignment horizontal="left" vertical="top"/>
    </xf>
    <xf numFmtId="0" fontId="3" fillId="2" borderId="78" xfId="1" applyFont="1" applyFill="1" applyBorder="1" applyAlignment="1">
      <alignment horizontal="center" vertical="center"/>
    </xf>
    <xf numFmtId="0" fontId="1" fillId="0" borderId="50" xfId="2" applyFont="1" applyBorder="1" applyAlignment="1">
      <alignment horizontal="left" vertical="center"/>
    </xf>
    <xf numFmtId="0" fontId="1" fillId="0" borderId="79" xfId="2" applyFont="1" applyBorder="1" applyAlignment="1">
      <alignment horizontal="left" vertical="center"/>
    </xf>
    <xf numFmtId="0" fontId="1" fillId="0" borderId="49" xfId="2" applyFont="1" applyBorder="1" applyAlignment="1">
      <alignment vertical="center"/>
    </xf>
    <xf numFmtId="0" fontId="2" fillId="0" borderId="19" xfId="0" applyFont="1" applyBorder="1"/>
    <xf numFmtId="0" fontId="2" fillId="0" borderId="0" xfId="0" applyFont="1" applyBorder="1"/>
    <xf numFmtId="0" fontId="2" fillId="0" borderId="20" xfId="0" applyFont="1" applyBorder="1"/>
    <xf numFmtId="0" fontId="1" fillId="0" borderId="16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3" borderId="16" xfId="0" applyFont="1" applyFill="1" applyBorder="1" applyAlignment="1">
      <alignment horizontal="center" vertical="center"/>
    </xf>
    <xf numFmtId="0" fontId="1" fillId="0" borderId="25" xfId="0" applyFont="1" applyBorder="1" applyAlignment="1">
      <alignment vertical="top"/>
    </xf>
    <xf numFmtId="0" fontId="1" fillId="0" borderId="27" xfId="0" applyFont="1" applyBorder="1" applyAlignment="1">
      <alignment vertical="top"/>
    </xf>
    <xf numFmtId="0" fontId="1" fillId="0" borderId="26" xfId="0" applyFont="1" applyBorder="1" applyAlignment="1">
      <alignment vertical="top"/>
    </xf>
    <xf numFmtId="0" fontId="1" fillId="0" borderId="27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4" fontId="6" fillId="0" borderId="1" xfId="2" applyNumberFormat="1" applyFont="1" applyBorder="1" applyAlignment="1">
      <alignment horizontal="center" vertical="center"/>
    </xf>
    <xf numFmtId="4" fontId="4" fillId="0" borderId="26" xfId="2" applyNumberFormat="1" applyFont="1" applyBorder="1" applyAlignment="1">
      <alignment horizontal="left" vertical="top"/>
    </xf>
    <xf numFmtId="49" fontId="6" fillId="3" borderId="16" xfId="2" applyNumberFormat="1" applyFont="1" applyFill="1" applyBorder="1" applyAlignment="1">
      <alignment horizontal="left" vertical="center"/>
    </xf>
    <xf numFmtId="165" fontId="5" fillId="3" borderId="16" xfId="0" applyNumberFormat="1" applyFont="1" applyFill="1" applyBorder="1" applyAlignment="1">
      <alignment horizontal="right" vertical="center"/>
    </xf>
    <xf numFmtId="165" fontId="5" fillId="3" borderId="24" xfId="0" applyNumberFormat="1" applyFont="1" applyFill="1" applyBorder="1" applyAlignment="1">
      <alignment horizontal="right" vertical="center"/>
    </xf>
    <xf numFmtId="165" fontId="5" fillId="3" borderId="28" xfId="0" applyNumberFormat="1" applyFont="1" applyFill="1" applyBorder="1" applyAlignment="1">
      <alignment horizontal="right" vertical="center"/>
    </xf>
    <xf numFmtId="165" fontId="5" fillId="3" borderId="17" xfId="0" applyNumberFormat="1" applyFont="1" applyFill="1" applyBorder="1" applyAlignment="1">
      <alignment horizontal="right" vertical="center"/>
    </xf>
    <xf numFmtId="0" fontId="4" fillId="0" borderId="21" xfId="2" applyFont="1" applyBorder="1" applyAlignment="1">
      <alignment horizontal="left" vertical="center" wrapText="1"/>
    </xf>
    <xf numFmtId="0" fontId="4" fillId="0" borderId="22" xfId="2" applyFont="1" applyBorder="1" applyAlignment="1">
      <alignment horizontal="left" vertical="center" wrapText="1"/>
    </xf>
    <xf numFmtId="0" fontId="4" fillId="0" borderId="23" xfId="2" applyFont="1" applyBorder="1" applyAlignment="1">
      <alignment horizontal="left" vertical="center" wrapText="1"/>
    </xf>
    <xf numFmtId="0" fontId="1" fillId="0" borderId="22" xfId="2" applyFont="1" applyBorder="1" applyAlignment="1">
      <alignment horizontal="left" vertical="center" wrapText="1"/>
    </xf>
    <xf numFmtId="0" fontId="1" fillId="0" borderId="23" xfId="2" applyFont="1" applyBorder="1" applyAlignment="1">
      <alignment horizontal="left" vertical="center" wrapText="1"/>
    </xf>
    <xf numFmtId="0" fontId="1" fillId="0" borderId="21" xfId="2" applyFont="1" applyBorder="1" applyAlignment="1">
      <alignment horizontal="left" vertical="center" wrapText="1"/>
    </xf>
    <xf numFmtId="0" fontId="3" fillId="2" borderId="25" xfId="2" applyFont="1" applyFill="1" applyBorder="1" applyAlignment="1">
      <alignment horizontal="center" vertical="center"/>
    </xf>
    <xf numFmtId="0" fontId="3" fillId="2" borderId="27" xfId="2" applyFont="1" applyFill="1" applyBorder="1" applyAlignment="1">
      <alignment horizontal="center" vertical="center"/>
    </xf>
    <xf numFmtId="0" fontId="3" fillId="2" borderId="26" xfId="2" applyFont="1" applyFill="1" applyBorder="1" applyAlignment="1">
      <alignment horizontal="center" vertical="center"/>
    </xf>
    <xf numFmtId="0" fontId="3" fillId="2" borderId="21" xfId="2" applyFont="1" applyFill="1" applyBorder="1" applyAlignment="1">
      <alignment horizontal="center" vertical="center"/>
    </xf>
    <xf numFmtId="0" fontId="3" fillId="2" borderId="22" xfId="2" applyFont="1" applyFill="1" applyBorder="1" applyAlignment="1">
      <alignment horizontal="center" vertical="center"/>
    </xf>
    <xf numFmtId="0" fontId="3" fillId="2" borderId="23" xfId="2" applyFont="1" applyFill="1" applyBorder="1" applyAlignment="1">
      <alignment horizontal="center" vertical="center"/>
    </xf>
    <xf numFmtId="0" fontId="1" fillId="0" borderId="25" xfId="2" applyFont="1" applyBorder="1" applyAlignment="1">
      <alignment horizontal="left" vertical="center"/>
    </xf>
    <xf numFmtId="0" fontId="1" fillId="0" borderId="27" xfId="2" applyFont="1" applyBorder="1" applyAlignment="1">
      <alignment horizontal="left" vertical="center"/>
    </xf>
    <xf numFmtId="0" fontId="1" fillId="0" borderId="26" xfId="2" applyFont="1" applyBorder="1" applyAlignment="1">
      <alignment horizontal="left" vertical="center"/>
    </xf>
    <xf numFmtId="0" fontId="1" fillId="2" borderId="25" xfId="0" applyFont="1" applyFill="1" applyBorder="1" applyAlignment="1">
      <alignment horizontal="left" vertical="top"/>
    </xf>
    <xf numFmtId="0" fontId="1" fillId="2" borderId="26" xfId="0" applyFont="1" applyFill="1" applyBorder="1" applyAlignment="1">
      <alignment horizontal="left" vertical="top"/>
    </xf>
    <xf numFmtId="0" fontId="3" fillId="2" borderId="21" xfId="1" applyFont="1" applyFill="1" applyBorder="1" applyAlignment="1">
      <alignment horizontal="center" vertical="center"/>
    </xf>
    <xf numFmtId="0" fontId="3" fillId="2" borderId="23" xfId="1" applyFont="1" applyFill="1" applyBorder="1" applyAlignment="1">
      <alignment horizontal="center" vertical="center"/>
    </xf>
    <xf numFmtId="0" fontId="1" fillId="0" borderId="25" xfId="2" applyFont="1" applyBorder="1" applyAlignment="1">
      <alignment vertical="center"/>
    </xf>
    <xf numFmtId="0" fontId="1" fillId="0" borderId="27" xfId="2" applyFont="1" applyBorder="1" applyAlignment="1">
      <alignment vertical="center"/>
    </xf>
    <xf numFmtId="0" fontId="1" fillId="0" borderId="26" xfId="2" applyFont="1" applyBorder="1" applyAlignment="1">
      <alignment vertical="center"/>
    </xf>
    <xf numFmtId="0" fontId="1" fillId="0" borderId="21" xfId="2" applyFont="1" applyBorder="1" applyAlignment="1">
      <alignment vertical="top"/>
    </xf>
    <xf numFmtId="0" fontId="1" fillId="0" borderId="22" xfId="2" applyFont="1" applyBorder="1" applyAlignment="1">
      <alignment vertical="top"/>
    </xf>
    <xf numFmtId="0" fontId="1" fillId="0" borderId="23" xfId="2" applyFont="1" applyBorder="1" applyAlignment="1">
      <alignment vertical="top"/>
    </xf>
    <xf numFmtId="0" fontId="1" fillId="0" borderId="19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19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left" vertical="center" wrapText="1"/>
    </xf>
    <xf numFmtId="0" fontId="1" fillId="0" borderId="20" xfId="2" applyFont="1" applyBorder="1" applyAlignment="1">
      <alignment horizontal="left" vertical="center" wrapText="1"/>
    </xf>
    <xf numFmtId="0" fontId="1" fillId="0" borderId="21" xfId="2" applyFont="1" applyBorder="1" applyAlignment="1">
      <alignment horizontal="left" vertical="center"/>
    </xf>
    <xf numFmtId="0" fontId="1" fillId="0" borderId="22" xfId="2" applyFont="1" applyBorder="1" applyAlignment="1">
      <alignment horizontal="left" vertical="center"/>
    </xf>
    <xf numFmtId="0" fontId="1" fillId="0" borderId="23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21" xfId="2" applyFont="1" applyBorder="1" applyAlignment="1">
      <alignment horizontal="left" vertical="top"/>
    </xf>
    <xf numFmtId="0" fontId="1" fillId="0" borderId="22" xfId="2" applyFont="1" applyBorder="1" applyAlignment="1">
      <alignment horizontal="left" vertical="top"/>
    </xf>
    <xf numFmtId="0" fontId="1" fillId="0" borderId="23" xfId="2" applyFont="1" applyBorder="1" applyAlignment="1">
      <alignment horizontal="left" vertical="top"/>
    </xf>
    <xf numFmtId="0" fontId="1" fillId="0" borderId="25" xfId="2" applyFont="1" applyBorder="1" applyAlignment="1">
      <alignment horizontal="left" vertical="top"/>
    </xf>
    <xf numFmtId="0" fontId="1" fillId="0" borderId="27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19" xfId="2" applyFont="1" applyBorder="1" applyAlignment="1">
      <alignment horizontal="left" vertical="top"/>
    </xf>
    <xf numFmtId="0" fontId="1" fillId="0" borderId="26" xfId="2" applyFont="1" applyBorder="1" applyAlignment="1">
      <alignment horizontal="left" vertical="top"/>
    </xf>
    <xf numFmtId="0" fontId="1" fillId="0" borderId="21" xfId="2" applyFont="1" applyBorder="1" applyAlignment="1">
      <alignment horizontal="center" vertical="top"/>
    </xf>
    <xf numFmtId="0" fontId="1" fillId="0" borderId="23" xfId="2" applyFont="1" applyBorder="1" applyAlignment="1">
      <alignment horizontal="center" vertical="top"/>
    </xf>
    <xf numFmtId="0" fontId="1" fillId="0" borderId="2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6" fillId="0" borderId="34" xfId="2" applyFont="1" applyBorder="1" applyAlignment="1">
      <alignment horizontal="left" vertical="center"/>
    </xf>
    <xf numFmtId="0" fontId="6" fillId="0" borderId="8" xfId="2" applyFont="1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3" fillId="2" borderId="75" xfId="2" applyFont="1" applyFill="1" applyBorder="1" applyAlignment="1">
      <alignment horizontal="center" vertical="center"/>
    </xf>
    <xf numFmtId="0" fontId="3" fillId="2" borderId="76" xfId="2" applyFont="1" applyFill="1" applyBorder="1" applyAlignment="1">
      <alignment horizontal="center" vertical="center"/>
    </xf>
    <xf numFmtId="0" fontId="3" fillId="2" borderId="77" xfId="2" applyFont="1" applyFill="1" applyBorder="1" applyAlignment="1">
      <alignment horizontal="center" vertical="center"/>
    </xf>
    <xf numFmtId="0" fontId="3" fillId="2" borderId="36" xfId="2" applyFont="1" applyFill="1" applyBorder="1" applyAlignment="1">
      <alignment horizontal="center" vertical="center"/>
    </xf>
    <xf numFmtId="0" fontId="1" fillId="0" borderId="43" xfId="2" applyFont="1" applyBorder="1" applyAlignment="1">
      <alignment horizontal="left" vertical="center"/>
    </xf>
    <xf numFmtId="0" fontId="1" fillId="0" borderId="8" xfId="2" applyFont="1" applyBorder="1" applyAlignment="1">
      <alignment horizontal="left" vertical="center"/>
    </xf>
    <xf numFmtId="0" fontId="1" fillId="0" borderId="49" xfId="2" applyFont="1" applyBorder="1" applyAlignment="1">
      <alignment horizontal="left" vertical="center"/>
    </xf>
    <xf numFmtId="0" fontId="4" fillId="0" borderId="4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6" fillId="0" borderId="33" xfId="2" applyFont="1" applyBorder="1" applyAlignment="1">
      <alignment horizontal="center" vertical="center"/>
    </xf>
    <xf numFmtId="0" fontId="6" fillId="0" borderId="34" xfId="2" applyFont="1" applyBorder="1" applyAlignment="1">
      <alignment horizontal="center" vertical="center"/>
    </xf>
    <xf numFmtId="0" fontId="6" fillId="0" borderId="31" xfId="2" applyFont="1" applyBorder="1" applyAlignment="1">
      <alignment horizontal="center" vertical="center"/>
    </xf>
    <xf numFmtId="0" fontId="6" fillId="0" borderId="32" xfId="2" applyFont="1" applyBorder="1" applyAlignment="1">
      <alignment horizontal="center" vertical="center"/>
    </xf>
    <xf numFmtId="0" fontId="6" fillId="0" borderId="34" xfId="2" applyFont="1" applyBorder="1" applyAlignment="1">
      <alignment horizontal="center" vertical="center" wrapText="1"/>
    </xf>
    <xf numFmtId="0" fontId="6" fillId="0" borderId="35" xfId="2" applyFont="1" applyBorder="1" applyAlignment="1">
      <alignment horizontal="center" vertical="center" wrapText="1"/>
    </xf>
    <xf numFmtId="0" fontId="1" fillId="0" borderId="5" xfId="2" applyFont="1" applyBorder="1" applyAlignment="1">
      <alignment horizontal="left" vertical="center"/>
    </xf>
    <xf numFmtId="0" fontId="1" fillId="0" borderId="1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51" xfId="2" applyFont="1" applyBorder="1" applyAlignment="1">
      <alignment horizontal="left" vertical="center"/>
    </xf>
    <xf numFmtId="0" fontId="1" fillId="0" borderId="14" xfId="2" applyFont="1" applyBorder="1" applyAlignment="1">
      <alignment horizontal="left" vertical="center"/>
    </xf>
    <xf numFmtId="0" fontId="1" fillId="0" borderId="40" xfId="2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22" xfId="2" applyFont="1" applyBorder="1" applyAlignment="1">
      <alignment horizontal="center" vertical="top"/>
    </xf>
    <xf numFmtId="0" fontId="6" fillId="0" borderId="7" xfId="2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6" fillId="0" borderId="16" xfId="2" applyFont="1" applyBorder="1" applyAlignment="1">
      <alignment horizontal="left" vertical="center"/>
    </xf>
    <xf numFmtId="0" fontId="1" fillId="0" borderId="16" xfId="2" applyFont="1" applyBorder="1" applyAlignment="1">
      <alignment horizontal="left" vertical="center"/>
    </xf>
    <xf numFmtId="0" fontId="6" fillId="0" borderId="44" xfId="2" applyNumberFormat="1" applyFont="1" applyBorder="1" applyAlignment="1">
      <alignment vertical="center"/>
    </xf>
    <xf numFmtId="0" fontId="6" fillId="0" borderId="28" xfId="2" applyNumberFormat="1" applyFont="1" applyBorder="1" applyAlignment="1">
      <alignment vertical="center"/>
    </xf>
    <xf numFmtId="2" fontId="6" fillId="0" borderId="45" xfId="0" applyNumberFormat="1" applyFont="1" applyBorder="1" applyAlignment="1">
      <alignment vertical="center" wrapText="1"/>
    </xf>
    <xf numFmtId="2" fontId="6" fillId="0" borderId="27" xfId="0" applyNumberFormat="1" applyFont="1" applyBorder="1" applyAlignment="1">
      <alignment vertical="center" wrapText="1"/>
    </xf>
    <xf numFmtId="0" fontId="1" fillId="0" borderId="16" xfId="2" applyFont="1" applyBorder="1" applyAlignment="1">
      <alignment horizontal="left" vertical="center" wrapText="1"/>
    </xf>
    <xf numFmtId="0" fontId="1" fillId="0" borderId="24" xfId="2" applyFont="1" applyBorder="1" applyAlignment="1">
      <alignment horizontal="left" vertical="center" wrapText="1"/>
    </xf>
    <xf numFmtId="0" fontId="1" fillId="0" borderId="71" xfId="0" applyFont="1" applyBorder="1" applyAlignment="1">
      <alignment horizontal="left" vertical="center"/>
    </xf>
    <xf numFmtId="0" fontId="1" fillId="0" borderId="72" xfId="0" applyFont="1" applyBorder="1" applyAlignment="1">
      <alignment horizontal="left" vertical="center"/>
    </xf>
    <xf numFmtId="0" fontId="1" fillId="0" borderId="73" xfId="0" applyFont="1" applyBorder="1" applyAlignment="1">
      <alignment horizontal="left" vertical="center"/>
    </xf>
    <xf numFmtId="0" fontId="1" fillId="0" borderId="44" xfId="0" applyFont="1" applyBorder="1" applyAlignment="1">
      <alignment horizontal="left" vertical="center"/>
    </xf>
    <xf numFmtId="0" fontId="1" fillId="0" borderId="74" xfId="0" applyFont="1" applyBorder="1" applyAlignment="1">
      <alignment horizontal="left" vertical="center"/>
    </xf>
    <xf numFmtId="0" fontId="3" fillId="2" borderId="12" xfId="2" applyFont="1" applyFill="1" applyBorder="1" applyAlignment="1">
      <alignment horizontal="center" vertical="center"/>
    </xf>
    <xf numFmtId="0" fontId="1" fillId="0" borderId="13" xfId="2" applyFont="1" applyBorder="1" applyAlignment="1">
      <alignment horizontal="left" vertical="center"/>
    </xf>
    <xf numFmtId="0" fontId="1" fillId="0" borderId="3" xfId="2" applyFont="1" applyBorder="1" applyAlignment="1">
      <alignment horizontal="left" vertical="center"/>
    </xf>
    <xf numFmtId="0" fontId="6" fillId="0" borderId="28" xfId="2" applyFont="1" applyBorder="1" applyAlignment="1">
      <alignment horizontal="center" vertical="center" wrapText="1"/>
    </xf>
    <xf numFmtId="0" fontId="6" fillId="0" borderId="17" xfId="2" applyFont="1" applyBorder="1" applyAlignment="1">
      <alignment horizontal="center" vertical="center" wrapText="1"/>
    </xf>
    <xf numFmtId="0" fontId="6" fillId="0" borderId="25" xfId="2" applyFont="1" applyBorder="1" applyAlignment="1">
      <alignment horizontal="center" vertical="center"/>
    </xf>
    <xf numFmtId="0" fontId="6" fillId="0" borderId="27" xfId="2" applyFont="1" applyBorder="1" applyAlignment="1">
      <alignment horizontal="center" vertical="center"/>
    </xf>
    <xf numFmtId="0" fontId="6" fillId="0" borderId="26" xfId="2" applyFont="1" applyBorder="1" applyAlignment="1">
      <alignment horizontal="center" vertical="center"/>
    </xf>
    <xf numFmtId="0" fontId="6" fillId="0" borderId="21" xfId="2" applyFont="1" applyBorder="1" applyAlignment="1">
      <alignment horizontal="center" vertical="center"/>
    </xf>
    <xf numFmtId="0" fontId="6" fillId="0" borderId="22" xfId="2" applyFont="1" applyBorder="1" applyAlignment="1">
      <alignment horizontal="center" vertical="center"/>
    </xf>
    <xf numFmtId="0" fontId="6" fillId="0" borderId="23" xfId="2" applyFont="1" applyBorder="1" applyAlignment="1">
      <alignment horizontal="center" vertical="center"/>
    </xf>
    <xf numFmtId="164" fontId="6" fillId="0" borderId="47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49" fontId="6" fillId="0" borderId="10" xfId="2" applyNumberFormat="1" applyFont="1" applyBorder="1" applyAlignment="1">
      <alignment vertical="center"/>
    </xf>
    <xf numFmtId="49" fontId="6" fillId="0" borderId="11" xfId="2" applyNumberFormat="1" applyFont="1" applyBorder="1" applyAlignment="1">
      <alignment vertical="center"/>
    </xf>
    <xf numFmtId="49" fontId="6" fillId="0" borderId="9" xfId="2" applyNumberFormat="1" applyFont="1" applyBorder="1" applyAlignment="1">
      <alignment vertical="center"/>
    </xf>
    <xf numFmtId="0" fontId="6" fillId="0" borderId="10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2" fontId="8" fillId="0" borderId="10" xfId="0" applyNumberFormat="1" applyFont="1" applyBorder="1" applyAlignment="1">
      <alignment vertical="center" wrapText="1"/>
    </xf>
    <xf numFmtId="2" fontId="8" fillId="0" borderId="9" xfId="0" applyNumberFormat="1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49" fontId="6" fillId="0" borderId="8" xfId="2" applyNumberFormat="1" applyFont="1" applyBorder="1" applyAlignment="1">
      <alignment horizontal="center" vertical="center"/>
    </xf>
    <xf numFmtId="49" fontId="6" fillId="0" borderId="7" xfId="2" applyNumberFormat="1" applyFont="1" applyBorder="1" applyAlignment="1">
      <alignment horizontal="center" vertical="center"/>
    </xf>
    <xf numFmtId="49" fontId="6" fillId="0" borderId="4" xfId="2" applyNumberFormat="1" applyFont="1" applyBorder="1" applyAlignment="1">
      <alignment horizontal="left" vertical="center"/>
    </xf>
    <xf numFmtId="49" fontId="6" fillId="0" borderId="52" xfId="2" applyNumberFormat="1" applyFont="1" applyBorder="1" applyAlignment="1">
      <alignment horizontal="left" vertical="center"/>
    </xf>
    <xf numFmtId="49" fontId="6" fillId="0" borderId="13" xfId="2" applyNumberFormat="1" applyFont="1" applyBorder="1" applyAlignment="1">
      <alignment horizontal="left" vertical="center"/>
    </xf>
    <xf numFmtId="49" fontId="6" fillId="0" borderId="3" xfId="2" applyNumberFormat="1" applyFont="1" applyBorder="1" applyAlignment="1">
      <alignment horizontal="left" vertical="center"/>
    </xf>
    <xf numFmtId="0" fontId="1" fillId="0" borderId="8" xfId="2" applyFont="1" applyBorder="1" applyAlignment="1">
      <alignment vertical="center"/>
    </xf>
    <xf numFmtId="0" fontId="1" fillId="0" borderId="8" xfId="0" applyFont="1" applyBorder="1" applyAlignment="1">
      <alignment horizontal="left" vertical="center" wrapText="1"/>
    </xf>
    <xf numFmtId="2" fontId="12" fillId="0" borderId="5" xfId="0" applyNumberFormat="1" applyFont="1" applyBorder="1" applyAlignment="1">
      <alignment vertical="center" wrapText="1"/>
    </xf>
    <xf numFmtId="2" fontId="12" fillId="0" borderId="15" xfId="0" applyNumberFormat="1" applyFont="1" applyBorder="1" applyAlignment="1">
      <alignment vertical="center" wrapText="1"/>
    </xf>
    <xf numFmtId="2" fontId="12" fillId="0" borderId="6" xfId="0" applyNumberFormat="1" applyFont="1" applyBorder="1" applyAlignment="1">
      <alignment vertical="center" wrapText="1"/>
    </xf>
    <xf numFmtId="49" fontId="1" fillId="0" borderId="10" xfId="2" applyNumberFormat="1" applyFont="1" applyBorder="1" applyAlignment="1">
      <alignment vertical="center" wrapText="1"/>
    </xf>
    <xf numFmtId="49" fontId="1" fillId="0" borderId="11" xfId="2" applyNumberFormat="1" applyFont="1" applyBorder="1" applyAlignment="1">
      <alignment vertical="center" wrapText="1"/>
    </xf>
    <xf numFmtId="49" fontId="1" fillId="0" borderId="9" xfId="2" applyNumberFormat="1" applyFont="1" applyBorder="1" applyAlignment="1">
      <alignment vertical="center" wrapText="1"/>
    </xf>
    <xf numFmtId="2" fontId="8" fillId="0" borderId="11" xfId="0" applyNumberFormat="1" applyFont="1" applyBorder="1" applyAlignment="1">
      <alignment vertical="center" wrapText="1"/>
    </xf>
    <xf numFmtId="0" fontId="1" fillId="0" borderId="46" xfId="2" applyFont="1" applyBorder="1" applyAlignment="1">
      <alignment horizontal="left" vertical="center"/>
    </xf>
    <xf numFmtId="0" fontId="1" fillId="0" borderId="47" xfId="2" applyFont="1" applyBorder="1" applyAlignment="1">
      <alignment horizontal="left" vertical="center"/>
    </xf>
    <xf numFmtId="0" fontId="1" fillId="0" borderId="48" xfId="2" applyFont="1" applyBorder="1" applyAlignment="1">
      <alignment horizontal="left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vertical="center" wrapText="1"/>
    </xf>
    <xf numFmtId="0" fontId="1" fillId="4" borderId="26" xfId="0" applyFont="1" applyFill="1" applyBorder="1" applyAlignment="1">
      <alignment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8" fillId="0" borderId="19" xfId="0" applyFont="1" applyBorder="1" applyAlignment="1">
      <alignment horizontal="left" vertical="center" indent="2"/>
    </xf>
    <xf numFmtId="0" fontId="18" fillId="0" borderId="0" xfId="0" applyFont="1" applyBorder="1" applyAlignment="1">
      <alignment horizontal="left" vertical="center" indent="2"/>
    </xf>
    <xf numFmtId="0" fontId="18" fillId="0" borderId="20" xfId="0" applyFont="1" applyBorder="1" applyAlignment="1">
      <alignment horizontal="left" vertical="center" indent="2"/>
    </xf>
    <xf numFmtId="0" fontId="19" fillId="0" borderId="21" xfId="0" applyFont="1" applyBorder="1" applyAlignment="1">
      <alignment horizontal="left" vertical="center" indent="2"/>
    </xf>
    <xf numFmtId="0" fontId="19" fillId="0" borderId="22" xfId="0" applyFont="1" applyBorder="1" applyAlignment="1">
      <alignment horizontal="left" vertical="center" indent="2"/>
    </xf>
    <xf numFmtId="0" fontId="19" fillId="0" borderId="23" xfId="0" applyFont="1" applyBorder="1" applyAlignment="1">
      <alignment horizontal="left" vertical="center" indent="2"/>
    </xf>
    <xf numFmtId="0" fontId="18" fillId="0" borderId="25" xfId="0" applyFont="1" applyBorder="1" applyAlignment="1">
      <alignment vertical="center"/>
    </xf>
    <xf numFmtId="0" fontId="18" fillId="0" borderId="27" xfId="0" applyFont="1" applyBorder="1" applyAlignment="1">
      <alignment vertical="center"/>
    </xf>
    <xf numFmtId="0" fontId="18" fillId="0" borderId="26" xfId="0" applyFont="1" applyBorder="1" applyAlignment="1">
      <alignment vertical="center"/>
    </xf>
    <xf numFmtId="0" fontId="18" fillId="0" borderId="19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20" xfId="0" applyFont="1" applyBorder="1" applyAlignment="1">
      <alignment vertical="center"/>
    </xf>
    <xf numFmtId="0" fontId="1" fillId="0" borderId="59" xfId="2" applyFont="1" applyBorder="1" applyAlignment="1">
      <alignment horizontal="center" vertical="top"/>
    </xf>
    <xf numFmtId="0" fontId="1" fillId="0" borderId="19" xfId="2" applyFont="1" applyBorder="1" applyAlignment="1">
      <alignment horizontal="center" vertical="top"/>
    </xf>
    <xf numFmtId="0" fontId="1" fillId="0" borderId="67" xfId="2" applyFont="1" applyBorder="1" applyAlignment="1">
      <alignment horizontal="center" vertical="top"/>
    </xf>
    <xf numFmtId="0" fontId="1" fillId="0" borderId="25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top"/>
    </xf>
    <xf numFmtId="0" fontId="1" fillId="0" borderId="22" xfId="0" applyFont="1" applyBorder="1" applyAlignment="1">
      <alignment horizontal="left" vertical="top"/>
    </xf>
    <xf numFmtId="0" fontId="1" fillId="0" borderId="23" xfId="0" applyFont="1" applyBorder="1" applyAlignment="1">
      <alignment horizontal="left" vertical="top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" fillId="0" borderId="67" xfId="2" applyFont="1" applyBorder="1" applyAlignment="1">
      <alignment horizontal="left" vertical="top"/>
    </xf>
    <xf numFmtId="0" fontId="1" fillId="0" borderId="24" xfId="2" applyNumberFormat="1" applyFont="1" applyBorder="1" applyAlignment="1">
      <alignment horizontal="center" vertical="center"/>
    </xf>
    <xf numFmtId="0" fontId="1" fillId="0" borderId="17" xfId="2" applyNumberFormat="1" applyFont="1" applyBorder="1" applyAlignment="1">
      <alignment horizontal="center" vertical="center"/>
    </xf>
    <xf numFmtId="49" fontId="6" fillId="4" borderId="24" xfId="2" applyNumberFormat="1" applyFont="1" applyFill="1" applyBorder="1" applyAlignment="1">
      <alignment horizontal="center" vertical="center" wrapText="1"/>
    </xf>
    <xf numFmtId="49" fontId="6" fillId="4" borderId="17" xfId="2" applyNumberFormat="1" applyFont="1" applyFill="1" applyBorder="1" applyAlignment="1">
      <alignment horizontal="center" vertical="center" wrapText="1"/>
    </xf>
    <xf numFmtId="0" fontId="1" fillId="0" borderId="0" xfId="2" applyFont="1" applyBorder="1" applyAlignment="1">
      <alignment horizontal="center" vertical="top"/>
    </xf>
    <xf numFmtId="0" fontId="3" fillId="2" borderId="53" xfId="2" applyFont="1" applyFill="1" applyBorder="1" applyAlignment="1">
      <alignment horizontal="center" vertical="center"/>
    </xf>
    <xf numFmtId="0" fontId="3" fillId="2" borderId="54" xfId="2" applyFont="1" applyFill="1" applyBorder="1" applyAlignment="1">
      <alignment horizontal="center" vertical="center"/>
    </xf>
    <xf numFmtId="0" fontId="3" fillId="2" borderId="55" xfId="2" applyFont="1" applyFill="1" applyBorder="1" applyAlignment="1">
      <alignment horizontal="center" vertical="center"/>
    </xf>
    <xf numFmtId="0" fontId="3" fillId="2" borderId="58" xfId="2" applyFont="1" applyFill="1" applyBorder="1" applyAlignment="1">
      <alignment horizontal="center" vertical="center"/>
    </xf>
    <xf numFmtId="0" fontId="1" fillId="2" borderId="56" xfId="0" applyFont="1" applyFill="1" applyBorder="1" applyAlignment="1">
      <alignment horizontal="left" vertical="top"/>
    </xf>
    <xf numFmtId="0" fontId="1" fillId="2" borderId="57" xfId="0" applyFont="1" applyFill="1" applyBorder="1" applyAlignment="1">
      <alignment horizontal="left" vertical="top"/>
    </xf>
    <xf numFmtId="0" fontId="3" fillId="2" borderId="59" xfId="1" applyFont="1" applyFill="1" applyBorder="1" applyAlignment="1">
      <alignment horizontal="center" vertical="center"/>
    </xf>
    <xf numFmtId="0" fontId="1" fillId="0" borderId="62" xfId="2" applyFont="1" applyBorder="1" applyAlignment="1">
      <alignment horizontal="left" vertical="center"/>
    </xf>
    <xf numFmtId="0" fontId="1" fillId="0" borderId="61" xfId="2" applyFont="1" applyBorder="1" applyAlignment="1">
      <alignment horizontal="left" vertical="center"/>
    </xf>
    <xf numFmtId="0" fontId="1" fillId="0" borderId="60" xfId="2" applyFont="1" applyBorder="1" applyAlignment="1">
      <alignment horizontal="left" vertical="center"/>
    </xf>
    <xf numFmtId="0" fontId="1" fillId="0" borderId="58" xfId="2" applyFont="1" applyBorder="1" applyAlignment="1">
      <alignment horizontal="left" vertical="top"/>
    </xf>
    <xf numFmtId="0" fontId="1" fillId="0" borderId="64" xfId="2" applyNumberFormat="1" applyFont="1" applyBorder="1" applyAlignment="1">
      <alignment horizontal="center" vertical="center"/>
    </xf>
    <xf numFmtId="0" fontId="4" fillId="0" borderId="58" xfId="2" applyFont="1" applyBorder="1" applyAlignment="1">
      <alignment horizontal="left" vertical="center" wrapText="1"/>
    </xf>
    <xf numFmtId="0" fontId="1" fillId="0" borderId="59" xfId="2" applyFont="1" applyBorder="1" applyAlignment="1">
      <alignment horizontal="left" vertical="center" wrapText="1"/>
    </xf>
    <xf numFmtId="49" fontId="6" fillId="4" borderId="64" xfId="2" applyNumberFormat="1" applyFont="1" applyFill="1" applyBorder="1" applyAlignment="1">
      <alignment horizontal="center" vertical="center" wrapText="1"/>
    </xf>
    <xf numFmtId="0" fontId="1" fillId="0" borderId="60" xfId="2" applyFont="1" applyBorder="1" applyAlignment="1">
      <alignment horizontal="left" vertical="top"/>
    </xf>
    <xf numFmtId="0" fontId="1" fillId="0" borderId="61" xfId="2" applyFont="1" applyBorder="1" applyAlignment="1">
      <alignment horizontal="left" vertical="top"/>
    </xf>
    <xf numFmtId="0" fontId="1" fillId="0" borderId="62" xfId="2" applyFont="1" applyBorder="1" applyAlignment="1">
      <alignment horizontal="left" vertical="top"/>
    </xf>
    <xf numFmtId="0" fontId="1" fillId="0" borderId="62" xfId="2" applyFont="1" applyBorder="1" applyAlignment="1">
      <alignment horizontal="center" vertical="top"/>
    </xf>
    <xf numFmtId="49" fontId="6" fillId="3" borderId="63" xfId="2" applyNumberFormat="1" applyFont="1" applyFill="1" applyBorder="1" applyAlignment="1">
      <alignment horizontal="left" vertical="center"/>
    </xf>
    <xf numFmtId="165" fontId="5" fillId="3" borderId="65" xfId="0" applyNumberFormat="1" applyFont="1" applyFill="1" applyBorder="1" applyAlignment="1">
      <alignment horizontal="right" vertical="center"/>
    </xf>
    <xf numFmtId="165" fontId="5" fillId="3" borderId="64" xfId="0" applyNumberFormat="1" applyFont="1" applyFill="1" applyBorder="1" applyAlignment="1">
      <alignment horizontal="right" vertical="center"/>
    </xf>
    <xf numFmtId="49" fontId="6" fillId="3" borderId="66" xfId="2" applyNumberFormat="1" applyFont="1" applyFill="1" applyBorder="1" applyAlignment="1">
      <alignment horizontal="left" vertical="center"/>
    </xf>
    <xf numFmtId="49" fontId="6" fillId="3" borderId="28" xfId="2" applyNumberFormat="1" applyFont="1" applyFill="1" applyBorder="1" applyAlignment="1">
      <alignment horizontal="left" vertical="center"/>
    </xf>
    <xf numFmtId="49" fontId="6" fillId="3" borderId="17" xfId="2" applyNumberFormat="1" applyFont="1" applyFill="1" applyBorder="1" applyAlignment="1">
      <alignment horizontal="left" vertical="center"/>
    </xf>
    <xf numFmtId="0" fontId="1" fillId="0" borderId="62" xfId="2" applyFont="1" applyBorder="1" applyAlignment="1">
      <alignment horizontal="center" vertical="center" wrapText="1"/>
    </xf>
    <xf numFmtId="0" fontId="1" fillId="0" borderId="0" xfId="2" applyFont="1" applyBorder="1" applyAlignment="1">
      <alignment horizontal="center" vertical="center" wrapText="1"/>
    </xf>
    <xf numFmtId="0" fontId="1" fillId="0" borderId="67" xfId="2" applyFont="1" applyBorder="1" applyAlignment="1">
      <alignment horizontal="center" vertical="center" wrapText="1"/>
    </xf>
    <xf numFmtId="0" fontId="1" fillId="0" borderId="68" xfId="2" applyFont="1" applyBorder="1" applyAlignment="1">
      <alignment horizontal="center" vertical="center" wrapText="1"/>
    </xf>
    <xf numFmtId="0" fontId="1" fillId="0" borderId="69" xfId="2" applyFont="1" applyBorder="1" applyAlignment="1">
      <alignment horizontal="center" vertical="center" wrapText="1"/>
    </xf>
    <xf numFmtId="0" fontId="1" fillId="0" borderId="70" xfId="2" applyFont="1" applyBorder="1" applyAlignment="1">
      <alignment horizontal="center" vertical="center" wrapText="1"/>
    </xf>
  </cellXfs>
  <cellStyles count="4">
    <cellStyle name="Normal" xfId="0" builtinId="0"/>
    <cellStyle name="Normal_PP-II" xfId="1"/>
    <cellStyle name="Normal_PP-VI" xfId="2"/>
    <cellStyle name="Vírgula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essis.dalapicola/Meus%20documentos/01%20-%20CODEVASF/01-An&#225;lise%20na%20AD-GCT/Baixio%20de%20Irec&#234;-BA/Montagem%20ELETROMEC&#194;NICA%20-%20Etapa%20Ib/An&#225;lise%20de%202011/Plan.%20I,%20IV%20e%20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Resumo"/>
      <sheetName val="Ins. Mat."/>
      <sheetName val="Ins. M.O"/>
      <sheetName val="Ins. Equip."/>
      <sheetName val="Planilha I"/>
      <sheetName val="Item 1-Serv Prel"/>
      <sheetName val="Item 1.3 Adm. Local"/>
      <sheetName val="Item 1.4 Topografia"/>
      <sheetName val="2.1 Est Seletiv"/>
      <sheetName val="2.2 Veic "/>
      <sheetName val="Planilha IV"/>
      <sheetName val="Comp IV"/>
      <sheetName val="Planilha V"/>
      <sheetName val="Comp V"/>
      <sheetName val="Encargos Sociais"/>
      <sheetName val="BDI Servi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">
          <cell r="A1" t="str">
            <v>PLANILHA IV - SERVIÇOS DE CONSTRUÇÃO CIVIL</v>
          </cell>
        </row>
        <row r="2">
          <cell r="E2" t="str">
            <v>BDI</v>
          </cell>
          <cell r="F2">
            <v>0.25</v>
          </cell>
        </row>
        <row r="3">
          <cell r="A3" t="str">
            <v>ITEM</v>
          </cell>
          <cell r="B3" t="str">
            <v xml:space="preserve">DESCRIÇÃO DOS SERVIÇOS </v>
          </cell>
          <cell r="C3" t="str">
            <v>UNID</v>
          </cell>
          <cell r="D3" t="str">
            <v>QUANT</v>
          </cell>
          <cell r="E3" t="str">
            <v>PREÇO UNIT.</v>
          </cell>
          <cell r="F3" t="str">
            <v>PREÇO TOTAL</v>
          </cell>
        </row>
        <row r="4">
          <cell r="A4">
            <v>1</v>
          </cell>
          <cell r="B4" t="str">
            <v>EBA A-5</v>
          </cell>
        </row>
        <row r="5">
          <cell r="A5" t="str">
            <v>1.1</v>
          </cell>
          <cell r="B5" t="str">
            <v>Obras Civis</v>
          </cell>
        </row>
        <row r="6">
          <cell r="A6" t="str">
            <v>1.1.1</v>
          </cell>
          <cell r="B6" t="str">
            <v>Blocos de Ancoragem e Apoio</v>
          </cell>
          <cell r="C6" t="str">
            <v>m³</v>
          </cell>
          <cell r="D6">
            <v>50</v>
          </cell>
          <cell r="E6">
            <v>1101.04</v>
          </cell>
          <cell r="F6">
            <v>55052</v>
          </cell>
        </row>
        <row r="7">
          <cell r="A7" t="str">
            <v>1.1.2</v>
          </cell>
          <cell r="B7" t="str">
            <v>Dem.Concreto Armado Piso (base das bombas) c/Martelo Pneumático</v>
          </cell>
          <cell r="C7" t="str">
            <v>m³</v>
          </cell>
          <cell r="D7">
            <v>5</v>
          </cell>
          <cell r="E7">
            <v>537.9</v>
          </cell>
          <cell r="F7">
            <v>2689.5</v>
          </cell>
        </row>
        <row r="8">
          <cell r="B8" t="str">
            <v>SubTotal item 1.1</v>
          </cell>
          <cell r="F8">
            <v>57741.5</v>
          </cell>
        </row>
        <row r="10">
          <cell r="A10" t="str">
            <v>1.2</v>
          </cell>
          <cell r="B10" t="str">
            <v>PISO/FORRO e DIVISÓRIAS-FECHAMENTO ÁREA DOS CCM's da EBA-5</v>
          </cell>
        </row>
        <row r="11">
          <cell r="A11" t="str">
            <v>1.2.1</v>
          </cell>
          <cell r="B11" t="str">
            <v>Fornecimento e Instalação de Divisória de 35mm espessura, com porta dupla de 2,80m de altura de porta, com fechadura e demais ferragens</v>
          </cell>
          <cell r="C11" t="str">
            <v>m²</v>
          </cell>
          <cell r="D11">
            <v>150</v>
          </cell>
          <cell r="E11">
            <v>88.78</v>
          </cell>
          <cell r="F11">
            <v>13317</v>
          </cell>
        </row>
        <row r="12">
          <cell r="A12" t="str">
            <v>1.2.2</v>
          </cell>
          <cell r="B12" t="str">
            <v>Fornecimento e Instalação de Piso tipo Vivil Preto Emborrachado 30x30cm  p/ área dos CCM's</v>
          </cell>
          <cell r="C12" t="str">
            <v>m²</v>
          </cell>
          <cell r="D12">
            <v>100</v>
          </cell>
          <cell r="E12">
            <v>59.44</v>
          </cell>
          <cell r="F12">
            <v>5944</v>
          </cell>
        </row>
        <row r="13">
          <cell r="A13" t="str">
            <v>1.2.3</v>
          </cell>
          <cell r="B13" t="str">
            <v>Fornecimento e assentamento de Forro de PVC, branco , tipo comump/ área dos CCM's</v>
          </cell>
          <cell r="C13" t="str">
            <v>m²</v>
          </cell>
          <cell r="D13">
            <v>100</v>
          </cell>
          <cell r="E13">
            <v>46.51</v>
          </cell>
          <cell r="F13">
            <v>4651</v>
          </cell>
        </row>
        <row r="14">
          <cell r="B14" t="str">
            <v>SubTotal item 1.2</v>
          </cell>
          <cell r="F14">
            <v>23912</v>
          </cell>
        </row>
        <row r="16">
          <cell r="B16" t="str">
            <v>TOTAL ITEM 1</v>
          </cell>
          <cell r="F16">
            <v>81653.5</v>
          </cell>
        </row>
        <row r="18">
          <cell r="A18">
            <v>2</v>
          </cell>
          <cell r="B18" t="str">
            <v>REDE DE ADUTORAS PARA LOTES EMPRESARIAIS</v>
          </cell>
        </row>
        <row r="20">
          <cell r="A20" t="str">
            <v>2.1</v>
          </cell>
          <cell r="B20" t="str">
            <v>CAIXAS DE DESCARGA DE FUNDO-Total 2 Caixas</v>
          </cell>
        </row>
        <row r="22">
          <cell r="A22" t="str">
            <v>2.1.1</v>
          </cell>
          <cell r="B22" t="str">
            <v>TERRAPLENAGEM</v>
          </cell>
        </row>
        <row r="23">
          <cell r="A23" t="str">
            <v>2.1.1.1</v>
          </cell>
          <cell r="B23" t="str">
            <v>Escavação manual, mat. 1a. cat., prof. até 3 m, c/ depos. Lateral</v>
          </cell>
          <cell r="C23" t="str">
            <v>m³</v>
          </cell>
          <cell r="D23">
            <v>136</v>
          </cell>
          <cell r="E23">
            <v>32.15</v>
          </cell>
          <cell r="F23">
            <v>4372.3999999999996</v>
          </cell>
        </row>
        <row r="24">
          <cell r="A24" t="str">
            <v>2.1.1.2</v>
          </cell>
          <cell r="B24" t="str">
            <v>Reaterro manual, c/ contr., c/ reaprov. material escavado</v>
          </cell>
          <cell r="C24" t="str">
            <v>m³</v>
          </cell>
          <cell r="D24">
            <v>124</v>
          </cell>
          <cell r="E24">
            <v>3.61</v>
          </cell>
          <cell r="F24">
            <v>447.64</v>
          </cell>
        </row>
        <row r="25">
          <cell r="A25" t="str">
            <v>2.1.1.3</v>
          </cell>
          <cell r="B25" t="str">
            <v>Remoção de material excedente</v>
          </cell>
          <cell r="C25" t="str">
            <v>m³xKm</v>
          </cell>
          <cell r="D25">
            <v>65</v>
          </cell>
          <cell r="E25">
            <v>1.05</v>
          </cell>
          <cell r="F25">
            <v>68.25</v>
          </cell>
        </row>
        <row r="26">
          <cell r="B26" t="str">
            <v>SubTotal item 2.1.1</v>
          </cell>
          <cell r="F26">
            <v>4888.29</v>
          </cell>
        </row>
        <row r="28">
          <cell r="A28" t="str">
            <v>2.1.2</v>
          </cell>
          <cell r="B28" t="str">
            <v>FUNDAÇÃO E ESTRUTURA</v>
          </cell>
        </row>
        <row r="29">
          <cell r="A29" t="str">
            <v>2.1.2.1</v>
          </cell>
          <cell r="B29" t="str">
            <v>Aço especial CA-50/60</v>
          </cell>
          <cell r="C29" t="str">
            <v>kg</v>
          </cell>
          <cell r="D29">
            <v>300</v>
          </cell>
          <cell r="E29">
            <v>7.5</v>
          </cell>
          <cell r="F29">
            <v>2250</v>
          </cell>
        </row>
        <row r="30">
          <cell r="A30" t="str">
            <v>2.1.2.2</v>
          </cell>
          <cell r="B30" t="str">
            <v>Alvenaria de Bloco de Cimento 9x19x39,c/concreto e ferragem 6,3mm</v>
          </cell>
          <cell r="C30" t="str">
            <v>m²</v>
          </cell>
          <cell r="D30">
            <v>20</v>
          </cell>
          <cell r="E30">
            <v>38.76</v>
          </cell>
          <cell r="F30">
            <v>775.2</v>
          </cell>
        </row>
        <row r="31">
          <cell r="A31" t="str">
            <v>2.1.2.3</v>
          </cell>
          <cell r="B31" t="str">
            <v>Concreto estrutural, fck = 18 Mpa</v>
          </cell>
          <cell r="C31" t="str">
            <v>m³</v>
          </cell>
          <cell r="D31">
            <v>4.2</v>
          </cell>
          <cell r="E31">
            <v>346.9</v>
          </cell>
          <cell r="F31">
            <v>1456.98</v>
          </cell>
        </row>
        <row r="32">
          <cell r="A32" t="str">
            <v>2.1.2.4</v>
          </cell>
          <cell r="B32" t="str">
            <v>Concreto magro para regularização, fck = 9 Mpa</v>
          </cell>
          <cell r="C32" t="str">
            <v>m³</v>
          </cell>
          <cell r="D32">
            <v>0.6</v>
          </cell>
          <cell r="E32">
            <v>276.64999999999998</v>
          </cell>
          <cell r="F32">
            <v>165.99</v>
          </cell>
        </row>
        <row r="33">
          <cell r="A33" t="str">
            <v>2.1.2.5</v>
          </cell>
          <cell r="B33" t="str">
            <v>Tampa de concreto pré-moldada (1,10x1,40m)</v>
          </cell>
          <cell r="C33" t="str">
            <v>un.</v>
          </cell>
          <cell r="D33">
            <v>2</v>
          </cell>
          <cell r="E33">
            <v>130.88</v>
          </cell>
          <cell r="F33">
            <v>261.76</v>
          </cell>
        </row>
        <row r="34">
          <cell r="A34" t="str">
            <v>2.1.2.6</v>
          </cell>
          <cell r="B34" t="str">
            <v>Forma p/ concreto estrutural/tampa</v>
          </cell>
          <cell r="C34" t="str">
            <v>m²</v>
          </cell>
          <cell r="D34">
            <v>14</v>
          </cell>
          <cell r="E34">
            <v>54.3</v>
          </cell>
          <cell r="F34">
            <v>760.2</v>
          </cell>
        </row>
        <row r="35">
          <cell r="B35" t="str">
            <v>SubTotal item 2.1.2</v>
          </cell>
          <cell r="F35">
            <v>5670.13</v>
          </cell>
        </row>
        <row r="37">
          <cell r="A37" t="str">
            <v>2.2</v>
          </cell>
          <cell r="B37" t="str">
            <v>CAIXAS PARA VENTOSA ( 3 UNIDADES)</v>
          </cell>
        </row>
        <row r="38">
          <cell r="A38" t="str">
            <v>2.2.1</v>
          </cell>
          <cell r="B38" t="str">
            <v>TERRAPLENAGEM</v>
          </cell>
        </row>
        <row r="39">
          <cell r="A39" t="str">
            <v>2.2.1.1</v>
          </cell>
          <cell r="B39" t="str">
            <v>Escavação manual, mat. 1a. cat., prof. até 3 m, c/ depos. Lateral</v>
          </cell>
          <cell r="C39" t="str">
            <v>m³</v>
          </cell>
          <cell r="D39">
            <v>90</v>
          </cell>
          <cell r="E39">
            <v>32.15</v>
          </cell>
          <cell r="F39">
            <v>2893.5</v>
          </cell>
        </row>
        <row r="40">
          <cell r="A40" t="str">
            <v>2.2.1.2</v>
          </cell>
          <cell r="B40" t="str">
            <v>Reaterro manual, c/ contr., c/ reaprov. material escavado</v>
          </cell>
          <cell r="C40" t="str">
            <v>m³</v>
          </cell>
          <cell r="D40">
            <v>54</v>
          </cell>
          <cell r="E40">
            <v>3.61</v>
          </cell>
          <cell r="F40">
            <v>194.94</v>
          </cell>
        </row>
        <row r="41">
          <cell r="A41" t="str">
            <v>2.2.1.3</v>
          </cell>
          <cell r="B41" t="str">
            <v>Remoção de material excedente</v>
          </cell>
          <cell r="C41" t="str">
            <v>m³xKm</v>
          </cell>
          <cell r="D41">
            <v>17.899999999999999</v>
          </cell>
          <cell r="E41">
            <v>1.05</v>
          </cell>
          <cell r="F41">
            <v>18.8</v>
          </cell>
        </row>
        <row r="42">
          <cell r="B42" t="str">
            <v>SubTotal item 2.2.1</v>
          </cell>
          <cell r="F42">
            <v>3107.24</v>
          </cell>
        </row>
        <row r="44">
          <cell r="A44" t="str">
            <v>2.2.2</v>
          </cell>
          <cell r="B44" t="str">
            <v>FUNDAÇÃO E ESTRUTURA</v>
          </cell>
        </row>
        <row r="45">
          <cell r="A45" t="str">
            <v>2.2.2.1</v>
          </cell>
          <cell r="B45" t="str">
            <v>Aço especial CA-50/60</v>
          </cell>
          <cell r="C45" t="str">
            <v>kg</v>
          </cell>
          <cell r="D45">
            <v>315</v>
          </cell>
          <cell r="E45">
            <v>7.5</v>
          </cell>
          <cell r="F45">
            <v>2362.5</v>
          </cell>
        </row>
        <row r="46">
          <cell r="A46" t="str">
            <v>2.2.2.2</v>
          </cell>
          <cell r="B46" t="str">
            <v>Alvenaria de Bloco de Cimento 9x19x39,c/concreto e ferragem 6,3mm</v>
          </cell>
          <cell r="C46" t="str">
            <v>m²</v>
          </cell>
          <cell r="D46">
            <v>30</v>
          </cell>
          <cell r="E46">
            <v>38.76</v>
          </cell>
          <cell r="F46">
            <v>1162.8</v>
          </cell>
        </row>
        <row r="47">
          <cell r="A47" t="str">
            <v>2.2.2.3</v>
          </cell>
          <cell r="B47" t="str">
            <v>Concreto estrutural, fck = 18 Mpa</v>
          </cell>
          <cell r="C47" t="str">
            <v>m³</v>
          </cell>
          <cell r="D47">
            <v>4.5</v>
          </cell>
          <cell r="E47">
            <v>346.9</v>
          </cell>
          <cell r="F47">
            <v>1561.05</v>
          </cell>
        </row>
        <row r="48">
          <cell r="A48" t="str">
            <v>2.2.2.4</v>
          </cell>
          <cell r="B48" t="str">
            <v>Concreto magro para regularização, fck = 9 Mpa</v>
          </cell>
          <cell r="C48" t="str">
            <v>m³</v>
          </cell>
          <cell r="D48">
            <v>0.5</v>
          </cell>
          <cell r="E48">
            <v>276.64999999999998</v>
          </cell>
          <cell r="F48">
            <v>138.33000000000001</v>
          </cell>
        </row>
        <row r="49">
          <cell r="A49" t="str">
            <v>2.2.2.5</v>
          </cell>
          <cell r="B49" t="str">
            <v>Tampa de concreto pré-moldada (1,60x1,50m)</v>
          </cell>
          <cell r="C49" t="str">
            <v>um.</v>
          </cell>
          <cell r="D49">
            <v>3</v>
          </cell>
          <cell r="E49">
            <v>192.41</v>
          </cell>
        </row>
        <row r="50">
          <cell r="A50" t="str">
            <v>2.2.2.6</v>
          </cell>
          <cell r="B50" t="str">
            <v>Forma p/ concreto estrutural/tampa</v>
          </cell>
          <cell r="C50" t="str">
            <v>m²</v>
          </cell>
          <cell r="D50">
            <v>21</v>
          </cell>
          <cell r="E50">
            <v>54.3</v>
          </cell>
          <cell r="F50">
            <v>1140.3</v>
          </cell>
        </row>
        <row r="51">
          <cell r="B51" t="str">
            <v>SubTotal item 2.2.2</v>
          </cell>
          <cell r="F51">
            <v>6364.98</v>
          </cell>
        </row>
        <row r="53">
          <cell r="A53" t="str">
            <v>2.3</v>
          </cell>
          <cell r="B53" t="str">
            <v>ASSENTAMENTO DA TUBULAÇÃO</v>
          </cell>
        </row>
        <row r="55">
          <cell r="A55" t="str">
            <v>2.3.1</v>
          </cell>
          <cell r="B55" t="str">
            <v>TERRAPLENAGEM</v>
          </cell>
        </row>
        <row r="56">
          <cell r="A56" t="str">
            <v>2.3.1.1</v>
          </cell>
          <cell r="B56" t="str">
            <v>Escavação mecânica, mat. 1a. Cat. Prof. Até 3m, c/ depos. Lateral</v>
          </cell>
          <cell r="C56" t="str">
            <v>m³</v>
          </cell>
          <cell r="D56">
            <v>5849.4</v>
          </cell>
          <cell r="E56">
            <v>2.68</v>
          </cell>
          <cell r="F56">
            <v>15676.39</v>
          </cell>
        </row>
        <row r="57">
          <cell r="A57" t="str">
            <v>2.3.1.2</v>
          </cell>
          <cell r="B57" t="str">
            <v>Reaterro mecânico, c/ contr. c/ reaprov. Material escavado</v>
          </cell>
          <cell r="C57" t="str">
            <v>m³</v>
          </cell>
          <cell r="D57">
            <v>4387.05</v>
          </cell>
          <cell r="E57">
            <v>2.0499999999999998</v>
          </cell>
          <cell r="F57">
            <v>8993.4500000000007</v>
          </cell>
        </row>
        <row r="58">
          <cell r="A58" t="str">
            <v>2.3.1.3</v>
          </cell>
          <cell r="B58" t="str">
            <v>Berço de areia</v>
          </cell>
          <cell r="C58" t="str">
            <v>m³</v>
          </cell>
          <cell r="D58">
            <v>438.7</v>
          </cell>
          <cell r="E58">
            <v>79.5</v>
          </cell>
          <cell r="F58">
            <v>34876.65</v>
          </cell>
        </row>
        <row r="59">
          <cell r="A59" t="str">
            <v>2.3.1.4</v>
          </cell>
          <cell r="B59" t="str">
            <v>Remoção de material excedente</v>
          </cell>
          <cell r="C59" t="str">
            <v>m³xKm</v>
          </cell>
          <cell r="D59">
            <v>11055.36</v>
          </cell>
          <cell r="E59">
            <v>1.05</v>
          </cell>
          <cell r="F59">
            <v>11608.13</v>
          </cell>
        </row>
        <row r="60">
          <cell r="B60" t="str">
            <v>Total item 2.3.1</v>
          </cell>
          <cell r="F60">
            <v>71154.62</v>
          </cell>
        </row>
        <row r="62">
          <cell r="A62" t="str">
            <v>2.3.2</v>
          </cell>
          <cell r="B62" t="str">
            <v>BLOCOS DE ANCORAGEM</v>
          </cell>
        </row>
        <row r="63">
          <cell r="A63" t="str">
            <v>2.3.2.1</v>
          </cell>
          <cell r="B63" t="str">
            <v>FUNDAÇÃO E ESTRUTURA</v>
          </cell>
        </row>
        <row r="64">
          <cell r="A64" t="str">
            <v>2.3.2.2</v>
          </cell>
          <cell r="B64" t="str">
            <v>Concreto estrutural, fck = 18 Mpa</v>
          </cell>
          <cell r="C64" t="str">
            <v>m³</v>
          </cell>
          <cell r="D64">
            <v>2.92</v>
          </cell>
          <cell r="E64">
            <v>346.9</v>
          </cell>
          <cell r="F64">
            <v>1012.95</v>
          </cell>
        </row>
        <row r="65">
          <cell r="A65" t="str">
            <v>2.3.2.3</v>
          </cell>
          <cell r="B65" t="str">
            <v>Forma p/ concreto estrutural/tampa</v>
          </cell>
          <cell r="C65" t="str">
            <v>m²</v>
          </cell>
          <cell r="D65">
            <v>5.85</v>
          </cell>
          <cell r="E65">
            <v>54.3</v>
          </cell>
          <cell r="F65">
            <v>317.66000000000003</v>
          </cell>
        </row>
        <row r="66">
          <cell r="A66" t="str">
            <v>2.3.2.4</v>
          </cell>
          <cell r="B66" t="str">
            <v>Aço especial CA-50/60</v>
          </cell>
          <cell r="C66" t="str">
            <v>kg</v>
          </cell>
          <cell r="D66">
            <v>210</v>
          </cell>
          <cell r="E66">
            <v>7.5</v>
          </cell>
          <cell r="F66">
            <v>1575</v>
          </cell>
        </row>
        <row r="67">
          <cell r="B67" t="str">
            <v>Total item 2.3.2</v>
          </cell>
          <cell r="F67">
            <v>2905.61</v>
          </cell>
        </row>
        <row r="68">
          <cell r="F68">
            <v>0</v>
          </cell>
        </row>
        <row r="69">
          <cell r="A69" t="str">
            <v>2.3.3</v>
          </cell>
          <cell r="B69" t="str">
            <v xml:space="preserve">Abertura de Estrada de Serviço para Rede Adutora LO-02 (100.01.48-ATRIUM) </v>
          </cell>
          <cell r="C69" t="str">
            <v>Km</v>
          </cell>
          <cell r="D69">
            <v>0.85</v>
          </cell>
          <cell r="E69">
            <v>6275.21</v>
          </cell>
          <cell r="F69">
            <v>5333.93</v>
          </cell>
        </row>
        <row r="70">
          <cell r="B70" t="str">
            <v>Só será aberta a faixa de serviço da LO-02 - 850 metros</v>
          </cell>
        </row>
        <row r="71">
          <cell r="B71" t="str">
            <v>Total item 2.3.3</v>
          </cell>
          <cell r="F71">
            <v>5333.93</v>
          </cell>
        </row>
        <row r="73">
          <cell r="B73" t="str">
            <v>TOTAL ITEM 2</v>
          </cell>
          <cell r="F73">
            <v>99424.8</v>
          </cell>
        </row>
        <row r="75">
          <cell r="A75">
            <v>3</v>
          </cell>
          <cell r="B75" t="str">
            <v>OBRA AO LONGO DO CANAL</v>
          </cell>
        </row>
        <row r="76">
          <cell r="A76" t="str">
            <v>3.1</v>
          </cell>
          <cell r="B76" t="str">
            <v>TOMADA TE-09 - LO-02(Lotes 62/63 e 64)</v>
          </cell>
        </row>
        <row r="77">
          <cell r="A77" t="str">
            <v>3.1.1</v>
          </cell>
          <cell r="B77" t="str">
            <v>Escavação manual, mat. 1a. cat., prof. até 3 m, c/ depos. Lateral</v>
          </cell>
          <cell r="C77" t="str">
            <v>m³</v>
          </cell>
          <cell r="D77">
            <v>51.5</v>
          </cell>
          <cell r="E77">
            <v>32.15</v>
          </cell>
          <cell r="F77">
            <v>1655.73</v>
          </cell>
        </row>
        <row r="78">
          <cell r="A78" t="str">
            <v>3.1.2</v>
          </cell>
          <cell r="B78" t="str">
            <v>Reaterro manual, c/ contr., c/ reaprov. material escavado</v>
          </cell>
          <cell r="C78" t="str">
            <v>m³</v>
          </cell>
          <cell r="D78">
            <v>45.5</v>
          </cell>
          <cell r="E78">
            <v>3.61</v>
          </cell>
          <cell r="F78">
            <v>164.26</v>
          </cell>
        </row>
        <row r="79">
          <cell r="A79" t="str">
            <v>3.1.3</v>
          </cell>
          <cell r="B79" t="str">
            <v>Remoção Mecânica de Enrocamento (mat. 2ª categoria)</v>
          </cell>
          <cell r="C79" t="str">
            <v>m³</v>
          </cell>
          <cell r="D79">
            <v>6</v>
          </cell>
          <cell r="E79">
            <v>7.19</v>
          </cell>
        </row>
        <row r="80">
          <cell r="A80" t="str">
            <v>3.1.4</v>
          </cell>
          <cell r="B80" t="str">
            <v>Reposição do enrocamento de pedra</v>
          </cell>
          <cell r="C80" t="str">
            <v>m³</v>
          </cell>
          <cell r="D80">
            <v>6</v>
          </cell>
          <cell r="E80">
            <v>9.25</v>
          </cell>
          <cell r="F80">
            <v>55.5</v>
          </cell>
        </row>
        <row r="81">
          <cell r="A81" t="str">
            <v>3.1.5</v>
          </cell>
          <cell r="B81" t="str">
            <v>Revestimento primário</v>
          </cell>
          <cell r="C81" t="str">
            <v>m²</v>
          </cell>
          <cell r="D81">
            <v>12</v>
          </cell>
          <cell r="E81">
            <v>2.2799999999999998</v>
          </cell>
          <cell r="F81">
            <v>27.36</v>
          </cell>
        </row>
        <row r="82">
          <cell r="A82" t="str">
            <v>3.1.6</v>
          </cell>
          <cell r="B82" t="str">
            <v>Remoção do material excedente</v>
          </cell>
          <cell r="C82" t="str">
            <v>m³xKm</v>
          </cell>
          <cell r="D82">
            <v>5.6</v>
          </cell>
          <cell r="E82">
            <v>1.05</v>
          </cell>
          <cell r="F82">
            <v>5.88</v>
          </cell>
        </row>
        <row r="83">
          <cell r="B83" t="str">
            <v>Total item 3.1</v>
          </cell>
          <cell r="F83">
            <v>1908.73</v>
          </cell>
        </row>
        <row r="85">
          <cell r="A85" t="str">
            <v>3.2</v>
          </cell>
          <cell r="B85" t="str">
            <v>TOMADA TE-10 - (Lotes 60 e 61)</v>
          </cell>
        </row>
        <row r="86">
          <cell r="A86" t="str">
            <v>3.2.1</v>
          </cell>
          <cell r="B86" t="str">
            <v>Escavação manual, mat. 1a. cat., prof. até 3 m, c/ depos. Lateral</v>
          </cell>
          <cell r="C86" t="str">
            <v>m³</v>
          </cell>
          <cell r="D86">
            <v>52</v>
          </cell>
          <cell r="E86">
            <v>32.15</v>
          </cell>
          <cell r="F86">
            <v>1671.8</v>
          </cell>
        </row>
        <row r="87">
          <cell r="A87" t="str">
            <v>3.2.2</v>
          </cell>
          <cell r="B87" t="str">
            <v>Reaterro manual, c/ contr., c/ reaprov. material escavado</v>
          </cell>
          <cell r="C87" t="str">
            <v>m³</v>
          </cell>
          <cell r="D87">
            <v>49</v>
          </cell>
          <cell r="E87">
            <v>3.61</v>
          </cell>
          <cell r="F87">
            <v>176.89</v>
          </cell>
        </row>
        <row r="88">
          <cell r="A88" t="str">
            <v>3.2.3</v>
          </cell>
          <cell r="B88" t="str">
            <v>Remoção Mecânica de Enrocamento (mat. 2ª categoria)</v>
          </cell>
          <cell r="C88" t="str">
            <v>m³</v>
          </cell>
          <cell r="D88">
            <v>6</v>
          </cell>
          <cell r="E88">
            <v>7.19</v>
          </cell>
          <cell r="F88">
            <v>43.14</v>
          </cell>
        </row>
        <row r="89">
          <cell r="A89" t="str">
            <v>3.2.4</v>
          </cell>
          <cell r="B89" t="str">
            <v>Reposição do enrocamento de pedra</v>
          </cell>
          <cell r="C89" t="str">
            <v>m³</v>
          </cell>
          <cell r="D89">
            <v>6</v>
          </cell>
          <cell r="E89">
            <v>9.25</v>
          </cell>
          <cell r="F89">
            <v>55.5</v>
          </cell>
        </row>
        <row r="90">
          <cell r="A90" t="str">
            <v>3.2.5</v>
          </cell>
          <cell r="B90" t="str">
            <v>Revestimento primário</v>
          </cell>
          <cell r="C90" t="str">
            <v>m²</v>
          </cell>
          <cell r="D90">
            <v>12</v>
          </cell>
          <cell r="E90">
            <v>2.2799999999999998</v>
          </cell>
          <cell r="F90">
            <v>27.36</v>
          </cell>
        </row>
        <row r="91">
          <cell r="A91" t="str">
            <v>3.2.6</v>
          </cell>
          <cell r="B91" t="str">
            <v>Remoção do material excedente</v>
          </cell>
          <cell r="C91" t="str">
            <v>m³xKm</v>
          </cell>
          <cell r="D91">
            <v>5.6</v>
          </cell>
          <cell r="E91">
            <v>1.05</v>
          </cell>
          <cell r="F91">
            <v>5.88</v>
          </cell>
        </row>
        <row r="92">
          <cell r="B92" t="str">
            <v>Total item 3.2</v>
          </cell>
          <cell r="F92">
            <v>1980.57</v>
          </cell>
        </row>
        <row r="94">
          <cell r="A94" t="str">
            <v>3.3</v>
          </cell>
          <cell r="B94" t="str">
            <v>TOMADA TE-11 - (Lote 66)</v>
          </cell>
        </row>
        <row r="95">
          <cell r="A95" t="str">
            <v>3.3.1</v>
          </cell>
          <cell r="B95" t="str">
            <v>Escavação manual, mat. 1a. cat., prof. até 3 m, c/ depos. Lateral</v>
          </cell>
          <cell r="C95" t="str">
            <v>m³</v>
          </cell>
          <cell r="D95">
            <v>40</v>
          </cell>
          <cell r="E95">
            <v>32.15</v>
          </cell>
          <cell r="F95">
            <v>1286</v>
          </cell>
        </row>
        <row r="96">
          <cell r="A96" t="str">
            <v>3.3.1</v>
          </cell>
          <cell r="B96" t="str">
            <v>Reaterro manual, c/ contr., c/ reaprov. material escavado</v>
          </cell>
          <cell r="C96" t="str">
            <v>m³</v>
          </cell>
          <cell r="D96">
            <v>38.5</v>
          </cell>
          <cell r="E96">
            <v>3.61</v>
          </cell>
          <cell r="F96">
            <v>138.99</v>
          </cell>
        </row>
        <row r="97">
          <cell r="A97" t="str">
            <v>3.3.3</v>
          </cell>
          <cell r="B97" t="str">
            <v>Remoção Mecânica de Enrocamento (mat. 2ª categoria)</v>
          </cell>
          <cell r="C97" t="str">
            <v>m³</v>
          </cell>
          <cell r="D97">
            <v>6</v>
          </cell>
          <cell r="E97">
            <v>7.19</v>
          </cell>
          <cell r="F97">
            <v>43.14</v>
          </cell>
        </row>
        <row r="98">
          <cell r="A98" t="str">
            <v>3.3.4</v>
          </cell>
          <cell r="B98" t="str">
            <v>Reposição do enrocamento de pedra</v>
          </cell>
          <cell r="C98" t="str">
            <v>m³</v>
          </cell>
          <cell r="D98">
            <v>6</v>
          </cell>
          <cell r="E98">
            <v>9.25</v>
          </cell>
          <cell r="F98">
            <v>55.5</v>
          </cell>
        </row>
        <row r="99">
          <cell r="A99" t="str">
            <v>3.3.5</v>
          </cell>
          <cell r="B99" t="str">
            <v>Revestimento primário</v>
          </cell>
          <cell r="C99" t="str">
            <v>m²</v>
          </cell>
          <cell r="D99">
            <v>12</v>
          </cell>
          <cell r="E99">
            <v>2.2799999999999998</v>
          </cell>
          <cell r="F99">
            <v>27.36</v>
          </cell>
        </row>
        <row r="100">
          <cell r="A100" t="str">
            <v>3.3.6</v>
          </cell>
          <cell r="B100" t="str">
            <v>Remoção do material excedente</v>
          </cell>
          <cell r="C100" t="str">
            <v>m³xKm</v>
          </cell>
          <cell r="D100">
            <v>5.6</v>
          </cell>
          <cell r="E100">
            <v>1.05</v>
          </cell>
          <cell r="F100">
            <v>5.88</v>
          </cell>
        </row>
        <row r="101">
          <cell r="B101" t="str">
            <v>Total item 3.3</v>
          </cell>
          <cell r="F101">
            <v>1556.87</v>
          </cell>
        </row>
        <row r="103">
          <cell r="A103" t="str">
            <v>3.4</v>
          </cell>
          <cell r="B103" t="str">
            <v>TOMADA TE-09 - LO-03(Lotes 67/68 e 69)</v>
          </cell>
        </row>
        <row r="104">
          <cell r="A104" t="str">
            <v>3.4.1</v>
          </cell>
          <cell r="B104" t="str">
            <v>Escavação manual, mat. 1a. cat., prof. até 3 m, c/ depos. Lateral</v>
          </cell>
          <cell r="C104" t="str">
            <v>m³</v>
          </cell>
          <cell r="D104">
            <v>55</v>
          </cell>
          <cell r="E104">
            <v>32.15</v>
          </cell>
          <cell r="F104">
            <v>1768.25</v>
          </cell>
        </row>
        <row r="105">
          <cell r="A105" t="str">
            <v>3.4.2</v>
          </cell>
          <cell r="B105" t="str">
            <v>Reaterro manual, c/ contr., c/ reaprov. material escavado</v>
          </cell>
          <cell r="C105" t="str">
            <v>m³</v>
          </cell>
          <cell r="D105">
            <v>51</v>
          </cell>
          <cell r="E105">
            <v>3.61</v>
          </cell>
          <cell r="F105">
            <v>184.11</v>
          </cell>
        </row>
        <row r="106">
          <cell r="A106" t="str">
            <v>3.4.3</v>
          </cell>
          <cell r="B106" t="str">
            <v>Remoção Mecânica de Enrocamento (mat. 2ª categoria)</v>
          </cell>
          <cell r="C106" t="str">
            <v>m³</v>
          </cell>
          <cell r="D106">
            <v>6</v>
          </cell>
          <cell r="E106">
            <v>7.19</v>
          </cell>
          <cell r="F106">
            <v>43.14</v>
          </cell>
        </row>
        <row r="107">
          <cell r="A107" t="str">
            <v>3.4.4</v>
          </cell>
          <cell r="B107" t="str">
            <v>Reposição do enrocamento de pedra</v>
          </cell>
          <cell r="C107" t="str">
            <v>m³</v>
          </cell>
          <cell r="D107">
            <v>6</v>
          </cell>
          <cell r="E107">
            <v>9.25</v>
          </cell>
          <cell r="F107">
            <v>55.5</v>
          </cell>
        </row>
        <row r="108">
          <cell r="A108" t="str">
            <v>3.4.5</v>
          </cell>
          <cell r="B108" t="str">
            <v>Revestimento primário</v>
          </cell>
          <cell r="C108" t="str">
            <v>m²</v>
          </cell>
          <cell r="D108">
            <v>12</v>
          </cell>
          <cell r="E108">
            <v>2.2799999999999998</v>
          </cell>
          <cell r="F108">
            <v>27.36</v>
          </cell>
        </row>
        <row r="109">
          <cell r="A109" t="str">
            <v>3.4.6</v>
          </cell>
          <cell r="B109" t="str">
            <v>Remoção do material excedente</v>
          </cell>
          <cell r="C109" t="str">
            <v>m³xKm</v>
          </cell>
          <cell r="D109">
            <v>5.6</v>
          </cell>
          <cell r="E109">
            <v>1.05</v>
          </cell>
          <cell r="F109">
            <v>5.88</v>
          </cell>
        </row>
        <row r="110">
          <cell r="B110" t="str">
            <v>Total item 3.4</v>
          </cell>
          <cell r="F110">
            <v>2084.2399999999998</v>
          </cell>
        </row>
        <row r="112">
          <cell r="A112" t="str">
            <v>3.5</v>
          </cell>
          <cell r="B112" t="str">
            <v>TOMADA TE-13 - (Lotes 70 e 71)</v>
          </cell>
        </row>
        <row r="113">
          <cell r="A113" t="str">
            <v>3.5.1</v>
          </cell>
          <cell r="B113" t="str">
            <v>Escavação manual, mat. 1a. cat., prof. até 3 m, c/ depos. Lateral</v>
          </cell>
          <cell r="C113" t="str">
            <v>m³</v>
          </cell>
          <cell r="D113">
            <v>35.5</v>
          </cell>
          <cell r="E113">
            <v>32.15</v>
          </cell>
          <cell r="F113">
            <v>1141.33</v>
          </cell>
        </row>
        <row r="114">
          <cell r="A114" t="str">
            <v>3.5.2</v>
          </cell>
          <cell r="B114" t="str">
            <v>Reaterro manual, c/ contr., c/ reaprov. material escavado</v>
          </cell>
          <cell r="C114" t="str">
            <v>m³</v>
          </cell>
          <cell r="D114">
            <v>34.4</v>
          </cell>
          <cell r="E114">
            <v>3.61</v>
          </cell>
          <cell r="F114">
            <v>124.18</v>
          </cell>
        </row>
        <row r="115">
          <cell r="A115" t="str">
            <v>3.5.3</v>
          </cell>
          <cell r="B115" t="str">
            <v>Remoção Mecânica de Enrocamento (mat. 2ª categoria)</v>
          </cell>
          <cell r="C115" t="str">
            <v>m³</v>
          </cell>
          <cell r="D115">
            <v>6</v>
          </cell>
          <cell r="E115">
            <v>7.19</v>
          </cell>
          <cell r="F115">
            <v>43.14</v>
          </cell>
        </row>
        <row r="116">
          <cell r="A116" t="str">
            <v>3.5.4</v>
          </cell>
          <cell r="B116" t="str">
            <v>Reposição do enrocamento de pedra</v>
          </cell>
          <cell r="C116" t="str">
            <v>m³</v>
          </cell>
          <cell r="D116">
            <v>6</v>
          </cell>
          <cell r="E116">
            <v>9.25</v>
          </cell>
          <cell r="F116">
            <v>55.5</v>
          </cell>
        </row>
        <row r="117">
          <cell r="A117" t="str">
            <v>3.5.5</v>
          </cell>
          <cell r="B117" t="str">
            <v>Revestimento primário</v>
          </cell>
          <cell r="C117" t="str">
            <v>m²</v>
          </cell>
          <cell r="D117">
            <v>12</v>
          </cell>
          <cell r="E117">
            <v>2.2799999999999998</v>
          </cell>
          <cell r="F117">
            <v>27.36</v>
          </cell>
        </row>
        <row r="118">
          <cell r="A118" t="str">
            <v>3.5.6</v>
          </cell>
          <cell r="B118" t="str">
            <v>Remoção do material excedente</v>
          </cell>
          <cell r="C118" t="str">
            <v>m³xKm</v>
          </cell>
          <cell r="D118">
            <v>5.6</v>
          </cell>
          <cell r="E118">
            <v>1.05</v>
          </cell>
          <cell r="F118">
            <v>5.88</v>
          </cell>
        </row>
        <row r="119">
          <cell r="B119" t="str">
            <v>Total item 3.5</v>
          </cell>
          <cell r="F119">
            <v>1397.39</v>
          </cell>
        </row>
        <row r="121">
          <cell r="A121" t="str">
            <v>3.6</v>
          </cell>
          <cell r="B121" t="str">
            <v>TOMADA TE-14 - (Lotes 72 e 73)</v>
          </cell>
        </row>
        <row r="122">
          <cell r="A122" t="str">
            <v>3.6.1</v>
          </cell>
          <cell r="B122" t="str">
            <v>Escavação manual, mat. 1a. cat., prof. até 3 m, c/ depos. Lateral</v>
          </cell>
          <cell r="C122" t="str">
            <v>m³</v>
          </cell>
          <cell r="D122">
            <v>56</v>
          </cell>
          <cell r="E122">
            <v>32.15</v>
          </cell>
          <cell r="F122">
            <v>1800.4</v>
          </cell>
        </row>
        <row r="123">
          <cell r="A123" t="str">
            <v>3.6.2</v>
          </cell>
          <cell r="B123" t="str">
            <v>Reaterro manual, c/ contr., c/ reaprov. material escavado</v>
          </cell>
          <cell r="C123" t="str">
            <v>m³</v>
          </cell>
          <cell r="D123">
            <v>52</v>
          </cell>
          <cell r="E123">
            <v>3.61</v>
          </cell>
          <cell r="F123">
            <v>187.72</v>
          </cell>
        </row>
        <row r="124">
          <cell r="A124" t="str">
            <v>3.6.3</v>
          </cell>
          <cell r="B124" t="str">
            <v>Remoção Mecânica de Enrocamento (mat. 2ª categoria)</v>
          </cell>
          <cell r="C124" t="str">
            <v>m³</v>
          </cell>
          <cell r="D124">
            <v>6</v>
          </cell>
          <cell r="E124">
            <v>7.19</v>
          </cell>
          <cell r="F124">
            <v>43.14</v>
          </cell>
        </row>
        <row r="125">
          <cell r="A125" t="str">
            <v>3.6.4</v>
          </cell>
          <cell r="B125" t="str">
            <v>Reposição do enrocamento de pedra</v>
          </cell>
          <cell r="C125" t="str">
            <v>m³</v>
          </cell>
          <cell r="D125">
            <v>6</v>
          </cell>
          <cell r="E125">
            <v>9.25</v>
          </cell>
          <cell r="F125">
            <v>55.5</v>
          </cell>
        </row>
        <row r="126">
          <cell r="A126" t="str">
            <v>3.6.5</v>
          </cell>
          <cell r="B126" t="str">
            <v>Revestimento primário</v>
          </cell>
          <cell r="C126" t="str">
            <v>m²</v>
          </cell>
          <cell r="D126">
            <v>12</v>
          </cell>
          <cell r="E126">
            <v>2.2799999999999998</v>
          </cell>
          <cell r="F126">
            <v>27.36</v>
          </cell>
        </row>
        <row r="127">
          <cell r="A127" t="str">
            <v>3.6.6</v>
          </cell>
          <cell r="B127" t="str">
            <v>Remoção do material excedente</v>
          </cell>
          <cell r="C127" t="str">
            <v>m³xKm</v>
          </cell>
          <cell r="D127">
            <v>5.6</v>
          </cell>
          <cell r="E127">
            <v>1.05</v>
          </cell>
          <cell r="F127">
            <v>5.88</v>
          </cell>
        </row>
        <row r="128">
          <cell r="B128" t="str">
            <v>Total item 3.6</v>
          </cell>
          <cell r="F128">
            <v>2120</v>
          </cell>
        </row>
        <row r="130">
          <cell r="A130" t="str">
            <v>3.7</v>
          </cell>
          <cell r="B130" t="str">
            <v>TOMADA TE-15 - (Lote 74)</v>
          </cell>
        </row>
        <row r="131">
          <cell r="A131" t="str">
            <v>3.7.1</v>
          </cell>
          <cell r="B131" t="str">
            <v>Escavação manual, mat. 1a. cat., prof. até 3 m, c/ depos. Lateral</v>
          </cell>
          <cell r="C131" t="str">
            <v>m³</v>
          </cell>
          <cell r="D131">
            <v>37</v>
          </cell>
          <cell r="E131">
            <v>32.15</v>
          </cell>
          <cell r="F131">
            <v>1189.55</v>
          </cell>
        </row>
        <row r="132">
          <cell r="A132" t="str">
            <v>3.7.2</v>
          </cell>
          <cell r="B132" t="str">
            <v>Reaterro manual, c/ contr., c/ reaprov. material escavado</v>
          </cell>
          <cell r="C132" t="str">
            <v>m³</v>
          </cell>
          <cell r="D132">
            <v>35</v>
          </cell>
          <cell r="E132">
            <v>3.61</v>
          </cell>
          <cell r="F132">
            <v>126.35</v>
          </cell>
        </row>
        <row r="133">
          <cell r="A133" t="str">
            <v>3.7.3</v>
          </cell>
          <cell r="B133" t="str">
            <v>Remoção Mecânica de Enrocamento (mat. 2ª categoria)</v>
          </cell>
          <cell r="C133" t="str">
            <v>m³</v>
          </cell>
          <cell r="D133">
            <v>6</v>
          </cell>
          <cell r="E133">
            <v>7.19</v>
          </cell>
          <cell r="F133">
            <v>43.14</v>
          </cell>
        </row>
        <row r="134">
          <cell r="A134" t="str">
            <v>3.7.4</v>
          </cell>
          <cell r="B134" t="str">
            <v>Reposição do enrocamento de pedra</v>
          </cell>
          <cell r="C134" t="str">
            <v>m³</v>
          </cell>
          <cell r="D134">
            <v>6</v>
          </cell>
          <cell r="E134">
            <v>9.25</v>
          </cell>
          <cell r="F134">
            <v>55.5</v>
          </cell>
        </row>
        <row r="135">
          <cell r="A135" t="str">
            <v>3.7.5</v>
          </cell>
          <cell r="B135" t="str">
            <v>Revestimento primário</v>
          </cell>
          <cell r="C135" t="str">
            <v>m²</v>
          </cell>
          <cell r="D135">
            <v>12</v>
          </cell>
          <cell r="E135">
            <v>2.2799999999999998</v>
          </cell>
          <cell r="F135">
            <v>27.36</v>
          </cell>
        </row>
        <row r="136">
          <cell r="A136" t="str">
            <v>3.7.6</v>
          </cell>
          <cell r="B136" t="str">
            <v>Remoção do material excedente</v>
          </cell>
          <cell r="C136" t="str">
            <v>m³xKm</v>
          </cell>
          <cell r="D136">
            <v>5.6</v>
          </cell>
          <cell r="E136">
            <v>1.05</v>
          </cell>
          <cell r="F136">
            <v>5.88</v>
          </cell>
        </row>
        <row r="137">
          <cell r="B137" t="str">
            <v>Total item 3.7</v>
          </cell>
          <cell r="F137">
            <v>1447.78</v>
          </cell>
        </row>
        <row r="139">
          <cell r="A139" t="str">
            <v>3.8</v>
          </cell>
          <cell r="B139" t="str">
            <v>TOMADA TE-16 - (Lotes 75 e 76)</v>
          </cell>
        </row>
        <row r="140">
          <cell r="A140" t="str">
            <v>3.8.1</v>
          </cell>
          <cell r="B140" t="str">
            <v>Escavação manual, mat. 1a. cat., prof. até 3 m, c/ depos. Lateral</v>
          </cell>
          <cell r="C140" t="str">
            <v>m³</v>
          </cell>
          <cell r="D140">
            <v>42</v>
          </cell>
          <cell r="E140">
            <v>32.15</v>
          </cell>
          <cell r="F140">
            <v>1350.3</v>
          </cell>
        </row>
        <row r="141">
          <cell r="A141" t="str">
            <v>3.8.2</v>
          </cell>
          <cell r="B141" t="str">
            <v>Reaterro manual, c/ contr., c/ reaprov. material escavado</v>
          </cell>
          <cell r="C141" t="str">
            <v>m³</v>
          </cell>
          <cell r="D141">
            <v>40.5</v>
          </cell>
          <cell r="E141">
            <v>3.61</v>
          </cell>
          <cell r="F141">
            <v>146.21</v>
          </cell>
        </row>
        <row r="142">
          <cell r="A142" t="str">
            <v>3.8.3</v>
          </cell>
          <cell r="B142" t="str">
            <v>Remoção Mecânica de Enrocamento (mat. 2ª categoria)</v>
          </cell>
          <cell r="C142" t="str">
            <v>m³</v>
          </cell>
          <cell r="D142">
            <v>6</v>
          </cell>
          <cell r="E142">
            <v>7.19</v>
          </cell>
          <cell r="F142">
            <v>43.14</v>
          </cell>
        </row>
        <row r="143">
          <cell r="A143" t="str">
            <v>3.8.4</v>
          </cell>
          <cell r="B143" t="str">
            <v>Reposição do enrocamento de pedra</v>
          </cell>
          <cell r="C143" t="str">
            <v>m³</v>
          </cell>
          <cell r="D143">
            <v>6</v>
          </cell>
          <cell r="E143">
            <v>9.25</v>
          </cell>
          <cell r="F143">
            <v>55.5</v>
          </cell>
        </row>
        <row r="144">
          <cell r="A144" t="str">
            <v>3.8.5</v>
          </cell>
          <cell r="B144" t="str">
            <v>Revestimento primário</v>
          </cell>
          <cell r="C144" t="str">
            <v>m²</v>
          </cell>
          <cell r="D144">
            <v>12</v>
          </cell>
          <cell r="E144">
            <v>2.2799999999999998</v>
          </cell>
          <cell r="F144">
            <v>27.36</v>
          </cell>
        </row>
        <row r="145">
          <cell r="A145" t="str">
            <v>3.8.6</v>
          </cell>
          <cell r="B145" t="str">
            <v>Remoção do material excedente</v>
          </cell>
          <cell r="C145" t="str">
            <v>m³xKm</v>
          </cell>
          <cell r="D145">
            <v>5.6</v>
          </cell>
          <cell r="E145">
            <v>1.05</v>
          </cell>
          <cell r="F145">
            <v>5.88</v>
          </cell>
        </row>
        <row r="146">
          <cell r="B146" t="str">
            <v>Total item 3.8</v>
          </cell>
          <cell r="F146">
            <v>1628.39</v>
          </cell>
        </row>
        <row r="148">
          <cell r="A148" t="str">
            <v>3.9</v>
          </cell>
          <cell r="B148" t="str">
            <v>TOMADA TE-17 - (Lote 77)</v>
          </cell>
        </row>
        <row r="149">
          <cell r="A149" t="str">
            <v>3.9.1</v>
          </cell>
          <cell r="B149" t="str">
            <v>Escavação manual, mat. 1a. cat., prof. até 3 m, c/ depos. Lateral</v>
          </cell>
          <cell r="C149" t="str">
            <v>m³</v>
          </cell>
          <cell r="D149">
            <v>46.5</v>
          </cell>
          <cell r="E149">
            <v>32.15</v>
          </cell>
          <cell r="F149">
            <v>1494.98</v>
          </cell>
        </row>
        <row r="150">
          <cell r="A150" t="str">
            <v>3.9.2</v>
          </cell>
          <cell r="B150" t="str">
            <v>Reaterro manual, c/ contr., c/ reaprov. material escavado</v>
          </cell>
          <cell r="C150" t="str">
            <v>m³</v>
          </cell>
          <cell r="D150">
            <v>44</v>
          </cell>
          <cell r="E150">
            <v>3.61</v>
          </cell>
          <cell r="F150">
            <v>158.84</v>
          </cell>
        </row>
        <row r="151">
          <cell r="A151" t="str">
            <v>3.9.3</v>
          </cell>
          <cell r="B151" t="str">
            <v>Remoção Mecânica de Enrocamento (mat. 2ª categoria)</v>
          </cell>
          <cell r="C151" t="str">
            <v>m³</v>
          </cell>
          <cell r="D151">
            <v>6</v>
          </cell>
          <cell r="E151">
            <v>7.19</v>
          </cell>
          <cell r="F151">
            <v>43.14</v>
          </cell>
        </row>
        <row r="152">
          <cell r="A152" t="str">
            <v>3.9.4</v>
          </cell>
          <cell r="B152" t="str">
            <v>Reposição do enrocamento de pedra</v>
          </cell>
          <cell r="C152" t="str">
            <v>m³</v>
          </cell>
          <cell r="D152">
            <v>6</v>
          </cell>
          <cell r="E152">
            <v>9.25</v>
          </cell>
          <cell r="F152">
            <v>55.5</v>
          </cell>
        </row>
        <row r="153">
          <cell r="A153" t="str">
            <v>3.9.5</v>
          </cell>
          <cell r="B153" t="str">
            <v>Revestimento primário</v>
          </cell>
          <cell r="C153" t="str">
            <v>m²</v>
          </cell>
          <cell r="D153">
            <v>12</v>
          </cell>
          <cell r="E153">
            <v>2.2799999999999998</v>
          </cell>
          <cell r="F153">
            <v>27.36</v>
          </cell>
        </row>
        <row r="154">
          <cell r="A154" t="str">
            <v>3.9.6</v>
          </cell>
          <cell r="B154" t="str">
            <v>Remoção do material excedente</v>
          </cell>
          <cell r="C154" t="str">
            <v>m³xKm</v>
          </cell>
          <cell r="D154">
            <v>5.6</v>
          </cell>
          <cell r="E154">
            <v>1.05</v>
          </cell>
          <cell r="F154">
            <v>5.88</v>
          </cell>
        </row>
        <row r="155">
          <cell r="B155" t="str">
            <v>Total item 3.9</v>
          </cell>
          <cell r="F155">
            <v>1785.7</v>
          </cell>
        </row>
        <row r="157">
          <cell r="A157" t="str">
            <v>3.10</v>
          </cell>
          <cell r="B157" t="str">
            <v>TOMADA TE-18 - (Lotes 78 e 79)</v>
          </cell>
        </row>
        <row r="158">
          <cell r="A158" t="str">
            <v>3.10.1</v>
          </cell>
          <cell r="B158" t="str">
            <v>Escavação manual, mat. 1a. cat., prof. até 3 m, c/ depos. Lateral</v>
          </cell>
          <cell r="C158" t="str">
            <v>m³</v>
          </cell>
          <cell r="D158">
            <v>46.5</v>
          </cell>
          <cell r="E158">
            <v>32.15</v>
          </cell>
          <cell r="F158">
            <v>1494.98</v>
          </cell>
        </row>
        <row r="159">
          <cell r="A159" t="str">
            <v>3.10.2</v>
          </cell>
          <cell r="B159" t="str">
            <v>Reaterro manual, c/ contr., c/ reaprov. material escavado</v>
          </cell>
          <cell r="C159" t="str">
            <v>m³</v>
          </cell>
          <cell r="D159">
            <v>44</v>
          </cell>
          <cell r="E159">
            <v>3.61</v>
          </cell>
          <cell r="F159">
            <v>158.84</v>
          </cell>
        </row>
        <row r="160">
          <cell r="A160" t="str">
            <v>3.10.3</v>
          </cell>
          <cell r="B160" t="str">
            <v>Remoção Mecânica de Enrocamento (mat. 2ª categoria)</v>
          </cell>
          <cell r="C160" t="str">
            <v>m³</v>
          </cell>
          <cell r="D160">
            <v>6</v>
          </cell>
          <cell r="E160">
            <v>7.19</v>
          </cell>
          <cell r="F160">
            <v>43.14</v>
          </cell>
        </row>
        <row r="161">
          <cell r="A161" t="str">
            <v>3.10.4</v>
          </cell>
          <cell r="B161" t="str">
            <v>Reposição do enrocamento de pedra</v>
          </cell>
          <cell r="C161" t="str">
            <v>m³</v>
          </cell>
          <cell r="D161">
            <v>6</v>
          </cell>
          <cell r="E161">
            <v>9.25</v>
          </cell>
          <cell r="F161">
            <v>55.5</v>
          </cell>
        </row>
        <row r="162">
          <cell r="A162" t="str">
            <v>3.10.5</v>
          </cell>
          <cell r="B162" t="str">
            <v>Revestimento primário</v>
          </cell>
          <cell r="C162" t="str">
            <v>m²</v>
          </cell>
          <cell r="D162">
            <v>12</v>
          </cell>
          <cell r="E162">
            <v>2.2799999999999998</v>
          </cell>
          <cell r="F162">
            <v>27.36</v>
          </cell>
        </row>
        <row r="163">
          <cell r="A163" t="str">
            <v>3.10.6</v>
          </cell>
          <cell r="B163" t="str">
            <v>Remoção do material excedente</v>
          </cell>
          <cell r="C163" t="str">
            <v>m³xKm</v>
          </cell>
          <cell r="D163">
            <v>5.6</v>
          </cell>
          <cell r="E163">
            <v>1.05</v>
          </cell>
          <cell r="F163">
            <v>5.88</v>
          </cell>
        </row>
        <row r="164">
          <cell r="B164" t="str">
            <v>Total item 3.10</v>
          </cell>
          <cell r="F164">
            <v>1785.7</v>
          </cell>
        </row>
        <row r="166">
          <cell r="A166" t="str">
            <v>3.11</v>
          </cell>
          <cell r="B166" t="str">
            <v>TOMADAS DE LOTES EMPRESARIAIS ( CHEGADA NO LOTE )</v>
          </cell>
        </row>
        <row r="167">
          <cell r="B167" t="str">
            <v>CAIXAS DE REGISTROS ( 19 UNIDADES)-</v>
          </cell>
        </row>
        <row r="168">
          <cell r="A168" t="str">
            <v>3.11.1</v>
          </cell>
          <cell r="B168" t="str">
            <v>TERRAPLENAGEM</v>
          </cell>
        </row>
        <row r="169">
          <cell r="A169" t="str">
            <v>3.11.1.1</v>
          </cell>
          <cell r="B169" t="str">
            <v>Escavação manual, mat. 1a. cat., prof. até 3 m, c/ depos. Lateral</v>
          </cell>
          <cell r="C169" t="str">
            <v>m³</v>
          </cell>
          <cell r="D169">
            <v>446.5</v>
          </cell>
          <cell r="E169">
            <v>32.15</v>
          </cell>
          <cell r="F169">
            <v>14354.98</v>
          </cell>
        </row>
        <row r="170">
          <cell r="A170" t="str">
            <v>3.11.1.2</v>
          </cell>
          <cell r="B170" t="str">
            <v>Reaterro manual, c/ contr., c/ reaprov. material escavado</v>
          </cell>
          <cell r="C170" t="str">
            <v>m³</v>
          </cell>
          <cell r="D170">
            <v>418</v>
          </cell>
          <cell r="E170">
            <v>3.61</v>
          </cell>
          <cell r="F170">
            <v>1508.98</v>
          </cell>
        </row>
        <row r="171">
          <cell r="A171" t="str">
            <v>3.11.1.3</v>
          </cell>
          <cell r="B171" t="str">
            <v>Remoção do material excedente</v>
          </cell>
          <cell r="C171" t="str">
            <v>m³xKm</v>
          </cell>
          <cell r="D171">
            <v>199</v>
          </cell>
          <cell r="E171">
            <v>1.05</v>
          </cell>
          <cell r="F171">
            <v>208.95</v>
          </cell>
        </row>
        <row r="172">
          <cell r="B172" t="str">
            <v>SubTotal item 3.11</v>
          </cell>
          <cell r="F172">
            <v>16072.91</v>
          </cell>
        </row>
        <row r="174">
          <cell r="A174" t="str">
            <v>3.12</v>
          </cell>
          <cell r="B174" t="str">
            <v>FUNDAÇÃO E ESTRUTURA</v>
          </cell>
        </row>
        <row r="175">
          <cell r="A175" t="str">
            <v>3.12.1</v>
          </cell>
          <cell r="B175" t="str">
            <v>Aço especial CA-50/60</v>
          </cell>
          <cell r="C175" t="str">
            <v>kg</v>
          </cell>
          <cell r="D175">
            <v>160</v>
          </cell>
          <cell r="E175">
            <v>7.5</v>
          </cell>
          <cell r="F175">
            <v>1200</v>
          </cell>
        </row>
        <row r="176">
          <cell r="A176" t="str">
            <v>3.12.2</v>
          </cell>
          <cell r="B176" t="str">
            <v>Concreto estrutural, fck = 18 Mpa</v>
          </cell>
          <cell r="C176" t="str">
            <v>m³</v>
          </cell>
          <cell r="D176">
            <v>2.5</v>
          </cell>
          <cell r="E176">
            <v>346.9</v>
          </cell>
          <cell r="F176">
            <v>867.25</v>
          </cell>
        </row>
        <row r="177">
          <cell r="A177" t="str">
            <v>3.12.3</v>
          </cell>
          <cell r="B177" t="str">
            <v>Concreto magro para regularização, fck = 9 Mpa</v>
          </cell>
          <cell r="C177" t="str">
            <v>m³</v>
          </cell>
          <cell r="D177">
            <v>2.5</v>
          </cell>
          <cell r="E177">
            <v>276.64999999999998</v>
          </cell>
          <cell r="F177">
            <v>691.63</v>
          </cell>
        </row>
        <row r="178">
          <cell r="A178" t="str">
            <v>3.12.4</v>
          </cell>
          <cell r="B178" t="str">
            <v>Forma p/ concreto estrutural/tampa</v>
          </cell>
          <cell r="C178" t="str">
            <v>m²</v>
          </cell>
          <cell r="D178">
            <v>38</v>
          </cell>
          <cell r="E178">
            <v>54.3</v>
          </cell>
          <cell r="F178">
            <v>2063.4</v>
          </cell>
        </row>
        <row r="179">
          <cell r="A179" t="str">
            <v>3.12.5</v>
          </cell>
          <cell r="B179" t="str">
            <v>Alvenaria de Bloco de Cimento 9x19x39,c/concreto e ferragem 6,3mm</v>
          </cell>
          <cell r="C179" t="str">
            <v>m²</v>
          </cell>
          <cell r="D179">
            <v>122</v>
          </cell>
          <cell r="E179">
            <v>38.76</v>
          </cell>
          <cell r="F179">
            <v>4728.72</v>
          </cell>
        </row>
        <row r="180">
          <cell r="A180" t="str">
            <v>3.12.6</v>
          </cell>
          <cell r="B180" t="str">
            <v>Tampa de concreto pré-moldada (0,48x0,80x0,10m)</v>
          </cell>
          <cell r="C180" t="str">
            <v>un.</v>
          </cell>
          <cell r="D180">
            <v>19</v>
          </cell>
          <cell r="E180">
            <v>57.73</v>
          </cell>
          <cell r="F180">
            <v>1096.8699999999999</v>
          </cell>
        </row>
        <row r="181">
          <cell r="B181" t="str">
            <v>SubTotal item 3.12</v>
          </cell>
          <cell r="F181">
            <v>10647.87</v>
          </cell>
        </row>
        <row r="183">
          <cell r="B183" t="str">
            <v>TOTAL ITEM 3</v>
          </cell>
          <cell r="F183">
            <v>44416.15</v>
          </cell>
        </row>
        <row r="186">
          <cell r="A186">
            <v>4</v>
          </cell>
          <cell r="B186" t="str">
            <v>REDE DE ADUTORAS PARA SETOR A-5</v>
          </cell>
        </row>
        <row r="188">
          <cell r="A188" t="str">
            <v>4.1</v>
          </cell>
          <cell r="B188" t="str">
            <v>CAIXAS DE REGISTROS ( 2 UNIDADES)</v>
          </cell>
        </row>
        <row r="190">
          <cell r="A190" t="str">
            <v>4.1.1</v>
          </cell>
          <cell r="B190" t="str">
            <v>TERRAPLENAGEM</v>
          </cell>
        </row>
        <row r="191">
          <cell r="A191" t="str">
            <v>4.1.1.1</v>
          </cell>
          <cell r="B191" t="str">
            <v>Escavação manual, mat. 1a. cat., prof. até 3 m, c/ depos. Lateral</v>
          </cell>
          <cell r="C191" t="str">
            <v>m³</v>
          </cell>
          <cell r="D191">
            <v>48</v>
          </cell>
          <cell r="E191">
            <v>32.15</v>
          </cell>
          <cell r="F191">
            <v>1543.2</v>
          </cell>
        </row>
        <row r="192">
          <cell r="A192" t="str">
            <v>4.1.1.2</v>
          </cell>
          <cell r="B192" t="str">
            <v>Reaterro manual, c/ contr., c/ reaprov. material escavado</v>
          </cell>
          <cell r="C192" t="str">
            <v>m³</v>
          </cell>
          <cell r="D192">
            <v>39</v>
          </cell>
          <cell r="E192">
            <v>3.61</v>
          </cell>
          <cell r="F192">
            <v>140.79</v>
          </cell>
        </row>
        <row r="193">
          <cell r="A193" t="str">
            <v>4.1.1.3</v>
          </cell>
          <cell r="B193" t="str">
            <v>Remoção do material excedente</v>
          </cell>
          <cell r="C193" t="str">
            <v>m³xKm</v>
          </cell>
          <cell r="D193">
            <v>25.2</v>
          </cell>
          <cell r="E193">
            <v>1.05</v>
          </cell>
          <cell r="F193">
            <v>26.46</v>
          </cell>
        </row>
        <row r="194">
          <cell r="B194" t="str">
            <v>SubTotal item 4.1.1</v>
          </cell>
          <cell r="F194">
            <v>1710.45</v>
          </cell>
        </row>
        <row r="196">
          <cell r="A196" t="str">
            <v>4.1.2</v>
          </cell>
          <cell r="B196" t="str">
            <v>FUNDAÇÃO E ESTRUTURA</v>
          </cell>
        </row>
        <row r="197">
          <cell r="A197" t="str">
            <v>4.1.2.1</v>
          </cell>
          <cell r="B197" t="str">
            <v>Aço especial CA-50/60</v>
          </cell>
          <cell r="C197" t="str">
            <v>kg</v>
          </cell>
          <cell r="D197">
            <v>420</v>
          </cell>
          <cell r="E197">
            <v>7.5</v>
          </cell>
          <cell r="F197">
            <v>3150</v>
          </cell>
        </row>
        <row r="198">
          <cell r="A198" t="str">
            <v>4.1.2.2</v>
          </cell>
          <cell r="B198" t="str">
            <v>Alvenaria de Bloco de Cimento 9x19x39,c/concreto e ferragem 6,3mm</v>
          </cell>
          <cell r="C198" t="str">
            <v>m²</v>
          </cell>
          <cell r="D198">
            <v>48</v>
          </cell>
          <cell r="E198">
            <v>38.76</v>
          </cell>
          <cell r="F198">
            <v>1860.48</v>
          </cell>
        </row>
        <row r="199">
          <cell r="A199" t="str">
            <v>4.1.2.3</v>
          </cell>
          <cell r="B199" t="str">
            <v>Concreto estrutural, fck = 18 Mpa</v>
          </cell>
          <cell r="C199" t="str">
            <v>m³</v>
          </cell>
          <cell r="D199">
            <v>6</v>
          </cell>
          <cell r="E199">
            <v>346.9</v>
          </cell>
          <cell r="F199">
            <v>2081.4</v>
          </cell>
        </row>
        <row r="200">
          <cell r="A200" t="str">
            <v>4.1.2.4</v>
          </cell>
          <cell r="B200" t="str">
            <v>Concreto magro para regularização, fck = 9 Mpa</v>
          </cell>
          <cell r="C200" t="str">
            <v>m³</v>
          </cell>
          <cell r="D200">
            <v>6</v>
          </cell>
          <cell r="E200">
            <v>276.64999999999998</v>
          </cell>
          <cell r="F200">
            <v>1659.9</v>
          </cell>
        </row>
        <row r="201">
          <cell r="A201" t="str">
            <v>4.1.2.5</v>
          </cell>
          <cell r="B201" t="str">
            <v>Tampa de concreto pré-moldada (1,10x1,40m)</v>
          </cell>
          <cell r="C201" t="str">
            <v>un.</v>
          </cell>
          <cell r="D201">
            <v>2</v>
          </cell>
          <cell r="E201">
            <v>130.88</v>
          </cell>
          <cell r="F201">
            <v>261.76</v>
          </cell>
        </row>
        <row r="202">
          <cell r="A202" t="str">
            <v>4.1.2.6</v>
          </cell>
          <cell r="B202" t="str">
            <v>Forma p/ concreto estrutural/tampa(100.03.03-ATRIUM)</v>
          </cell>
          <cell r="C202" t="str">
            <v>m²</v>
          </cell>
          <cell r="D202">
            <v>14</v>
          </cell>
          <cell r="E202">
            <v>54.3</v>
          </cell>
          <cell r="F202">
            <v>760.2</v>
          </cell>
        </row>
        <row r="203">
          <cell r="B203" t="str">
            <v>SubTotal item 4.1.2</v>
          </cell>
          <cell r="F203">
            <v>9773.74</v>
          </cell>
        </row>
        <row r="205">
          <cell r="B205" t="str">
            <v>Total item 4.1</v>
          </cell>
          <cell r="F205">
            <v>11484.19</v>
          </cell>
        </row>
        <row r="207">
          <cell r="A207" t="str">
            <v>4.2</v>
          </cell>
          <cell r="B207" t="str">
            <v>CAIXAS PARA VENTOSA ( 19 UNIDADES)</v>
          </cell>
        </row>
        <row r="209">
          <cell r="A209" t="str">
            <v>4.2.1</v>
          </cell>
          <cell r="B209" t="str">
            <v>FUNDAÇÃO E ESTRUTURA</v>
          </cell>
        </row>
        <row r="210">
          <cell r="A210" t="str">
            <v>4.2.1.1</v>
          </cell>
          <cell r="B210" t="str">
            <v>Aço especial CA-50/60</v>
          </cell>
          <cell r="C210" t="str">
            <v>kg</v>
          </cell>
          <cell r="D210">
            <v>1400</v>
          </cell>
          <cell r="E210">
            <v>7.5</v>
          </cell>
          <cell r="F210">
            <v>10500</v>
          </cell>
        </row>
        <row r="211">
          <cell r="A211" t="str">
            <v>4.2.1.2</v>
          </cell>
          <cell r="B211" t="str">
            <v>Alvenaria de Bloco de Cimento 9x19x39,c/concreto e ferragem 6,3mm</v>
          </cell>
          <cell r="C211" t="str">
            <v>m²</v>
          </cell>
          <cell r="D211">
            <v>190</v>
          </cell>
          <cell r="E211">
            <v>38.76</v>
          </cell>
          <cell r="F211">
            <v>7364.4</v>
          </cell>
        </row>
        <row r="212">
          <cell r="A212" t="str">
            <v>4.2.1.3</v>
          </cell>
          <cell r="B212" t="str">
            <v>Concreto estrutural, fck = 18 Mpa</v>
          </cell>
          <cell r="C212" t="str">
            <v>m³</v>
          </cell>
          <cell r="D212">
            <v>28.5</v>
          </cell>
          <cell r="E212">
            <v>346.9</v>
          </cell>
          <cell r="F212">
            <v>9886.65</v>
          </cell>
        </row>
        <row r="213">
          <cell r="A213" t="str">
            <v>4.2.1.4</v>
          </cell>
          <cell r="B213" t="str">
            <v>Concreto magro para regularização, fck = 9 Mpa</v>
          </cell>
          <cell r="C213" t="str">
            <v>m³</v>
          </cell>
          <cell r="D213">
            <v>19</v>
          </cell>
          <cell r="E213">
            <v>276.64999999999998</v>
          </cell>
          <cell r="F213">
            <v>5256.35</v>
          </cell>
        </row>
        <row r="214">
          <cell r="A214" t="str">
            <v>4.2.1.5</v>
          </cell>
          <cell r="B214" t="str">
            <v>Tampa de concreto pré-moldada (1,60x1,50m)</v>
          </cell>
          <cell r="C214" t="str">
            <v>un.</v>
          </cell>
          <cell r="D214">
            <v>19</v>
          </cell>
          <cell r="E214">
            <v>192.41</v>
          </cell>
          <cell r="F214">
            <v>3655.79</v>
          </cell>
        </row>
        <row r="215">
          <cell r="A215" t="str">
            <v>4.2.1.6</v>
          </cell>
          <cell r="B215" t="str">
            <v>Forma p/ concreto estrutural/tampa</v>
          </cell>
          <cell r="C215" t="str">
            <v>m²</v>
          </cell>
          <cell r="D215">
            <v>25</v>
          </cell>
          <cell r="E215">
            <v>54.3</v>
          </cell>
          <cell r="F215">
            <v>1357.5</v>
          </cell>
        </row>
        <row r="216">
          <cell r="B216" t="str">
            <v>SubTotal item 4.2.1</v>
          </cell>
          <cell r="F216">
            <v>38020.69</v>
          </cell>
        </row>
        <row r="218">
          <cell r="A218" t="str">
            <v>4.2.2</v>
          </cell>
          <cell r="B218" t="str">
            <v>TERRAPLENAGEM</v>
          </cell>
        </row>
        <row r="219">
          <cell r="A219" t="str">
            <v>4.2.2.1</v>
          </cell>
          <cell r="B219" t="str">
            <v>Escavação manual, mat. 1a. cat., prof. até 3 m, c/ depos. Lateral</v>
          </cell>
          <cell r="C219" t="str">
            <v>m³</v>
          </cell>
          <cell r="D219">
            <v>570</v>
          </cell>
          <cell r="E219">
            <v>32.15</v>
          </cell>
          <cell r="F219">
            <v>18325.5</v>
          </cell>
        </row>
        <row r="220">
          <cell r="A220" t="str">
            <v>4.2.2.2</v>
          </cell>
          <cell r="B220" t="str">
            <v>Reaterro manual, c/ contr., c/ reaprov. material escavado</v>
          </cell>
          <cell r="C220" t="str">
            <v>m³</v>
          </cell>
          <cell r="D220">
            <v>342</v>
          </cell>
          <cell r="E220">
            <v>3.61</v>
          </cell>
          <cell r="F220">
            <v>1234.6199999999999</v>
          </cell>
        </row>
        <row r="221">
          <cell r="A221" t="str">
            <v>4.2.2.3</v>
          </cell>
          <cell r="B221" t="str">
            <v>Remoção do material excedente</v>
          </cell>
          <cell r="C221" t="str">
            <v>m³xKm</v>
          </cell>
          <cell r="D221">
            <v>0</v>
          </cell>
          <cell r="F221">
            <v>0</v>
          </cell>
        </row>
        <row r="222">
          <cell r="B222" t="str">
            <v>SubTotal item 4.2.2</v>
          </cell>
          <cell r="F222">
            <v>19560.12</v>
          </cell>
        </row>
        <row r="224">
          <cell r="B224" t="str">
            <v>Total item 4.2</v>
          </cell>
          <cell r="F224">
            <v>57580.81</v>
          </cell>
        </row>
        <row r="226">
          <cell r="A226" t="str">
            <v>4.3</v>
          </cell>
          <cell r="B226" t="str">
            <v>ASSENTAMENTO DA TUBULAÇÃO PRESSURIZADA</v>
          </cell>
        </row>
        <row r="228">
          <cell r="A228" t="str">
            <v>4.3.1</v>
          </cell>
          <cell r="B228" t="str">
            <v>TERRAPLENAGEM</v>
          </cell>
        </row>
        <row r="229">
          <cell r="A229" t="str">
            <v>4.3.1.1</v>
          </cell>
          <cell r="B229" t="str">
            <v>Escavação Mecânica, mat. 1ª cat., prof. até 3m com deposição lateral, inclusive desmatamento</v>
          </cell>
          <cell r="C229" t="str">
            <v>m³</v>
          </cell>
          <cell r="D229">
            <v>23363.64</v>
          </cell>
          <cell r="E229">
            <v>4.45</v>
          </cell>
          <cell r="F229">
            <v>103968.2</v>
          </cell>
        </row>
        <row r="230">
          <cell r="A230" t="str">
            <v>4.3.1.2</v>
          </cell>
          <cell r="B230" t="str">
            <v>Reaterro mecânico, c/ contr. c/ reaprov. Material escavado</v>
          </cell>
          <cell r="C230" t="str">
            <v>m³</v>
          </cell>
          <cell r="D230">
            <v>20493.990000000002</v>
          </cell>
          <cell r="E230">
            <v>2.0499999999999998</v>
          </cell>
          <cell r="F230">
            <v>42012.68</v>
          </cell>
        </row>
        <row r="231">
          <cell r="A231" t="str">
            <v>4.3.1.3</v>
          </cell>
          <cell r="B231" t="str">
            <v>Berço de areia</v>
          </cell>
          <cell r="C231" t="str">
            <v>m³</v>
          </cell>
          <cell r="D231">
            <v>1605.71</v>
          </cell>
          <cell r="E231">
            <v>79.5</v>
          </cell>
          <cell r="F231">
            <v>127653.95</v>
          </cell>
        </row>
        <row r="232">
          <cell r="A232" t="str">
            <v>4.3.1.4</v>
          </cell>
          <cell r="B232" t="str">
            <v>Remoção do material excedente</v>
          </cell>
          <cell r="C232" t="str">
            <v>m³xKm</v>
          </cell>
          <cell r="D232">
            <v>2869.65</v>
          </cell>
          <cell r="E232">
            <v>1.05</v>
          </cell>
          <cell r="F232">
            <v>3013.13</v>
          </cell>
        </row>
        <row r="233">
          <cell r="B233" t="str">
            <v>SubTotal item 4.3.1</v>
          </cell>
          <cell r="F233">
            <v>276647.96000000002</v>
          </cell>
        </row>
        <row r="235">
          <cell r="A235" t="str">
            <v>4.3.2</v>
          </cell>
          <cell r="B235" t="str">
            <v>BLOCOS DE ANCORAGEM</v>
          </cell>
        </row>
        <row r="237">
          <cell r="A237" t="str">
            <v>4.3.2.1</v>
          </cell>
          <cell r="B237" t="str">
            <v>FUNDAÇÃO E ESTRUTURA</v>
          </cell>
        </row>
        <row r="238">
          <cell r="A238" t="str">
            <v>4.3.2.2</v>
          </cell>
          <cell r="B238" t="str">
            <v>Concreto estrutural, fck = 18 Mpa</v>
          </cell>
          <cell r="C238" t="str">
            <v>m³</v>
          </cell>
          <cell r="D238">
            <v>49</v>
          </cell>
          <cell r="E238">
            <v>346.9</v>
          </cell>
          <cell r="F238">
            <v>16998.099999999999</v>
          </cell>
        </row>
        <row r="239">
          <cell r="A239" t="str">
            <v>4.3.2.3</v>
          </cell>
          <cell r="B239" t="str">
            <v>Forma p/ concreto estrutural/tampa</v>
          </cell>
          <cell r="C239" t="str">
            <v>m²</v>
          </cell>
          <cell r="D239">
            <v>156</v>
          </cell>
          <cell r="E239">
            <v>54.3</v>
          </cell>
          <cell r="F239">
            <v>8470.7999999999993</v>
          </cell>
        </row>
        <row r="240">
          <cell r="A240" t="str">
            <v>4.3.2.4</v>
          </cell>
          <cell r="B240" t="str">
            <v>Aço especial CA-50/60</v>
          </cell>
          <cell r="C240" t="str">
            <v>kg</v>
          </cell>
          <cell r="D240">
            <v>3340</v>
          </cell>
          <cell r="E240">
            <v>7.5</v>
          </cell>
          <cell r="F240">
            <v>25050</v>
          </cell>
        </row>
        <row r="241">
          <cell r="B241" t="str">
            <v>SubTotal item 4.3.2</v>
          </cell>
          <cell r="F241">
            <v>50518.9</v>
          </cell>
        </row>
        <row r="243">
          <cell r="B243" t="str">
            <v>Total item 4.3</v>
          </cell>
          <cell r="F243">
            <v>327166.86</v>
          </cell>
        </row>
        <row r="245">
          <cell r="A245" t="str">
            <v>4.4</v>
          </cell>
          <cell r="B245" t="str">
            <v>CAIXAS DAS TOMADAS DOS LOTES (38 UNIDADES)</v>
          </cell>
        </row>
        <row r="246">
          <cell r="B246" t="str">
            <v>Médios Produtores Proj nº PE1A-PAR-HID-01</v>
          </cell>
        </row>
        <row r="247">
          <cell r="A247" t="str">
            <v>4.4.1</v>
          </cell>
          <cell r="B247" t="str">
            <v>TERRAPLENAGEM</v>
          </cell>
        </row>
        <row r="248">
          <cell r="A248" t="str">
            <v>4.4.1.1</v>
          </cell>
          <cell r="B248" t="str">
            <v>Escavação manual, mat. 1a. cat., prof. até 3 m, c/ depos. Lateral</v>
          </cell>
          <cell r="C248" t="str">
            <v>m³</v>
          </cell>
          <cell r="D248">
            <v>67</v>
          </cell>
          <cell r="E248">
            <v>32.15</v>
          </cell>
          <cell r="F248">
            <v>2154.0500000000002</v>
          </cell>
        </row>
        <row r="249">
          <cell r="A249" t="str">
            <v>4.4.1.2</v>
          </cell>
          <cell r="B249" t="str">
            <v>Reaterro manual, c/ contr., c/ reaprov. material escavado</v>
          </cell>
          <cell r="C249" t="str">
            <v>m³</v>
          </cell>
          <cell r="D249">
            <v>57</v>
          </cell>
          <cell r="E249">
            <v>3.61</v>
          </cell>
          <cell r="F249">
            <v>205.77</v>
          </cell>
        </row>
        <row r="250">
          <cell r="A250" t="str">
            <v>4.4.1.3</v>
          </cell>
          <cell r="B250" t="str">
            <v>Remoção do material excedente</v>
          </cell>
          <cell r="C250" t="str">
            <v>m³xKm</v>
          </cell>
          <cell r="D250">
            <v>19</v>
          </cell>
          <cell r="E250">
            <v>1.05</v>
          </cell>
          <cell r="F250">
            <v>19.95</v>
          </cell>
        </row>
        <row r="251">
          <cell r="B251" t="str">
            <v>SubTotal item 4.4.1</v>
          </cell>
          <cell r="F251">
            <v>2379.77</v>
          </cell>
        </row>
        <row r="253">
          <cell r="A253" t="str">
            <v>4.4.2</v>
          </cell>
          <cell r="B253" t="str">
            <v>FUNDAÇÃO E ESTRUTURA</v>
          </cell>
        </row>
        <row r="254">
          <cell r="A254" t="str">
            <v>4.4.2.1</v>
          </cell>
          <cell r="B254" t="str">
            <v>Aço especial CA-50/60</v>
          </cell>
          <cell r="C254" t="str">
            <v>kg</v>
          </cell>
          <cell r="D254">
            <v>560</v>
          </cell>
          <cell r="E254">
            <v>7.5</v>
          </cell>
          <cell r="F254">
            <v>4200</v>
          </cell>
        </row>
        <row r="255">
          <cell r="A255" t="str">
            <v>4.4.2.2</v>
          </cell>
          <cell r="B255" t="str">
            <v>Concreto estrutural, fck = 18 Mpa</v>
          </cell>
          <cell r="C255" t="str">
            <v>m³</v>
          </cell>
          <cell r="D255">
            <v>8</v>
          </cell>
          <cell r="E255">
            <v>346.9</v>
          </cell>
          <cell r="F255">
            <v>2775.2</v>
          </cell>
        </row>
        <row r="256">
          <cell r="A256" t="str">
            <v>4.4.2.3</v>
          </cell>
          <cell r="B256" t="str">
            <v>Concreto magro para regularização, fck = 9 Mpa</v>
          </cell>
          <cell r="C256" t="str">
            <v>m³</v>
          </cell>
          <cell r="D256">
            <v>4</v>
          </cell>
          <cell r="E256">
            <v>276.64999999999998</v>
          </cell>
          <cell r="F256">
            <v>1106.5999999999999</v>
          </cell>
        </row>
        <row r="257">
          <cell r="A257" t="str">
            <v>4.4.2.4</v>
          </cell>
          <cell r="B257" t="str">
            <v>Tampa de Chapa  de Ferro 1/2"(1,30x0,90m,duas bandas), pintada, com dobradiças(4) e cadeado</v>
          </cell>
          <cell r="C257" t="str">
            <v>un.</v>
          </cell>
          <cell r="D257">
            <v>38</v>
          </cell>
          <cell r="E257">
            <v>314.16000000000003</v>
          </cell>
          <cell r="F257">
            <v>11938.08</v>
          </cell>
        </row>
        <row r="258">
          <cell r="A258" t="str">
            <v>4.4.2.5</v>
          </cell>
          <cell r="B258" t="str">
            <v>Forma p/ concreto estrutural/tampa</v>
          </cell>
          <cell r="C258" t="str">
            <v>m²</v>
          </cell>
          <cell r="D258">
            <v>50</v>
          </cell>
          <cell r="E258">
            <v>54.3</v>
          </cell>
          <cell r="F258">
            <v>2715</v>
          </cell>
        </row>
        <row r="259">
          <cell r="A259" t="str">
            <v>4.4.2.6</v>
          </cell>
          <cell r="B259" t="str">
            <v>Alvenaria de Bloco de Cimento 9x19x39,c/concreto e ferragem 6,3mm</v>
          </cell>
          <cell r="C259" t="str">
            <v>m²</v>
          </cell>
          <cell r="D259">
            <v>95</v>
          </cell>
          <cell r="E259">
            <v>38.76</v>
          </cell>
          <cell r="F259">
            <v>3682.2</v>
          </cell>
        </row>
        <row r="260">
          <cell r="B260" t="str">
            <v>SubTotal item 4.4.2</v>
          </cell>
          <cell r="F260">
            <v>26417.08</v>
          </cell>
        </row>
        <row r="262">
          <cell r="B262" t="str">
            <v>Total item 4.4</v>
          </cell>
          <cell r="F262">
            <v>28796.85</v>
          </cell>
        </row>
        <row r="264">
          <cell r="A264" t="str">
            <v>4.5</v>
          </cell>
          <cell r="B264" t="str">
            <v>CAIXAS DAS DESCARGAS DE FUNDO (14 UNIDADES)</v>
          </cell>
        </row>
        <row r="266">
          <cell r="A266" t="str">
            <v>4.5.1</v>
          </cell>
          <cell r="B266" t="str">
            <v>TERRAPLENAGEM</v>
          </cell>
        </row>
        <row r="267">
          <cell r="A267" t="str">
            <v>4.5.1.1</v>
          </cell>
          <cell r="B267" t="str">
            <v>Escavação manual, mat. 1a. cat., prof. até 3 m, c/ depos. Lateral</v>
          </cell>
          <cell r="C267" t="str">
            <v>m³</v>
          </cell>
          <cell r="D267">
            <v>952</v>
          </cell>
          <cell r="E267">
            <v>32.15</v>
          </cell>
          <cell r="F267">
            <v>30606.799999999999</v>
          </cell>
        </row>
        <row r="268">
          <cell r="A268" t="str">
            <v>4.5.1.2</v>
          </cell>
          <cell r="B268" t="str">
            <v>Reaterro manual, c/ contr., c/ reaprov. material escavado</v>
          </cell>
          <cell r="C268" t="str">
            <v>m³</v>
          </cell>
          <cell r="D268">
            <v>868</v>
          </cell>
          <cell r="E268">
            <v>3.61</v>
          </cell>
          <cell r="F268">
            <v>3133.48</v>
          </cell>
        </row>
        <row r="269">
          <cell r="A269" t="str">
            <v>4.5.1.3</v>
          </cell>
          <cell r="B269" t="str">
            <v>Remoção do material excedente</v>
          </cell>
          <cell r="C269" t="str">
            <v>m³xKm</v>
          </cell>
          <cell r="D269">
            <v>259</v>
          </cell>
          <cell r="E269">
            <v>1.05</v>
          </cell>
          <cell r="F269">
            <v>271.95</v>
          </cell>
        </row>
        <row r="270">
          <cell r="B270" t="str">
            <v>SubTotal item 4.5.1</v>
          </cell>
          <cell r="F270">
            <v>34012.230000000003</v>
          </cell>
        </row>
        <row r="272">
          <cell r="A272" t="str">
            <v>4.5.2</v>
          </cell>
          <cell r="B272" t="str">
            <v>FUNDAÇÃO E ESTRUTURA</v>
          </cell>
        </row>
        <row r="273">
          <cell r="A273" t="str">
            <v>4.5.2.1</v>
          </cell>
          <cell r="B273" t="str">
            <v>Aço especial CA-50/60</v>
          </cell>
          <cell r="C273" t="str">
            <v>kg</v>
          </cell>
          <cell r="D273">
            <v>2100</v>
          </cell>
          <cell r="E273">
            <v>7.5</v>
          </cell>
          <cell r="F273">
            <v>15750</v>
          </cell>
        </row>
        <row r="274">
          <cell r="A274" t="str">
            <v>4.5.2.2</v>
          </cell>
          <cell r="B274" t="str">
            <v>Concreto estrutural, fck = 18 Mpa</v>
          </cell>
          <cell r="C274" t="str">
            <v>m³</v>
          </cell>
          <cell r="D274">
            <v>29.4</v>
          </cell>
          <cell r="E274">
            <v>346.9</v>
          </cell>
          <cell r="F274">
            <v>10198.86</v>
          </cell>
        </row>
        <row r="275">
          <cell r="A275" t="str">
            <v>4.5.2.3</v>
          </cell>
          <cell r="B275" t="str">
            <v>Concreto magro para regularização, fck = 9 Mpa</v>
          </cell>
          <cell r="C275" t="str">
            <v>m³</v>
          </cell>
          <cell r="D275">
            <v>4.2</v>
          </cell>
          <cell r="E275">
            <v>276.64999999999998</v>
          </cell>
          <cell r="F275">
            <v>1161.93</v>
          </cell>
        </row>
        <row r="276">
          <cell r="A276" t="str">
            <v>4.5.2.4</v>
          </cell>
          <cell r="B276" t="str">
            <v>Tampa de concreto pré-moldada,com alça (1,10 x 0,40m)</v>
          </cell>
          <cell r="C276" t="str">
            <v>un.</v>
          </cell>
          <cell r="D276">
            <v>14</v>
          </cell>
          <cell r="E276">
            <v>63.08</v>
          </cell>
          <cell r="F276">
            <v>883.12</v>
          </cell>
        </row>
        <row r="277">
          <cell r="A277" t="str">
            <v>4.5.2.5</v>
          </cell>
          <cell r="B277" t="str">
            <v>Alvenaria de Bloco de Cimento 9x19x39,c/concreto e ferragem 6,3mm</v>
          </cell>
          <cell r="C277" t="str">
            <v>m²</v>
          </cell>
          <cell r="D277">
            <v>140</v>
          </cell>
          <cell r="E277">
            <v>38.76</v>
          </cell>
          <cell r="F277">
            <v>5426.4</v>
          </cell>
        </row>
        <row r="278">
          <cell r="A278" t="str">
            <v>4.5.2.6</v>
          </cell>
          <cell r="B278" t="str">
            <v>Forma p/ concreto estrutural/tampa</v>
          </cell>
          <cell r="C278" t="str">
            <v>m²</v>
          </cell>
          <cell r="D278">
            <v>98</v>
          </cell>
          <cell r="E278">
            <v>54.3</v>
          </cell>
          <cell r="F278">
            <v>5321.4</v>
          </cell>
        </row>
        <row r="279">
          <cell r="B279" t="str">
            <v>SubTotal item 4.5.2</v>
          </cell>
          <cell r="F279">
            <v>38741.71</v>
          </cell>
        </row>
        <row r="281">
          <cell r="B281" t="str">
            <v>Total item 4.5</v>
          </cell>
          <cell r="F281">
            <v>72753.94</v>
          </cell>
        </row>
        <row r="283">
          <cell r="B283" t="str">
            <v>TOTAL ITEM 4</v>
          </cell>
          <cell r="F283">
            <v>497782.65</v>
          </cell>
        </row>
        <row r="286">
          <cell r="A286">
            <v>5</v>
          </cell>
          <cell r="B286" t="str">
            <v>Obras Civis do CN-01</v>
          </cell>
        </row>
        <row r="288">
          <cell r="A288" t="str">
            <v>5.1</v>
          </cell>
          <cell r="B288" t="str">
            <v>Obras Civis</v>
          </cell>
        </row>
        <row r="289">
          <cell r="A289" t="str">
            <v>5.1.1</v>
          </cell>
          <cell r="B289" t="str">
            <v>Concreto de 2º Estágio na estrutura do CN-01</v>
          </cell>
          <cell r="C289" t="str">
            <v>m³</v>
          </cell>
          <cell r="D289">
            <v>12</v>
          </cell>
          <cell r="E289">
            <v>276.64999999999998</v>
          </cell>
          <cell r="F289">
            <v>3319.8</v>
          </cell>
        </row>
        <row r="290">
          <cell r="A290" t="str">
            <v>5.1.2</v>
          </cell>
          <cell r="B290" t="str">
            <v>Concreto estrutural, fck = 18 Mpa</v>
          </cell>
          <cell r="C290" t="str">
            <v>m³</v>
          </cell>
          <cell r="D290">
            <v>24</v>
          </cell>
          <cell r="E290">
            <v>346.9</v>
          </cell>
          <cell r="F290">
            <v>8325.6</v>
          </cell>
        </row>
        <row r="291">
          <cell r="A291" t="str">
            <v>5.1.3</v>
          </cell>
          <cell r="B291" t="str">
            <v>Forma p/ concreto estrutural/tampa</v>
          </cell>
          <cell r="C291" t="str">
            <v>m²</v>
          </cell>
          <cell r="D291">
            <v>60</v>
          </cell>
          <cell r="E291">
            <v>54.3</v>
          </cell>
          <cell r="F291">
            <v>3258</v>
          </cell>
        </row>
        <row r="292">
          <cell r="A292" t="str">
            <v>5.1.4</v>
          </cell>
          <cell r="B292" t="str">
            <v>Aço especial CA-50/60</v>
          </cell>
          <cell r="C292" t="str">
            <v>kg</v>
          </cell>
          <cell r="D292">
            <v>1680</v>
          </cell>
          <cell r="E292">
            <v>7.5</v>
          </cell>
          <cell r="F292">
            <v>12600</v>
          </cell>
        </row>
        <row r="293">
          <cell r="A293" t="str">
            <v>5.1.5</v>
          </cell>
          <cell r="B293" t="str">
            <v>Dem.Concreto Armado c/ Martelo Pneum.</v>
          </cell>
          <cell r="C293" t="str">
            <v>m³</v>
          </cell>
          <cell r="D293">
            <v>15</v>
          </cell>
          <cell r="E293">
            <v>537.9</v>
          </cell>
          <cell r="F293">
            <v>8068.5</v>
          </cell>
        </row>
        <row r="294">
          <cell r="B294" t="str">
            <v>SutTotal item 5.1</v>
          </cell>
          <cell r="F294">
            <v>35571.9</v>
          </cell>
        </row>
        <row r="296">
          <cell r="A296" t="str">
            <v>5.2</v>
          </cell>
          <cell r="B296" t="str">
            <v>Remoção de Ensecadeiras</v>
          </cell>
          <cell r="C296" t="str">
            <v>m³</v>
          </cell>
          <cell r="D296">
            <v>1000</v>
          </cell>
          <cell r="E296">
            <v>5.76</v>
          </cell>
          <cell r="F296">
            <v>5760</v>
          </cell>
        </row>
        <row r="297">
          <cell r="B297" t="str">
            <v>SutTotal item 5.2</v>
          </cell>
          <cell r="F297">
            <v>5760</v>
          </cell>
        </row>
        <row r="299">
          <cell r="A299" t="str">
            <v>5.3</v>
          </cell>
          <cell r="B299" t="str">
            <v xml:space="preserve">Construção do Abrigo do CN-01 </v>
          </cell>
        </row>
        <row r="300">
          <cell r="A300" t="str">
            <v>5.3.1</v>
          </cell>
          <cell r="B300" t="str">
            <v>Construção do Abrigo das Unidades Hidáulicas do Painel da Automação e da Entrada de Energia Coelba, conforme Projeto anexo</v>
          </cell>
          <cell r="C300" t="str">
            <v>m²</v>
          </cell>
          <cell r="D300">
            <v>70</v>
          </cell>
          <cell r="E300" t="str">
            <v>(incluso no item 5.1)</v>
          </cell>
        </row>
        <row r="301">
          <cell r="B301" t="str">
            <v>SutTotal item 5.3</v>
          </cell>
          <cell r="F301">
            <v>0</v>
          </cell>
        </row>
        <row r="303">
          <cell r="A303" t="str">
            <v>5.4</v>
          </cell>
          <cell r="B303" t="str">
            <v>Urbanização da Área do Entorno do Abrigo CN-01</v>
          </cell>
        </row>
        <row r="304">
          <cell r="A304" t="str">
            <v>5.4.1</v>
          </cell>
          <cell r="B304" t="str">
            <v>Meia cana de concreto, diâmetro = 0,30m</v>
          </cell>
          <cell r="C304" t="str">
            <v>m</v>
          </cell>
          <cell r="D304">
            <v>75</v>
          </cell>
          <cell r="E304">
            <v>37.78</v>
          </cell>
          <cell r="F304">
            <v>2833.5</v>
          </cell>
        </row>
        <row r="305">
          <cell r="A305" t="str">
            <v>5.4.2</v>
          </cell>
          <cell r="B305" t="str">
            <v>Meio-fio de concreto</v>
          </cell>
          <cell r="C305" t="str">
            <v>m</v>
          </cell>
          <cell r="D305">
            <v>100</v>
          </cell>
          <cell r="E305">
            <v>37.61</v>
          </cell>
          <cell r="F305">
            <v>3761</v>
          </cell>
        </row>
        <row r="306">
          <cell r="A306" t="str">
            <v>5.4.3</v>
          </cell>
          <cell r="B306" t="str">
            <v>Cerca de delimitação área CN-01, conforme proj. anexo (mourão de concreto e arame farpado com 9 fios)</v>
          </cell>
          <cell r="C306" t="str">
            <v>m</v>
          </cell>
          <cell r="D306">
            <v>130</v>
          </cell>
          <cell r="E306">
            <v>26.75</v>
          </cell>
          <cell r="F306">
            <v>3477.5</v>
          </cell>
        </row>
        <row r="307">
          <cell r="A307" t="str">
            <v>5.4.4</v>
          </cell>
          <cell r="B307" t="str">
            <v>Fornecimento e espalhamento de brita n°01 na área externa do Abrigo CN-01</v>
          </cell>
          <cell r="C307" t="str">
            <v>m³</v>
          </cell>
          <cell r="D307">
            <v>4</v>
          </cell>
          <cell r="E307">
            <v>53.38</v>
          </cell>
          <cell r="F307">
            <v>213.52</v>
          </cell>
        </row>
        <row r="308">
          <cell r="B308" t="str">
            <v>SutTotal item 5.4</v>
          </cell>
          <cell r="F308">
            <v>10285.52</v>
          </cell>
        </row>
        <row r="311">
          <cell r="B311" t="str">
            <v>TOTAL ITEM 5</v>
          </cell>
          <cell r="F311">
            <v>51617.42</v>
          </cell>
        </row>
        <row r="314">
          <cell r="A314">
            <v>6</v>
          </cell>
          <cell r="B314" t="str">
            <v>Obras Civis do CN-02</v>
          </cell>
        </row>
        <row r="316">
          <cell r="A316" t="str">
            <v>6.1</v>
          </cell>
          <cell r="B316" t="str">
            <v>Obras Civis</v>
          </cell>
        </row>
        <row r="317">
          <cell r="A317" t="str">
            <v>6.1.1</v>
          </cell>
          <cell r="B317" t="str">
            <v>Concreto de 2º Estágio na estrutura do CN-02</v>
          </cell>
          <cell r="C317" t="str">
            <v>m³</v>
          </cell>
          <cell r="D317">
            <v>10</v>
          </cell>
          <cell r="E317">
            <v>276.64999999999998</v>
          </cell>
          <cell r="F317">
            <v>2766.5</v>
          </cell>
        </row>
        <row r="318">
          <cell r="A318" t="str">
            <v>6.1.2</v>
          </cell>
          <cell r="B318" t="str">
            <v>Concreto estrutural, fck = 18 Mpa</v>
          </cell>
          <cell r="C318" t="str">
            <v>m³</v>
          </cell>
          <cell r="D318">
            <v>10</v>
          </cell>
          <cell r="E318">
            <v>346.9</v>
          </cell>
          <cell r="F318">
            <v>3469</v>
          </cell>
        </row>
        <row r="319">
          <cell r="A319" t="str">
            <v>6.1.3</v>
          </cell>
          <cell r="B319" t="str">
            <v>Forma p/ concreto estrutural/tampa</v>
          </cell>
          <cell r="C319" t="str">
            <v>m²</v>
          </cell>
          <cell r="D319">
            <v>20</v>
          </cell>
          <cell r="E319">
            <v>54.3</v>
          </cell>
          <cell r="F319">
            <v>1086</v>
          </cell>
        </row>
        <row r="320">
          <cell r="A320" t="str">
            <v>6.1.4</v>
          </cell>
          <cell r="B320" t="str">
            <v>Aço especial CA-50/60</v>
          </cell>
          <cell r="C320" t="str">
            <v>kg</v>
          </cell>
          <cell r="D320">
            <v>1400</v>
          </cell>
          <cell r="E320">
            <v>7.5</v>
          </cell>
          <cell r="F320">
            <v>10500</v>
          </cell>
        </row>
        <row r="321">
          <cell r="A321" t="str">
            <v>6.1.5</v>
          </cell>
          <cell r="B321" t="str">
            <v>Dem.Concreto Armado  c/Martelo Pneum</v>
          </cell>
          <cell r="C321" t="str">
            <v>m³</v>
          </cell>
          <cell r="D321">
            <v>12</v>
          </cell>
          <cell r="E321">
            <v>537.9</v>
          </cell>
          <cell r="F321">
            <v>6454.8</v>
          </cell>
        </row>
        <row r="322">
          <cell r="B322" t="str">
            <v>SubTotal item 6.1</v>
          </cell>
          <cell r="F322">
            <v>24276.3</v>
          </cell>
        </row>
        <row r="324">
          <cell r="A324" t="str">
            <v>6.2</v>
          </cell>
          <cell r="B324" t="str">
            <v>Remoção de Ensecadeiras</v>
          </cell>
          <cell r="C324" t="str">
            <v>m³</v>
          </cell>
          <cell r="D324">
            <v>500</v>
          </cell>
          <cell r="E324">
            <v>5.76</v>
          </cell>
          <cell r="F324">
            <v>2880</v>
          </cell>
        </row>
        <row r="325">
          <cell r="B325" t="str">
            <v>SutTotal item 6.2</v>
          </cell>
          <cell r="F325">
            <v>2880</v>
          </cell>
        </row>
        <row r="327">
          <cell r="A327" t="str">
            <v>6.3</v>
          </cell>
          <cell r="B327" t="str">
            <v xml:space="preserve">Construção do Abrigo do CN-02 </v>
          </cell>
        </row>
        <row r="328">
          <cell r="A328" t="str">
            <v>6.3.1</v>
          </cell>
          <cell r="B328" t="str">
            <v>Construção do Abrigo das Unidades Hidáulicas do Painel da Automação e da Entrada de Energia Coelba, conforme Projeto anexo</v>
          </cell>
          <cell r="C328" t="str">
            <v>m²</v>
          </cell>
          <cell r="D328">
            <v>70</v>
          </cell>
          <cell r="E328" t="str">
            <v>(incluso no item 6.1)</v>
          </cell>
        </row>
        <row r="329">
          <cell r="B329" t="str">
            <v>SubTotal item 6.3</v>
          </cell>
          <cell r="F329">
            <v>0</v>
          </cell>
        </row>
        <row r="331">
          <cell r="A331" t="str">
            <v>6.4</v>
          </cell>
          <cell r="B331" t="str">
            <v>Urbanização da Área do Entorno do Abrigo CN-02</v>
          </cell>
        </row>
        <row r="332">
          <cell r="A332" t="str">
            <v>6.4.1</v>
          </cell>
          <cell r="B332" t="str">
            <v>Meia cana de concreto, diâmetro = 0,30m</v>
          </cell>
          <cell r="C332" t="str">
            <v>m</v>
          </cell>
          <cell r="D332">
            <v>75</v>
          </cell>
          <cell r="E332">
            <v>37.78</v>
          </cell>
          <cell r="F332">
            <v>2833.5</v>
          </cell>
        </row>
        <row r="333">
          <cell r="A333" t="str">
            <v>6.4.2</v>
          </cell>
          <cell r="B333" t="str">
            <v>Meio-fio de concreto</v>
          </cell>
          <cell r="C333" t="str">
            <v>m</v>
          </cell>
          <cell r="D333">
            <v>100</v>
          </cell>
          <cell r="E333">
            <v>37.61</v>
          </cell>
          <cell r="F333">
            <v>3761</v>
          </cell>
        </row>
        <row r="334">
          <cell r="A334" t="str">
            <v>6.4.3</v>
          </cell>
          <cell r="B334" t="str">
            <v>Cerca de delimitação área CN-02, conforme proj. anexo (mourão de concreto e arame farpado com 9 fios)</v>
          </cell>
          <cell r="C334" t="str">
            <v>m</v>
          </cell>
          <cell r="D334">
            <v>130</v>
          </cell>
          <cell r="E334">
            <v>26.75</v>
          </cell>
          <cell r="F334">
            <v>3477.5</v>
          </cell>
        </row>
        <row r="335">
          <cell r="A335" t="str">
            <v>6.4.4</v>
          </cell>
          <cell r="B335" t="str">
            <v>Fornecimento e espalhamento de brita n°01 na área externa do Abrigo CN-02</v>
          </cell>
          <cell r="C335" t="str">
            <v>m³</v>
          </cell>
          <cell r="D335">
            <v>4</v>
          </cell>
          <cell r="E335">
            <v>53.38</v>
          </cell>
          <cell r="F335">
            <v>213.52</v>
          </cell>
        </row>
        <row r="336">
          <cell r="B336" t="str">
            <v>SutTotal item 6.4</v>
          </cell>
          <cell r="F336">
            <v>10285.52</v>
          </cell>
        </row>
        <row r="339">
          <cell r="B339" t="str">
            <v>TOTAL ITEM 6</v>
          </cell>
          <cell r="F339">
            <v>37441.82</v>
          </cell>
        </row>
        <row r="342">
          <cell r="A342">
            <v>7</v>
          </cell>
          <cell r="B342" t="str">
            <v>Obras Civis do CN-03</v>
          </cell>
        </row>
        <row r="344">
          <cell r="A344" t="str">
            <v>7.1</v>
          </cell>
          <cell r="B344" t="str">
            <v>Obras Civis</v>
          </cell>
        </row>
        <row r="345">
          <cell r="A345" t="str">
            <v>7.1.1</v>
          </cell>
          <cell r="B345" t="str">
            <v>Concreto de 2º Estágio na estrutura do CN-03</v>
          </cell>
          <cell r="C345" t="str">
            <v>m³</v>
          </cell>
          <cell r="D345">
            <v>8</v>
          </cell>
          <cell r="E345">
            <v>276.64999999999998</v>
          </cell>
          <cell r="F345">
            <v>2213.1999999999998</v>
          </cell>
        </row>
        <row r="346">
          <cell r="A346" t="str">
            <v>7.1.2</v>
          </cell>
          <cell r="B346" t="str">
            <v>Concreto estrutural, fck = 18 Mpa</v>
          </cell>
          <cell r="C346" t="str">
            <v>m³</v>
          </cell>
          <cell r="D346">
            <v>30</v>
          </cell>
          <cell r="E346">
            <v>346.9</v>
          </cell>
          <cell r="F346">
            <v>10407</v>
          </cell>
        </row>
        <row r="347">
          <cell r="A347" t="str">
            <v>7.1.3</v>
          </cell>
          <cell r="B347" t="str">
            <v>Forma p/ concreto estrutural/tampa</v>
          </cell>
          <cell r="C347" t="str">
            <v>m²</v>
          </cell>
          <cell r="D347">
            <v>8</v>
          </cell>
          <cell r="E347">
            <v>54.3</v>
          </cell>
          <cell r="F347">
            <v>434.4</v>
          </cell>
        </row>
        <row r="348">
          <cell r="A348" t="str">
            <v>7.1.4</v>
          </cell>
          <cell r="B348" t="str">
            <v>Aço especial CA-50/60</v>
          </cell>
          <cell r="C348" t="str">
            <v>kg</v>
          </cell>
          <cell r="D348">
            <v>500</v>
          </cell>
          <cell r="E348">
            <v>7.5</v>
          </cell>
          <cell r="F348">
            <v>3750</v>
          </cell>
        </row>
        <row r="349">
          <cell r="A349" t="str">
            <v>7.1.5</v>
          </cell>
          <cell r="B349" t="str">
            <v>Dem.Concreto Armado  c/Martelo Pneum</v>
          </cell>
          <cell r="C349" t="str">
            <v>m³</v>
          </cell>
          <cell r="D349">
            <v>0</v>
          </cell>
          <cell r="E349">
            <v>537.9</v>
          </cell>
          <cell r="F349">
            <v>0</v>
          </cell>
        </row>
        <row r="350">
          <cell r="A350" t="str">
            <v>7.1.6</v>
          </cell>
          <cell r="B350" t="str">
            <v>Concreto simples (fck=15MPa) com armação superficial</v>
          </cell>
          <cell r="C350" t="str">
            <v>m³</v>
          </cell>
          <cell r="D350">
            <v>12</v>
          </cell>
          <cell r="E350">
            <v>1402.15</v>
          </cell>
          <cell r="F350">
            <v>16825.8</v>
          </cell>
        </row>
        <row r="351">
          <cell r="B351" t="str">
            <v>SubTotal item7.1</v>
          </cell>
          <cell r="F351">
            <v>33630.400000000001</v>
          </cell>
        </row>
        <row r="353">
          <cell r="A353" t="str">
            <v>7.2</v>
          </cell>
          <cell r="B353" t="str">
            <v>Remoção de Ensecadeiras</v>
          </cell>
          <cell r="C353" t="str">
            <v>m³</v>
          </cell>
          <cell r="D353">
            <v>500</v>
          </cell>
          <cell r="E353">
            <v>5.76</v>
          </cell>
          <cell r="F353">
            <v>2880</v>
          </cell>
        </row>
        <row r="354">
          <cell r="B354" t="str">
            <v>SutTotal item 7.2</v>
          </cell>
          <cell r="F354">
            <v>2880</v>
          </cell>
        </row>
        <row r="356">
          <cell r="A356" t="str">
            <v>7.3</v>
          </cell>
          <cell r="B356" t="str">
            <v xml:space="preserve">Construção do Abrigo do CN-03 </v>
          </cell>
        </row>
        <row r="357">
          <cell r="A357" t="str">
            <v>7.3.1</v>
          </cell>
          <cell r="B357" t="str">
            <v>Construção do Abrigo das Unidades Hidáulicas do Painel da Automação e da Entrada de Energia Coelba, conforme Projeto anexo</v>
          </cell>
          <cell r="C357" t="str">
            <v>m²</v>
          </cell>
          <cell r="D357">
            <v>35</v>
          </cell>
          <cell r="E357" t="str">
            <v>(incluso no item 7.1)</v>
          </cell>
        </row>
        <row r="358">
          <cell r="B358" t="str">
            <v>SubTotal item 7.3</v>
          </cell>
          <cell r="F358">
            <v>0</v>
          </cell>
        </row>
        <row r="360">
          <cell r="A360" t="str">
            <v>7.4</v>
          </cell>
          <cell r="B360" t="str">
            <v>Urbanização da Área do Entorno do Abrigo CN-03</v>
          </cell>
        </row>
        <row r="361">
          <cell r="A361" t="str">
            <v>7.4.1</v>
          </cell>
          <cell r="B361" t="str">
            <v>Meia cana de concreto, diâmetro = 0,30m</v>
          </cell>
          <cell r="C361" t="str">
            <v>m</v>
          </cell>
          <cell r="D361">
            <v>50</v>
          </cell>
          <cell r="E361">
            <v>37.78</v>
          </cell>
          <cell r="F361">
            <v>1889</v>
          </cell>
        </row>
        <row r="362">
          <cell r="A362" t="str">
            <v>7.4.2</v>
          </cell>
          <cell r="B362" t="str">
            <v>Meio-fio de concreto</v>
          </cell>
          <cell r="C362" t="str">
            <v>m</v>
          </cell>
          <cell r="D362">
            <v>80</v>
          </cell>
          <cell r="E362">
            <v>37.61</v>
          </cell>
          <cell r="F362">
            <v>3008.8</v>
          </cell>
        </row>
        <row r="363">
          <cell r="A363" t="str">
            <v>7.4.3</v>
          </cell>
          <cell r="B363" t="str">
            <v>Cerca de delimitação área CN-03, conforme proj. anexo (mourão de concreto e arame farpado com 9 fios)</v>
          </cell>
          <cell r="C363" t="str">
            <v>m</v>
          </cell>
          <cell r="D363">
            <v>120</v>
          </cell>
          <cell r="E363">
            <v>26.75</v>
          </cell>
          <cell r="F363">
            <v>3210</v>
          </cell>
        </row>
        <row r="364">
          <cell r="A364" t="str">
            <v>7.4.4</v>
          </cell>
          <cell r="B364" t="str">
            <v>Fornecimento e espalhamento de brita n°01 na área externa do Abrigo CN-02</v>
          </cell>
          <cell r="C364" t="str">
            <v>m³</v>
          </cell>
          <cell r="D364">
            <v>3</v>
          </cell>
          <cell r="E364">
            <v>53.38</v>
          </cell>
          <cell r="F364">
            <v>160.13999999999999</v>
          </cell>
        </row>
        <row r="365">
          <cell r="B365" t="str">
            <v>SutTotal item 7.4</v>
          </cell>
          <cell r="F365">
            <v>8267.94</v>
          </cell>
        </row>
        <row r="368">
          <cell r="B368" t="str">
            <v>TOTAL ITEM 7</v>
          </cell>
          <cell r="F368">
            <v>44778.34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41"/>
  <sheetViews>
    <sheetView tabSelected="1" zoomScaleNormal="100" zoomScaleSheetLayoutView="100" workbookViewId="0">
      <selection sqref="A1:G2"/>
    </sheetView>
    <sheetView tabSelected="1" workbookViewId="1">
      <selection sqref="A1:G2"/>
    </sheetView>
  </sheetViews>
  <sheetFormatPr defaultColWidth="0" defaultRowHeight="12.75" zeroHeight="1" x14ac:dyDescent="0.2"/>
  <cols>
    <col min="1" max="1" width="5.7109375" style="182" customWidth="1"/>
    <col min="2" max="2" width="30.7109375" style="183" customWidth="1"/>
    <col min="3" max="4" width="4.7109375" style="183" customWidth="1"/>
    <col min="5" max="6" width="8.7109375" style="183" customWidth="1"/>
    <col min="7" max="7" width="7.7109375" style="183" customWidth="1"/>
    <col min="8" max="8" width="10.7109375" style="183" customWidth="1"/>
    <col min="9" max="9" width="10.7109375" style="184" customWidth="1"/>
    <col min="10" max="10" width="15.7109375" style="11" hidden="1" customWidth="1"/>
    <col min="11" max="11" width="6.7109375" style="6" hidden="1" customWidth="1"/>
    <col min="12" max="16384" width="9.140625" style="8" hidden="1"/>
  </cols>
  <sheetData>
    <row r="1" spans="1:11" ht="15" customHeight="1" x14ac:dyDescent="0.2">
      <c r="A1" s="211" t="s">
        <v>0</v>
      </c>
      <c r="B1" s="212"/>
      <c r="C1" s="212"/>
      <c r="D1" s="212"/>
      <c r="E1" s="212"/>
      <c r="F1" s="212"/>
      <c r="G1" s="213"/>
      <c r="H1" s="220" t="s">
        <v>1</v>
      </c>
      <c r="I1" s="221"/>
    </row>
    <row r="2" spans="1:11" ht="15" customHeight="1" x14ac:dyDescent="0.2">
      <c r="A2" s="214"/>
      <c r="B2" s="215"/>
      <c r="C2" s="215"/>
      <c r="D2" s="215"/>
      <c r="E2" s="215"/>
      <c r="F2" s="215"/>
      <c r="G2" s="216"/>
      <c r="H2" s="222" t="s">
        <v>135</v>
      </c>
      <c r="I2" s="223"/>
    </row>
    <row r="3" spans="1:11" ht="15" customHeight="1" x14ac:dyDescent="0.2">
      <c r="A3" s="224" t="s">
        <v>2</v>
      </c>
      <c r="B3" s="225"/>
      <c r="C3" s="225"/>
      <c r="D3" s="225"/>
      <c r="E3" s="225"/>
      <c r="F3" s="225"/>
      <c r="G3" s="225"/>
      <c r="H3" s="225"/>
      <c r="I3" s="226"/>
    </row>
    <row r="4" spans="1:11" ht="15" customHeight="1" x14ac:dyDescent="0.2">
      <c r="A4" s="227"/>
      <c r="B4" s="228"/>
      <c r="C4" s="228"/>
      <c r="D4" s="228"/>
      <c r="E4" s="228"/>
      <c r="F4" s="228"/>
      <c r="G4" s="228"/>
      <c r="H4" s="228"/>
      <c r="I4" s="229"/>
    </row>
    <row r="5" spans="1:11" ht="15" customHeight="1" x14ac:dyDescent="0.2">
      <c r="A5" s="230" t="s">
        <v>54</v>
      </c>
      <c r="B5" s="231"/>
      <c r="C5" s="231"/>
      <c r="D5" s="217" t="s">
        <v>179</v>
      </c>
      <c r="E5" s="218"/>
      <c r="F5" s="218"/>
      <c r="G5" s="219"/>
      <c r="H5" s="217" t="s">
        <v>3</v>
      </c>
      <c r="I5" s="219"/>
    </row>
    <row r="6" spans="1:11" ht="30" customHeight="1" x14ac:dyDescent="0.2">
      <c r="A6" s="205" t="s">
        <v>165</v>
      </c>
      <c r="B6" s="206"/>
      <c r="C6" s="207"/>
      <c r="D6" s="210" t="s">
        <v>178</v>
      </c>
      <c r="E6" s="208"/>
      <c r="F6" s="208"/>
      <c r="G6" s="209"/>
      <c r="H6" s="208"/>
      <c r="I6" s="209"/>
      <c r="K6" s="8"/>
    </row>
    <row r="7" spans="1:11" ht="15" customHeight="1" x14ac:dyDescent="0.2">
      <c r="A7" s="46" t="s">
        <v>55</v>
      </c>
      <c r="B7" s="46" t="s">
        <v>67</v>
      </c>
      <c r="C7" s="47" t="s">
        <v>56</v>
      </c>
      <c r="D7" s="48" t="s">
        <v>57</v>
      </c>
      <c r="E7" s="49" t="s">
        <v>90</v>
      </c>
      <c r="F7" s="48" t="s">
        <v>91</v>
      </c>
      <c r="G7" s="51" t="s">
        <v>66</v>
      </c>
      <c r="H7" s="50" t="s">
        <v>92</v>
      </c>
      <c r="I7" s="50" t="s">
        <v>93</v>
      </c>
      <c r="J7" s="7"/>
      <c r="K7" s="8"/>
    </row>
    <row r="8" spans="1:11" s="10" customFormat="1" ht="15" customHeight="1" x14ac:dyDescent="0.2">
      <c r="A8" s="52" t="s">
        <v>63</v>
      </c>
      <c r="B8" s="53" t="s">
        <v>58</v>
      </c>
      <c r="C8" s="95"/>
      <c r="D8" s="96"/>
      <c r="E8" s="96"/>
      <c r="F8" s="96"/>
      <c r="G8" s="97"/>
      <c r="H8" s="54">
        <f>SUM(H9:H15)</f>
        <v>0</v>
      </c>
      <c r="I8" s="55">
        <f>SUM(I9:I15)</f>
        <v>0</v>
      </c>
      <c r="J8" s="44"/>
    </row>
    <row r="9" spans="1:11" ht="15" customHeight="1" x14ac:dyDescent="0.2">
      <c r="A9" s="56" t="s">
        <v>11</v>
      </c>
      <c r="B9" s="57" t="s">
        <v>124</v>
      </c>
      <c r="C9" s="58" t="s">
        <v>80</v>
      </c>
      <c r="D9" s="59">
        <v>24</v>
      </c>
      <c r="E9" s="67">
        <v>0</v>
      </c>
      <c r="F9" s="60">
        <f>ROUND(E9*G9,2)</f>
        <v>0</v>
      </c>
      <c r="G9" s="63">
        <f>FCON2.1_FatorK1!$E$37</f>
        <v>2.3664000000000001</v>
      </c>
      <c r="H9" s="60">
        <f t="shared" ref="H9:H21" si="0">ROUND(D9*E9,2)</f>
        <v>0</v>
      </c>
      <c r="I9" s="62">
        <f t="shared" ref="I9:I21" si="1">ROUND(F9*D9,2)</f>
        <v>0</v>
      </c>
      <c r="J9" s="9"/>
      <c r="K9" s="8"/>
    </row>
    <row r="10" spans="1:11" ht="15" customHeight="1" x14ac:dyDescent="0.2">
      <c r="A10" s="56" t="s">
        <v>11</v>
      </c>
      <c r="B10" s="57" t="s">
        <v>123</v>
      </c>
      <c r="C10" s="58" t="s">
        <v>80</v>
      </c>
      <c r="D10" s="59">
        <v>24</v>
      </c>
      <c r="E10" s="67">
        <v>0</v>
      </c>
      <c r="F10" s="60">
        <f>ROUND(E10*G10,2)</f>
        <v>0</v>
      </c>
      <c r="G10" s="63">
        <f>FCON2.1_FatorK1!$E$37</f>
        <v>2.3664000000000001</v>
      </c>
      <c r="H10" s="60">
        <f t="shared" si="0"/>
        <v>0</v>
      </c>
      <c r="I10" s="62">
        <f t="shared" si="1"/>
        <v>0</v>
      </c>
      <c r="J10" s="43"/>
      <c r="K10" s="8"/>
    </row>
    <row r="11" spans="1:11" ht="15" customHeight="1" x14ac:dyDescent="0.2">
      <c r="A11" s="56" t="s">
        <v>11</v>
      </c>
      <c r="B11" s="57" t="s">
        <v>148</v>
      </c>
      <c r="C11" s="58" t="s">
        <v>80</v>
      </c>
      <c r="D11" s="59">
        <v>24</v>
      </c>
      <c r="E11" s="67">
        <v>0</v>
      </c>
      <c r="F11" s="60">
        <f>ROUND(E11*G11,2)</f>
        <v>0</v>
      </c>
      <c r="G11" s="63">
        <f>FCON2.1_FatorK1!$E$37</f>
        <v>2.3664000000000001</v>
      </c>
      <c r="H11" s="60">
        <f t="shared" ref="H11" si="2">ROUND(D11*E11,2)</f>
        <v>0</v>
      </c>
      <c r="I11" s="62">
        <f t="shared" ref="I11" si="3">ROUND(F11*D11,2)</f>
        <v>0</v>
      </c>
      <c r="J11" s="43"/>
      <c r="K11" s="8"/>
    </row>
    <row r="12" spans="1:11" ht="15" customHeight="1" x14ac:dyDescent="0.2">
      <c r="A12" s="56" t="s">
        <v>149</v>
      </c>
      <c r="B12" s="57" t="s">
        <v>161</v>
      </c>
      <c r="C12" s="58" t="s">
        <v>80</v>
      </c>
      <c r="D12" s="59">
        <v>24</v>
      </c>
      <c r="E12" s="67">
        <v>0</v>
      </c>
      <c r="F12" s="60">
        <f t="shared" ref="F12" si="4">ROUND(E12*G12,2)</f>
        <v>0</v>
      </c>
      <c r="G12" s="63">
        <f>FCON2.1_FatorK1!$E$37</f>
        <v>2.3664000000000001</v>
      </c>
      <c r="H12" s="60">
        <f>ROUND(D12*E12,2)</f>
        <v>0</v>
      </c>
      <c r="I12" s="62">
        <f t="shared" ref="I12" si="5">ROUND(F12*D12,2)</f>
        <v>0</v>
      </c>
      <c r="J12" s="43"/>
      <c r="K12" s="8"/>
    </row>
    <row r="13" spans="1:11" ht="15" customHeight="1" x14ac:dyDescent="0.2">
      <c r="A13" s="56" t="s">
        <v>149</v>
      </c>
      <c r="B13" s="57" t="s">
        <v>162</v>
      </c>
      <c r="C13" s="58" t="s">
        <v>80</v>
      </c>
      <c r="D13" s="59">
        <v>24</v>
      </c>
      <c r="E13" s="67">
        <v>0</v>
      </c>
      <c r="F13" s="60">
        <f t="shared" ref="F13" si="6">ROUND(E13*G13,2)</f>
        <v>0</v>
      </c>
      <c r="G13" s="63">
        <f>FCON2.1_FatorK1!$E$37</f>
        <v>2.3664000000000001</v>
      </c>
      <c r="H13" s="60">
        <f t="shared" ref="H13" si="7">ROUND(D13*E13,2)</f>
        <v>0</v>
      </c>
      <c r="I13" s="62">
        <f t="shared" ref="I13" si="8">ROUND(F13*D13,2)</f>
        <v>0</v>
      </c>
      <c r="J13" s="43"/>
      <c r="K13" s="8"/>
    </row>
    <row r="14" spans="1:11" ht="15" customHeight="1" x14ac:dyDescent="0.2">
      <c r="A14" s="56" t="s">
        <v>81</v>
      </c>
      <c r="B14" s="57" t="s">
        <v>163</v>
      </c>
      <c r="C14" s="58" t="s">
        <v>80</v>
      </c>
      <c r="D14" s="59">
        <v>48</v>
      </c>
      <c r="E14" s="67">
        <v>0</v>
      </c>
      <c r="F14" s="60">
        <f>ROUND(E14*G14,2)</f>
        <v>0</v>
      </c>
      <c r="G14" s="63">
        <f>FCON2.2_FatorK1!$E$37</f>
        <v>1.6953</v>
      </c>
      <c r="H14" s="60">
        <f t="shared" si="0"/>
        <v>0</v>
      </c>
      <c r="I14" s="62">
        <f t="shared" si="1"/>
        <v>0</v>
      </c>
      <c r="J14" s="43"/>
      <c r="K14" s="8"/>
    </row>
    <row r="15" spans="1:11" ht="15" customHeight="1" x14ac:dyDescent="0.2">
      <c r="A15" s="56" t="s">
        <v>150</v>
      </c>
      <c r="B15" s="118" t="s">
        <v>164</v>
      </c>
      <c r="C15" s="59" t="s">
        <v>80</v>
      </c>
      <c r="D15" s="59">
        <v>48</v>
      </c>
      <c r="E15" s="67">
        <v>0</v>
      </c>
      <c r="F15" s="60">
        <f>ROUND(E15*G15,2)</f>
        <v>0</v>
      </c>
      <c r="G15" s="63">
        <f>FCON2.2_FatorK1!$E$37</f>
        <v>1.6953</v>
      </c>
      <c r="H15" s="60">
        <f t="shared" ref="H15" si="9">ROUND(D15*E15,2)</f>
        <v>0</v>
      </c>
      <c r="I15" s="62">
        <f t="shared" ref="I15" si="10">ROUND(F15*D15,2)</f>
        <v>0</v>
      </c>
      <c r="J15" s="43"/>
      <c r="K15" s="8"/>
    </row>
    <row r="16" spans="1:11" s="10" customFormat="1" ht="15" customHeight="1" x14ac:dyDescent="0.2">
      <c r="A16" s="64" t="s">
        <v>64</v>
      </c>
      <c r="B16" s="65" t="s">
        <v>59</v>
      </c>
      <c r="C16" s="98"/>
      <c r="D16" s="99"/>
      <c r="E16" s="155"/>
      <c r="F16" s="99"/>
      <c r="G16" s="100"/>
      <c r="H16" s="66">
        <f>SUM(H17:H19)</f>
        <v>0</v>
      </c>
      <c r="I16" s="55">
        <f>SUM(I17:I19)</f>
        <v>0</v>
      </c>
      <c r="J16" s="12"/>
    </row>
    <row r="17" spans="1:11" ht="15" customHeight="1" x14ac:dyDescent="0.2">
      <c r="A17" s="56" t="s">
        <v>60</v>
      </c>
      <c r="B17" s="57" t="s">
        <v>62</v>
      </c>
      <c r="C17" s="58" t="s">
        <v>65</v>
      </c>
      <c r="D17" s="59">
        <f>24*3*5</f>
        <v>360</v>
      </c>
      <c r="E17" s="67">
        <v>0</v>
      </c>
      <c r="F17" s="60">
        <f>ROUND(E17*G17,2)</f>
        <v>0</v>
      </c>
      <c r="G17" s="61">
        <f>FCON3_FatorK234!$E$19</f>
        <v>1.2558</v>
      </c>
      <c r="H17" s="60">
        <f t="shared" si="0"/>
        <v>0</v>
      </c>
      <c r="I17" s="62">
        <f t="shared" si="1"/>
        <v>0</v>
      </c>
      <c r="K17" s="8"/>
    </row>
    <row r="18" spans="1:11" ht="15" customHeight="1" x14ac:dyDescent="0.2">
      <c r="A18" s="56" t="s">
        <v>61</v>
      </c>
      <c r="B18" s="57" t="s">
        <v>152</v>
      </c>
      <c r="C18" s="68" t="s">
        <v>65</v>
      </c>
      <c r="D18" s="59">
        <f>24*5</f>
        <v>120</v>
      </c>
      <c r="E18" s="67">
        <v>0</v>
      </c>
      <c r="F18" s="60">
        <f>ROUND(E18*G18,2)</f>
        <v>0</v>
      </c>
      <c r="G18" s="63">
        <f>FCON3_FatorK234!$E$19</f>
        <v>1.2558</v>
      </c>
      <c r="H18" s="60">
        <f t="shared" si="0"/>
        <v>0</v>
      </c>
      <c r="I18" s="62">
        <f t="shared" si="1"/>
        <v>0</v>
      </c>
      <c r="K18" s="8"/>
    </row>
    <row r="19" spans="1:11" ht="15" customHeight="1" x14ac:dyDescent="0.2">
      <c r="A19" s="56" t="s">
        <v>125</v>
      </c>
      <c r="B19" s="57" t="s">
        <v>151</v>
      </c>
      <c r="C19" s="70" t="s">
        <v>79</v>
      </c>
      <c r="D19" s="59">
        <f>24*3</f>
        <v>72</v>
      </c>
      <c r="E19" s="67">
        <v>0</v>
      </c>
      <c r="F19" s="60">
        <f>ROUND(E19*G19,2)</f>
        <v>0</v>
      </c>
      <c r="G19" s="72">
        <f>FCON3_FatorK234!$E$19</f>
        <v>1.2558</v>
      </c>
      <c r="H19" s="60">
        <f t="shared" si="0"/>
        <v>0</v>
      </c>
      <c r="I19" s="62">
        <f t="shared" si="1"/>
        <v>0</v>
      </c>
      <c r="K19" s="8"/>
    </row>
    <row r="20" spans="1:11" s="10" customFormat="1" ht="15" customHeight="1" x14ac:dyDescent="0.2">
      <c r="A20" s="64" t="s">
        <v>121</v>
      </c>
      <c r="B20" s="117" t="s">
        <v>120</v>
      </c>
      <c r="C20" s="98"/>
      <c r="D20" s="99"/>
      <c r="E20" s="155"/>
      <c r="F20" s="99"/>
      <c r="G20" s="100"/>
      <c r="H20" s="66">
        <f>SUM(H21:H25)</f>
        <v>0</v>
      </c>
      <c r="I20" s="54">
        <f>SUM(I21:I25)</f>
        <v>0</v>
      </c>
      <c r="J20" s="37"/>
    </row>
    <row r="21" spans="1:11" ht="22.5" x14ac:dyDescent="0.2">
      <c r="A21" s="56" t="s">
        <v>122</v>
      </c>
      <c r="B21" s="170" t="s">
        <v>160</v>
      </c>
      <c r="C21" s="68" t="s">
        <v>79</v>
      </c>
      <c r="D21" s="113">
        <v>5</v>
      </c>
      <c r="E21" s="60">
        <v>0</v>
      </c>
      <c r="F21" s="60">
        <f>ROUND(E21*G21,2)</f>
        <v>0</v>
      </c>
      <c r="G21" s="113">
        <f>FCON3_FatorK234!$E$19</f>
        <v>1.2558</v>
      </c>
      <c r="H21" s="60">
        <f t="shared" si="0"/>
        <v>0</v>
      </c>
      <c r="I21" s="62">
        <f t="shared" si="1"/>
        <v>0</v>
      </c>
      <c r="K21" s="8"/>
    </row>
    <row r="22" spans="1:11" ht="15" customHeight="1" x14ac:dyDescent="0.2">
      <c r="A22" s="56" t="s">
        <v>154</v>
      </c>
      <c r="B22" s="57" t="s">
        <v>153</v>
      </c>
      <c r="C22" s="68" t="s">
        <v>79</v>
      </c>
      <c r="D22" s="113">
        <v>5</v>
      </c>
      <c r="E22" s="60">
        <v>0</v>
      </c>
      <c r="F22" s="60">
        <f>ROUND(E22*G22,2)</f>
        <v>0</v>
      </c>
      <c r="G22" s="113">
        <f>FCON3_FatorK234!$E$19</f>
        <v>1.2558</v>
      </c>
      <c r="H22" s="60">
        <f t="shared" ref="H22" si="11">ROUND(D22*E22,2)</f>
        <v>0</v>
      </c>
      <c r="I22" s="62">
        <f t="shared" ref="I22" si="12">ROUND(F22*D22,2)</f>
        <v>0</v>
      </c>
      <c r="K22" s="8"/>
    </row>
    <row r="23" spans="1:11" ht="15" customHeight="1" x14ac:dyDescent="0.2">
      <c r="A23" s="56" t="s">
        <v>155</v>
      </c>
      <c r="B23" s="57" t="s">
        <v>200</v>
      </c>
      <c r="C23" s="68" t="s">
        <v>158</v>
      </c>
      <c r="D23" s="113">
        <f>2*5</f>
        <v>10</v>
      </c>
      <c r="E23" s="60">
        <v>0</v>
      </c>
      <c r="F23" s="60">
        <f>ROUND(E23*G23,2)</f>
        <v>0</v>
      </c>
      <c r="G23" s="113">
        <f>FCON3_FatorK234!$E$19</f>
        <v>1.2558</v>
      </c>
      <c r="H23" s="60">
        <f t="shared" ref="H23" si="13">ROUND(D23*E23,2)</f>
        <v>0</v>
      </c>
      <c r="I23" s="62">
        <f t="shared" ref="I23" si="14">ROUND(F23*D23,2)</f>
        <v>0</v>
      </c>
      <c r="K23" s="8"/>
    </row>
    <row r="24" spans="1:11" ht="15" customHeight="1" x14ac:dyDescent="0.2">
      <c r="A24" s="56" t="s">
        <v>156</v>
      </c>
      <c r="B24" s="57" t="s">
        <v>201</v>
      </c>
      <c r="C24" s="68" t="s">
        <v>158</v>
      </c>
      <c r="D24" s="113">
        <v>2</v>
      </c>
      <c r="E24" s="60">
        <v>0</v>
      </c>
      <c r="F24" s="60">
        <f t="shared" ref="F24:F25" si="15">ROUND(E24*G24,2)</f>
        <v>0</v>
      </c>
      <c r="G24" s="113">
        <f>FCON3_FatorK234!$E$19</f>
        <v>1.2558</v>
      </c>
      <c r="H24" s="60">
        <f t="shared" ref="H24:H25" si="16">ROUND(D24*E24,2)</f>
        <v>0</v>
      </c>
      <c r="I24" s="62">
        <f t="shared" ref="I24:I25" si="17">ROUND(F24*D24,2)</f>
        <v>0</v>
      </c>
      <c r="K24" s="8"/>
    </row>
    <row r="25" spans="1:11" ht="24.95" customHeight="1" x14ac:dyDescent="0.2">
      <c r="A25" s="56" t="s">
        <v>159</v>
      </c>
      <c r="B25" s="170" t="s">
        <v>245</v>
      </c>
      <c r="C25" s="68" t="s">
        <v>79</v>
      </c>
      <c r="D25" s="113">
        <v>1</v>
      </c>
      <c r="E25" s="60">
        <v>0</v>
      </c>
      <c r="F25" s="60">
        <f t="shared" si="15"/>
        <v>0</v>
      </c>
      <c r="G25" s="113">
        <f>FCON3_FatorK234!$E$19</f>
        <v>1.2558</v>
      </c>
      <c r="H25" s="60">
        <f t="shared" si="16"/>
        <v>0</v>
      </c>
      <c r="I25" s="62">
        <f t="shared" si="17"/>
        <v>0</v>
      </c>
      <c r="K25" s="8"/>
    </row>
    <row r="26" spans="1:11" s="10" customFormat="1" ht="15" customHeight="1" x14ac:dyDescent="0.2">
      <c r="A26" s="200" t="s">
        <v>88</v>
      </c>
      <c r="B26" s="200"/>
      <c r="C26" s="200"/>
      <c r="D26" s="200"/>
      <c r="E26" s="200"/>
      <c r="F26" s="201">
        <f>H8+H20+H16</f>
        <v>0</v>
      </c>
      <c r="G26" s="201"/>
      <c r="H26" s="201"/>
      <c r="I26" s="201"/>
      <c r="J26" s="101"/>
      <c r="K26" s="73"/>
    </row>
    <row r="27" spans="1:11" s="10" customFormat="1" ht="15" customHeight="1" x14ac:dyDescent="0.2">
      <c r="A27" s="200" t="s">
        <v>166</v>
      </c>
      <c r="B27" s="200"/>
      <c r="C27" s="200"/>
      <c r="D27" s="200"/>
      <c r="E27" s="200"/>
      <c r="F27" s="202">
        <f>F28-F26</f>
        <v>0</v>
      </c>
      <c r="G27" s="203"/>
      <c r="H27" s="203"/>
      <c r="I27" s="204"/>
      <c r="J27" s="12"/>
      <c r="K27" s="73"/>
    </row>
    <row r="28" spans="1:11" s="10" customFormat="1" ht="15" customHeight="1" x14ac:dyDescent="0.2">
      <c r="A28" s="200" t="s">
        <v>82</v>
      </c>
      <c r="B28" s="200"/>
      <c r="C28" s="200"/>
      <c r="D28" s="200"/>
      <c r="E28" s="200"/>
      <c r="F28" s="201">
        <f>I8+I20+I16</f>
        <v>0</v>
      </c>
      <c r="G28" s="201"/>
      <c r="H28" s="201"/>
      <c r="I28" s="201"/>
      <c r="J28" s="101"/>
      <c r="K28" s="73"/>
    </row>
    <row r="29" spans="1:11" ht="15" customHeight="1" x14ac:dyDescent="0.2">
      <c r="A29" s="242" t="s">
        <v>4</v>
      </c>
      <c r="B29" s="243"/>
      <c r="C29" s="244"/>
      <c r="D29" s="244"/>
      <c r="E29" s="244"/>
      <c r="F29" s="160"/>
      <c r="G29" s="160"/>
      <c r="H29" s="242" t="s">
        <v>89</v>
      </c>
      <c r="I29" s="246"/>
      <c r="J29" s="102"/>
    </row>
    <row r="30" spans="1:11" ht="15" customHeight="1" x14ac:dyDescent="0.2">
      <c r="A30" s="239"/>
      <c r="B30" s="240"/>
      <c r="C30" s="240"/>
      <c r="D30" s="240"/>
      <c r="E30" s="240"/>
      <c r="F30" s="240"/>
      <c r="G30" s="241"/>
      <c r="H30" s="247"/>
      <c r="I30" s="248"/>
    </row>
    <row r="31" spans="1:11" ht="15" customHeight="1" x14ac:dyDescent="0.2">
      <c r="A31" s="245" t="s">
        <v>6</v>
      </c>
      <c r="B31" s="244"/>
      <c r="C31" s="244"/>
      <c r="D31" s="244"/>
      <c r="E31" s="244"/>
      <c r="F31" s="160"/>
      <c r="G31" s="160"/>
      <c r="H31" s="159" t="s">
        <v>7</v>
      </c>
      <c r="I31" s="162"/>
    </row>
    <row r="32" spans="1:11" ht="15" customHeight="1" x14ac:dyDescent="0.2">
      <c r="A32" s="239"/>
      <c r="B32" s="240"/>
      <c r="C32" s="240"/>
      <c r="D32" s="240"/>
      <c r="E32" s="240"/>
      <c r="F32" s="240"/>
      <c r="G32" s="241"/>
      <c r="H32" s="239"/>
      <c r="I32" s="241"/>
    </row>
    <row r="33" spans="1:9" ht="15" customHeight="1" x14ac:dyDescent="0.2">
      <c r="A33" s="242" t="s">
        <v>8</v>
      </c>
      <c r="B33" s="243"/>
      <c r="C33" s="243"/>
      <c r="D33" s="243"/>
      <c r="E33" s="243"/>
      <c r="F33" s="243"/>
      <c r="G33" s="243"/>
      <c r="H33" s="243"/>
      <c r="I33" s="246"/>
    </row>
    <row r="34" spans="1:9" ht="15" customHeight="1" x14ac:dyDescent="0.2">
      <c r="A34" s="232" t="s">
        <v>97</v>
      </c>
      <c r="B34" s="233"/>
      <c r="C34" s="233"/>
      <c r="D34" s="233"/>
      <c r="E34" s="233"/>
      <c r="F34" s="233"/>
      <c r="G34" s="233"/>
      <c r="H34" s="233"/>
      <c r="I34" s="234"/>
    </row>
    <row r="35" spans="1:9" ht="15" customHeight="1" x14ac:dyDescent="0.2">
      <c r="A35" s="232" t="s">
        <v>168</v>
      </c>
      <c r="B35" s="233"/>
      <c r="C35" s="233"/>
      <c r="D35" s="233"/>
      <c r="E35" s="233"/>
      <c r="F35" s="233"/>
      <c r="G35" s="233"/>
      <c r="H35" s="233"/>
      <c r="I35" s="234"/>
    </row>
    <row r="36" spans="1:9" ht="15" customHeight="1" x14ac:dyDescent="0.2">
      <c r="A36" s="232" t="s">
        <v>169</v>
      </c>
      <c r="B36" s="233"/>
      <c r="C36" s="233"/>
      <c r="D36" s="233"/>
      <c r="E36" s="233"/>
      <c r="F36" s="233"/>
      <c r="G36" s="233"/>
      <c r="H36" s="233"/>
      <c r="I36" s="234"/>
    </row>
    <row r="37" spans="1:9" ht="15" customHeight="1" x14ac:dyDescent="0.2">
      <c r="A37" s="230" t="s">
        <v>98</v>
      </c>
      <c r="B37" s="231"/>
      <c r="C37" s="231"/>
      <c r="D37" s="231"/>
      <c r="E37" s="231"/>
      <c r="F37" s="231"/>
      <c r="G37" s="231"/>
      <c r="H37" s="231"/>
      <c r="I37" s="238"/>
    </row>
    <row r="38" spans="1:9" ht="15" customHeight="1" x14ac:dyDescent="0.2">
      <c r="A38" s="232" t="s">
        <v>170</v>
      </c>
      <c r="B38" s="233"/>
      <c r="C38" s="233"/>
      <c r="D38" s="233"/>
      <c r="E38" s="233"/>
      <c r="F38" s="233"/>
      <c r="G38" s="233"/>
      <c r="H38" s="233"/>
      <c r="I38" s="234"/>
    </row>
    <row r="39" spans="1:9" ht="15" customHeight="1" x14ac:dyDescent="0.2">
      <c r="A39" s="230" t="s">
        <v>99</v>
      </c>
      <c r="B39" s="231"/>
      <c r="C39" s="231"/>
      <c r="D39" s="231"/>
      <c r="E39" s="231"/>
      <c r="F39" s="231"/>
      <c r="G39" s="231"/>
      <c r="H39" s="231"/>
      <c r="I39" s="238"/>
    </row>
    <row r="40" spans="1:9" ht="15" customHeight="1" x14ac:dyDescent="0.2">
      <c r="A40" s="235" t="s">
        <v>100</v>
      </c>
      <c r="B40" s="236"/>
      <c r="C40" s="236"/>
      <c r="D40" s="236"/>
      <c r="E40" s="236"/>
      <c r="F40" s="236"/>
      <c r="G40" s="236"/>
      <c r="H40" s="236"/>
      <c r="I40" s="237"/>
    </row>
    <row r="41" spans="1:9" hidden="1" x14ac:dyDescent="0.2"/>
  </sheetData>
  <mergeCells count="32">
    <mergeCell ref="A32:G32"/>
    <mergeCell ref="H32:I32"/>
    <mergeCell ref="A29:E29"/>
    <mergeCell ref="A31:E31"/>
    <mergeCell ref="A33:I33"/>
    <mergeCell ref="H29:I29"/>
    <mergeCell ref="H30:I30"/>
    <mergeCell ref="A30:G30"/>
    <mergeCell ref="A38:I38"/>
    <mergeCell ref="A34:I34"/>
    <mergeCell ref="A35:I35"/>
    <mergeCell ref="A36:I36"/>
    <mergeCell ref="A40:I40"/>
    <mergeCell ref="A37:I37"/>
    <mergeCell ref="A39:I39"/>
    <mergeCell ref="A1:G2"/>
    <mergeCell ref="D5:G5"/>
    <mergeCell ref="H1:I1"/>
    <mergeCell ref="H2:I2"/>
    <mergeCell ref="H5:I5"/>
    <mergeCell ref="A3:I3"/>
    <mergeCell ref="A4:I4"/>
    <mergeCell ref="A5:C5"/>
    <mergeCell ref="A28:E28"/>
    <mergeCell ref="F28:I28"/>
    <mergeCell ref="A27:E27"/>
    <mergeCell ref="F27:I27"/>
    <mergeCell ref="A6:C6"/>
    <mergeCell ref="A26:E26"/>
    <mergeCell ref="F26:I26"/>
    <mergeCell ref="H6:I6"/>
    <mergeCell ref="D6:G6"/>
  </mergeCells>
  <printOptions horizontalCentered="1"/>
  <pageMargins left="0.78740157480314965" right="0.39370078740157483" top="0.78740157480314965" bottom="0.78740157480314965" header="0.31496062992125984" footer="0.31496062992125984"/>
  <pageSetup paperSize="9" fitToHeight="0" orientation="portrait" horizontalDpi="4294967294" verticalDpi="4294967294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:H47"/>
  <sheetViews>
    <sheetView zoomScaleNormal="100" zoomScaleSheetLayoutView="100" workbookViewId="0">
      <selection sqref="A1:E2"/>
    </sheetView>
    <sheetView workbookViewId="1">
      <selection sqref="A1:E2"/>
    </sheetView>
  </sheetViews>
  <sheetFormatPr defaultColWidth="0" defaultRowHeight="15" customHeight="1" zeroHeight="1" x14ac:dyDescent="0.2"/>
  <cols>
    <col min="1" max="1" width="3.7109375" style="2" customWidth="1"/>
    <col min="2" max="2" width="35.7109375" style="2" customWidth="1"/>
    <col min="3" max="5" width="10.7109375" style="2" customWidth="1"/>
    <col min="6" max="6" width="20.7109375" style="2" customWidth="1"/>
    <col min="7" max="8" width="0" style="2" hidden="1" customWidth="1"/>
    <col min="9" max="16384" width="11.42578125" style="2" hidden="1"/>
  </cols>
  <sheetData>
    <row r="1" spans="1:8" ht="15" customHeight="1" thickBot="1" x14ac:dyDescent="0.25">
      <c r="A1" s="256" t="s">
        <v>137</v>
      </c>
      <c r="B1" s="257"/>
      <c r="C1" s="257"/>
      <c r="D1" s="257"/>
      <c r="E1" s="257"/>
      <c r="F1" s="177" t="s">
        <v>1</v>
      </c>
    </row>
    <row r="2" spans="1:8" ht="15" customHeight="1" thickTop="1" x14ac:dyDescent="0.2">
      <c r="A2" s="258"/>
      <c r="B2" s="259"/>
      <c r="C2" s="259"/>
      <c r="D2" s="259"/>
      <c r="E2" s="259"/>
      <c r="F2" s="178" t="s">
        <v>136</v>
      </c>
    </row>
    <row r="3" spans="1:8" ht="15" customHeight="1" x14ac:dyDescent="0.2">
      <c r="A3" s="260" t="s">
        <v>2</v>
      </c>
      <c r="B3" s="261"/>
      <c r="C3" s="261"/>
      <c r="D3" s="261"/>
      <c r="E3" s="261"/>
      <c r="F3" s="262"/>
    </row>
    <row r="4" spans="1:8" ht="15" customHeight="1" x14ac:dyDescent="0.2">
      <c r="A4" s="275"/>
      <c r="B4" s="276"/>
      <c r="C4" s="276"/>
      <c r="D4" s="276"/>
      <c r="E4" s="276"/>
      <c r="F4" s="277"/>
    </row>
    <row r="5" spans="1:8" ht="15" customHeight="1" x14ac:dyDescent="0.2">
      <c r="A5" s="179" t="s">
        <v>54</v>
      </c>
      <c r="B5" s="167"/>
      <c r="C5" s="272" t="s">
        <v>179</v>
      </c>
      <c r="D5" s="273"/>
      <c r="E5" s="274"/>
      <c r="F5" s="180" t="s">
        <v>3</v>
      </c>
    </row>
    <row r="6" spans="1:8" ht="30" customHeight="1" x14ac:dyDescent="0.2">
      <c r="A6" s="263" t="s">
        <v>165</v>
      </c>
      <c r="B6" s="264"/>
      <c r="C6" s="265" t="s">
        <v>178</v>
      </c>
      <c r="D6" s="265"/>
      <c r="E6" s="265"/>
      <c r="F6" s="181"/>
    </row>
    <row r="7" spans="1:8" ht="9.9499999999999993" customHeight="1" x14ac:dyDescent="0.2">
      <c r="A7" s="266" t="s">
        <v>16</v>
      </c>
      <c r="B7" s="267"/>
      <c r="C7" s="267"/>
      <c r="D7" s="267"/>
      <c r="E7" s="270" t="s">
        <v>17</v>
      </c>
      <c r="F7" s="271"/>
    </row>
    <row r="8" spans="1:8" ht="9.9499999999999993" customHeight="1" x14ac:dyDescent="0.2">
      <c r="A8" s="268"/>
      <c r="B8" s="269"/>
      <c r="C8" s="269"/>
      <c r="D8" s="269"/>
      <c r="E8" s="137" t="s">
        <v>18</v>
      </c>
      <c r="F8" s="138" t="s">
        <v>19</v>
      </c>
    </row>
    <row r="9" spans="1:8" ht="15" customHeight="1" x14ac:dyDescent="0.2">
      <c r="A9" s="166" t="s">
        <v>15</v>
      </c>
      <c r="B9" s="253" t="s">
        <v>25</v>
      </c>
      <c r="C9" s="253"/>
      <c r="D9" s="253"/>
      <c r="E9" s="16">
        <f>ROUND(SUM(E10:E18),4)</f>
        <v>0.378</v>
      </c>
      <c r="F9" s="39">
        <f>E9*SUM(FCON1!$H$9:$H$13)</f>
        <v>0</v>
      </c>
      <c r="H9" s="3"/>
    </row>
    <row r="10" spans="1:8" ht="15" customHeight="1" x14ac:dyDescent="0.2">
      <c r="A10" s="17" t="s">
        <v>12</v>
      </c>
      <c r="B10" s="278" t="s">
        <v>26</v>
      </c>
      <c r="C10" s="279"/>
      <c r="D10" s="280"/>
      <c r="E10" s="23">
        <v>0.01</v>
      </c>
      <c r="F10" s="141">
        <f>E10*SUM(FCON1!$H$9:$H$13)</f>
        <v>0</v>
      </c>
      <c r="H10" s="3"/>
    </row>
    <row r="11" spans="1:8" ht="15" customHeight="1" x14ac:dyDescent="0.2">
      <c r="A11" s="17" t="s">
        <v>13</v>
      </c>
      <c r="B11" s="278" t="s">
        <v>27</v>
      </c>
      <c r="C11" s="279"/>
      <c r="D11" s="280"/>
      <c r="E11" s="23">
        <v>0.2</v>
      </c>
      <c r="F11" s="141">
        <f>E11*SUM(FCON1!$H$9:$H$13)</f>
        <v>0</v>
      </c>
      <c r="H11" s="3"/>
    </row>
    <row r="12" spans="1:8" ht="15" customHeight="1" x14ac:dyDescent="0.2">
      <c r="A12" s="17" t="s">
        <v>14</v>
      </c>
      <c r="B12" s="278" t="s">
        <v>28</v>
      </c>
      <c r="C12" s="279"/>
      <c r="D12" s="280"/>
      <c r="E12" s="23">
        <v>0.08</v>
      </c>
      <c r="F12" s="141">
        <f>E12*SUM(FCON1!$H$9:$H$13)</f>
        <v>0</v>
      </c>
      <c r="H12" s="3"/>
    </row>
    <row r="13" spans="1:8" ht="15" customHeight="1" x14ac:dyDescent="0.2">
      <c r="A13" s="17" t="s">
        <v>29</v>
      </c>
      <c r="B13" s="278" t="s">
        <v>30</v>
      </c>
      <c r="C13" s="279"/>
      <c r="D13" s="280"/>
      <c r="E13" s="23">
        <v>2E-3</v>
      </c>
      <c r="F13" s="141">
        <f>E13*SUM(FCON1!$H$9:$H$13)</f>
        <v>0</v>
      </c>
      <c r="H13" s="3"/>
    </row>
    <row r="14" spans="1:8" ht="15" customHeight="1" x14ac:dyDescent="0.2">
      <c r="A14" s="17" t="s">
        <v>31</v>
      </c>
      <c r="B14" s="278" t="s">
        <v>32</v>
      </c>
      <c r="C14" s="279"/>
      <c r="D14" s="280"/>
      <c r="E14" s="23">
        <v>2.5000000000000001E-2</v>
      </c>
      <c r="F14" s="141">
        <f>E14*SUM(FCON1!$H$9:$H$13)</f>
        <v>0</v>
      </c>
    </row>
    <row r="15" spans="1:8" ht="15" customHeight="1" x14ac:dyDescent="0.2">
      <c r="A15" s="17" t="s">
        <v>33</v>
      </c>
      <c r="B15" s="278" t="s">
        <v>34</v>
      </c>
      <c r="C15" s="279"/>
      <c r="D15" s="280"/>
      <c r="E15" s="23">
        <v>6.0000000000000001E-3</v>
      </c>
      <c r="F15" s="141">
        <f>E15*SUM(FCON1!$H$9:$H$13)</f>
        <v>0</v>
      </c>
    </row>
    <row r="16" spans="1:8" ht="15" customHeight="1" x14ac:dyDescent="0.2">
      <c r="A16" s="17" t="s">
        <v>35</v>
      </c>
      <c r="B16" s="278" t="s">
        <v>36</v>
      </c>
      <c r="C16" s="279"/>
      <c r="D16" s="280"/>
      <c r="E16" s="23">
        <v>0.03</v>
      </c>
      <c r="F16" s="141">
        <f>E16*SUM(FCON1!$H$9:$H$13)</f>
        <v>0</v>
      </c>
    </row>
    <row r="17" spans="1:6" ht="15" customHeight="1" x14ac:dyDescent="0.2">
      <c r="A17" s="18" t="s">
        <v>37</v>
      </c>
      <c r="B17" s="292" t="s">
        <v>38</v>
      </c>
      <c r="C17" s="293"/>
      <c r="D17" s="294"/>
      <c r="E17" s="23">
        <v>0.01</v>
      </c>
      <c r="F17" s="141">
        <f>E17*SUM(FCON1!$H$9:$H$13)</f>
        <v>0</v>
      </c>
    </row>
    <row r="18" spans="1:6" ht="15" customHeight="1" x14ac:dyDescent="0.2">
      <c r="A18" s="20" t="s">
        <v>39</v>
      </c>
      <c r="B18" s="295" t="s">
        <v>40</v>
      </c>
      <c r="C18" s="250"/>
      <c r="D18" s="296"/>
      <c r="E18" s="23">
        <v>1.4999999999999999E-2</v>
      </c>
      <c r="F18" s="141">
        <f>E18*SUM(FCON1!$H$9:$H$13)</f>
        <v>0</v>
      </c>
    </row>
    <row r="19" spans="1:6" ht="15" customHeight="1" x14ac:dyDescent="0.2">
      <c r="A19" s="21" t="s">
        <v>41</v>
      </c>
      <c r="B19" s="254" t="s">
        <v>42</v>
      </c>
      <c r="C19" s="254"/>
      <c r="D19" s="254"/>
      <c r="E19" s="22">
        <f>ROUND(SUM(E20:E26),4)</f>
        <v>0.19650000000000001</v>
      </c>
      <c r="F19" s="39">
        <f>E19*SUM(FCON1!$H$9:$H$13)</f>
        <v>0</v>
      </c>
    </row>
    <row r="20" spans="1:6" ht="15" customHeight="1" x14ac:dyDescent="0.2">
      <c r="A20" s="111" t="s">
        <v>9</v>
      </c>
      <c r="B20" s="255" t="s">
        <v>43</v>
      </c>
      <c r="C20" s="255"/>
      <c r="D20" s="255"/>
      <c r="E20" s="112">
        <v>8.3299999999999999E-2</v>
      </c>
      <c r="F20" s="141">
        <f>E20*SUM(FCON1!$H$9:$H$13)</f>
        <v>0</v>
      </c>
    </row>
    <row r="21" spans="1:6" ht="15" customHeight="1" x14ac:dyDescent="0.2">
      <c r="A21" s="111" t="s">
        <v>107</v>
      </c>
      <c r="B21" s="249" t="s">
        <v>101</v>
      </c>
      <c r="C21" s="250"/>
      <c r="D21" s="251"/>
      <c r="E21" s="112">
        <v>7.1000000000000004E-3</v>
      </c>
      <c r="F21" s="141">
        <f>E21*SUM(FCON1!$H$9:$H$13)</f>
        <v>0</v>
      </c>
    </row>
    <row r="22" spans="1:6" ht="15" customHeight="1" x14ac:dyDescent="0.2">
      <c r="A22" s="111" t="s">
        <v>108</v>
      </c>
      <c r="B22" s="249" t="s">
        <v>102</v>
      </c>
      <c r="C22" s="250"/>
      <c r="D22" s="251"/>
      <c r="E22" s="112">
        <v>5.9999999999999995E-4</v>
      </c>
      <c r="F22" s="141">
        <f>E22*SUM(FCON1!$H$9:$H$13)</f>
        <v>0</v>
      </c>
    </row>
    <row r="23" spans="1:6" ht="15" customHeight="1" x14ac:dyDescent="0.2">
      <c r="A23" s="111" t="s">
        <v>109</v>
      </c>
      <c r="B23" s="249" t="s">
        <v>103</v>
      </c>
      <c r="C23" s="250"/>
      <c r="D23" s="251"/>
      <c r="E23" s="112">
        <v>5.5999999999999999E-3</v>
      </c>
      <c r="F23" s="141">
        <f>E23*SUM(FCON1!$H$9:$H$13)</f>
        <v>0</v>
      </c>
    </row>
    <row r="24" spans="1:6" ht="15" customHeight="1" x14ac:dyDescent="0.2">
      <c r="A24" s="111" t="s">
        <v>110</v>
      </c>
      <c r="B24" s="249" t="s">
        <v>104</v>
      </c>
      <c r="C24" s="250"/>
      <c r="D24" s="251"/>
      <c r="E24" s="112">
        <v>8.9999999999999998E-4</v>
      </c>
      <c r="F24" s="141">
        <f>E24*SUM(FCON1!$H$9:$H$13)</f>
        <v>0</v>
      </c>
    </row>
    <row r="25" spans="1:6" ht="15" customHeight="1" x14ac:dyDescent="0.2">
      <c r="A25" s="111" t="s">
        <v>111</v>
      </c>
      <c r="B25" s="249" t="s">
        <v>105</v>
      </c>
      <c r="C25" s="250"/>
      <c r="D25" s="251"/>
      <c r="E25" s="112">
        <v>9.8799999999999999E-2</v>
      </c>
      <c r="F25" s="141">
        <f>E25*SUM(FCON1!$H$9:$H$13)</f>
        <v>0</v>
      </c>
    </row>
    <row r="26" spans="1:6" ht="15" customHeight="1" x14ac:dyDescent="0.2">
      <c r="A26" s="111" t="s">
        <v>112</v>
      </c>
      <c r="B26" s="249" t="s">
        <v>106</v>
      </c>
      <c r="C26" s="250"/>
      <c r="D26" s="251"/>
      <c r="E26" s="112">
        <v>2.0000000000000001E-4</v>
      </c>
      <c r="F26" s="141">
        <f>E26*SUM(FCON1!$H$9:$H$13)</f>
        <v>0</v>
      </c>
    </row>
    <row r="27" spans="1:6" ht="15" customHeight="1" x14ac:dyDescent="0.2">
      <c r="A27" s="19" t="s">
        <v>10</v>
      </c>
      <c r="B27" s="282" t="s">
        <v>44</v>
      </c>
      <c r="C27" s="282"/>
      <c r="D27" s="282"/>
      <c r="E27" s="14">
        <f>ROUND(SUM(E28:E32),4)</f>
        <v>8.2799999999999999E-2</v>
      </c>
      <c r="F27" s="39">
        <f>E27*SUM(FCON1!$H$9:$H$13)</f>
        <v>0</v>
      </c>
    </row>
    <row r="28" spans="1:6" ht="15" customHeight="1" x14ac:dyDescent="0.2">
      <c r="A28" s="17" t="s">
        <v>45</v>
      </c>
      <c r="B28" s="283" t="s">
        <v>115</v>
      </c>
      <c r="C28" s="283"/>
      <c r="D28" s="283"/>
      <c r="E28" s="26">
        <v>3.1E-2</v>
      </c>
      <c r="F28" s="141">
        <f>E28*SUM(FCON1!$H$9:$H$13)</f>
        <v>0</v>
      </c>
    </row>
    <row r="29" spans="1:6" ht="15" customHeight="1" x14ac:dyDescent="0.2">
      <c r="A29" s="114" t="s">
        <v>46</v>
      </c>
      <c r="B29" s="252" t="s">
        <v>116</v>
      </c>
      <c r="C29" s="252"/>
      <c r="D29" s="252"/>
      <c r="E29" s="26">
        <v>6.9999999999999999E-4</v>
      </c>
      <c r="F29" s="141">
        <f>E29*SUM(FCON1!$H$9:$H$13)</f>
        <v>0</v>
      </c>
    </row>
    <row r="30" spans="1:6" ht="15" customHeight="1" x14ac:dyDescent="0.2">
      <c r="A30" s="111" t="s">
        <v>47</v>
      </c>
      <c r="B30" s="252" t="s">
        <v>114</v>
      </c>
      <c r="C30" s="252"/>
      <c r="D30" s="252"/>
      <c r="E30" s="26">
        <v>1.04E-2</v>
      </c>
      <c r="F30" s="141">
        <f>E30*SUM(FCON1!$H$9:$H$13)</f>
        <v>0</v>
      </c>
    </row>
    <row r="31" spans="1:6" ht="15" customHeight="1" x14ac:dyDescent="0.2">
      <c r="A31" s="111" t="s">
        <v>118</v>
      </c>
      <c r="B31" s="252" t="s">
        <v>198</v>
      </c>
      <c r="C31" s="252"/>
      <c r="D31" s="252"/>
      <c r="E31" s="26">
        <v>3.8100000000000002E-2</v>
      </c>
      <c r="F31" s="141">
        <f>E31*SUM(FCON1!$H$9:$H$13)</f>
        <v>0</v>
      </c>
    </row>
    <row r="32" spans="1:6" ht="15" customHeight="1" x14ac:dyDescent="0.2">
      <c r="A32" s="111" t="s">
        <v>119</v>
      </c>
      <c r="B32" s="252" t="s">
        <v>117</v>
      </c>
      <c r="C32" s="252"/>
      <c r="D32" s="252"/>
      <c r="E32" s="26">
        <v>2.5999999999999999E-3</v>
      </c>
      <c r="F32" s="141">
        <f>E32*SUM(FCON1!$H$9:$H$13)</f>
        <v>0</v>
      </c>
    </row>
    <row r="33" spans="1:6" ht="15" customHeight="1" x14ac:dyDescent="0.2">
      <c r="A33" s="115" t="s">
        <v>48</v>
      </c>
      <c r="B33" s="284" t="s">
        <v>49</v>
      </c>
      <c r="C33" s="284"/>
      <c r="D33" s="284"/>
      <c r="E33" s="139">
        <f>ROUND(SUM(E34:E35),4)</f>
        <v>7.7100000000000002E-2</v>
      </c>
      <c r="F33" s="116">
        <f>E33*SUM(FCON1!$H$9:$H$13)</f>
        <v>0</v>
      </c>
    </row>
    <row r="34" spans="1:6" ht="15" customHeight="1" x14ac:dyDescent="0.2">
      <c r="A34" s="114" t="s">
        <v>50</v>
      </c>
      <c r="B34" s="285" t="s">
        <v>51</v>
      </c>
      <c r="C34" s="285"/>
      <c r="D34" s="285"/>
      <c r="E34" s="26">
        <f>ROUND(E9*E19,4)</f>
        <v>7.4300000000000005E-2</v>
      </c>
      <c r="F34" s="60">
        <f>E34*SUM(FCON1!$H$9:$H$13)</f>
        <v>0</v>
      </c>
    </row>
    <row r="35" spans="1:6" ht="30" customHeight="1" x14ac:dyDescent="0.2">
      <c r="A35" s="111" t="s">
        <v>52</v>
      </c>
      <c r="B35" s="290" t="s">
        <v>113</v>
      </c>
      <c r="C35" s="290"/>
      <c r="D35" s="291"/>
      <c r="E35" s="126">
        <f>ROUND(E9*E29,4)+ROUND(E28*E12,4)</f>
        <v>2.8E-3</v>
      </c>
      <c r="F35" s="42">
        <f>E35*SUM(FCON1!$H$9:$H$13)</f>
        <v>0</v>
      </c>
    </row>
    <row r="36" spans="1:6" ht="15" customHeight="1" x14ac:dyDescent="0.2">
      <c r="A36" s="45" t="s">
        <v>70</v>
      </c>
      <c r="B36" s="286" t="s">
        <v>69</v>
      </c>
      <c r="C36" s="287"/>
      <c r="D36" s="287"/>
      <c r="E36" s="127">
        <f>ROUND(E9+E19+E27+E33,4)</f>
        <v>0.73440000000000005</v>
      </c>
      <c r="F36" s="125">
        <f>E36*SUM(FCON1!$H$9:$H$13)</f>
        <v>0</v>
      </c>
    </row>
    <row r="37" spans="1:6" ht="15" customHeight="1" x14ac:dyDescent="0.2">
      <c r="A37" s="87" t="s">
        <v>78</v>
      </c>
      <c r="B37" s="288" t="s">
        <v>87</v>
      </c>
      <c r="C37" s="289"/>
      <c r="D37" s="289"/>
      <c r="E37" s="140">
        <f>ROUND((1+E36+FCON3_FatorK234!E15)*(1+FCON3_FatorK234!E14)*(1+FCON3_FatorK234!E10),4)</f>
        <v>2.3664000000000001</v>
      </c>
      <c r="F37" s="89"/>
    </row>
    <row r="38" spans="1:6" ht="15" customHeight="1" x14ac:dyDescent="0.2">
      <c r="A38" s="74" t="s">
        <v>4</v>
      </c>
      <c r="B38" s="75"/>
      <c r="C38" s="75"/>
      <c r="D38" s="76"/>
      <c r="E38" s="242" t="s">
        <v>89</v>
      </c>
      <c r="F38" s="246"/>
    </row>
    <row r="39" spans="1:6" ht="15" customHeight="1" x14ac:dyDescent="0.2">
      <c r="A39" s="156"/>
      <c r="B39" s="157"/>
      <c r="C39" s="157"/>
      <c r="D39" s="158"/>
      <c r="E39" s="247"/>
      <c r="F39" s="248"/>
    </row>
    <row r="40" spans="1:6" ht="15" customHeight="1" x14ac:dyDescent="0.2">
      <c r="A40" s="159" t="s">
        <v>6</v>
      </c>
      <c r="B40" s="75"/>
      <c r="C40" s="75"/>
      <c r="D40" s="76"/>
      <c r="E40" s="159" t="s">
        <v>7</v>
      </c>
      <c r="F40" s="162"/>
    </row>
    <row r="41" spans="1:6" ht="15" customHeight="1" x14ac:dyDescent="0.2">
      <c r="A41" s="247"/>
      <c r="B41" s="281"/>
      <c r="C41" s="281"/>
      <c r="D41" s="248"/>
      <c r="E41" s="156"/>
      <c r="F41" s="158"/>
    </row>
    <row r="42" spans="1:6" ht="15" customHeight="1" x14ac:dyDescent="0.2">
      <c r="A42" s="90" t="s">
        <v>8</v>
      </c>
      <c r="B42" s="3"/>
      <c r="C42" s="3"/>
      <c r="D42" s="3"/>
      <c r="E42" s="3"/>
      <c r="F42" s="91"/>
    </row>
    <row r="43" spans="1:6" ht="15" customHeight="1" x14ac:dyDescent="0.2">
      <c r="A43" s="230" t="s">
        <v>53</v>
      </c>
      <c r="B43" s="231"/>
      <c r="C43" s="231"/>
      <c r="D43" s="231"/>
      <c r="E43" s="231"/>
      <c r="F43" s="238"/>
    </row>
    <row r="44" spans="1:6" ht="15" customHeight="1" x14ac:dyDescent="0.2">
      <c r="A44" s="230" t="s">
        <v>146</v>
      </c>
      <c r="B44" s="231"/>
      <c r="C44" s="231"/>
      <c r="D44" s="231"/>
      <c r="E44" s="231"/>
      <c r="F44" s="238"/>
    </row>
    <row r="45" spans="1:6" ht="15" customHeight="1" x14ac:dyDescent="0.2">
      <c r="A45" s="230" t="s">
        <v>142</v>
      </c>
      <c r="B45" s="231"/>
      <c r="C45" s="231"/>
      <c r="D45" s="231"/>
      <c r="E45" s="231"/>
      <c r="F45" s="238"/>
    </row>
    <row r="46" spans="1:6" ht="15" customHeight="1" x14ac:dyDescent="0.2">
      <c r="A46" s="235" t="s">
        <v>84</v>
      </c>
      <c r="B46" s="236"/>
      <c r="C46" s="236"/>
      <c r="D46" s="236"/>
      <c r="E46" s="236"/>
      <c r="F46" s="237"/>
    </row>
    <row r="47" spans="1:6" ht="15" hidden="1" customHeight="1" x14ac:dyDescent="0.2"/>
  </sheetData>
  <mergeCells count="44">
    <mergeCell ref="E39:F39"/>
    <mergeCell ref="E38:F38"/>
    <mergeCell ref="B21:D21"/>
    <mergeCell ref="B22:D22"/>
    <mergeCell ref="B23:D23"/>
    <mergeCell ref="B24:D24"/>
    <mergeCell ref="B25:D25"/>
    <mergeCell ref="B35:D35"/>
    <mergeCell ref="B15:D15"/>
    <mergeCell ref="B16:D16"/>
    <mergeCell ref="B17:D17"/>
    <mergeCell ref="B18:D18"/>
    <mergeCell ref="B9:D9"/>
    <mergeCell ref="B19:D19"/>
    <mergeCell ref="B20:D20"/>
    <mergeCell ref="A1:E2"/>
    <mergeCell ref="A3:F3"/>
    <mergeCell ref="A6:B6"/>
    <mergeCell ref="C6:E6"/>
    <mergeCell ref="A7:D8"/>
    <mergeCell ref="E7:F7"/>
    <mergeCell ref="C5:E5"/>
    <mergeCell ref="A4:F4"/>
    <mergeCell ref="B10:D10"/>
    <mergeCell ref="B11:D11"/>
    <mergeCell ref="B12:D12"/>
    <mergeCell ref="B13:D13"/>
    <mergeCell ref="B14:D14"/>
    <mergeCell ref="A46:F46"/>
    <mergeCell ref="A45:F45"/>
    <mergeCell ref="A44:F44"/>
    <mergeCell ref="A43:F43"/>
    <mergeCell ref="B26:D26"/>
    <mergeCell ref="B31:D31"/>
    <mergeCell ref="B32:D32"/>
    <mergeCell ref="A41:D41"/>
    <mergeCell ref="B30:D30"/>
    <mergeCell ref="B27:D27"/>
    <mergeCell ref="B28:D28"/>
    <mergeCell ref="B29:D29"/>
    <mergeCell ref="B33:D33"/>
    <mergeCell ref="B34:D34"/>
    <mergeCell ref="B36:D36"/>
    <mergeCell ref="B37:D37"/>
  </mergeCells>
  <phoneticPr fontId="9" type="noConversion"/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pageSetUpPr fitToPage="1"/>
  </sheetPr>
  <dimension ref="A1:F47"/>
  <sheetViews>
    <sheetView zoomScaleNormal="100" zoomScaleSheetLayoutView="100" workbookViewId="0">
      <selection sqref="A1:E2"/>
    </sheetView>
    <sheetView workbookViewId="1">
      <selection sqref="A1:E2"/>
    </sheetView>
  </sheetViews>
  <sheetFormatPr defaultColWidth="0" defaultRowHeight="15" customHeight="1" zeroHeight="1" x14ac:dyDescent="0.2"/>
  <cols>
    <col min="1" max="1" width="3.7109375" style="2" customWidth="1"/>
    <col min="2" max="2" width="35.7109375" style="2" customWidth="1"/>
    <col min="3" max="5" width="10.7109375" style="2" customWidth="1"/>
    <col min="6" max="6" width="20.7109375" style="2" customWidth="1"/>
    <col min="7" max="16384" width="11.42578125" style="2" hidden="1"/>
  </cols>
  <sheetData>
    <row r="1" spans="1:6" ht="15" customHeight="1" thickBot="1" x14ac:dyDescent="0.25">
      <c r="A1" s="297" t="s">
        <v>138</v>
      </c>
      <c r="B1" s="297"/>
      <c r="C1" s="297"/>
      <c r="D1" s="297"/>
      <c r="E1" s="297"/>
      <c r="F1" s="1" t="s">
        <v>1</v>
      </c>
    </row>
    <row r="2" spans="1:6" ht="15" customHeight="1" thickTop="1" x14ac:dyDescent="0.2">
      <c r="A2" s="259"/>
      <c r="B2" s="259"/>
      <c r="C2" s="259"/>
      <c r="D2" s="259"/>
      <c r="E2" s="259"/>
      <c r="F2" s="147" t="s">
        <v>139</v>
      </c>
    </row>
    <row r="3" spans="1:6" ht="15" customHeight="1" x14ac:dyDescent="0.2">
      <c r="A3" s="261" t="s">
        <v>2</v>
      </c>
      <c r="B3" s="261"/>
      <c r="C3" s="261"/>
      <c r="D3" s="261"/>
      <c r="E3" s="261"/>
      <c r="F3" s="261"/>
    </row>
    <row r="4" spans="1:6" ht="15" customHeight="1" x14ac:dyDescent="0.2">
      <c r="A4" s="298"/>
      <c r="B4" s="276"/>
      <c r="C4" s="276"/>
      <c r="D4" s="276"/>
      <c r="E4" s="276"/>
      <c r="F4" s="299"/>
    </row>
    <row r="5" spans="1:6" ht="15" customHeight="1" x14ac:dyDescent="0.2">
      <c r="A5" s="135" t="s">
        <v>54</v>
      </c>
      <c r="B5" s="136"/>
      <c r="C5" s="272" t="s">
        <v>179</v>
      </c>
      <c r="D5" s="273"/>
      <c r="E5" s="274"/>
      <c r="F5" s="79" t="s">
        <v>3</v>
      </c>
    </row>
    <row r="6" spans="1:6" ht="30" customHeight="1" x14ac:dyDescent="0.2">
      <c r="A6" s="264" t="s">
        <v>165</v>
      </c>
      <c r="B6" s="264"/>
      <c r="C6" s="265" t="s">
        <v>178</v>
      </c>
      <c r="D6" s="265"/>
      <c r="E6" s="265"/>
      <c r="F6" s="15"/>
    </row>
    <row r="7" spans="1:6" ht="9.9499999999999993" customHeight="1" x14ac:dyDescent="0.2">
      <c r="A7" s="266" t="s">
        <v>16</v>
      </c>
      <c r="B7" s="267"/>
      <c r="C7" s="267"/>
      <c r="D7" s="267"/>
      <c r="E7" s="270" t="s">
        <v>17</v>
      </c>
      <c r="F7" s="271"/>
    </row>
    <row r="8" spans="1:6" ht="9.9499999999999993" customHeight="1" x14ac:dyDescent="0.2">
      <c r="A8" s="268"/>
      <c r="B8" s="269"/>
      <c r="C8" s="269"/>
      <c r="D8" s="269"/>
      <c r="E8" s="137" t="s">
        <v>18</v>
      </c>
      <c r="F8" s="138" t="s">
        <v>19</v>
      </c>
    </row>
    <row r="9" spans="1:6" ht="15" customHeight="1" x14ac:dyDescent="0.2">
      <c r="A9" s="134" t="s">
        <v>15</v>
      </c>
      <c r="B9" s="253" t="s">
        <v>25</v>
      </c>
      <c r="C9" s="253"/>
      <c r="D9" s="253"/>
      <c r="E9" s="16">
        <f>ROUND(SUM(E10:E18),4)</f>
        <v>0.2</v>
      </c>
      <c r="F9" s="145">
        <f>E9*SUM(FCON1!$H$14:$H$15)</f>
        <v>0</v>
      </c>
    </row>
    <row r="10" spans="1:6" ht="15" customHeight="1" x14ac:dyDescent="0.2">
      <c r="A10" s="17" t="s">
        <v>12</v>
      </c>
      <c r="B10" s="77" t="s">
        <v>26</v>
      </c>
      <c r="C10" s="78"/>
      <c r="D10" s="78"/>
      <c r="E10" s="142">
        <v>0</v>
      </c>
      <c r="F10" s="148">
        <f>E10*SUM(FCON1!$H$14:$H$15)</f>
        <v>0</v>
      </c>
    </row>
    <row r="11" spans="1:6" ht="15" customHeight="1" x14ac:dyDescent="0.2">
      <c r="A11" s="17" t="s">
        <v>13</v>
      </c>
      <c r="B11" s="77" t="s">
        <v>27</v>
      </c>
      <c r="C11" s="78"/>
      <c r="D11" s="78"/>
      <c r="E11" s="142">
        <v>0.2</v>
      </c>
      <c r="F11" s="60">
        <f>E11*SUM(FCON1!$H$14:$H$15)</f>
        <v>0</v>
      </c>
    </row>
    <row r="12" spans="1:6" ht="15" customHeight="1" x14ac:dyDescent="0.2">
      <c r="A12" s="17" t="s">
        <v>14</v>
      </c>
      <c r="B12" s="77" t="s">
        <v>28</v>
      </c>
      <c r="C12" s="78"/>
      <c r="D12" s="78"/>
      <c r="E12" s="142">
        <v>0</v>
      </c>
      <c r="F12" s="60">
        <f>E12*SUM(FCON1!$H$14:$H$15)</f>
        <v>0</v>
      </c>
    </row>
    <row r="13" spans="1:6" ht="15" customHeight="1" x14ac:dyDescent="0.2">
      <c r="A13" s="17" t="s">
        <v>29</v>
      </c>
      <c r="B13" s="77" t="s">
        <v>30</v>
      </c>
      <c r="C13" s="78"/>
      <c r="D13" s="78"/>
      <c r="E13" s="142">
        <v>0</v>
      </c>
      <c r="F13" s="60">
        <f>E13*SUM(FCON1!$H$14:$H$15)</f>
        <v>0</v>
      </c>
    </row>
    <row r="14" spans="1:6" ht="15" customHeight="1" x14ac:dyDescent="0.2">
      <c r="A14" s="17" t="s">
        <v>31</v>
      </c>
      <c r="B14" s="77" t="s">
        <v>32</v>
      </c>
      <c r="C14" s="78"/>
      <c r="D14" s="78"/>
      <c r="E14" s="142">
        <v>0</v>
      </c>
      <c r="F14" s="60">
        <f>E14*SUM(FCON1!$H$14:$H$15)</f>
        <v>0</v>
      </c>
    </row>
    <row r="15" spans="1:6" ht="15" customHeight="1" x14ac:dyDescent="0.2">
      <c r="A15" s="17" t="s">
        <v>33</v>
      </c>
      <c r="B15" s="77" t="s">
        <v>34</v>
      </c>
      <c r="C15" s="78"/>
      <c r="D15" s="78"/>
      <c r="E15" s="142">
        <v>0</v>
      </c>
      <c r="F15" s="60">
        <f>E15*SUM(FCON1!$H$14:$H$15)</f>
        <v>0</v>
      </c>
    </row>
    <row r="16" spans="1:6" ht="15" customHeight="1" x14ac:dyDescent="0.2">
      <c r="A16" s="17" t="s">
        <v>35</v>
      </c>
      <c r="B16" s="77" t="s">
        <v>36</v>
      </c>
      <c r="C16" s="78"/>
      <c r="D16" s="78"/>
      <c r="E16" s="142">
        <v>0</v>
      </c>
      <c r="F16" s="60">
        <f>E16*SUM(FCON1!$H$14:$H$15)</f>
        <v>0</v>
      </c>
    </row>
    <row r="17" spans="1:6" ht="15" customHeight="1" x14ac:dyDescent="0.2">
      <c r="A17" s="18" t="s">
        <v>37</v>
      </c>
      <c r="B17" s="24" t="s">
        <v>38</v>
      </c>
      <c r="C17" s="25"/>
      <c r="D17" s="25"/>
      <c r="E17" s="142">
        <v>0</v>
      </c>
      <c r="F17" s="60">
        <f>E17*SUM(FCON1!$H$14:$H$15)</f>
        <v>0</v>
      </c>
    </row>
    <row r="18" spans="1:6" ht="15" customHeight="1" x14ac:dyDescent="0.2">
      <c r="A18" s="20" t="s">
        <v>39</v>
      </c>
      <c r="B18" s="27" t="s">
        <v>40</v>
      </c>
      <c r="C18" s="133"/>
      <c r="D18" s="133"/>
      <c r="E18" s="142">
        <v>0</v>
      </c>
      <c r="F18" s="60">
        <f>E18*SUM(FCON1!$H$14:$H$15)</f>
        <v>0</v>
      </c>
    </row>
    <row r="19" spans="1:6" ht="15" customHeight="1" x14ac:dyDescent="0.2">
      <c r="A19" s="21" t="s">
        <v>41</v>
      </c>
      <c r="B19" s="254" t="s">
        <v>42</v>
      </c>
      <c r="C19" s="254"/>
      <c r="D19" s="254"/>
      <c r="E19" s="143">
        <f>ROUND(SUM(E20:E26),4)</f>
        <v>0</v>
      </c>
      <c r="F19" s="116">
        <f>E19*SUM(FCON1!$H$14:$H$15)</f>
        <v>0</v>
      </c>
    </row>
    <row r="20" spans="1:6" ht="15" customHeight="1" x14ac:dyDescent="0.2">
      <c r="A20" s="111" t="s">
        <v>9</v>
      </c>
      <c r="B20" s="255" t="s">
        <v>43</v>
      </c>
      <c r="C20" s="255"/>
      <c r="D20" s="255"/>
      <c r="E20" s="144">
        <v>0</v>
      </c>
      <c r="F20" s="60">
        <f>E20*SUM(FCON1!$H$14:$H$15)</f>
        <v>0</v>
      </c>
    </row>
    <row r="21" spans="1:6" ht="15" customHeight="1" x14ac:dyDescent="0.2">
      <c r="A21" s="111" t="s">
        <v>107</v>
      </c>
      <c r="B21" s="249" t="s">
        <v>101</v>
      </c>
      <c r="C21" s="250"/>
      <c r="D21" s="251"/>
      <c r="E21" s="144">
        <v>0</v>
      </c>
      <c r="F21" s="60">
        <f>E21*SUM(FCON1!$H$14:$H$15)</f>
        <v>0</v>
      </c>
    </row>
    <row r="22" spans="1:6" ht="15" customHeight="1" x14ac:dyDescent="0.2">
      <c r="A22" s="111" t="s">
        <v>108</v>
      </c>
      <c r="B22" s="249" t="s">
        <v>102</v>
      </c>
      <c r="C22" s="250"/>
      <c r="D22" s="251"/>
      <c r="E22" s="144">
        <v>0</v>
      </c>
      <c r="F22" s="60">
        <f>E22*SUM(FCON1!$H$14:$H$15)</f>
        <v>0</v>
      </c>
    </row>
    <row r="23" spans="1:6" ht="15" customHeight="1" x14ac:dyDescent="0.2">
      <c r="A23" s="111" t="s">
        <v>109</v>
      </c>
      <c r="B23" s="249" t="s">
        <v>103</v>
      </c>
      <c r="C23" s="250"/>
      <c r="D23" s="251"/>
      <c r="E23" s="144">
        <v>0</v>
      </c>
      <c r="F23" s="60">
        <f>E23*SUM(FCON1!$H$14:$H$15)</f>
        <v>0</v>
      </c>
    </row>
    <row r="24" spans="1:6" ht="15" customHeight="1" x14ac:dyDescent="0.2">
      <c r="A24" s="111" t="s">
        <v>110</v>
      </c>
      <c r="B24" s="249" t="s">
        <v>104</v>
      </c>
      <c r="C24" s="250"/>
      <c r="D24" s="251"/>
      <c r="E24" s="144">
        <v>0</v>
      </c>
      <c r="F24" s="60">
        <f>E24*SUM(FCON1!$H$14:$H$15)</f>
        <v>0</v>
      </c>
    </row>
    <row r="25" spans="1:6" ht="15" customHeight="1" x14ac:dyDescent="0.2">
      <c r="A25" s="111" t="s">
        <v>111</v>
      </c>
      <c r="B25" s="249" t="s">
        <v>105</v>
      </c>
      <c r="C25" s="250"/>
      <c r="D25" s="251"/>
      <c r="E25" s="144">
        <v>0</v>
      </c>
      <c r="F25" s="60">
        <f>E25*SUM(FCON1!$H$14:$H$15)</f>
        <v>0</v>
      </c>
    </row>
    <row r="26" spans="1:6" ht="15" customHeight="1" x14ac:dyDescent="0.2">
      <c r="A26" s="111" t="s">
        <v>112</v>
      </c>
      <c r="B26" s="249" t="s">
        <v>106</v>
      </c>
      <c r="C26" s="250"/>
      <c r="D26" s="251"/>
      <c r="E26" s="112">
        <v>0</v>
      </c>
      <c r="F26" s="41">
        <f>E26*SUM(FCON1!$H$14:$H$15)</f>
        <v>0</v>
      </c>
    </row>
    <row r="27" spans="1:6" ht="15" customHeight="1" x14ac:dyDescent="0.2">
      <c r="A27" s="19" t="s">
        <v>10</v>
      </c>
      <c r="B27" s="282" t="s">
        <v>44</v>
      </c>
      <c r="C27" s="282"/>
      <c r="D27" s="282"/>
      <c r="E27" s="14">
        <f>ROUND(SUM(E28:E32),4)</f>
        <v>0</v>
      </c>
      <c r="F27" s="40">
        <f>E27*SUM(FCON1!$H$14:$H$15)</f>
        <v>0</v>
      </c>
    </row>
    <row r="28" spans="1:6" ht="15" customHeight="1" x14ac:dyDescent="0.2">
      <c r="A28" s="17" t="s">
        <v>45</v>
      </c>
      <c r="B28" s="283" t="s">
        <v>115</v>
      </c>
      <c r="C28" s="283"/>
      <c r="D28" s="283"/>
      <c r="E28" s="26">
        <v>0</v>
      </c>
      <c r="F28" s="41">
        <f>E28*SUM(FCON1!$H$14:$H$15)</f>
        <v>0</v>
      </c>
    </row>
    <row r="29" spans="1:6" ht="15" customHeight="1" x14ac:dyDescent="0.2">
      <c r="A29" s="114" t="s">
        <v>46</v>
      </c>
      <c r="B29" s="252" t="s">
        <v>116</v>
      </c>
      <c r="C29" s="252"/>
      <c r="D29" s="252"/>
      <c r="E29" s="26">
        <v>0</v>
      </c>
      <c r="F29" s="41">
        <f>E29*SUM(FCON1!$H$14:$H$15)</f>
        <v>0</v>
      </c>
    </row>
    <row r="30" spans="1:6" ht="15" customHeight="1" x14ac:dyDescent="0.2">
      <c r="A30" s="111" t="s">
        <v>47</v>
      </c>
      <c r="B30" s="252" t="s">
        <v>114</v>
      </c>
      <c r="C30" s="252"/>
      <c r="D30" s="252"/>
      <c r="E30" s="26">
        <v>0</v>
      </c>
      <c r="F30" s="41">
        <f>E30*SUM(FCON1!$H$14:$H$15)</f>
        <v>0</v>
      </c>
    </row>
    <row r="31" spans="1:6" ht="15" customHeight="1" x14ac:dyDescent="0.2">
      <c r="A31" s="111" t="s">
        <v>118</v>
      </c>
      <c r="B31" s="252" t="s">
        <v>198</v>
      </c>
      <c r="C31" s="252"/>
      <c r="D31" s="252"/>
      <c r="E31" s="26">
        <v>0</v>
      </c>
      <c r="F31" s="41">
        <f>E31*SUM(FCON1!$H$14:$H$15)</f>
        <v>0</v>
      </c>
    </row>
    <row r="32" spans="1:6" ht="15" customHeight="1" x14ac:dyDescent="0.2">
      <c r="A32" s="111" t="s">
        <v>119</v>
      </c>
      <c r="B32" s="252" t="s">
        <v>117</v>
      </c>
      <c r="C32" s="252"/>
      <c r="D32" s="252"/>
      <c r="E32" s="26">
        <v>0</v>
      </c>
      <c r="F32" s="41">
        <f>E32*SUM(FCON1!$H$14:$H$15)</f>
        <v>0</v>
      </c>
    </row>
    <row r="33" spans="1:6" ht="15" customHeight="1" x14ac:dyDescent="0.2">
      <c r="A33" s="115" t="s">
        <v>48</v>
      </c>
      <c r="B33" s="284" t="s">
        <v>49</v>
      </c>
      <c r="C33" s="284"/>
      <c r="D33" s="284"/>
      <c r="E33" s="139">
        <f>ROUND(SUM(E34:E35),4)</f>
        <v>0</v>
      </c>
      <c r="F33" s="116">
        <f>E33*SUM(FCON1!$H$14:$H$15)</f>
        <v>0</v>
      </c>
    </row>
    <row r="34" spans="1:6" ht="15" customHeight="1" x14ac:dyDescent="0.2">
      <c r="A34" s="114" t="s">
        <v>50</v>
      </c>
      <c r="B34" s="285" t="s">
        <v>51</v>
      </c>
      <c r="C34" s="285"/>
      <c r="D34" s="285"/>
      <c r="E34" s="26">
        <f>ROUND(E9*E19,4)</f>
        <v>0</v>
      </c>
      <c r="F34" s="60">
        <f>E34*SUM(FCON1!$H$14:$H$15)</f>
        <v>0</v>
      </c>
    </row>
    <row r="35" spans="1:6" ht="30" customHeight="1" x14ac:dyDescent="0.2">
      <c r="A35" s="111" t="s">
        <v>52</v>
      </c>
      <c r="B35" s="290" t="s">
        <v>113</v>
      </c>
      <c r="C35" s="290"/>
      <c r="D35" s="291"/>
      <c r="E35" s="126">
        <f>ROUND(E9*E29,4)+ROUND(E28*E12,4)</f>
        <v>0</v>
      </c>
      <c r="F35" s="42">
        <f>E35*SUM(FCON1!$H$14:$H$15)</f>
        <v>0</v>
      </c>
    </row>
    <row r="36" spans="1:6" ht="15" customHeight="1" x14ac:dyDescent="0.2">
      <c r="A36" s="45" t="s">
        <v>70</v>
      </c>
      <c r="B36" s="286" t="s">
        <v>69</v>
      </c>
      <c r="C36" s="287"/>
      <c r="D36" s="287"/>
      <c r="E36" s="127">
        <f>ROUND(E9+E19+E27+E33,4)</f>
        <v>0.2</v>
      </c>
      <c r="F36" s="125">
        <f>E36*SUM(FCON1!$H$14:$H$15)</f>
        <v>0</v>
      </c>
    </row>
    <row r="37" spans="1:6" ht="15" customHeight="1" x14ac:dyDescent="0.2">
      <c r="A37" s="87" t="s">
        <v>78</v>
      </c>
      <c r="B37" s="288" t="s">
        <v>87</v>
      </c>
      <c r="C37" s="289"/>
      <c r="D37" s="289"/>
      <c r="E37" s="88">
        <f>ROUND((1+E36+FCON3_FatorK234!E15)*(1+FCON3_FatorK234!E14)*(1+FCON3_FatorK234!E10),4)</f>
        <v>1.6953</v>
      </c>
      <c r="F37" s="89"/>
    </row>
    <row r="38" spans="1:6" ht="15" customHeight="1" x14ac:dyDescent="0.2">
      <c r="A38" s="74" t="s">
        <v>4</v>
      </c>
      <c r="B38" s="75"/>
      <c r="C38" s="75"/>
      <c r="D38" s="76"/>
      <c r="E38" s="242" t="s">
        <v>89</v>
      </c>
      <c r="F38" s="246"/>
    </row>
    <row r="39" spans="1:6" ht="15" customHeight="1" x14ac:dyDescent="0.2">
      <c r="A39" s="128"/>
      <c r="B39" s="129"/>
      <c r="C39" s="129"/>
      <c r="D39" s="130"/>
      <c r="E39" s="247"/>
      <c r="F39" s="248"/>
    </row>
    <row r="40" spans="1:6" ht="15" customHeight="1" x14ac:dyDescent="0.2">
      <c r="A40" s="131" t="s">
        <v>6</v>
      </c>
      <c r="B40" s="75"/>
      <c r="C40" s="75"/>
      <c r="D40" s="76"/>
      <c r="E40" s="131" t="s">
        <v>7</v>
      </c>
      <c r="F40" s="132"/>
    </row>
    <row r="41" spans="1:6" ht="15" customHeight="1" x14ac:dyDescent="0.2">
      <c r="A41" s="247"/>
      <c r="B41" s="281"/>
      <c r="C41" s="281"/>
      <c r="D41" s="248"/>
      <c r="E41" s="128"/>
      <c r="F41" s="130"/>
    </row>
    <row r="42" spans="1:6" ht="15" customHeight="1" x14ac:dyDescent="0.2">
      <c r="A42" s="90" t="s">
        <v>8</v>
      </c>
      <c r="B42" s="3"/>
      <c r="C42" s="3"/>
      <c r="D42" s="3"/>
      <c r="E42" s="3"/>
      <c r="F42" s="91"/>
    </row>
    <row r="43" spans="1:6" ht="15" customHeight="1" x14ac:dyDescent="0.2">
      <c r="A43" s="230" t="s">
        <v>53</v>
      </c>
      <c r="B43" s="231"/>
      <c r="C43" s="231"/>
      <c r="D43" s="231"/>
      <c r="E43" s="231"/>
      <c r="F43" s="238"/>
    </row>
    <row r="44" spans="1:6" ht="15" customHeight="1" x14ac:dyDescent="0.2">
      <c r="A44" s="230" t="s">
        <v>140</v>
      </c>
      <c r="B44" s="231"/>
      <c r="C44" s="231"/>
      <c r="D44" s="231"/>
      <c r="E44" s="231"/>
      <c r="F44" s="238"/>
    </row>
    <row r="45" spans="1:6" ht="15" customHeight="1" x14ac:dyDescent="0.2">
      <c r="A45" s="230" t="s">
        <v>141</v>
      </c>
      <c r="B45" s="231"/>
      <c r="C45" s="231"/>
      <c r="D45" s="231"/>
      <c r="E45" s="231"/>
      <c r="F45" s="238"/>
    </row>
    <row r="46" spans="1:6" ht="15" customHeight="1" x14ac:dyDescent="0.2">
      <c r="A46" s="235" t="s">
        <v>84</v>
      </c>
      <c r="B46" s="236"/>
      <c r="C46" s="236"/>
      <c r="D46" s="236"/>
      <c r="E46" s="236"/>
      <c r="F46" s="237"/>
    </row>
    <row r="47" spans="1:6" ht="15" hidden="1" customHeight="1" x14ac:dyDescent="0.2"/>
  </sheetData>
  <mergeCells count="35">
    <mergeCell ref="B21:D21"/>
    <mergeCell ref="A1:E2"/>
    <mergeCell ref="A3:F3"/>
    <mergeCell ref="A4:F4"/>
    <mergeCell ref="C5:E5"/>
    <mergeCell ref="A6:B6"/>
    <mergeCell ref="C6:E6"/>
    <mergeCell ref="A7:D8"/>
    <mergeCell ref="E7:F7"/>
    <mergeCell ref="B9:D9"/>
    <mergeCell ref="B19:D19"/>
    <mergeCell ref="B20:D20"/>
    <mergeCell ref="B33:D33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4:D34"/>
    <mergeCell ref="B35:D35"/>
    <mergeCell ref="B36:D36"/>
    <mergeCell ref="B37:D37"/>
    <mergeCell ref="E38:F38"/>
    <mergeCell ref="A46:F46"/>
    <mergeCell ref="E39:F39"/>
    <mergeCell ref="A41:D41"/>
    <mergeCell ref="A43:F43"/>
    <mergeCell ref="A44:F44"/>
    <mergeCell ref="A45:F45"/>
  </mergeCells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pageSetUpPr fitToPage="1"/>
  </sheetPr>
  <dimension ref="A1:G41"/>
  <sheetViews>
    <sheetView showZeros="0" zoomScaleNormal="100" zoomScaleSheetLayoutView="100" workbookViewId="0">
      <selection sqref="A1:E2"/>
    </sheetView>
    <sheetView workbookViewId="1">
      <selection sqref="A1:E2"/>
    </sheetView>
  </sheetViews>
  <sheetFormatPr defaultColWidth="0" defaultRowHeight="15" customHeight="1" zeroHeight="1" x14ac:dyDescent="0.2"/>
  <cols>
    <col min="1" max="1" width="3.7109375" style="29" customWidth="1"/>
    <col min="2" max="2" width="30.7109375" style="2" customWidth="1"/>
    <col min="3" max="3" width="15.7109375" style="2" customWidth="1"/>
    <col min="4" max="5" width="10.7109375" style="2" customWidth="1"/>
    <col min="6" max="6" width="20.7109375" style="2" customWidth="1"/>
    <col min="7" max="7" width="0" style="2" hidden="1" customWidth="1"/>
    <col min="8" max="16384" width="11.42578125" style="2" hidden="1"/>
  </cols>
  <sheetData>
    <row r="1" spans="1:7" ht="15" customHeight="1" thickBot="1" x14ac:dyDescent="0.25">
      <c r="A1" s="297" t="s">
        <v>95</v>
      </c>
      <c r="B1" s="297"/>
      <c r="C1" s="297"/>
      <c r="D1" s="297"/>
      <c r="E1" s="297"/>
      <c r="F1" s="1" t="s">
        <v>1</v>
      </c>
    </row>
    <row r="2" spans="1:7" ht="15" customHeight="1" thickTop="1" x14ac:dyDescent="0.2">
      <c r="A2" s="259"/>
      <c r="B2" s="259"/>
      <c r="C2" s="259"/>
      <c r="D2" s="259"/>
      <c r="E2" s="259"/>
      <c r="F2" s="147" t="s">
        <v>96</v>
      </c>
    </row>
    <row r="3" spans="1:7" ht="15" customHeight="1" x14ac:dyDescent="0.2">
      <c r="A3" s="326" t="s">
        <v>2</v>
      </c>
      <c r="B3" s="326"/>
      <c r="C3" s="326"/>
      <c r="D3" s="326"/>
      <c r="E3" s="326"/>
      <c r="F3" s="326"/>
    </row>
    <row r="4" spans="1:7" ht="15" customHeight="1" x14ac:dyDescent="0.2">
      <c r="A4" s="298"/>
      <c r="B4" s="276"/>
      <c r="C4" s="276"/>
      <c r="D4" s="276"/>
      <c r="E4" s="276"/>
      <c r="F4" s="299"/>
    </row>
    <row r="5" spans="1:7" ht="15" customHeight="1" x14ac:dyDescent="0.2">
      <c r="A5" s="110" t="s">
        <v>54</v>
      </c>
      <c r="B5" s="108"/>
      <c r="C5" s="272" t="s">
        <v>179</v>
      </c>
      <c r="D5" s="273"/>
      <c r="E5" s="274"/>
      <c r="F5" s="109" t="s">
        <v>3</v>
      </c>
    </row>
    <row r="6" spans="1:7" ht="30" customHeight="1" x14ac:dyDescent="0.2">
      <c r="A6" s="264" t="s">
        <v>126</v>
      </c>
      <c r="B6" s="264"/>
      <c r="C6" s="327" t="s">
        <v>178</v>
      </c>
      <c r="D6" s="327"/>
      <c r="E6" s="327"/>
      <c r="F6" s="120"/>
    </row>
    <row r="7" spans="1:7" ht="15" customHeight="1" x14ac:dyDescent="0.2">
      <c r="A7" s="302" t="s">
        <v>22</v>
      </c>
      <c r="B7" s="303"/>
      <c r="C7" s="304"/>
      <c r="D7" s="300" t="s">
        <v>17</v>
      </c>
      <c r="E7" s="300"/>
      <c r="F7" s="301"/>
    </row>
    <row r="8" spans="1:7" ht="15" customHeight="1" x14ac:dyDescent="0.2">
      <c r="A8" s="305"/>
      <c r="B8" s="306"/>
      <c r="C8" s="307"/>
      <c r="D8" s="121" t="s">
        <v>127</v>
      </c>
      <c r="E8" s="119" t="s">
        <v>128</v>
      </c>
      <c r="F8" s="308" t="s">
        <v>19</v>
      </c>
    </row>
    <row r="9" spans="1:7" s="33" customFormat="1" ht="15" customHeight="1" x14ac:dyDescent="0.2">
      <c r="A9" s="320" t="s">
        <v>73</v>
      </c>
      <c r="B9" s="322" t="s">
        <v>68</v>
      </c>
      <c r="C9" s="323"/>
      <c r="D9" s="122" t="s">
        <v>133</v>
      </c>
      <c r="E9" s="28" t="s">
        <v>134</v>
      </c>
      <c r="F9" s="309"/>
    </row>
    <row r="10" spans="1:7" s="33" customFormat="1" ht="15" customHeight="1" x14ac:dyDescent="0.2">
      <c r="A10" s="321"/>
      <c r="B10" s="324"/>
      <c r="C10" s="325"/>
      <c r="D10" s="123">
        <f>ROUND(D11+D12+D13,4)</f>
        <v>0.124</v>
      </c>
      <c r="E10" s="13">
        <f>ROUND(E11+E12+E13,4)</f>
        <v>0.1416</v>
      </c>
      <c r="F10" s="85">
        <f>E10*SUM(SUM(FCON1!$H$9:$H$13)*(1+FCON2.1_FatorK1!$E$36)+SUM(FCON1!$H$14:$H$15)*(1+FCON2.2_FatorK1!$E$36)+FCON1!$H$16+FCON1!$H$20+FCON3_FatorK234!$F$15+FCON3_FatorK234!$F$14)</f>
        <v>0</v>
      </c>
      <c r="G10" s="38"/>
    </row>
    <row r="11" spans="1:7" s="3" customFormat="1" ht="15" customHeight="1" x14ac:dyDescent="0.2">
      <c r="A11" s="30">
        <v>1</v>
      </c>
      <c r="B11" s="316" t="s">
        <v>71</v>
      </c>
      <c r="C11" s="317"/>
      <c r="D11" s="124">
        <v>0.05</v>
      </c>
      <c r="E11" s="32">
        <f>ROUND((1/(1-$D$10))*D11,4)</f>
        <v>5.7099999999999998E-2</v>
      </c>
      <c r="F11" s="86">
        <f>E11*SUM(SUM(FCON1!$H$9:$H$13)*(1+FCON2.1_FatorK1!$E$36)+SUM(FCON1!$H$14:$H$15)*(1+FCON2.2_FatorK1!$E$36)+FCON1!$H$16+FCON1!$H$20+FCON3_FatorK234!$F$15+FCON3_FatorK234!$F$14)</f>
        <v>0</v>
      </c>
    </row>
    <row r="12" spans="1:7" s="3" customFormat="1" ht="15" customHeight="1" x14ac:dyDescent="0.2">
      <c r="A12" s="31">
        <v>2</v>
      </c>
      <c r="B12" s="318" t="s">
        <v>144</v>
      </c>
      <c r="C12" s="319"/>
      <c r="D12" s="124">
        <f>ROUND(1.65%*0.8,4)</f>
        <v>1.32E-2</v>
      </c>
      <c r="E12" s="32">
        <f t="shared" ref="E12:E13" si="0">ROUND((1/(1-$D$10))*D12,4)</f>
        <v>1.5100000000000001E-2</v>
      </c>
      <c r="F12" s="86">
        <f>E12*SUM(SUM(FCON1!$H$9:$H$13)*(1+FCON2.1_FatorK1!$E$36)+SUM(FCON1!$H$14:$H$15)*(1+FCON2.2_FatorK1!$E$36)+FCON1!$H$16+FCON1!$H$20+FCON3_FatorK234!$F$15+FCON3_FatorK234!$F$14)</f>
        <v>0</v>
      </c>
    </row>
    <row r="13" spans="1:7" s="3" customFormat="1" ht="15" customHeight="1" x14ac:dyDescent="0.2">
      <c r="A13" s="31">
        <v>3</v>
      </c>
      <c r="B13" s="318" t="s">
        <v>145</v>
      </c>
      <c r="C13" s="319"/>
      <c r="D13" s="124">
        <f>ROUND(7.6%*0.8,4)</f>
        <v>6.08E-2</v>
      </c>
      <c r="E13" s="32">
        <f t="shared" si="0"/>
        <v>6.9400000000000003E-2</v>
      </c>
      <c r="F13" s="86">
        <f>E13*SUM(SUM(FCON1!$H$9:$H$13)*(1+FCON2.1_FatorK1!$E$36)+SUM(FCON1!$H$14:$H$15)*(1+FCON2.2_FatorK1!$E$36)+FCON1!$H$16+FCON1!$H$20+FCON3_FatorK234!$F$15+FCON3_FatorK234!$F$14)</f>
        <v>0</v>
      </c>
      <c r="G13" s="5"/>
    </row>
    <row r="14" spans="1:7" s="33" customFormat="1" ht="15" customHeight="1" x14ac:dyDescent="0.2">
      <c r="A14" s="34" t="s">
        <v>74</v>
      </c>
      <c r="B14" s="313" t="s">
        <v>75</v>
      </c>
      <c r="C14" s="314"/>
      <c r="D14" s="315"/>
      <c r="E14" s="36">
        <v>0.1</v>
      </c>
      <c r="F14" s="85">
        <f>E14*SUM(SUM(FCON1!$H$9:$H$13)*(1+FCON2.1_FatorK1!$E$36)+SUM(FCON1!$H$14:$H$15)*(1+FCON2.2_FatorK1!$E$36)+FCON1!$H$16+FCON1!$H$20+FCON3_FatorK234!$F$15)</f>
        <v>0</v>
      </c>
    </row>
    <row r="15" spans="1:7" s="33" customFormat="1" ht="15" customHeight="1" x14ac:dyDescent="0.2">
      <c r="A15" s="35" t="s">
        <v>72</v>
      </c>
      <c r="B15" s="310" t="s">
        <v>76</v>
      </c>
      <c r="C15" s="311"/>
      <c r="D15" s="312"/>
      <c r="E15" s="36">
        <f>ROUND(SUM(E16:E18),4)</f>
        <v>0.15</v>
      </c>
      <c r="F15" s="85">
        <f>ROUND(E15*FCON1!$H$8,2)</f>
        <v>0</v>
      </c>
      <c r="G15" s="38"/>
    </row>
    <row r="16" spans="1:7" s="3" customFormat="1" ht="30" customHeight="1" x14ac:dyDescent="0.2">
      <c r="A16" s="4">
        <v>4</v>
      </c>
      <c r="B16" s="331" t="s">
        <v>167</v>
      </c>
      <c r="C16" s="332"/>
      <c r="D16" s="333"/>
      <c r="E16" s="23">
        <v>0.1</v>
      </c>
      <c r="F16" s="86">
        <f>E16*FCON1!$H$8</f>
        <v>0</v>
      </c>
    </row>
    <row r="17" spans="1:6" s="3" customFormat="1" ht="30" customHeight="1" x14ac:dyDescent="0.2">
      <c r="A17" s="30">
        <v>5</v>
      </c>
      <c r="B17" s="316" t="s">
        <v>20</v>
      </c>
      <c r="C17" s="334"/>
      <c r="D17" s="317"/>
      <c r="E17" s="23">
        <v>0.03</v>
      </c>
      <c r="F17" s="86">
        <f>E17*FCON1!$H$8</f>
        <v>0</v>
      </c>
    </row>
    <row r="18" spans="1:6" s="3" customFormat="1" ht="30" customHeight="1" x14ac:dyDescent="0.2">
      <c r="A18" s="4">
        <v>6</v>
      </c>
      <c r="B18" s="331" t="s">
        <v>21</v>
      </c>
      <c r="C18" s="332"/>
      <c r="D18" s="333"/>
      <c r="E18" s="23">
        <v>0.02</v>
      </c>
      <c r="F18" s="86">
        <f>E18*FCON1!$H$8</f>
        <v>0</v>
      </c>
    </row>
    <row r="19" spans="1:6" s="33" customFormat="1" ht="15" customHeight="1" x14ac:dyDescent="0.2">
      <c r="A19" s="106" t="s">
        <v>132</v>
      </c>
      <c r="B19" s="328" t="s">
        <v>247</v>
      </c>
      <c r="C19" s="329"/>
      <c r="D19" s="330"/>
      <c r="E19" s="103">
        <f>ROUND((1+E14)*(1+E10),4)</f>
        <v>1.2558</v>
      </c>
      <c r="F19" s="198"/>
    </row>
    <row r="20" spans="1:6" ht="15" customHeight="1" x14ac:dyDescent="0.2">
      <c r="A20" s="104" t="s">
        <v>4</v>
      </c>
      <c r="B20" s="80"/>
      <c r="C20" s="80"/>
      <c r="D20" s="81"/>
      <c r="E20" s="104" t="s">
        <v>5</v>
      </c>
      <c r="F20" s="199"/>
    </row>
    <row r="21" spans="1:6" ht="15" customHeight="1" x14ac:dyDescent="0.2">
      <c r="A21" s="84"/>
      <c r="B21" s="82"/>
      <c r="C21" s="82"/>
      <c r="D21" s="83"/>
      <c r="E21" s="105"/>
      <c r="F21" s="83"/>
    </row>
    <row r="22" spans="1:6" ht="15" customHeight="1" x14ac:dyDescent="0.2">
      <c r="A22" s="104" t="s">
        <v>6</v>
      </c>
      <c r="B22" s="80"/>
      <c r="C22" s="80"/>
      <c r="D22" s="81"/>
      <c r="E22" s="104" t="s">
        <v>7</v>
      </c>
      <c r="F22" s="81"/>
    </row>
    <row r="23" spans="1:6" ht="15" customHeight="1" x14ac:dyDescent="0.2">
      <c r="A23" s="107"/>
      <c r="B23" s="93"/>
      <c r="C23" s="93"/>
      <c r="D23" s="94"/>
      <c r="E23" s="92"/>
      <c r="F23" s="94"/>
    </row>
    <row r="24" spans="1:6" ht="15" customHeight="1" x14ac:dyDescent="0.2">
      <c r="A24" s="335" t="s">
        <v>23</v>
      </c>
      <c r="B24" s="336"/>
      <c r="C24" s="336"/>
      <c r="D24" s="336"/>
      <c r="E24" s="336"/>
      <c r="F24" s="337"/>
    </row>
    <row r="25" spans="1:6" ht="15" customHeight="1" x14ac:dyDescent="0.2">
      <c r="A25" s="230" t="s">
        <v>77</v>
      </c>
      <c r="B25" s="231"/>
      <c r="C25" s="231"/>
      <c r="D25" s="231"/>
      <c r="E25" s="231"/>
      <c r="F25" s="238"/>
    </row>
    <row r="26" spans="1:6" ht="15" customHeight="1" x14ac:dyDescent="0.2">
      <c r="A26" s="230" t="s">
        <v>24</v>
      </c>
      <c r="B26" s="231"/>
      <c r="C26" s="231"/>
      <c r="D26" s="231"/>
      <c r="E26" s="231"/>
      <c r="F26" s="238"/>
    </row>
    <row r="27" spans="1:6" ht="15" customHeight="1" x14ac:dyDescent="0.2">
      <c r="A27" s="230" t="s">
        <v>85</v>
      </c>
      <c r="B27" s="231"/>
      <c r="C27" s="231"/>
      <c r="D27" s="231"/>
      <c r="E27" s="231"/>
      <c r="F27" s="238"/>
    </row>
    <row r="28" spans="1:6" ht="47.25" customHeight="1" x14ac:dyDescent="0.2">
      <c r="A28" s="232" t="s">
        <v>147</v>
      </c>
      <c r="B28" s="233"/>
      <c r="C28" s="233"/>
      <c r="D28" s="233"/>
      <c r="E28" s="233"/>
      <c r="F28" s="234"/>
    </row>
    <row r="29" spans="1:6" ht="15" customHeight="1" x14ac:dyDescent="0.2">
      <c r="A29" s="260" t="s">
        <v>143</v>
      </c>
      <c r="B29" s="261"/>
      <c r="C29" s="261"/>
      <c r="D29" s="261"/>
      <c r="E29" s="261"/>
      <c r="F29" s="262"/>
    </row>
    <row r="30" spans="1:6" ht="15" customHeight="1" x14ac:dyDescent="0.2">
      <c r="A30" s="260" t="s">
        <v>86</v>
      </c>
      <c r="B30" s="261"/>
      <c r="C30" s="261"/>
      <c r="D30" s="261"/>
      <c r="E30" s="261"/>
      <c r="F30" s="262"/>
    </row>
    <row r="31" spans="1:6" ht="15" customHeight="1" x14ac:dyDescent="0.2">
      <c r="A31" s="230" t="s">
        <v>83</v>
      </c>
      <c r="B31" s="231"/>
      <c r="C31" s="231"/>
      <c r="D31" s="231"/>
      <c r="E31" s="231"/>
      <c r="F31" s="238"/>
    </row>
    <row r="32" spans="1:6" ht="15" customHeight="1" x14ac:dyDescent="0.2">
      <c r="A32" s="230" t="str">
        <f>CONCATENATE("     K4' = { [ 1 / ( 1 - ",D10," ) ] - 1 } x 100")</f>
        <v xml:space="preserve">     K4' = { [ 1 / ( 1 - 0,124 ) ] - 1 } x 100</v>
      </c>
      <c r="B32" s="231"/>
      <c r="C32" s="231"/>
      <c r="D32" s="231"/>
      <c r="E32" s="231"/>
      <c r="F32" s="238"/>
    </row>
    <row r="33" spans="1:6" ht="15" customHeight="1" x14ac:dyDescent="0.2">
      <c r="A33" s="230" t="s">
        <v>131</v>
      </c>
      <c r="B33" s="231"/>
      <c r="C33" s="231"/>
      <c r="D33" s="231"/>
      <c r="E33" s="231"/>
      <c r="F33" s="238"/>
    </row>
    <row r="34" spans="1:6" ht="15" customHeight="1" x14ac:dyDescent="0.2">
      <c r="A34" s="230" t="s">
        <v>130</v>
      </c>
      <c r="B34" s="231"/>
      <c r="C34" s="231"/>
      <c r="D34" s="231"/>
      <c r="E34" s="231"/>
      <c r="F34" s="238"/>
    </row>
    <row r="35" spans="1:6" ht="15" customHeight="1" x14ac:dyDescent="0.2">
      <c r="A35" s="230" t="s">
        <v>94</v>
      </c>
      <c r="B35" s="231"/>
      <c r="C35" s="231"/>
      <c r="D35" s="231"/>
      <c r="E35" s="231"/>
      <c r="F35" s="238"/>
    </row>
    <row r="36" spans="1:6" ht="30" customHeight="1" x14ac:dyDescent="0.2">
      <c r="A36" s="232" t="s">
        <v>129</v>
      </c>
      <c r="B36" s="233"/>
      <c r="C36" s="233"/>
      <c r="D36" s="233"/>
      <c r="E36" s="233"/>
      <c r="F36" s="234"/>
    </row>
    <row r="37" spans="1:6" ht="30" customHeight="1" x14ac:dyDescent="0.2">
      <c r="A37" s="210" t="s">
        <v>248</v>
      </c>
      <c r="B37" s="208"/>
      <c r="C37" s="208"/>
      <c r="D37" s="208"/>
      <c r="E37" s="208"/>
      <c r="F37" s="209"/>
    </row>
    <row r="38" spans="1:6" ht="15" hidden="1" customHeight="1" x14ac:dyDescent="0.2">
      <c r="F38" s="146"/>
    </row>
    <row r="39" spans="1:6" ht="15" hidden="1" customHeight="1" x14ac:dyDescent="0.2"/>
    <row r="40" spans="1:6" ht="15" hidden="1" customHeight="1" x14ac:dyDescent="0.2"/>
    <row r="41" spans="1:6" ht="15" hidden="1" customHeight="1" x14ac:dyDescent="0.2"/>
  </sheetData>
  <mergeCells count="34">
    <mergeCell ref="A36:F36"/>
    <mergeCell ref="A37:F37"/>
    <mergeCell ref="B19:D19"/>
    <mergeCell ref="B16:D16"/>
    <mergeCell ref="B17:D17"/>
    <mergeCell ref="B18:D18"/>
    <mergeCell ref="A24:F24"/>
    <mergeCell ref="A29:F29"/>
    <mergeCell ref="A30:F30"/>
    <mergeCell ref="A25:F25"/>
    <mergeCell ref="A26:F26"/>
    <mergeCell ref="A27:F27"/>
    <mergeCell ref="A31:F31"/>
    <mergeCell ref="A32:F32"/>
    <mergeCell ref="A33:F33"/>
    <mergeCell ref="A34:F34"/>
    <mergeCell ref="A1:E2"/>
    <mergeCell ref="A3:F3"/>
    <mergeCell ref="A6:B6"/>
    <mergeCell ref="C6:E6"/>
    <mergeCell ref="C5:E5"/>
    <mergeCell ref="A4:F4"/>
    <mergeCell ref="D7:F7"/>
    <mergeCell ref="A7:C8"/>
    <mergeCell ref="F8:F9"/>
    <mergeCell ref="A35:F35"/>
    <mergeCell ref="B15:D15"/>
    <mergeCell ref="B14:D14"/>
    <mergeCell ref="B11:C11"/>
    <mergeCell ref="B12:C12"/>
    <mergeCell ref="B13:C13"/>
    <mergeCell ref="A9:A10"/>
    <mergeCell ref="B9:C10"/>
    <mergeCell ref="A28:F28"/>
  </mergeCells>
  <phoneticPr fontId="9" type="noConversion"/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fitToHeight="0" orientation="portrait" horizontalDpi="4294967294" vertic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sqref="A1:F2"/>
    </sheetView>
    <sheetView workbookViewId="1">
      <selection sqref="A1:F2"/>
    </sheetView>
  </sheetViews>
  <sheetFormatPr defaultColWidth="0" defaultRowHeight="15" customHeight="1" zeroHeight="1" x14ac:dyDescent="0.2"/>
  <cols>
    <col min="1" max="2" width="15.7109375" style="8" customWidth="1"/>
    <col min="3" max="8" width="10.7109375" style="8" customWidth="1"/>
    <col min="9" max="16384" width="9.140625" style="8" hidden="1"/>
  </cols>
  <sheetData>
    <row r="1" spans="1:8" ht="15" customHeight="1" x14ac:dyDescent="0.2">
      <c r="A1" s="338" t="s">
        <v>202</v>
      </c>
      <c r="B1" s="339"/>
      <c r="C1" s="339"/>
      <c r="D1" s="339"/>
      <c r="E1" s="339"/>
      <c r="F1" s="340"/>
      <c r="G1" s="344" t="s">
        <v>1</v>
      </c>
      <c r="H1" s="345"/>
    </row>
    <row r="2" spans="1:8" ht="15" customHeight="1" x14ac:dyDescent="0.2">
      <c r="A2" s="341"/>
      <c r="B2" s="342"/>
      <c r="C2" s="342"/>
      <c r="D2" s="342"/>
      <c r="E2" s="342"/>
      <c r="F2" s="343"/>
      <c r="G2" s="346" t="s">
        <v>203</v>
      </c>
      <c r="H2" s="347"/>
    </row>
    <row r="3" spans="1:8" ht="15" customHeight="1" x14ac:dyDescent="0.2">
      <c r="A3" s="217" t="s">
        <v>2</v>
      </c>
      <c r="B3" s="218"/>
      <c r="C3" s="218"/>
      <c r="D3" s="218"/>
      <c r="E3" s="218"/>
      <c r="F3" s="218"/>
      <c r="G3" s="218"/>
      <c r="H3" s="219"/>
    </row>
    <row r="4" spans="1:8" ht="15" customHeight="1" x14ac:dyDescent="0.2">
      <c r="A4" s="239"/>
      <c r="B4" s="240"/>
      <c r="C4" s="240"/>
      <c r="D4" s="240"/>
      <c r="E4" s="240"/>
      <c r="F4" s="240"/>
      <c r="G4" s="240"/>
      <c r="H4" s="241"/>
    </row>
    <row r="5" spans="1:8" ht="15" customHeight="1" x14ac:dyDescent="0.2">
      <c r="A5" s="217" t="s">
        <v>54</v>
      </c>
      <c r="B5" s="218"/>
      <c r="C5" s="219"/>
      <c r="D5" s="217" t="s">
        <v>179</v>
      </c>
      <c r="E5" s="218"/>
      <c r="F5" s="218"/>
      <c r="G5" s="217" t="s">
        <v>3</v>
      </c>
      <c r="H5" s="219"/>
    </row>
    <row r="6" spans="1:8" ht="30" customHeight="1" x14ac:dyDescent="0.2">
      <c r="A6" s="205" t="s">
        <v>165</v>
      </c>
      <c r="B6" s="206"/>
      <c r="C6" s="207"/>
      <c r="D6" s="210" t="s">
        <v>178</v>
      </c>
      <c r="E6" s="208"/>
      <c r="F6" s="208"/>
      <c r="G6" s="210"/>
      <c r="H6" s="209"/>
    </row>
    <row r="7" spans="1:8" ht="15" customHeight="1" x14ac:dyDescent="0.2">
      <c r="A7" s="349" t="s">
        <v>204</v>
      </c>
      <c r="B7" s="350"/>
      <c r="C7" s="350"/>
      <c r="D7" s="350"/>
      <c r="E7" s="350"/>
      <c r="F7" s="350"/>
      <c r="G7" s="350"/>
      <c r="H7" s="351"/>
    </row>
    <row r="8" spans="1:8" ht="15" customHeight="1" x14ac:dyDescent="0.2">
      <c r="A8" s="352"/>
      <c r="B8" s="353"/>
      <c r="C8" s="353"/>
      <c r="D8" s="353"/>
      <c r="E8" s="353"/>
      <c r="F8" s="353"/>
      <c r="G8" s="353"/>
      <c r="H8" s="354"/>
    </row>
    <row r="9" spans="1:8" ht="15" customHeight="1" x14ac:dyDescent="0.2">
      <c r="A9" s="189" t="s">
        <v>205</v>
      </c>
      <c r="B9" s="190"/>
      <c r="C9" s="375" t="s">
        <v>206</v>
      </c>
      <c r="D9" s="377"/>
      <c r="E9" s="375" t="s">
        <v>207</v>
      </c>
      <c r="F9" s="377"/>
      <c r="G9" s="375" t="s">
        <v>208</v>
      </c>
      <c r="H9" s="377"/>
    </row>
    <row r="10" spans="1:8" ht="15" customHeight="1" x14ac:dyDescent="0.2">
      <c r="A10" s="352"/>
      <c r="B10" s="354"/>
      <c r="C10" s="381"/>
      <c r="D10" s="383"/>
      <c r="E10" s="381"/>
      <c r="F10" s="383"/>
      <c r="G10" s="381"/>
      <c r="H10" s="383"/>
    </row>
    <row r="11" spans="1:8" ht="15" customHeight="1" x14ac:dyDescent="0.2">
      <c r="A11" s="348" t="s">
        <v>209</v>
      </c>
      <c r="B11" s="348"/>
      <c r="C11" s="348"/>
      <c r="D11" s="348"/>
      <c r="E11" s="348"/>
      <c r="F11" s="348"/>
      <c r="G11" s="348"/>
      <c r="H11" s="348"/>
    </row>
    <row r="12" spans="1:8" ht="15" customHeight="1" x14ac:dyDescent="0.2">
      <c r="A12" s="355" t="s">
        <v>210</v>
      </c>
      <c r="B12" s="355"/>
      <c r="C12" s="356" t="s">
        <v>211</v>
      </c>
      <c r="D12" s="356"/>
      <c r="E12" s="356" t="s">
        <v>212</v>
      </c>
      <c r="F12" s="356"/>
      <c r="G12" s="185" t="s">
        <v>213</v>
      </c>
      <c r="H12" s="185" t="s">
        <v>214</v>
      </c>
    </row>
    <row r="13" spans="1:8" ht="15" customHeight="1" x14ac:dyDescent="0.2">
      <c r="A13" s="357" t="s">
        <v>215</v>
      </c>
      <c r="B13" s="357"/>
      <c r="C13" s="358" t="s">
        <v>216</v>
      </c>
      <c r="D13" s="358"/>
      <c r="E13" s="358" t="s">
        <v>217</v>
      </c>
      <c r="F13" s="358"/>
      <c r="G13" s="186" t="s">
        <v>218</v>
      </c>
      <c r="H13" s="186" t="s">
        <v>219</v>
      </c>
    </row>
    <row r="14" spans="1:8" ht="15" customHeight="1" x14ac:dyDescent="0.2">
      <c r="A14" s="357" t="s">
        <v>220</v>
      </c>
      <c r="B14" s="357"/>
      <c r="C14" s="358" t="s">
        <v>221</v>
      </c>
      <c r="D14" s="358"/>
      <c r="E14" s="358" t="s">
        <v>217</v>
      </c>
      <c r="F14" s="358"/>
      <c r="G14" s="186" t="s">
        <v>218</v>
      </c>
      <c r="H14" s="186" t="s">
        <v>219</v>
      </c>
    </row>
    <row r="15" spans="1:8" ht="15" customHeight="1" x14ac:dyDescent="0.2">
      <c r="A15" s="357" t="s">
        <v>222</v>
      </c>
      <c r="B15" s="357"/>
      <c r="C15" s="358" t="s">
        <v>221</v>
      </c>
      <c r="D15" s="358"/>
      <c r="E15" s="358" t="s">
        <v>217</v>
      </c>
      <c r="F15" s="358"/>
      <c r="G15" s="186" t="s">
        <v>218</v>
      </c>
      <c r="H15" s="186" t="s">
        <v>219</v>
      </c>
    </row>
    <row r="16" spans="1:8" ht="15" customHeight="1" x14ac:dyDescent="0.2">
      <c r="A16" s="357" t="s">
        <v>223</v>
      </c>
      <c r="B16" s="357"/>
      <c r="C16" s="358" t="s">
        <v>221</v>
      </c>
      <c r="D16" s="358"/>
      <c r="E16" s="358" t="s">
        <v>217</v>
      </c>
      <c r="F16" s="358"/>
      <c r="G16" s="186" t="s">
        <v>218</v>
      </c>
      <c r="H16" s="186" t="s">
        <v>219</v>
      </c>
    </row>
    <row r="17" spans="1:8" ht="15" customHeight="1" x14ac:dyDescent="0.2">
      <c r="A17" s="357" t="s">
        <v>224</v>
      </c>
      <c r="B17" s="357"/>
      <c r="C17" s="358" t="s">
        <v>221</v>
      </c>
      <c r="D17" s="358"/>
      <c r="E17" s="358" t="s">
        <v>217</v>
      </c>
      <c r="F17" s="358"/>
      <c r="G17" s="186" t="s">
        <v>218</v>
      </c>
      <c r="H17" s="186" t="s">
        <v>219</v>
      </c>
    </row>
    <row r="18" spans="1:8" ht="15" customHeight="1" x14ac:dyDescent="0.2">
      <c r="A18" s="191" t="s">
        <v>225</v>
      </c>
      <c r="B18" s="359" t="s">
        <v>226</v>
      </c>
      <c r="C18" s="359"/>
      <c r="D18" s="359"/>
      <c r="E18" s="359"/>
      <c r="F18" s="359"/>
      <c r="G18" s="359"/>
      <c r="H18" s="359"/>
    </row>
    <row r="19" spans="1:8" ht="15" customHeight="1" x14ac:dyDescent="0.2">
      <c r="A19" s="187" t="s">
        <v>227</v>
      </c>
      <c r="B19" s="358" t="s">
        <v>228</v>
      </c>
      <c r="C19" s="358"/>
      <c r="D19" s="358"/>
      <c r="E19" s="358"/>
      <c r="F19" s="358"/>
      <c r="G19" s="358"/>
      <c r="H19" s="358"/>
    </row>
    <row r="20" spans="1:8" ht="15" customHeight="1" x14ac:dyDescent="0.2">
      <c r="A20" s="113"/>
      <c r="B20" s="356"/>
      <c r="C20" s="356"/>
      <c r="D20" s="356"/>
      <c r="E20" s="356"/>
      <c r="F20" s="356"/>
      <c r="G20" s="356"/>
      <c r="H20" s="356"/>
    </row>
    <row r="21" spans="1:8" ht="15" customHeight="1" x14ac:dyDescent="0.2">
      <c r="A21" s="113"/>
      <c r="B21" s="356"/>
      <c r="C21" s="356"/>
      <c r="D21" s="356"/>
      <c r="E21" s="356"/>
      <c r="F21" s="356"/>
      <c r="G21" s="356"/>
      <c r="H21" s="356"/>
    </row>
    <row r="22" spans="1:8" ht="15" customHeight="1" x14ac:dyDescent="0.2">
      <c r="A22" s="113"/>
      <c r="B22" s="356"/>
      <c r="C22" s="356"/>
      <c r="D22" s="356"/>
      <c r="E22" s="356"/>
      <c r="F22" s="356"/>
      <c r="G22" s="356"/>
      <c r="H22" s="356"/>
    </row>
    <row r="23" spans="1:8" ht="15" customHeight="1" x14ac:dyDescent="0.2">
      <c r="A23" s="113"/>
      <c r="B23" s="356"/>
      <c r="C23" s="356"/>
      <c r="D23" s="356"/>
      <c r="E23" s="356"/>
      <c r="F23" s="356"/>
      <c r="G23" s="356"/>
      <c r="H23" s="356"/>
    </row>
    <row r="24" spans="1:8" ht="15" customHeight="1" x14ac:dyDescent="0.2">
      <c r="A24" s="113"/>
      <c r="B24" s="356"/>
      <c r="C24" s="356"/>
      <c r="D24" s="356"/>
      <c r="E24" s="356"/>
      <c r="F24" s="356"/>
      <c r="G24" s="356"/>
      <c r="H24" s="356"/>
    </row>
    <row r="25" spans="1:8" ht="15" customHeight="1" x14ac:dyDescent="0.2">
      <c r="A25" s="191" t="s">
        <v>229</v>
      </c>
      <c r="B25" s="359" t="s">
        <v>230</v>
      </c>
      <c r="C25" s="359"/>
      <c r="D25" s="359"/>
      <c r="E25" s="359"/>
      <c r="F25" s="359"/>
      <c r="G25" s="359"/>
      <c r="H25" s="359"/>
    </row>
    <row r="26" spans="1:8" ht="15" customHeight="1" x14ac:dyDescent="0.2">
      <c r="A26" s="187" t="s">
        <v>231</v>
      </c>
      <c r="B26" s="358" t="s">
        <v>232</v>
      </c>
      <c r="C26" s="358"/>
      <c r="D26" s="358"/>
      <c r="E26" s="358"/>
      <c r="F26" s="358"/>
      <c r="G26" s="358"/>
      <c r="H26" s="358"/>
    </row>
    <row r="27" spans="1:8" ht="15" customHeight="1" x14ac:dyDescent="0.2">
      <c r="A27" s="187"/>
      <c r="B27" s="358"/>
      <c r="C27" s="358"/>
      <c r="D27" s="358"/>
      <c r="E27" s="358"/>
      <c r="F27" s="358"/>
      <c r="G27" s="358"/>
      <c r="H27" s="358"/>
    </row>
    <row r="28" spans="1:8" ht="15" customHeight="1" x14ac:dyDescent="0.2">
      <c r="A28" s="187"/>
      <c r="B28" s="384"/>
      <c r="C28" s="385"/>
      <c r="D28" s="385"/>
      <c r="E28" s="385"/>
      <c r="F28" s="385"/>
      <c r="G28" s="385"/>
      <c r="H28" s="386"/>
    </row>
    <row r="29" spans="1:8" ht="15" customHeight="1" x14ac:dyDescent="0.2">
      <c r="A29" s="113"/>
      <c r="B29" s="356"/>
      <c r="C29" s="356"/>
      <c r="D29" s="356"/>
      <c r="E29" s="356"/>
      <c r="F29" s="356"/>
      <c r="G29" s="356"/>
      <c r="H29" s="356"/>
    </row>
    <row r="30" spans="1:8" ht="15" customHeight="1" x14ac:dyDescent="0.2">
      <c r="A30" s="113"/>
      <c r="B30" s="356"/>
      <c r="C30" s="356"/>
      <c r="D30" s="356"/>
      <c r="E30" s="356"/>
      <c r="F30" s="356"/>
      <c r="G30" s="356"/>
      <c r="H30" s="356"/>
    </row>
    <row r="31" spans="1:8" ht="15" customHeight="1" x14ac:dyDescent="0.2">
      <c r="A31" s="113"/>
      <c r="B31" s="356"/>
      <c r="C31" s="356"/>
      <c r="D31" s="356"/>
      <c r="E31" s="356"/>
      <c r="F31" s="356"/>
      <c r="G31" s="356"/>
      <c r="H31" s="356"/>
    </row>
    <row r="32" spans="1:8" ht="15" customHeight="1" x14ac:dyDescent="0.2">
      <c r="A32" s="191" t="s">
        <v>233</v>
      </c>
      <c r="B32" s="359" t="s">
        <v>234</v>
      </c>
      <c r="C32" s="359"/>
      <c r="D32" s="359"/>
      <c r="E32" s="359"/>
      <c r="F32" s="359"/>
      <c r="G32" s="359"/>
      <c r="H32" s="359"/>
    </row>
    <row r="33" spans="1:8" ht="15" customHeight="1" x14ac:dyDescent="0.2">
      <c r="A33" s="187" t="s">
        <v>235</v>
      </c>
      <c r="B33" s="358" t="s">
        <v>236</v>
      </c>
      <c r="C33" s="358"/>
      <c r="D33" s="358"/>
      <c r="E33" s="358"/>
      <c r="F33" s="358"/>
      <c r="G33" s="358"/>
      <c r="H33" s="358"/>
    </row>
    <row r="34" spans="1:8" ht="15" customHeight="1" x14ac:dyDescent="0.2">
      <c r="A34" s="187"/>
      <c r="B34" s="358"/>
      <c r="C34" s="358"/>
      <c r="D34" s="358"/>
      <c r="E34" s="358"/>
      <c r="F34" s="358"/>
      <c r="G34" s="358"/>
      <c r="H34" s="358"/>
    </row>
    <row r="35" spans="1:8" ht="15" customHeight="1" x14ac:dyDescent="0.2">
      <c r="A35" s="187"/>
      <c r="B35" s="384"/>
      <c r="C35" s="385"/>
      <c r="D35" s="385"/>
      <c r="E35" s="385"/>
      <c r="F35" s="385"/>
      <c r="G35" s="385"/>
      <c r="H35" s="386"/>
    </row>
    <row r="36" spans="1:8" ht="15" customHeight="1" x14ac:dyDescent="0.2">
      <c r="A36" s="187"/>
      <c r="B36" s="384"/>
      <c r="C36" s="385"/>
      <c r="D36" s="385"/>
      <c r="E36" s="385"/>
      <c r="F36" s="385"/>
      <c r="G36" s="385"/>
      <c r="H36" s="386"/>
    </row>
    <row r="37" spans="1:8" ht="15" customHeight="1" x14ac:dyDescent="0.2">
      <c r="A37" s="113"/>
      <c r="B37" s="356"/>
      <c r="C37" s="356"/>
      <c r="D37" s="356"/>
      <c r="E37" s="356"/>
      <c r="F37" s="356"/>
      <c r="G37" s="356"/>
      <c r="H37" s="356"/>
    </row>
    <row r="38" spans="1:8" ht="15" customHeight="1" x14ac:dyDescent="0.2">
      <c r="A38" s="192" t="s">
        <v>237</v>
      </c>
      <c r="B38" s="193"/>
      <c r="C38" s="193"/>
      <c r="D38" s="194"/>
      <c r="E38" s="375" t="s">
        <v>238</v>
      </c>
      <c r="F38" s="376"/>
      <c r="G38" s="376"/>
      <c r="H38" s="377"/>
    </row>
    <row r="39" spans="1:8" ht="15" customHeight="1" x14ac:dyDescent="0.2">
      <c r="A39" s="378"/>
      <c r="B39" s="379"/>
      <c r="C39" s="379"/>
      <c r="D39" s="380"/>
      <c r="E39" s="381"/>
      <c r="F39" s="382"/>
      <c r="G39" s="382"/>
      <c r="H39" s="383"/>
    </row>
    <row r="40" spans="1:8" ht="15" customHeight="1" x14ac:dyDescent="0.2">
      <c r="A40" s="349" t="s">
        <v>4</v>
      </c>
      <c r="B40" s="350"/>
      <c r="C40" s="350"/>
      <c r="D40" s="350"/>
      <c r="E40" s="350"/>
      <c r="F40" s="351"/>
      <c r="G40" s="245" t="s">
        <v>89</v>
      </c>
      <c r="H40" s="387"/>
    </row>
    <row r="41" spans="1:8" ht="15" customHeight="1" x14ac:dyDescent="0.2">
      <c r="A41" s="352"/>
      <c r="B41" s="353"/>
      <c r="C41" s="353"/>
      <c r="D41" s="353"/>
      <c r="E41" s="353"/>
      <c r="F41" s="354"/>
      <c r="G41" s="247"/>
      <c r="H41" s="372"/>
    </row>
    <row r="42" spans="1:8" ht="15" customHeight="1" x14ac:dyDescent="0.2">
      <c r="A42" s="189" t="s">
        <v>6</v>
      </c>
      <c r="B42" s="195"/>
      <c r="C42" s="195"/>
      <c r="D42" s="195"/>
      <c r="E42" s="195"/>
      <c r="F42" s="190"/>
      <c r="G42" s="159" t="s">
        <v>7</v>
      </c>
      <c r="H42" s="176"/>
    </row>
    <row r="43" spans="1:8" ht="15" customHeight="1" x14ac:dyDescent="0.2">
      <c r="A43" s="196"/>
      <c r="B43" s="188"/>
      <c r="C43" s="188"/>
      <c r="D43" s="188"/>
      <c r="E43" s="188"/>
      <c r="F43" s="197"/>
      <c r="G43" s="373"/>
      <c r="H43" s="374"/>
    </row>
    <row r="44" spans="1:8" ht="15" customHeight="1" x14ac:dyDescent="0.2">
      <c r="A44" s="366" t="s">
        <v>8</v>
      </c>
      <c r="B44" s="367"/>
      <c r="C44" s="367"/>
      <c r="D44" s="367"/>
      <c r="E44" s="367"/>
      <c r="F44" s="367"/>
      <c r="G44" s="367"/>
      <c r="H44" s="368"/>
    </row>
    <row r="45" spans="1:8" ht="15" customHeight="1" x14ac:dyDescent="0.2">
      <c r="A45" s="369" t="s">
        <v>239</v>
      </c>
      <c r="B45" s="370"/>
      <c r="C45" s="370"/>
      <c r="D45" s="370"/>
      <c r="E45" s="370"/>
      <c r="F45" s="370"/>
      <c r="G45" s="370"/>
      <c r="H45" s="371"/>
    </row>
    <row r="46" spans="1:8" ht="15" customHeight="1" x14ac:dyDescent="0.2">
      <c r="A46" s="369" t="s">
        <v>240</v>
      </c>
      <c r="B46" s="370"/>
      <c r="C46" s="370"/>
      <c r="D46" s="370"/>
      <c r="E46" s="370"/>
      <c r="F46" s="370"/>
      <c r="G46" s="370"/>
      <c r="H46" s="371"/>
    </row>
    <row r="47" spans="1:8" ht="15" customHeight="1" x14ac:dyDescent="0.2">
      <c r="A47" s="369" t="s">
        <v>241</v>
      </c>
      <c r="B47" s="370"/>
      <c r="C47" s="370"/>
      <c r="D47" s="370"/>
      <c r="E47" s="370"/>
      <c r="F47" s="370"/>
      <c r="G47" s="370"/>
      <c r="H47" s="371"/>
    </row>
    <row r="48" spans="1:8" ht="15" customHeight="1" x14ac:dyDescent="0.2">
      <c r="A48" s="360" t="s">
        <v>242</v>
      </c>
      <c r="B48" s="361"/>
      <c r="C48" s="361"/>
      <c r="D48" s="361"/>
      <c r="E48" s="361"/>
      <c r="F48" s="361"/>
      <c r="G48" s="361"/>
      <c r="H48" s="362"/>
    </row>
    <row r="49" spans="1:8" ht="15" customHeight="1" x14ac:dyDescent="0.2">
      <c r="A49" s="360" t="s">
        <v>243</v>
      </c>
      <c r="B49" s="361"/>
      <c r="C49" s="361"/>
      <c r="D49" s="361"/>
      <c r="E49" s="361"/>
      <c r="F49" s="361"/>
      <c r="G49" s="361"/>
      <c r="H49" s="362"/>
    </row>
    <row r="50" spans="1:8" ht="15" customHeight="1" x14ac:dyDescent="0.2">
      <c r="A50" s="363" t="s">
        <v>244</v>
      </c>
      <c r="B50" s="364"/>
      <c r="C50" s="364"/>
      <c r="D50" s="364"/>
      <c r="E50" s="364"/>
      <c r="F50" s="364"/>
      <c r="G50" s="364"/>
      <c r="H50" s="365"/>
    </row>
  </sheetData>
  <mergeCells count="75">
    <mergeCell ref="B28:H28"/>
    <mergeCell ref="B36:H36"/>
    <mergeCell ref="B35:H35"/>
    <mergeCell ref="G40:H40"/>
    <mergeCell ref="C10:D10"/>
    <mergeCell ref="E10:F10"/>
    <mergeCell ref="G10:H10"/>
    <mergeCell ref="B31:H31"/>
    <mergeCell ref="B32:H32"/>
    <mergeCell ref="B33:H33"/>
    <mergeCell ref="B21:H21"/>
    <mergeCell ref="B22:H22"/>
    <mergeCell ref="G41:H41"/>
    <mergeCell ref="G43:H43"/>
    <mergeCell ref="A40:F40"/>
    <mergeCell ref="A41:F41"/>
    <mergeCell ref="E38:H38"/>
    <mergeCell ref="A39:D39"/>
    <mergeCell ref="E39:H39"/>
    <mergeCell ref="A48:H48"/>
    <mergeCell ref="A49:H49"/>
    <mergeCell ref="A50:H50"/>
    <mergeCell ref="A5:C5"/>
    <mergeCell ref="D5:F5"/>
    <mergeCell ref="G5:H5"/>
    <mergeCell ref="A6:C6"/>
    <mergeCell ref="A44:H44"/>
    <mergeCell ref="A45:H45"/>
    <mergeCell ref="A46:H46"/>
    <mergeCell ref="A47:H47"/>
    <mergeCell ref="B34:H34"/>
    <mergeCell ref="B37:H37"/>
    <mergeCell ref="B27:H27"/>
    <mergeCell ref="B29:H29"/>
    <mergeCell ref="B30:H30"/>
    <mergeCell ref="B23:H23"/>
    <mergeCell ref="B24:H24"/>
    <mergeCell ref="B25:H25"/>
    <mergeCell ref="B26:H26"/>
    <mergeCell ref="B18:H18"/>
    <mergeCell ref="B19:H19"/>
    <mergeCell ref="B20:H20"/>
    <mergeCell ref="A16:B16"/>
    <mergeCell ref="C16:D16"/>
    <mergeCell ref="A17:B17"/>
    <mergeCell ref="C17:D17"/>
    <mergeCell ref="E16:F16"/>
    <mergeCell ref="E17:F17"/>
    <mergeCell ref="A14:B14"/>
    <mergeCell ref="C14:D14"/>
    <mergeCell ref="A15:B15"/>
    <mergeCell ref="C15:D15"/>
    <mergeCell ref="E14:F14"/>
    <mergeCell ref="E15:F15"/>
    <mergeCell ref="A12:B12"/>
    <mergeCell ref="C12:D12"/>
    <mergeCell ref="A13:B13"/>
    <mergeCell ref="C13:D13"/>
    <mergeCell ref="E12:F12"/>
    <mergeCell ref="E13:F13"/>
    <mergeCell ref="A11:H11"/>
    <mergeCell ref="A7:B7"/>
    <mergeCell ref="C7:H7"/>
    <mergeCell ref="A8:H8"/>
    <mergeCell ref="A10:B10"/>
    <mergeCell ref="C9:D9"/>
    <mergeCell ref="E9:F9"/>
    <mergeCell ref="G9:H9"/>
    <mergeCell ref="A1:F2"/>
    <mergeCell ref="G1:H1"/>
    <mergeCell ref="G2:H2"/>
    <mergeCell ref="D6:F6"/>
    <mergeCell ref="G6:H6"/>
    <mergeCell ref="A3:H3"/>
    <mergeCell ref="A4:H4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pageSetUpPr fitToPage="1"/>
  </sheetPr>
  <dimension ref="A1:K52"/>
  <sheetViews>
    <sheetView zoomScaleNormal="100" zoomScaleSheetLayoutView="100" workbookViewId="0">
      <selection sqref="A1:G2"/>
    </sheetView>
    <sheetView workbookViewId="1">
      <selection sqref="A1:G2"/>
    </sheetView>
  </sheetViews>
  <sheetFormatPr defaultColWidth="0" defaultRowHeight="12.75" zeroHeight="1" x14ac:dyDescent="0.2"/>
  <cols>
    <col min="1" max="1" width="5.7109375" style="8" customWidth="1"/>
    <col min="2" max="2" width="30" style="8" customWidth="1"/>
    <col min="3" max="4" width="4.7109375" style="8" customWidth="1"/>
    <col min="5" max="6" width="8.7109375" style="8" customWidth="1"/>
    <col min="7" max="7" width="7.7109375" style="8" customWidth="1"/>
    <col min="8" max="9" width="10.7109375" style="8" customWidth="1"/>
    <col min="10" max="10" width="15.7109375" style="11" hidden="1" customWidth="1"/>
    <col min="11" max="11" width="6.7109375" style="6" hidden="1" customWidth="1"/>
    <col min="12" max="16384" width="9.140625" style="8" hidden="1"/>
  </cols>
  <sheetData>
    <row r="1" spans="1:11" ht="15" customHeight="1" x14ac:dyDescent="0.2">
      <c r="A1" s="211" t="s">
        <v>171</v>
      </c>
      <c r="B1" s="212"/>
      <c r="C1" s="212"/>
      <c r="D1" s="212"/>
      <c r="E1" s="212"/>
      <c r="F1" s="212"/>
      <c r="G1" s="213"/>
      <c r="H1" s="220" t="s">
        <v>1</v>
      </c>
      <c r="I1" s="221"/>
    </row>
    <row r="2" spans="1:11" ht="15" customHeight="1" x14ac:dyDescent="0.2">
      <c r="A2" s="214"/>
      <c r="B2" s="215"/>
      <c r="C2" s="215"/>
      <c r="D2" s="215"/>
      <c r="E2" s="215"/>
      <c r="F2" s="215"/>
      <c r="G2" s="216"/>
      <c r="H2" s="222" t="s">
        <v>172</v>
      </c>
      <c r="I2" s="223"/>
    </row>
    <row r="3" spans="1:11" ht="15" customHeight="1" x14ac:dyDescent="0.2">
      <c r="A3" s="217" t="s">
        <v>2</v>
      </c>
      <c r="B3" s="218"/>
      <c r="C3" s="218"/>
      <c r="D3" s="218"/>
      <c r="E3" s="218"/>
      <c r="F3" s="218"/>
      <c r="G3" s="218"/>
      <c r="H3" s="153" t="s">
        <v>197</v>
      </c>
      <c r="I3" s="154"/>
    </row>
    <row r="4" spans="1:11" ht="15" customHeight="1" x14ac:dyDescent="0.2">
      <c r="A4" s="239"/>
      <c r="B4" s="240"/>
      <c r="C4" s="240"/>
      <c r="D4" s="240"/>
      <c r="E4" s="240"/>
      <c r="F4" s="240"/>
      <c r="G4" s="240"/>
      <c r="H4" s="247"/>
      <c r="I4" s="248"/>
    </row>
    <row r="5" spans="1:11" ht="15" customHeight="1" x14ac:dyDescent="0.2">
      <c r="A5" s="230" t="s">
        <v>54</v>
      </c>
      <c r="B5" s="231"/>
      <c r="C5" s="231"/>
      <c r="D5" s="217" t="s">
        <v>179</v>
      </c>
      <c r="E5" s="218"/>
      <c r="F5" s="218"/>
      <c r="G5" s="219"/>
      <c r="H5" s="217" t="s">
        <v>182</v>
      </c>
      <c r="I5" s="219"/>
    </row>
    <row r="6" spans="1:11" ht="30" customHeight="1" x14ac:dyDescent="0.2">
      <c r="A6" s="205" t="s">
        <v>165</v>
      </c>
      <c r="B6" s="206"/>
      <c r="C6" s="207"/>
      <c r="D6" s="210" t="s">
        <v>178</v>
      </c>
      <c r="E6" s="208"/>
      <c r="F6" s="208"/>
      <c r="G6" s="209"/>
      <c r="H6" s="208"/>
      <c r="I6" s="209"/>
      <c r="K6" s="8"/>
    </row>
    <row r="7" spans="1:11" ht="15" customHeight="1" x14ac:dyDescent="0.2">
      <c r="A7" s="46" t="s">
        <v>55</v>
      </c>
      <c r="B7" s="390" t="s">
        <v>174</v>
      </c>
      <c r="C7" s="391"/>
      <c r="D7" s="390" t="s">
        <v>175</v>
      </c>
      <c r="E7" s="391"/>
      <c r="F7" s="390" t="s">
        <v>176</v>
      </c>
      <c r="G7" s="391"/>
      <c r="H7" s="390" t="s">
        <v>177</v>
      </c>
      <c r="I7" s="391"/>
      <c r="K7" s="8"/>
    </row>
    <row r="8" spans="1:11" ht="15" customHeight="1" x14ac:dyDescent="0.2">
      <c r="A8" s="56"/>
      <c r="B8" s="388"/>
      <c r="C8" s="389"/>
      <c r="D8" s="388"/>
      <c r="E8" s="389"/>
      <c r="F8" s="388"/>
      <c r="G8" s="389"/>
      <c r="H8" s="388"/>
      <c r="I8" s="389"/>
      <c r="K8" s="8"/>
    </row>
    <row r="9" spans="1:11" ht="15" customHeight="1" x14ac:dyDescent="0.2">
      <c r="A9" s="56"/>
      <c r="B9" s="388"/>
      <c r="C9" s="389"/>
      <c r="D9" s="388"/>
      <c r="E9" s="389"/>
      <c r="F9" s="388"/>
      <c r="G9" s="389"/>
      <c r="H9" s="388"/>
      <c r="I9" s="389"/>
      <c r="K9" s="8"/>
    </row>
    <row r="10" spans="1:11" ht="15" customHeight="1" x14ac:dyDescent="0.2">
      <c r="A10" s="56"/>
      <c r="B10" s="388"/>
      <c r="C10" s="389"/>
      <c r="D10" s="388"/>
      <c r="E10" s="389"/>
      <c r="F10" s="388"/>
      <c r="G10" s="389"/>
      <c r="H10" s="388"/>
      <c r="I10" s="389"/>
      <c r="K10" s="8"/>
    </row>
    <row r="11" spans="1:11" ht="15" customHeight="1" x14ac:dyDescent="0.2">
      <c r="A11" s="56"/>
      <c r="B11" s="388"/>
      <c r="C11" s="389"/>
      <c r="D11" s="388"/>
      <c r="E11" s="389"/>
      <c r="F11" s="388"/>
      <c r="G11" s="389"/>
      <c r="H11" s="388"/>
      <c r="I11" s="389"/>
      <c r="K11" s="8"/>
    </row>
    <row r="12" spans="1:11" ht="15" customHeight="1" x14ac:dyDescent="0.2">
      <c r="A12" s="56"/>
      <c r="B12" s="388"/>
      <c r="C12" s="389"/>
      <c r="D12" s="388"/>
      <c r="E12" s="389"/>
      <c r="F12" s="388"/>
      <c r="G12" s="389"/>
      <c r="H12" s="388"/>
      <c r="I12" s="389"/>
      <c r="K12" s="8"/>
    </row>
    <row r="13" spans="1:11" ht="15" customHeight="1" x14ac:dyDescent="0.2">
      <c r="A13" s="56"/>
      <c r="B13" s="388"/>
      <c r="C13" s="389"/>
      <c r="D13" s="388"/>
      <c r="E13" s="389"/>
      <c r="F13" s="388"/>
      <c r="G13" s="389"/>
      <c r="H13" s="388"/>
      <c r="I13" s="389"/>
      <c r="K13" s="8"/>
    </row>
    <row r="14" spans="1:11" ht="15" customHeight="1" x14ac:dyDescent="0.2">
      <c r="A14" s="56"/>
      <c r="B14" s="388"/>
      <c r="C14" s="389"/>
      <c r="D14" s="388"/>
      <c r="E14" s="389"/>
      <c r="F14" s="388"/>
      <c r="G14" s="389"/>
      <c r="H14" s="388"/>
      <c r="I14" s="389"/>
      <c r="K14" s="8"/>
    </row>
    <row r="15" spans="1:11" ht="15" customHeight="1" x14ac:dyDescent="0.2">
      <c r="A15" s="56"/>
      <c r="B15" s="388"/>
      <c r="C15" s="389"/>
      <c r="D15" s="388"/>
      <c r="E15" s="389"/>
      <c r="F15" s="388"/>
      <c r="G15" s="389"/>
      <c r="H15" s="388"/>
      <c r="I15" s="389"/>
      <c r="K15" s="8"/>
    </row>
    <row r="16" spans="1:11" ht="15" customHeight="1" x14ac:dyDescent="0.2">
      <c r="A16" s="56"/>
      <c r="B16" s="388"/>
      <c r="C16" s="389"/>
      <c r="D16" s="388"/>
      <c r="E16" s="389"/>
      <c r="F16" s="388"/>
      <c r="G16" s="389"/>
      <c r="H16" s="388"/>
      <c r="I16" s="389"/>
      <c r="K16" s="8"/>
    </row>
    <row r="17" spans="1:11" ht="15" customHeight="1" x14ac:dyDescent="0.2">
      <c r="A17" s="56"/>
      <c r="B17" s="388"/>
      <c r="C17" s="389"/>
      <c r="D17" s="388"/>
      <c r="E17" s="389"/>
      <c r="F17" s="388"/>
      <c r="G17" s="389"/>
      <c r="H17" s="388"/>
      <c r="I17" s="389"/>
      <c r="K17" s="8"/>
    </row>
    <row r="18" spans="1:11" ht="15" customHeight="1" x14ac:dyDescent="0.2">
      <c r="A18" s="46" t="s">
        <v>55</v>
      </c>
      <c r="B18" s="46" t="s">
        <v>67</v>
      </c>
      <c r="C18" s="47" t="s">
        <v>56</v>
      </c>
      <c r="D18" s="48" t="s">
        <v>57</v>
      </c>
      <c r="E18" s="49" t="s">
        <v>90</v>
      </c>
      <c r="F18" s="48" t="s">
        <v>91</v>
      </c>
      <c r="G18" s="51" t="s">
        <v>66</v>
      </c>
      <c r="H18" s="50" t="s">
        <v>92</v>
      </c>
      <c r="I18" s="50" t="s">
        <v>93</v>
      </c>
      <c r="J18" s="7"/>
      <c r="K18" s="8"/>
    </row>
    <row r="19" spans="1:11" s="10" customFormat="1" ht="15" customHeight="1" x14ac:dyDescent="0.2">
      <c r="A19" s="52" t="s">
        <v>63</v>
      </c>
      <c r="B19" s="53" t="s">
        <v>58</v>
      </c>
      <c r="C19" s="95"/>
      <c r="D19" s="96"/>
      <c r="E19" s="96"/>
      <c r="F19" s="96"/>
      <c r="G19" s="97"/>
      <c r="H19" s="54">
        <f>SUM(H20:H26)</f>
        <v>0</v>
      </c>
      <c r="I19" s="55">
        <f>SUM(I20:I26)</f>
        <v>0</v>
      </c>
      <c r="J19" s="44"/>
    </row>
    <row r="20" spans="1:11" ht="15" customHeight="1" x14ac:dyDescent="0.2">
      <c r="A20" s="56" t="s">
        <v>11</v>
      </c>
      <c r="B20" s="57" t="s">
        <v>124</v>
      </c>
      <c r="C20" s="58" t="s">
        <v>80</v>
      </c>
      <c r="D20" s="59"/>
      <c r="E20" s="67"/>
      <c r="F20" s="60"/>
      <c r="G20" s="63"/>
      <c r="H20" s="60">
        <f t="shared" ref="H20:H36" si="0">ROUND(D20*E20,2)</f>
        <v>0</v>
      </c>
      <c r="I20" s="62">
        <f t="shared" ref="I20:I36" si="1">ROUND(F20*D20,2)</f>
        <v>0</v>
      </c>
      <c r="J20" s="43"/>
      <c r="K20" s="8"/>
    </row>
    <row r="21" spans="1:11" ht="15" customHeight="1" x14ac:dyDescent="0.2">
      <c r="A21" s="56" t="s">
        <v>11</v>
      </c>
      <c r="B21" s="57" t="s">
        <v>123</v>
      </c>
      <c r="C21" s="58" t="s">
        <v>80</v>
      </c>
      <c r="D21" s="59"/>
      <c r="E21" s="67"/>
      <c r="F21" s="60"/>
      <c r="G21" s="63"/>
      <c r="H21" s="60">
        <f t="shared" si="0"/>
        <v>0</v>
      </c>
      <c r="I21" s="62">
        <f t="shared" si="1"/>
        <v>0</v>
      </c>
      <c r="J21" s="43"/>
      <c r="K21" s="8"/>
    </row>
    <row r="22" spans="1:11" ht="15" customHeight="1" x14ac:dyDescent="0.2">
      <c r="A22" s="56" t="s">
        <v>11</v>
      </c>
      <c r="B22" s="57" t="s">
        <v>148</v>
      </c>
      <c r="C22" s="58" t="s">
        <v>80</v>
      </c>
      <c r="D22" s="59"/>
      <c r="E22" s="67"/>
      <c r="F22" s="60"/>
      <c r="G22" s="63"/>
      <c r="H22" s="60">
        <f t="shared" si="0"/>
        <v>0</v>
      </c>
      <c r="I22" s="62">
        <f t="shared" si="1"/>
        <v>0</v>
      </c>
      <c r="J22" s="43"/>
      <c r="K22" s="8"/>
    </row>
    <row r="23" spans="1:11" ht="15" customHeight="1" x14ac:dyDescent="0.2">
      <c r="A23" s="56" t="s">
        <v>149</v>
      </c>
      <c r="B23" s="57" t="s">
        <v>161</v>
      </c>
      <c r="C23" s="58" t="s">
        <v>80</v>
      </c>
      <c r="D23" s="59"/>
      <c r="E23" s="67"/>
      <c r="F23" s="60"/>
      <c r="G23" s="63"/>
      <c r="H23" s="60">
        <f>ROUND(D23*E23,2)</f>
        <v>0</v>
      </c>
      <c r="I23" s="62">
        <f t="shared" si="1"/>
        <v>0</v>
      </c>
      <c r="J23" s="43"/>
      <c r="K23" s="8"/>
    </row>
    <row r="24" spans="1:11" ht="15" customHeight="1" x14ac:dyDescent="0.2">
      <c r="A24" s="56" t="s">
        <v>149</v>
      </c>
      <c r="B24" s="57" t="s">
        <v>162</v>
      </c>
      <c r="C24" s="58" t="s">
        <v>80</v>
      </c>
      <c r="D24" s="59"/>
      <c r="E24" s="67"/>
      <c r="F24" s="60"/>
      <c r="G24" s="63"/>
      <c r="H24" s="60">
        <f t="shared" ref="H24" si="2">ROUND(D24*E24,2)</f>
        <v>0</v>
      </c>
      <c r="I24" s="62">
        <f t="shared" si="1"/>
        <v>0</v>
      </c>
      <c r="J24" s="43"/>
      <c r="K24" s="8"/>
    </row>
    <row r="25" spans="1:11" ht="15" customHeight="1" x14ac:dyDescent="0.2">
      <c r="A25" s="56" t="s">
        <v>81</v>
      </c>
      <c r="B25" s="57" t="s">
        <v>163</v>
      </c>
      <c r="C25" s="58" t="s">
        <v>80</v>
      </c>
      <c r="D25" s="59"/>
      <c r="E25" s="67"/>
      <c r="F25" s="60"/>
      <c r="G25" s="63"/>
      <c r="H25" s="60">
        <f t="shared" si="0"/>
        <v>0</v>
      </c>
      <c r="I25" s="62">
        <f t="shared" si="1"/>
        <v>0</v>
      </c>
      <c r="J25" s="43"/>
      <c r="K25" s="8"/>
    </row>
    <row r="26" spans="1:11" ht="15" customHeight="1" x14ac:dyDescent="0.2">
      <c r="A26" s="56" t="s">
        <v>150</v>
      </c>
      <c r="B26" s="118" t="s">
        <v>164</v>
      </c>
      <c r="C26" s="59" t="s">
        <v>80</v>
      </c>
      <c r="D26" s="59"/>
      <c r="E26" s="67"/>
      <c r="F26" s="60"/>
      <c r="G26" s="63"/>
      <c r="H26" s="60">
        <f t="shared" si="0"/>
        <v>0</v>
      </c>
      <c r="I26" s="62">
        <f t="shared" si="1"/>
        <v>0</v>
      </c>
      <c r="J26" s="43"/>
      <c r="K26" s="8"/>
    </row>
    <row r="27" spans="1:11" s="10" customFormat="1" ht="15" customHeight="1" x14ac:dyDescent="0.2">
      <c r="A27" s="64" t="s">
        <v>64</v>
      </c>
      <c r="B27" s="65" t="s">
        <v>59</v>
      </c>
      <c r="C27" s="98"/>
      <c r="D27" s="99"/>
      <c r="E27" s="155"/>
      <c r="F27" s="99"/>
      <c r="G27" s="100"/>
      <c r="H27" s="66">
        <f>SUM(H28:H30)</f>
        <v>0</v>
      </c>
      <c r="I27" s="55">
        <f>SUM(I28:I30)</f>
        <v>0</v>
      </c>
      <c r="J27" s="12"/>
    </row>
    <row r="28" spans="1:11" ht="15" customHeight="1" x14ac:dyDescent="0.2">
      <c r="A28" s="56" t="s">
        <v>60</v>
      </c>
      <c r="B28" s="57" t="s">
        <v>62</v>
      </c>
      <c r="C28" s="58" t="s">
        <v>65</v>
      </c>
      <c r="D28" s="59"/>
      <c r="E28" s="67"/>
      <c r="F28" s="60"/>
      <c r="G28" s="61"/>
      <c r="H28" s="60">
        <f t="shared" si="0"/>
        <v>0</v>
      </c>
      <c r="I28" s="62">
        <f t="shared" si="1"/>
        <v>0</v>
      </c>
      <c r="K28" s="8"/>
    </row>
    <row r="29" spans="1:11" ht="15" customHeight="1" x14ac:dyDescent="0.2">
      <c r="A29" s="56" t="s">
        <v>61</v>
      </c>
      <c r="B29" s="57" t="s">
        <v>152</v>
      </c>
      <c r="C29" s="68" t="s">
        <v>65</v>
      </c>
      <c r="D29" s="59"/>
      <c r="E29" s="69"/>
      <c r="F29" s="60"/>
      <c r="G29" s="63"/>
      <c r="H29" s="60">
        <f t="shared" si="0"/>
        <v>0</v>
      </c>
      <c r="I29" s="62">
        <f t="shared" si="1"/>
        <v>0</v>
      </c>
      <c r="K29" s="8"/>
    </row>
    <row r="30" spans="1:11" ht="15" customHeight="1" x14ac:dyDescent="0.2">
      <c r="A30" s="56" t="s">
        <v>125</v>
      </c>
      <c r="B30" s="57" t="s">
        <v>151</v>
      </c>
      <c r="C30" s="70" t="s">
        <v>79</v>
      </c>
      <c r="D30" s="59"/>
      <c r="E30" s="71"/>
      <c r="F30" s="60"/>
      <c r="G30" s="72"/>
      <c r="H30" s="60">
        <f t="shared" si="0"/>
        <v>0</v>
      </c>
      <c r="I30" s="62">
        <f t="shared" si="1"/>
        <v>0</v>
      </c>
      <c r="K30" s="8"/>
    </row>
    <row r="31" spans="1:11" s="10" customFormat="1" ht="15" customHeight="1" x14ac:dyDescent="0.2">
      <c r="A31" s="64" t="s">
        <v>121</v>
      </c>
      <c r="B31" s="117" t="s">
        <v>120</v>
      </c>
      <c r="C31" s="98"/>
      <c r="D31" s="99"/>
      <c r="E31" s="155"/>
      <c r="F31" s="99"/>
      <c r="G31" s="100"/>
      <c r="H31" s="66">
        <f>SUM(H32:H36)</f>
        <v>0</v>
      </c>
      <c r="I31" s="54">
        <f>SUM(I32:I36)</f>
        <v>0</v>
      </c>
      <c r="J31" s="37"/>
    </row>
    <row r="32" spans="1:11" ht="15" customHeight="1" x14ac:dyDescent="0.2">
      <c r="A32" s="56" t="s">
        <v>122</v>
      </c>
      <c r="B32" s="57" t="s">
        <v>199</v>
      </c>
      <c r="C32" s="68" t="s">
        <v>79</v>
      </c>
      <c r="D32" s="113"/>
      <c r="E32" s="60"/>
      <c r="F32" s="60"/>
      <c r="G32" s="113"/>
      <c r="H32" s="60">
        <f t="shared" si="0"/>
        <v>0</v>
      </c>
      <c r="I32" s="62">
        <f t="shared" si="1"/>
        <v>0</v>
      </c>
      <c r="K32" s="8"/>
    </row>
    <row r="33" spans="1:11" ht="15" customHeight="1" x14ac:dyDescent="0.2">
      <c r="A33" s="56" t="s">
        <v>154</v>
      </c>
      <c r="B33" s="57" t="s">
        <v>153</v>
      </c>
      <c r="C33" s="68" t="s">
        <v>79</v>
      </c>
      <c r="D33" s="113"/>
      <c r="E33" s="60"/>
      <c r="F33" s="60"/>
      <c r="G33" s="113"/>
      <c r="H33" s="60">
        <f t="shared" si="0"/>
        <v>0</v>
      </c>
      <c r="I33" s="62">
        <f t="shared" si="1"/>
        <v>0</v>
      </c>
      <c r="K33" s="8"/>
    </row>
    <row r="34" spans="1:11" ht="15" customHeight="1" x14ac:dyDescent="0.2">
      <c r="A34" s="56" t="s">
        <v>155</v>
      </c>
      <c r="B34" s="57" t="s">
        <v>200</v>
      </c>
      <c r="C34" s="68" t="s">
        <v>158</v>
      </c>
      <c r="D34" s="113"/>
      <c r="E34" s="60"/>
      <c r="F34" s="60"/>
      <c r="G34" s="113"/>
      <c r="H34" s="60">
        <f t="shared" si="0"/>
        <v>0</v>
      </c>
      <c r="I34" s="62">
        <f t="shared" si="1"/>
        <v>0</v>
      </c>
      <c r="K34" s="8"/>
    </row>
    <row r="35" spans="1:11" ht="15" customHeight="1" x14ac:dyDescent="0.2">
      <c r="A35" s="56" t="s">
        <v>157</v>
      </c>
      <c r="B35" s="57" t="s">
        <v>201</v>
      </c>
      <c r="C35" s="68" t="s">
        <v>158</v>
      </c>
      <c r="D35" s="113"/>
      <c r="E35" s="60"/>
      <c r="F35" s="60"/>
      <c r="G35" s="113"/>
      <c r="H35" s="60">
        <f t="shared" si="0"/>
        <v>0</v>
      </c>
      <c r="I35" s="62">
        <f t="shared" si="1"/>
        <v>0</v>
      </c>
      <c r="K35" s="8"/>
    </row>
    <row r="36" spans="1:11" ht="15" customHeight="1" x14ac:dyDescent="0.2">
      <c r="A36" s="56" t="s">
        <v>159</v>
      </c>
      <c r="B36" s="57" t="s">
        <v>246</v>
      </c>
      <c r="C36" s="68" t="s">
        <v>79</v>
      </c>
      <c r="D36" s="113"/>
      <c r="E36" s="60"/>
      <c r="F36" s="60"/>
      <c r="G36" s="113"/>
      <c r="H36" s="60">
        <f t="shared" si="0"/>
        <v>0</v>
      </c>
      <c r="I36" s="62">
        <f t="shared" si="1"/>
        <v>0</v>
      </c>
      <c r="K36" s="8"/>
    </row>
    <row r="37" spans="1:11" s="10" customFormat="1" ht="15" customHeight="1" x14ac:dyDescent="0.2">
      <c r="A37" s="200" t="s">
        <v>88</v>
      </c>
      <c r="B37" s="200"/>
      <c r="C37" s="200"/>
      <c r="D37" s="200"/>
      <c r="E37" s="200"/>
      <c r="F37" s="201">
        <f>H19+H31+H27</f>
        <v>0</v>
      </c>
      <c r="G37" s="201"/>
      <c r="H37" s="201"/>
      <c r="I37" s="201"/>
      <c r="J37" s="101"/>
      <c r="K37" s="73"/>
    </row>
    <row r="38" spans="1:11" s="10" customFormat="1" ht="15" customHeight="1" x14ac:dyDescent="0.2">
      <c r="A38" s="200" t="s">
        <v>166</v>
      </c>
      <c r="B38" s="200"/>
      <c r="C38" s="200"/>
      <c r="D38" s="200"/>
      <c r="E38" s="200"/>
      <c r="F38" s="202">
        <f>F39-F37</f>
        <v>0</v>
      </c>
      <c r="G38" s="203"/>
      <c r="H38" s="203"/>
      <c r="I38" s="204"/>
      <c r="J38" s="12"/>
      <c r="K38" s="73"/>
    </row>
    <row r="39" spans="1:11" s="10" customFormat="1" ht="15" customHeight="1" x14ac:dyDescent="0.2">
      <c r="A39" s="200" t="s">
        <v>181</v>
      </c>
      <c r="B39" s="200"/>
      <c r="C39" s="200"/>
      <c r="D39" s="200"/>
      <c r="E39" s="200"/>
      <c r="F39" s="201">
        <f>I19+I31+I27</f>
        <v>0</v>
      </c>
      <c r="G39" s="201"/>
      <c r="H39" s="201"/>
      <c r="I39" s="201"/>
      <c r="J39" s="101"/>
      <c r="K39" s="73"/>
    </row>
    <row r="40" spans="1:11" ht="15" customHeight="1" x14ac:dyDescent="0.2">
      <c r="A40" s="242" t="s">
        <v>173</v>
      </c>
      <c r="B40" s="243"/>
      <c r="C40" s="244"/>
      <c r="D40" s="244"/>
      <c r="E40" s="244"/>
      <c r="F40" s="150"/>
      <c r="G40" s="150"/>
      <c r="H40" s="242" t="s">
        <v>89</v>
      </c>
      <c r="I40" s="246"/>
      <c r="J40" s="102"/>
    </row>
    <row r="41" spans="1:11" ht="15" customHeight="1" x14ac:dyDescent="0.2">
      <c r="A41" s="239"/>
      <c r="B41" s="240"/>
      <c r="C41" s="240"/>
      <c r="D41" s="240"/>
      <c r="E41" s="240"/>
      <c r="F41" s="240"/>
      <c r="G41" s="241"/>
      <c r="H41" s="247"/>
      <c r="I41" s="248"/>
    </row>
    <row r="42" spans="1:11" ht="15" customHeight="1" x14ac:dyDescent="0.2">
      <c r="A42" s="245" t="s">
        <v>6</v>
      </c>
      <c r="B42" s="244"/>
      <c r="C42" s="244"/>
      <c r="D42" s="244"/>
      <c r="E42" s="244"/>
      <c r="F42" s="150"/>
      <c r="G42" s="150"/>
      <c r="H42" s="149" t="s">
        <v>7</v>
      </c>
      <c r="I42" s="152"/>
    </row>
    <row r="43" spans="1:11" s="11" customFormat="1" ht="15" customHeight="1" x14ac:dyDescent="0.2">
      <c r="A43" s="373"/>
      <c r="B43" s="392"/>
      <c r="C43" s="392"/>
      <c r="D43" s="392"/>
      <c r="E43" s="392"/>
      <c r="F43" s="151"/>
      <c r="G43" s="151"/>
      <c r="H43" s="247"/>
      <c r="I43" s="248"/>
      <c r="K43" s="6"/>
    </row>
    <row r="44" spans="1:11" s="11" customFormat="1" ht="15" customHeight="1" x14ac:dyDescent="0.2">
      <c r="A44" s="242" t="s">
        <v>8</v>
      </c>
      <c r="B44" s="243"/>
      <c r="C44" s="243"/>
      <c r="D44" s="243"/>
      <c r="E44" s="243"/>
      <c r="F44" s="243"/>
      <c r="G44" s="243"/>
      <c r="H44" s="243"/>
      <c r="I44" s="246"/>
      <c r="K44" s="6"/>
    </row>
    <row r="45" spans="1:11" s="11" customFormat="1" ht="15" customHeight="1" x14ac:dyDescent="0.2">
      <c r="A45" s="232" t="s">
        <v>180</v>
      </c>
      <c r="B45" s="233"/>
      <c r="C45" s="233"/>
      <c r="D45" s="233"/>
      <c r="E45" s="233"/>
      <c r="F45" s="233"/>
      <c r="G45" s="233"/>
      <c r="H45" s="233"/>
      <c r="I45" s="234"/>
      <c r="K45" s="6"/>
    </row>
    <row r="46" spans="1:11" s="11" customFormat="1" ht="15" customHeight="1" x14ac:dyDescent="0.2">
      <c r="A46" s="232"/>
      <c r="B46" s="233"/>
      <c r="C46" s="233"/>
      <c r="D46" s="233"/>
      <c r="E46" s="233"/>
      <c r="F46" s="233"/>
      <c r="G46" s="233"/>
      <c r="H46" s="233"/>
      <c r="I46" s="234"/>
      <c r="K46" s="6"/>
    </row>
    <row r="47" spans="1:11" s="11" customFormat="1" ht="15" customHeight="1" x14ac:dyDescent="0.2">
      <c r="A47" s="210"/>
      <c r="B47" s="208"/>
      <c r="C47" s="208"/>
      <c r="D47" s="208"/>
      <c r="E47" s="208"/>
      <c r="F47" s="208"/>
      <c r="G47" s="208"/>
      <c r="H47" s="208"/>
      <c r="I47" s="209"/>
      <c r="K47" s="6"/>
    </row>
    <row r="48" spans="1:11" hidden="1" x14ac:dyDescent="0.2"/>
    <row r="49" hidden="1" x14ac:dyDescent="0.2"/>
    <row r="50" hidden="1" x14ac:dyDescent="0.2"/>
    <row r="51" hidden="1" x14ac:dyDescent="0.2"/>
    <row r="52" hidden="1" x14ac:dyDescent="0.2"/>
  </sheetData>
  <mergeCells count="72">
    <mergeCell ref="D9:E9"/>
    <mergeCell ref="F9:G9"/>
    <mergeCell ref="F10:G10"/>
    <mergeCell ref="F11:G11"/>
    <mergeCell ref="H9:I9"/>
    <mergeCell ref="H10:I10"/>
    <mergeCell ref="H11:I11"/>
    <mergeCell ref="F15:G15"/>
    <mergeCell ref="H15:I15"/>
    <mergeCell ref="F12:G12"/>
    <mergeCell ref="H17:I17"/>
    <mergeCell ref="A40:E40"/>
    <mergeCell ref="H16:I16"/>
    <mergeCell ref="B16:C16"/>
    <mergeCell ref="B17:C17"/>
    <mergeCell ref="F13:G13"/>
    <mergeCell ref="F14:G14"/>
    <mergeCell ref="H12:I12"/>
    <mergeCell ref="H13:I13"/>
    <mergeCell ref="H14:I14"/>
    <mergeCell ref="B14:C14"/>
    <mergeCell ref="D12:E12"/>
    <mergeCell ref="D13:E13"/>
    <mergeCell ref="D14:E14"/>
    <mergeCell ref="D15:E15"/>
    <mergeCell ref="H40:I40"/>
    <mergeCell ref="H41:I41"/>
    <mergeCell ref="A38:E38"/>
    <mergeCell ref="F38:I38"/>
    <mergeCell ref="D7:E7"/>
    <mergeCell ref="F7:G7"/>
    <mergeCell ref="B7:C7"/>
    <mergeCell ref="B8:C8"/>
    <mergeCell ref="D8:E8"/>
    <mergeCell ref="A39:E39"/>
    <mergeCell ref="F39:I39"/>
    <mergeCell ref="D10:E10"/>
    <mergeCell ref="D11:E11"/>
    <mergeCell ref="A41:G41"/>
    <mergeCell ref="B12:C12"/>
    <mergeCell ref="B13:C13"/>
    <mergeCell ref="A42:E42"/>
    <mergeCell ref="A43:E43"/>
    <mergeCell ref="A44:I44"/>
    <mergeCell ref="A47:I47"/>
    <mergeCell ref="A45:I46"/>
    <mergeCell ref="H43:I43"/>
    <mergeCell ref="A6:C6"/>
    <mergeCell ref="D6:G6"/>
    <mergeCell ref="H6:I6"/>
    <mergeCell ref="A37:E37"/>
    <mergeCell ref="F37:I37"/>
    <mergeCell ref="F8:G8"/>
    <mergeCell ref="H7:I7"/>
    <mergeCell ref="H8:I8"/>
    <mergeCell ref="D16:E16"/>
    <mergeCell ref="D17:E17"/>
    <mergeCell ref="F16:G16"/>
    <mergeCell ref="F17:G17"/>
    <mergeCell ref="B9:C9"/>
    <mergeCell ref="B10:C10"/>
    <mergeCell ref="B11:C11"/>
    <mergeCell ref="B15:C15"/>
    <mergeCell ref="A1:G2"/>
    <mergeCell ref="H1:I1"/>
    <mergeCell ref="H2:I2"/>
    <mergeCell ref="A5:C5"/>
    <mergeCell ref="D5:G5"/>
    <mergeCell ref="H5:I5"/>
    <mergeCell ref="A3:G3"/>
    <mergeCell ref="A4:G4"/>
    <mergeCell ref="H4:I4"/>
  </mergeCells>
  <printOptions horizontalCentered="1"/>
  <pageMargins left="0.78740157480314965" right="0.39370078740157483" top="0.78740157480314965" bottom="0.78740157480314965" header="0.31496062992125984" footer="0.31496062992125984"/>
  <pageSetup paperSize="9" fitToHeight="0" orientation="portrait" horizontalDpi="4294967294" verticalDpi="4294967294" r:id="rId1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pageSetUpPr fitToPage="1"/>
  </sheetPr>
  <dimension ref="A1:K49"/>
  <sheetViews>
    <sheetView zoomScaleNormal="100" zoomScaleSheetLayoutView="100" workbookViewId="0">
      <selection sqref="A1:G2"/>
    </sheetView>
    <sheetView workbookViewId="1">
      <selection sqref="A1:G2"/>
    </sheetView>
  </sheetViews>
  <sheetFormatPr defaultColWidth="0" defaultRowHeight="12.75" zeroHeight="1" x14ac:dyDescent="0.2"/>
  <cols>
    <col min="1" max="1" width="5.7109375" style="8" customWidth="1"/>
    <col min="2" max="2" width="30" style="8" customWidth="1"/>
    <col min="3" max="4" width="4.7109375" style="8" customWidth="1"/>
    <col min="5" max="6" width="8.7109375" style="8" customWidth="1"/>
    <col min="7" max="7" width="7.7109375" style="8" customWidth="1"/>
    <col min="8" max="9" width="10.7109375" style="8" customWidth="1"/>
    <col min="10" max="10" width="15.7109375" style="11" hidden="1" customWidth="1"/>
    <col min="11" max="11" width="6.7109375" style="6" hidden="1" customWidth="1"/>
    <col min="12" max="16384" width="9.140625" style="8" hidden="1"/>
  </cols>
  <sheetData>
    <row r="1" spans="1:11" ht="15" customHeight="1" x14ac:dyDescent="0.2">
      <c r="A1" s="393" t="s">
        <v>183</v>
      </c>
      <c r="B1" s="394"/>
      <c r="C1" s="394"/>
      <c r="D1" s="394"/>
      <c r="E1" s="394"/>
      <c r="F1" s="394"/>
      <c r="G1" s="395"/>
      <c r="H1" s="397" t="s">
        <v>1</v>
      </c>
      <c r="I1" s="398"/>
    </row>
    <row r="2" spans="1:11" ht="15" customHeight="1" x14ac:dyDescent="0.2">
      <c r="A2" s="396"/>
      <c r="B2" s="215"/>
      <c r="C2" s="215"/>
      <c r="D2" s="215"/>
      <c r="E2" s="215"/>
      <c r="F2" s="215"/>
      <c r="G2" s="216"/>
      <c r="H2" s="222" t="s">
        <v>184</v>
      </c>
      <c r="I2" s="399"/>
    </row>
    <row r="3" spans="1:11" ht="15" customHeight="1" x14ac:dyDescent="0.2">
      <c r="A3" s="402" t="s">
        <v>2</v>
      </c>
      <c r="B3" s="218"/>
      <c r="C3" s="218"/>
      <c r="D3" s="218"/>
      <c r="E3" s="218"/>
      <c r="F3" s="218"/>
      <c r="G3" s="218"/>
      <c r="H3" s="163" t="s">
        <v>197</v>
      </c>
      <c r="I3" s="171"/>
    </row>
    <row r="4" spans="1:11" ht="15" customHeight="1" x14ac:dyDescent="0.2">
      <c r="A4" s="403"/>
      <c r="B4" s="240"/>
      <c r="C4" s="240"/>
      <c r="D4" s="240"/>
      <c r="E4" s="240"/>
      <c r="F4" s="240"/>
      <c r="G4" s="240"/>
      <c r="H4" s="247"/>
      <c r="I4" s="372"/>
    </row>
    <row r="5" spans="1:11" ht="15" customHeight="1" x14ac:dyDescent="0.2">
      <c r="A5" s="400" t="s">
        <v>54</v>
      </c>
      <c r="B5" s="231"/>
      <c r="C5" s="231"/>
      <c r="D5" s="217" t="s">
        <v>179</v>
      </c>
      <c r="E5" s="218"/>
      <c r="F5" s="218"/>
      <c r="G5" s="219"/>
      <c r="H5" s="217" t="s">
        <v>182</v>
      </c>
      <c r="I5" s="401"/>
    </row>
    <row r="6" spans="1:11" ht="30" customHeight="1" x14ac:dyDescent="0.2">
      <c r="A6" s="405" t="s">
        <v>165</v>
      </c>
      <c r="B6" s="206"/>
      <c r="C6" s="207"/>
      <c r="D6" s="210" t="s">
        <v>178</v>
      </c>
      <c r="E6" s="208"/>
      <c r="F6" s="208"/>
      <c r="G6" s="209"/>
      <c r="H6" s="208"/>
      <c r="I6" s="406"/>
      <c r="K6" s="8"/>
    </row>
    <row r="7" spans="1:11" ht="15" customHeight="1" x14ac:dyDescent="0.2">
      <c r="A7" s="172" t="s">
        <v>55</v>
      </c>
      <c r="B7" s="390" t="s">
        <v>185</v>
      </c>
      <c r="C7" s="391"/>
      <c r="D7" s="390" t="s">
        <v>175</v>
      </c>
      <c r="E7" s="391"/>
      <c r="F7" s="390" t="s">
        <v>176</v>
      </c>
      <c r="G7" s="391"/>
      <c r="H7" s="390" t="s">
        <v>177</v>
      </c>
      <c r="I7" s="407"/>
      <c r="K7" s="8"/>
    </row>
    <row r="8" spans="1:11" ht="15" customHeight="1" x14ac:dyDescent="0.2">
      <c r="A8" s="173"/>
      <c r="B8" s="388"/>
      <c r="C8" s="389"/>
      <c r="D8" s="388"/>
      <c r="E8" s="389"/>
      <c r="F8" s="388"/>
      <c r="G8" s="389"/>
      <c r="H8" s="388"/>
      <c r="I8" s="404"/>
      <c r="K8" s="8"/>
    </row>
    <row r="9" spans="1:11" ht="15" customHeight="1" x14ac:dyDescent="0.2">
      <c r="A9" s="173"/>
      <c r="B9" s="388"/>
      <c r="C9" s="389"/>
      <c r="D9" s="388"/>
      <c r="E9" s="389"/>
      <c r="F9" s="388"/>
      <c r="G9" s="389"/>
      <c r="H9" s="388"/>
      <c r="I9" s="404"/>
      <c r="K9" s="8"/>
    </row>
    <row r="10" spans="1:11" ht="15" customHeight="1" x14ac:dyDescent="0.2">
      <c r="A10" s="173"/>
      <c r="B10" s="388"/>
      <c r="C10" s="389"/>
      <c r="D10" s="388"/>
      <c r="E10" s="389"/>
      <c r="F10" s="388"/>
      <c r="G10" s="389"/>
      <c r="H10" s="388"/>
      <c r="I10" s="404"/>
      <c r="K10" s="8"/>
    </row>
    <row r="11" spans="1:11" ht="15" customHeight="1" x14ac:dyDescent="0.2">
      <c r="A11" s="173"/>
      <c r="B11" s="388"/>
      <c r="C11" s="389"/>
      <c r="D11" s="388"/>
      <c r="E11" s="389"/>
      <c r="F11" s="388"/>
      <c r="G11" s="389"/>
      <c r="H11" s="388"/>
      <c r="I11" s="404"/>
      <c r="K11" s="8"/>
    </row>
    <row r="12" spans="1:11" ht="15" customHeight="1" x14ac:dyDescent="0.2">
      <c r="A12" s="173"/>
      <c r="B12" s="388"/>
      <c r="C12" s="389"/>
      <c r="D12" s="388"/>
      <c r="E12" s="389"/>
      <c r="F12" s="388"/>
      <c r="G12" s="389"/>
      <c r="H12" s="388"/>
      <c r="I12" s="404"/>
      <c r="K12" s="8"/>
    </row>
    <row r="13" spans="1:11" ht="15" customHeight="1" x14ac:dyDescent="0.2">
      <c r="A13" s="173"/>
      <c r="B13" s="388"/>
      <c r="C13" s="389"/>
      <c r="D13" s="388"/>
      <c r="E13" s="389"/>
      <c r="F13" s="388"/>
      <c r="G13" s="389"/>
      <c r="H13" s="388"/>
      <c r="I13" s="404"/>
      <c r="K13" s="8"/>
    </row>
    <row r="14" spans="1:11" ht="15" customHeight="1" x14ac:dyDescent="0.2">
      <c r="A14" s="173"/>
      <c r="B14" s="388"/>
      <c r="C14" s="389"/>
      <c r="D14" s="388"/>
      <c r="E14" s="389"/>
      <c r="F14" s="388"/>
      <c r="G14" s="389"/>
      <c r="H14" s="388"/>
      <c r="I14" s="404"/>
      <c r="K14" s="8"/>
    </row>
    <row r="15" spans="1:11" ht="15" customHeight="1" x14ac:dyDescent="0.2">
      <c r="A15" s="173"/>
      <c r="B15" s="388"/>
      <c r="C15" s="389"/>
      <c r="D15" s="388"/>
      <c r="E15" s="389"/>
      <c r="F15" s="388"/>
      <c r="G15" s="389"/>
      <c r="H15" s="388"/>
      <c r="I15" s="404"/>
      <c r="K15" s="8"/>
    </row>
    <row r="16" spans="1:11" ht="15" customHeight="1" x14ac:dyDescent="0.2">
      <c r="A16" s="173"/>
      <c r="B16" s="388"/>
      <c r="C16" s="389"/>
      <c r="D16" s="388"/>
      <c r="E16" s="389"/>
      <c r="F16" s="388"/>
      <c r="G16" s="389"/>
      <c r="H16" s="388"/>
      <c r="I16" s="404"/>
      <c r="K16" s="8"/>
    </row>
    <row r="17" spans="1:11" ht="15" customHeight="1" x14ac:dyDescent="0.2">
      <c r="A17" s="173"/>
      <c r="B17" s="388"/>
      <c r="C17" s="389"/>
      <c r="D17" s="388"/>
      <c r="E17" s="389"/>
      <c r="F17" s="388"/>
      <c r="G17" s="389"/>
      <c r="H17" s="388"/>
      <c r="I17" s="404"/>
      <c r="K17" s="8"/>
    </row>
    <row r="18" spans="1:11" ht="15" customHeight="1" x14ac:dyDescent="0.2">
      <c r="A18" s="172" t="s">
        <v>55</v>
      </c>
      <c r="B18" s="390" t="s">
        <v>186</v>
      </c>
      <c r="C18" s="391"/>
      <c r="D18" s="390" t="s">
        <v>175</v>
      </c>
      <c r="E18" s="391"/>
      <c r="F18" s="390" t="s">
        <v>176</v>
      </c>
      <c r="G18" s="391"/>
      <c r="H18" s="390" t="s">
        <v>177</v>
      </c>
      <c r="I18" s="407"/>
      <c r="K18" s="8"/>
    </row>
    <row r="19" spans="1:11" ht="15" customHeight="1" x14ac:dyDescent="0.2">
      <c r="A19" s="173"/>
      <c r="B19" s="388"/>
      <c r="C19" s="389"/>
      <c r="D19" s="388"/>
      <c r="E19" s="389"/>
      <c r="F19" s="388"/>
      <c r="G19" s="389"/>
      <c r="H19" s="388"/>
      <c r="I19" s="404"/>
      <c r="K19" s="8"/>
    </row>
    <row r="20" spans="1:11" ht="15" customHeight="1" x14ac:dyDescent="0.2">
      <c r="A20" s="173"/>
      <c r="B20" s="388"/>
      <c r="C20" s="389"/>
      <c r="D20" s="388"/>
      <c r="E20" s="389"/>
      <c r="F20" s="388"/>
      <c r="G20" s="389"/>
      <c r="H20" s="388"/>
      <c r="I20" s="404"/>
      <c r="K20" s="8"/>
    </row>
    <row r="21" spans="1:11" ht="15" customHeight="1" x14ac:dyDescent="0.2">
      <c r="A21" s="173"/>
      <c r="B21" s="388"/>
      <c r="C21" s="389"/>
      <c r="D21" s="388"/>
      <c r="E21" s="389"/>
      <c r="F21" s="388"/>
      <c r="G21" s="389"/>
      <c r="H21" s="388"/>
      <c r="I21" s="404"/>
      <c r="K21" s="8"/>
    </row>
    <row r="22" spans="1:11" ht="15" customHeight="1" x14ac:dyDescent="0.2">
      <c r="A22" s="173"/>
      <c r="B22" s="388"/>
      <c r="C22" s="389"/>
      <c r="D22" s="388"/>
      <c r="E22" s="389"/>
      <c r="F22" s="388"/>
      <c r="G22" s="389"/>
      <c r="H22" s="388"/>
      <c r="I22" s="404"/>
      <c r="K22" s="8"/>
    </row>
    <row r="23" spans="1:11" ht="15" customHeight="1" x14ac:dyDescent="0.2">
      <c r="A23" s="173"/>
      <c r="B23" s="388"/>
      <c r="C23" s="389"/>
      <c r="D23" s="388"/>
      <c r="E23" s="389"/>
      <c r="F23" s="388"/>
      <c r="G23" s="389"/>
      <c r="H23" s="388"/>
      <c r="I23" s="404"/>
      <c r="K23" s="8"/>
    </row>
    <row r="24" spans="1:11" ht="15" customHeight="1" x14ac:dyDescent="0.2">
      <c r="A24" s="173"/>
      <c r="B24" s="388"/>
      <c r="C24" s="389"/>
      <c r="D24" s="388"/>
      <c r="E24" s="389"/>
      <c r="F24" s="388"/>
      <c r="G24" s="389"/>
      <c r="H24" s="388"/>
      <c r="I24" s="404"/>
      <c r="K24" s="8"/>
    </row>
    <row r="25" spans="1:11" ht="15" customHeight="1" x14ac:dyDescent="0.2">
      <c r="A25" s="173"/>
      <c r="B25" s="388"/>
      <c r="C25" s="389"/>
      <c r="D25" s="388"/>
      <c r="E25" s="389"/>
      <c r="F25" s="388"/>
      <c r="G25" s="389"/>
      <c r="H25" s="388"/>
      <c r="I25" s="404"/>
      <c r="K25" s="8"/>
    </row>
    <row r="26" spans="1:11" ht="15" customHeight="1" x14ac:dyDescent="0.2">
      <c r="A26" s="173"/>
      <c r="B26" s="388"/>
      <c r="C26" s="389"/>
      <c r="D26" s="388"/>
      <c r="E26" s="389"/>
      <c r="F26" s="388"/>
      <c r="G26" s="389"/>
      <c r="H26" s="388"/>
      <c r="I26" s="404"/>
      <c r="K26" s="8"/>
    </row>
    <row r="27" spans="1:11" ht="15" customHeight="1" x14ac:dyDescent="0.2">
      <c r="A27" s="173"/>
      <c r="B27" s="388"/>
      <c r="C27" s="389"/>
      <c r="D27" s="388"/>
      <c r="E27" s="389"/>
      <c r="F27" s="388"/>
      <c r="G27" s="389"/>
      <c r="H27" s="388"/>
      <c r="I27" s="404"/>
      <c r="K27" s="8"/>
    </row>
    <row r="28" spans="1:11" ht="15" customHeight="1" x14ac:dyDescent="0.2">
      <c r="A28" s="173"/>
      <c r="B28" s="388"/>
      <c r="C28" s="389"/>
      <c r="D28" s="388"/>
      <c r="E28" s="389"/>
      <c r="F28" s="388"/>
      <c r="G28" s="389"/>
      <c r="H28" s="388"/>
      <c r="I28" s="404"/>
      <c r="K28" s="8"/>
    </row>
    <row r="29" spans="1:11" ht="15" customHeight="1" x14ac:dyDescent="0.2">
      <c r="A29" s="173"/>
      <c r="B29" s="168"/>
      <c r="C29" s="169"/>
      <c r="D29" s="168"/>
      <c r="E29" s="169"/>
      <c r="F29" s="168"/>
      <c r="G29" s="169"/>
      <c r="H29" s="168"/>
      <c r="I29" s="174"/>
      <c r="K29" s="8"/>
    </row>
    <row r="30" spans="1:11" ht="15" customHeight="1" x14ac:dyDescent="0.2">
      <c r="A30" s="172" t="s">
        <v>55</v>
      </c>
      <c r="B30" s="390" t="s">
        <v>191</v>
      </c>
      <c r="C30" s="391"/>
      <c r="D30" s="390" t="s">
        <v>175</v>
      </c>
      <c r="E30" s="391"/>
      <c r="F30" s="390" t="s">
        <v>192</v>
      </c>
      <c r="G30" s="391"/>
      <c r="H30" s="390" t="s">
        <v>193</v>
      </c>
      <c r="I30" s="407"/>
      <c r="K30" s="8"/>
    </row>
    <row r="31" spans="1:11" ht="15" customHeight="1" x14ac:dyDescent="0.2">
      <c r="A31" s="173"/>
      <c r="B31" s="388"/>
      <c r="C31" s="389"/>
      <c r="D31" s="388"/>
      <c r="E31" s="389"/>
      <c r="F31" s="388"/>
      <c r="G31" s="389"/>
      <c r="H31" s="388"/>
      <c r="I31" s="404"/>
      <c r="K31" s="8"/>
    </row>
    <row r="32" spans="1:11" ht="15" customHeight="1" x14ac:dyDescent="0.2">
      <c r="A32" s="173"/>
      <c r="B32" s="388"/>
      <c r="C32" s="389"/>
      <c r="D32" s="388"/>
      <c r="E32" s="389"/>
      <c r="F32" s="388"/>
      <c r="G32" s="389"/>
      <c r="H32" s="388"/>
      <c r="I32" s="404"/>
      <c r="K32" s="8"/>
    </row>
    <row r="33" spans="1:11" ht="15" customHeight="1" x14ac:dyDescent="0.2">
      <c r="A33" s="173"/>
      <c r="B33" s="388"/>
      <c r="C33" s="389"/>
      <c r="D33" s="388"/>
      <c r="E33" s="389"/>
      <c r="F33" s="388"/>
      <c r="G33" s="389"/>
      <c r="H33" s="388"/>
      <c r="I33" s="404"/>
      <c r="K33" s="8"/>
    </row>
    <row r="34" spans="1:11" ht="15" customHeight="1" x14ac:dyDescent="0.2">
      <c r="A34" s="173"/>
      <c r="B34" s="388"/>
      <c r="C34" s="389"/>
      <c r="D34" s="388"/>
      <c r="E34" s="389"/>
      <c r="F34" s="388"/>
      <c r="G34" s="389"/>
      <c r="H34" s="388"/>
      <c r="I34" s="404"/>
      <c r="K34" s="8"/>
    </row>
    <row r="35" spans="1:11" s="10" customFormat="1" ht="15" customHeight="1" x14ac:dyDescent="0.2">
      <c r="A35" s="412" t="s">
        <v>187</v>
      </c>
      <c r="B35" s="200"/>
      <c r="C35" s="200"/>
      <c r="D35" s="200"/>
      <c r="E35" s="200"/>
      <c r="F35" s="201"/>
      <c r="G35" s="201"/>
      <c r="H35" s="201"/>
      <c r="I35" s="413"/>
      <c r="J35" s="101"/>
      <c r="K35" s="73"/>
    </row>
    <row r="36" spans="1:11" s="10" customFormat="1" ht="15" customHeight="1" x14ac:dyDescent="0.2">
      <c r="A36" s="415" t="s">
        <v>188</v>
      </c>
      <c r="B36" s="416"/>
      <c r="C36" s="416"/>
      <c r="D36" s="416"/>
      <c r="E36" s="417"/>
      <c r="F36" s="164"/>
      <c r="G36" s="165"/>
      <c r="H36" s="165"/>
      <c r="I36" s="175"/>
      <c r="J36" s="101"/>
      <c r="K36" s="73"/>
    </row>
    <row r="37" spans="1:11" s="10" customFormat="1" ht="15" customHeight="1" x14ac:dyDescent="0.2">
      <c r="A37" s="415" t="s">
        <v>189</v>
      </c>
      <c r="B37" s="416"/>
      <c r="C37" s="416"/>
      <c r="D37" s="416"/>
      <c r="E37" s="417"/>
      <c r="F37" s="164"/>
      <c r="G37" s="165"/>
      <c r="H37" s="165"/>
      <c r="I37" s="175"/>
      <c r="J37" s="101"/>
      <c r="K37" s="73"/>
    </row>
    <row r="38" spans="1:11" s="10" customFormat="1" ht="15" customHeight="1" x14ac:dyDescent="0.2">
      <c r="A38" s="415" t="s">
        <v>190</v>
      </c>
      <c r="B38" s="416"/>
      <c r="C38" s="416"/>
      <c r="D38" s="416"/>
      <c r="E38" s="417"/>
      <c r="F38" s="164"/>
      <c r="G38" s="165"/>
      <c r="H38" s="165"/>
      <c r="I38" s="175"/>
      <c r="J38" s="101"/>
      <c r="K38" s="73"/>
    </row>
    <row r="39" spans="1:11" s="10" customFormat="1" ht="15" customHeight="1" x14ac:dyDescent="0.2">
      <c r="A39" s="415" t="s">
        <v>194</v>
      </c>
      <c r="B39" s="416"/>
      <c r="C39" s="416"/>
      <c r="D39" s="416"/>
      <c r="E39" s="417"/>
      <c r="F39" s="164"/>
      <c r="G39" s="165"/>
      <c r="H39" s="165"/>
      <c r="I39" s="175"/>
      <c r="J39" s="101"/>
      <c r="K39" s="73"/>
    </row>
    <row r="40" spans="1:11" s="10" customFormat="1" ht="15" customHeight="1" x14ac:dyDescent="0.2">
      <c r="A40" s="412" t="s">
        <v>181</v>
      </c>
      <c r="B40" s="200"/>
      <c r="C40" s="200"/>
      <c r="D40" s="200"/>
      <c r="E40" s="200"/>
      <c r="F40" s="202"/>
      <c r="G40" s="203"/>
      <c r="H40" s="203"/>
      <c r="I40" s="414"/>
      <c r="J40" s="12"/>
      <c r="K40" s="73"/>
    </row>
    <row r="41" spans="1:11" s="10" customFormat="1" ht="15" customHeight="1" x14ac:dyDescent="0.2">
      <c r="A41" s="412" t="s">
        <v>195</v>
      </c>
      <c r="B41" s="200"/>
      <c r="C41" s="200"/>
      <c r="D41" s="200"/>
      <c r="E41" s="200"/>
      <c r="F41" s="201"/>
      <c r="G41" s="201"/>
      <c r="H41" s="201"/>
      <c r="I41" s="413"/>
      <c r="J41" s="101"/>
      <c r="K41" s="73"/>
    </row>
    <row r="42" spans="1:11" ht="15" customHeight="1" x14ac:dyDescent="0.2">
      <c r="A42" s="408" t="s">
        <v>173</v>
      </c>
      <c r="B42" s="243"/>
      <c r="C42" s="244"/>
      <c r="D42" s="244"/>
      <c r="E42" s="244"/>
      <c r="F42" s="160"/>
      <c r="G42" s="160"/>
      <c r="H42" s="242" t="s">
        <v>89</v>
      </c>
      <c r="I42" s="409"/>
      <c r="J42" s="102"/>
    </row>
    <row r="43" spans="1:11" ht="15" customHeight="1" x14ac:dyDescent="0.2">
      <c r="A43" s="403"/>
      <c r="B43" s="240"/>
      <c r="C43" s="240"/>
      <c r="D43" s="240"/>
      <c r="E43" s="240"/>
      <c r="F43" s="240"/>
      <c r="G43" s="241"/>
      <c r="H43" s="247"/>
      <c r="I43" s="372"/>
    </row>
    <row r="44" spans="1:11" ht="15" customHeight="1" x14ac:dyDescent="0.2">
      <c r="A44" s="410" t="s">
        <v>6</v>
      </c>
      <c r="B44" s="244"/>
      <c r="C44" s="244"/>
      <c r="D44" s="244"/>
      <c r="E44" s="244"/>
      <c r="F44" s="160"/>
      <c r="G44" s="160"/>
      <c r="H44" s="159" t="s">
        <v>7</v>
      </c>
      <c r="I44" s="176"/>
    </row>
    <row r="45" spans="1:11" s="11" customFormat="1" ht="15" customHeight="1" x14ac:dyDescent="0.2">
      <c r="A45" s="411"/>
      <c r="B45" s="392"/>
      <c r="C45" s="392"/>
      <c r="D45" s="392"/>
      <c r="E45" s="392"/>
      <c r="F45" s="161"/>
      <c r="G45" s="161"/>
      <c r="H45" s="247"/>
      <c r="I45" s="372"/>
      <c r="K45" s="6"/>
    </row>
    <row r="46" spans="1:11" s="11" customFormat="1" ht="15" customHeight="1" x14ac:dyDescent="0.2">
      <c r="A46" s="408" t="s">
        <v>196</v>
      </c>
      <c r="B46" s="243"/>
      <c r="C46" s="243"/>
      <c r="D46" s="243"/>
      <c r="E46" s="243"/>
      <c r="F46" s="243"/>
      <c r="G46" s="243"/>
      <c r="H46" s="243"/>
      <c r="I46" s="409"/>
      <c r="K46" s="6"/>
    </row>
    <row r="47" spans="1:11" s="11" customFormat="1" ht="15" customHeight="1" x14ac:dyDescent="0.2">
      <c r="A47" s="418"/>
      <c r="B47" s="419"/>
      <c r="C47" s="419"/>
      <c r="D47" s="419"/>
      <c r="E47" s="419"/>
      <c r="F47" s="419"/>
      <c r="G47" s="419"/>
      <c r="H47" s="419"/>
      <c r="I47" s="420"/>
      <c r="K47" s="6"/>
    </row>
    <row r="48" spans="1:11" s="11" customFormat="1" ht="15" customHeight="1" x14ac:dyDescent="0.2">
      <c r="A48" s="418"/>
      <c r="B48" s="419"/>
      <c r="C48" s="419"/>
      <c r="D48" s="419"/>
      <c r="E48" s="419"/>
      <c r="F48" s="419"/>
      <c r="G48" s="419"/>
      <c r="H48" s="419"/>
      <c r="I48" s="420"/>
      <c r="K48" s="6"/>
    </row>
    <row r="49" spans="1:11" s="11" customFormat="1" ht="15" customHeight="1" x14ac:dyDescent="0.2">
      <c r="A49" s="421"/>
      <c r="B49" s="422"/>
      <c r="C49" s="422"/>
      <c r="D49" s="422"/>
      <c r="E49" s="422"/>
      <c r="F49" s="422"/>
      <c r="G49" s="422"/>
      <c r="H49" s="422"/>
      <c r="I49" s="423"/>
      <c r="K49" s="6"/>
    </row>
  </sheetData>
  <mergeCells count="139">
    <mergeCell ref="B24:C24"/>
    <mergeCell ref="D24:E24"/>
    <mergeCell ref="F24:G24"/>
    <mergeCell ref="A47:I49"/>
    <mergeCell ref="F34:G34"/>
    <mergeCell ref="H34:I34"/>
    <mergeCell ref="B31:C31"/>
    <mergeCell ref="D31:E31"/>
    <mergeCell ref="F31:G31"/>
    <mergeCell ref="H31:I31"/>
    <mergeCell ref="B32:C32"/>
    <mergeCell ref="D32:E32"/>
    <mergeCell ref="F32:G32"/>
    <mergeCell ref="H32:I32"/>
    <mergeCell ref="A41:E41"/>
    <mergeCell ref="F41:I41"/>
    <mergeCell ref="B33:C33"/>
    <mergeCell ref="D33:E33"/>
    <mergeCell ref="F33:G33"/>
    <mergeCell ref="H33:I33"/>
    <mergeCell ref="B34:C34"/>
    <mergeCell ref="D34:E34"/>
    <mergeCell ref="B28:C28"/>
    <mergeCell ref="D28:E28"/>
    <mergeCell ref="F28:G28"/>
    <mergeCell ref="H28:I28"/>
    <mergeCell ref="H30:I30"/>
    <mergeCell ref="B26:C26"/>
    <mergeCell ref="D26:E26"/>
    <mergeCell ref="F26:G26"/>
    <mergeCell ref="H26:I26"/>
    <mergeCell ref="B27:C27"/>
    <mergeCell ref="D27:E27"/>
    <mergeCell ref="F27:G27"/>
    <mergeCell ref="H27:I27"/>
    <mergeCell ref="F21:G21"/>
    <mergeCell ref="H21:I21"/>
    <mergeCell ref="A40:E40"/>
    <mergeCell ref="F40:I40"/>
    <mergeCell ref="A38:E38"/>
    <mergeCell ref="A39:E39"/>
    <mergeCell ref="H24:I24"/>
    <mergeCell ref="B25:C25"/>
    <mergeCell ref="D25:E25"/>
    <mergeCell ref="F25:G25"/>
    <mergeCell ref="H25:I25"/>
    <mergeCell ref="B22:C22"/>
    <mergeCell ref="D22:E22"/>
    <mergeCell ref="F22:G22"/>
    <mergeCell ref="H22:I22"/>
    <mergeCell ref="B23:C23"/>
    <mergeCell ref="D23:E23"/>
    <mergeCell ref="F23:G23"/>
    <mergeCell ref="H23:I23"/>
    <mergeCell ref="A36:E36"/>
    <mergeCell ref="A37:E37"/>
    <mergeCell ref="B30:C30"/>
    <mergeCell ref="D30:E30"/>
    <mergeCell ref="F30:G30"/>
    <mergeCell ref="B18:C18"/>
    <mergeCell ref="D18:E18"/>
    <mergeCell ref="F18:G18"/>
    <mergeCell ref="H18:I18"/>
    <mergeCell ref="B19:C19"/>
    <mergeCell ref="D19:E19"/>
    <mergeCell ref="F19:G19"/>
    <mergeCell ref="H19:I19"/>
    <mergeCell ref="A46:I46"/>
    <mergeCell ref="A42:E42"/>
    <mergeCell ref="H42:I42"/>
    <mergeCell ref="A43:G43"/>
    <mergeCell ref="H43:I43"/>
    <mergeCell ref="A44:E44"/>
    <mergeCell ref="A45:E45"/>
    <mergeCell ref="H45:I45"/>
    <mergeCell ref="A35:E35"/>
    <mergeCell ref="F35:I35"/>
    <mergeCell ref="B20:C20"/>
    <mergeCell ref="D20:E20"/>
    <mergeCell ref="F20:G20"/>
    <mergeCell ref="H20:I20"/>
    <mergeCell ref="B21:C21"/>
    <mergeCell ref="D21:E21"/>
    <mergeCell ref="B16:C16"/>
    <mergeCell ref="D16:E16"/>
    <mergeCell ref="F16:G16"/>
    <mergeCell ref="H16:I16"/>
    <mergeCell ref="B17:C17"/>
    <mergeCell ref="D17:E17"/>
    <mergeCell ref="F17:G17"/>
    <mergeCell ref="H17:I17"/>
    <mergeCell ref="B14:C14"/>
    <mergeCell ref="D14:E14"/>
    <mergeCell ref="F14:G14"/>
    <mergeCell ref="H14:I14"/>
    <mergeCell ref="B15:C15"/>
    <mergeCell ref="D15:E15"/>
    <mergeCell ref="F15:G15"/>
    <mergeCell ref="H15:I15"/>
    <mergeCell ref="B12:C12"/>
    <mergeCell ref="D12:E12"/>
    <mergeCell ref="F12:G12"/>
    <mergeCell ref="H12:I12"/>
    <mergeCell ref="B13:C13"/>
    <mergeCell ref="D13:E13"/>
    <mergeCell ref="F13:G13"/>
    <mergeCell ref="H13:I13"/>
    <mergeCell ref="B10:C10"/>
    <mergeCell ref="D10:E10"/>
    <mergeCell ref="F10:G10"/>
    <mergeCell ref="H10:I10"/>
    <mergeCell ref="B11:C11"/>
    <mergeCell ref="D11:E11"/>
    <mergeCell ref="F11:G11"/>
    <mergeCell ref="H11:I11"/>
    <mergeCell ref="B9:C9"/>
    <mergeCell ref="D9:E9"/>
    <mergeCell ref="F9:G9"/>
    <mergeCell ref="H9:I9"/>
    <mergeCell ref="A6:C6"/>
    <mergeCell ref="D6:G6"/>
    <mergeCell ref="H6:I6"/>
    <mergeCell ref="B7:C7"/>
    <mergeCell ref="D7:E7"/>
    <mergeCell ref="F7:G7"/>
    <mergeCell ref="H7:I7"/>
    <mergeCell ref="A1:G2"/>
    <mergeCell ref="H1:I1"/>
    <mergeCell ref="H2:I2"/>
    <mergeCell ref="A5:C5"/>
    <mergeCell ref="D5:G5"/>
    <mergeCell ref="H5:I5"/>
    <mergeCell ref="A3:G3"/>
    <mergeCell ref="A4:G4"/>
    <mergeCell ref="B8:C8"/>
    <mergeCell ref="D8:E8"/>
    <mergeCell ref="F8:G8"/>
    <mergeCell ref="H8:I8"/>
    <mergeCell ref="H4:I4"/>
  </mergeCells>
  <printOptions horizontalCentered="1"/>
  <pageMargins left="0.78740157480314965" right="0.39370078740157483" top="0.78740157480314965" bottom="0.78740157480314965" header="0.31496062992125984" footer="0.31496062992125984"/>
  <pageSetup paperSize="9" fitToHeight="0" orientation="portrait" horizontalDpi="4294967294" verticalDpi="4294967294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FCON1</vt:lpstr>
      <vt:lpstr>FCON2.1_FatorK1</vt:lpstr>
      <vt:lpstr>FCON2.2_FatorK1</vt:lpstr>
      <vt:lpstr>FCON3_FatorK234</vt:lpstr>
      <vt:lpstr>FCON4_CV</vt:lpstr>
      <vt:lpstr>FCON5_OS</vt:lpstr>
      <vt:lpstr>FCON6_RAM</vt:lpstr>
      <vt:lpstr>FCON1!Area_de_impressao</vt:lpstr>
      <vt:lpstr>FCON2.1_FatorK1!Area_de_impressao</vt:lpstr>
      <vt:lpstr>FCON2.2_FatorK1!Area_de_impressao</vt:lpstr>
      <vt:lpstr>FCON3_FatorK234!Area_de_impressao</vt:lpstr>
      <vt:lpstr>FCON5_OS!Area_de_impressao</vt:lpstr>
      <vt:lpstr>FCON6_RAM!Area_de_impressao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Teotonio Marques da Silva Filho</dc:creator>
  <cp:lastModifiedBy>Emilio de Souza Santos</cp:lastModifiedBy>
  <cp:lastPrinted>2019-04-11T15:25:33Z</cp:lastPrinted>
  <dcterms:created xsi:type="dcterms:W3CDTF">2011-10-17T16:35:11Z</dcterms:created>
  <dcterms:modified xsi:type="dcterms:W3CDTF">2019-04-11T22:58:12Z</dcterms:modified>
</cp:coreProperties>
</file>