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OneDrive\Codevasf\AD-GSB\PROSB\TR5 - Apoio\2.TR\"/>
    </mc:Choice>
  </mc:AlternateContent>
  <bookViews>
    <workbookView xWindow="0" yWindow="0" windowWidth="15480" windowHeight="8190" tabRatio="673"/>
    <workbookView xWindow="0" yWindow="0" windowWidth="24000" windowHeight="10320"/>
  </bookViews>
  <sheets>
    <sheet name="FCON1" sheetId="19" r:id="rId1"/>
    <sheet name="FCON2.1_FatorK1" sheetId="14" r:id="rId2"/>
    <sheet name="FCON2.2_FatorK1" sheetId="31" r:id="rId3"/>
    <sheet name="FCON3_FatorK234" sheetId="13" r:id="rId4"/>
    <sheet name="FCON4_CV" sheetId="35" r:id="rId5"/>
    <sheet name="FCON5_OS" sheetId="32" r:id="rId6"/>
    <sheet name="FCON6_RAM" sheetId="34" r:id="rId7"/>
  </sheets>
  <externalReferences>
    <externalReference r:id="rId8"/>
  </externalReferences>
  <definedNames>
    <definedName name="_xlnm.Print_Area" localSheetId="0">FCON1!$A$1:$I$40</definedName>
    <definedName name="_xlnm.Print_Area" localSheetId="1">FCON2.1_FatorK1!$A$1:$F$46</definedName>
    <definedName name="_xlnm.Print_Area" localSheetId="2">FCON2.2_FatorK1!$A$1:$F$46</definedName>
    <definedName name="_xlnm.Print_Area" localSheetId="3">FCON3_FatorK234!$A$1:$F$37</definedName>
    <definedName name="_xlnm.Print_Area" localSheetId="5">FCON5_OS!$A$1:$I$47</definedName>
    <definedName name="_xlnm.Print_Area" localSheetId="6">FCON6_RAM!$A$1:$I$49</definedName>
    <definedName name="COD_ATRIUM" localSheetId="2">#REF!</definedName>
    <definedName name="COD_ATRIUM" localSheetId="5">#REF!</definedName>
    <definedName name="COD_ATRIUM" localSheetId="6">#REF!</definedName>
    <definedName name="COD_ATRIUM">#REF!</definedName>
    <definedName name="COD_SINAPI" localSheetId="2">#REF!</definedName>
    <definedName name="COD_SINAPI" localSheetId="5">#REF!</definedName>
    <definedName name="COD_SINAPI" localSheetId="6">#REF!</definedName>
    <definedName name="COD_SINAPI">#REF!</definedName>
    <definedName name="Excel_BuiltIn_Print_Area_10_1" localSheetId="2">#REF!</definedName>
    <definedName name="Excel_BuiltIn_Print_Area_10_1" localSheetId="5">#REF!</definedName>
    <definedName name="Excel_BuiltIn_Print_Area_10_1" localSheetId="6">#REF!</definedName>
    <definedName name="Excel_BuiltIn_Print_Area_10_1">#REF!</definedName>
    <definedName name="Excel_BuiltIn_Print_Area_11_1" localSheetId="2">#REF!</definedName>
    <definedName name="Excel_BuiltIn_Print_Area_11_1" localSheetId="5">#REF!</definedName>
    <definedName name="Excel_BuiltIn_Print_Area_11_1" localSheetId="6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2">#REF!</definedName>
    <definedName name="Excel_BuiltIn_Print_Area_15_1" localSheetId="5">#REF!</definedName>
    <definedName name="Excel_BuiltIn_Print_Area_15_1" localSheetId="6">#REF!</definedName>
    <definedName name="Excel_BuiltIn_Print_Area_15_1">#REF!</definedName>
    <definedName name="Excel_BuiltIn_Print_Area_16_1" localSheetId="2">#REF!</definedName>
    <definedName name="Excel_BuiltIn_Print_Area_16_1" localSheetId="5">#REF!</definedName>
    <definedName name="Excel_BuiltIn_Print_Area_16_1" localSheetId="6">#REF!</definedName>
    <definedName name="Excel_BuiltIn_Print_Area_16_1">#REF!</definedName>
    <definedName name="Excel_BuiltIn_Print_Area_17_1" localSheetId="2">#REF!</definedName>
    <definedName name="Excel_BuiltIn_Print_Area_17_1" localSheetId="5">#REF!</definedName>
    <definedName name="Excel_BuiltIn_Print_Area_17_1" localSheetId="6">#REF!</definedName>
    <definedName name="Excel_BuiltIn_Print_Area_17_1">#REF!</definedName>
    <definedName name="Excel_BuiltIn_Print_Area_18_1" localSheetId="2">#REF!</definedName>
    <definedName name="Excel_BuiltIn_Print_Area_18_1" localSheetId="5">#REF!</definedName>
    <definedName name="Excel_BuiltIn_Print_Area_18_1" localSheetId="6">#REF!</definedName>
    <definedName name="Excel_BuiltIn_Print_Area_18_1">#REF!</definedName>
    <definedName name="Excel_BuiltIn_Print_Area_20" localSheetId="2">#REF!</definedName>
    <definedName name="Excel_BuiltIn_Print_Area_20" localSheetId="5">#REF!</definedName>
    <definedName name="Excel_BuiltIn_Print_Area_20" localSheetId="6">#REF!</definedName>
    <definedName name="Excel_BuiltIn_Print_Area_20">#REF!</definedName>
    <definedName name="Excel_BuiltIn_Print_Area_4" localSheetId="2">'[1]Item 1.3 Adm. Local'!#REF!</definedName>
    <definedName name="Excel_BuiltIn_Print_Area_4" localSheetId="5">'[1]Item 1.3 Adm. Local'!#REF!</definedName>
    <definedName name="Excel_BuiltIn_Print_Area_4" localSheetId="6">'[1]Item 1.3 Adm. Local'!#REF!</definedName>
    <definedName name="Excel_BuiltIn_Print_Area_4">'[1]Item 1.3 Adm. Local'!#REF!</definedName>
    <definedName name="Excel_BuiltIn_Print_Area_7_1" localSheetId="2">('[1]Item 1.3 Adm. Local'!#REF!,'[1]Item 1.3 Adm. Local'!#REF!,'[1]Item 1.3 Adm. Local'!#REF!,'[1]Item 1.3 Adm. Local'!#REF!,'[1]Item 1.3 Adm. Local'!#REF!)</definedName>
    <definedName name="Excel_BuiltIn_Print_Area_7_1" localSheetId="5">('[1]Item 1.3 Adm. Local'!#REF!,'[1]Item 1.3 Adm. Local'!#REF!,'[1]Item 1.3 Adm. Local'!#REF!,'[1]Item 1.3 Adm. Local'!#REF!,'[1]Item 1.3 Adm. Local'!#REF!)</definedName>
    <definedName name="Excel_BuiltIn_Print_Area_7_1" localSheetId="6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2">'[1]Item 1.3 Adm. Local'!#REF!</definedName>
    <definedName name="Excel_BuiltIn_Print_Area_7_1_1" localSheetId="5">'[1]Item 1.3 Adm. Local'!#REF!</definedName>
    <definedName name="Excel_BuiltIn_Print_Area_7_1_1" localSheetId="6">'[1]Item 1.3 Adm. Local'!#REF!</definedName>
    <definedName name="Excel_BuiltIn_Print_Area_7_1_1">'[1]Item 1.3 Adm. Local'!#REF!</definedName>
    <definedName name="Excel_BuiltIn_Print_Area_8_1" localSheetId="2">('[1]Item 1.3 Adm. Local'!#REF!,'[1]Item 1.3 Adm. Local'!#REF!,'[1]Item 1.3 Adm. Local'!#REF!,'[1]Item 1.3 Adm. Local'!#REF!,'[1]Item 1.3 Adm. Local'!#REF!)</definedName>
    <definedName name="Excel_BuiltIn_Print_Area_8_1" localSheetId="5">('[1]Item 1.3 Adm. Local'!#REF!,'[1]Item 1.3 Adm. Local'!#REF!,'[1]Item 1.3 Adm. Local'!#REF!,'[1]Item 1.3 Adm. Local'!#REF!,'[1]Item 1.3 Adm. Local'!#REF!)</definedName>
    <definedName name="Excel_BuiltIn_Print_Area_8_1" localSheetId="6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2">#REF!</definedName>
    <definedName name="Excel_BuiltIn_Print_Area_9_1" localSheetId="5">#REF!</definedName>
    <definedName name="Excel_BuiltIn_Print_Area_9_1" localSheetId="6">#REF!</definedName>
    <definedName name="Excel_BuiltIn_Print_Area_9_1">#REF!</definedName>
    <definedName name="Excel_BuiltIn_Print_Titles_10" localSheetId="2">#REF!</definedName>
    <definedName name="Excel_BuiltIn_Print_Titles_10" localSheetId="5">#REF!</definedName>
    <definedName name="Excel_BuiltIn_Print_Titles_10" localSheetId="6">#REF!</definedName>
    <definedName name="Excel_BuiltIn_Print_Titles_10">#REF!</definedName>
    <definedName name="Excel_BuiltIn_Print_Titles_13_1" localSheetId="2">#REF!</definedName>
    <definedName name="Excel_BuiltIn_Print_Titles_13_1" localSheetId="5">#REF!</definedName>
    <definedName name="Excel_BuiltIn_Print_Titles_13_1" localSheetId="6">#REF!</definedName>
    <definedName name="Excel_BuiltIn_Print_Titles_13_1">#REF!</definedName>
    <definedName name="Excel_BuiltIn_Print_Titles_16" localSheetId="2">#REF!</definedName>
    <definedName name="Excel_BuiltIn_Print_Titles_16" localSheetId="5">#REF!</definedName>
    <definedName name="Excel_BuiltIn_Print_Titles_16" localSheetId="6">#REF!</definedName>
    <definedName name="Excel_BuiltIn_Print_Titles_16">#REF!</definedName>
    <definedName name="Excel_BuiltIn_Print_Titles_18" localSheetId="2">#REF!</definedName>
    <definedName name="Excel_BuiltIn_Print_Titles_18" localSheetId="5">#REF!</definedName>
    <definedName name="Excel_BuiltIn_Print_Titles_18" localSheetId="6">#REF!</definedName>
    <definedName name="Excel_BuiltIn_Print_Titles_18">#REF!</definedName>
    <definedName name="Excel_BuiltIn_Print_Titles_20" localSheetId="2">#REF!</definedName>
    <definedName name="Excel_BuiltIn_Print_Titles_20" localSheetId="5">#REF!</definedName>
    <definedName name="Excel_BuiltIn_Print_Titles_20" localSheetId="6">#REF!</definedName>
    <definedName name="Excel_BuiltIn_Print_Titles_20">#REF!</definedName>
    <definedName name="Excel_BuiltIn_Print_Titles_9" localSheetId="2">#REF!</definedName>
    <definedName name="Excel_BuiltIn_Print_Titles_9" localSheetId="5">#REF!</definedName>
    <definedName name="Excel_BuiltIn_Print_Titles_9" localSheetId="6">#REF!</definedName>
    <definedName name="Excel_BuiltIn_Print_Titles_9">#REF!</definedName>
  </definedNames>
  <calcPr calcId="152511"/>
</workbook>
</file>

<file path=xl/calcChain.xml><?xml version="1.0" encoding="utf-8"?>
<calcChain xmlns="http://schemas.openxmlformats.org/spreadsheetml/2006/main">
  <c r="F16" i="13" l="1"/>
  <c r="F17" i="13"/>
  <c r="F18" i="13"/>
  <c r="F10" i="13"/>
  <c r="E19" i="13"/>
  <c r="E37" i="14"/>
  <c r="E37" i="31"/>
  <c r="F15" i="13"/>
  <c r="F14" i="13"/>
  <c r="F36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10" i="14"/>
  <c r="F9" i="14"/>
  <c r="E25" i="19" l="1"/>
  <c r="D17" i="19" l="1"/>
  <c r="D18" i="19"/>
  <c r="D19" i="19"/>
  <c r="D23" i="19"/>
  <c r="E22" i="19" l="1"/>
  <c r="H36" i="32" l="1"/>
  <c r="I36" i="32"/>
  <c r="H35" i="32"/>
  <c r="I35" i="32"/>
  <c r="I34" i="32"/>
  <c r="H34" i="32"/>
  <c r="H33" i="32"/>
  <c r="I33" i="32"/>
  <c r="I32" i="32"/>
  <c r="I30" i="32"/>
  <c r="H30" i="32"/>
  <c r="H29" i="32"/>
  <c r="I29" i="32"/>
  <c r="I28" i="32"/>
  <c r="I27" i="32" s="1"/>
  <c r="H28" i="32"/>
  <c r="H26" i="32"/>
  <c r="I26" i="32"/>
  <c r="H25" i="32"/>
  <c r="I25" i="32"/>
  <c r="H24" i="32"/>
  <c r="I24" i="32"/>
  <c r="H23" i="32"/>
  <c r="I23" i="32"/>
  <c r="H22" i="32"/>
  <c r="I22" i="32"/>
  <c r="H21" i="32"/>
  <c r="I21" i="32"/>
  <c r="H20" i="32"/>
  <c r="I20" i="32"/>
  <c r="H19" i="32" l="1"/>
  <c r="I19" i="32"/>
  <c r="H27" i="32"/>
  <c r="I31" i="32"/>
  <c r="H32" i="32"/>
  <c r="H31" i="32" s="1"/>
  <c r="F39" i="32" l="1"/>
  <c r="F37" i="32"/>
  <c r="F38" i="32" s="1"/>
  <c r="E19" i="19" l="1"/>
  <c r="H24" i="19"/>
  <c r="H25" i="19"/>
  <c r="H23" i="19"/>
  <c r="H22" i="19"/>
  <c r="E21" i="19"/>
  <c r="H11" i="19" l="1"/>
  <c r="H12" i="19"/>
  <c r="H13" i="19" l="1"/>
  <c r="D13" i="13" l="1"/>
  <c r="D12" i="13"/>
  <c r="E27" i="31" l="1"/>
  <c r="E19" i="31"/>
  <c r="E9" i="31"/>
  <c r="E35" i="31" s="1"/>
  <c r="E27" i="14"/>
  <c r="E19" i="14"/>
  <c r="E9" i="14"/>
  <c r="E35" i="14" s="1"/>
  <c r="E34" i="31" l="1"/>
  <c r="E34" i="14"/>
  <c r="E33" i="14" s="1"/>
  <c r="E36" i="14" s="1"/>
  <c r="E33" i="31" l="1"/>
  <c r="E36" i="31" l="1"/>
  <c r="H15" i="19" l="1"/>
  <c r="H10" i="19" l="1"/>
  <c r="H9" i="19"/>
  <c r="H14" i="19" l="1"/>
  <c r="H21" i="19"/>
  <c r="H20" i="19" s="1"/>
  <c r="H8" i="19" l="1"/>
  <c r="F16" i="31"/>
  <c r="F32" i="31"/>
  <c r="F21" i="31"/>
  <c r="F9" i="31"/>
  <c r="F22" i="31"/>
  <c r="F11" i="31"/>
  <c r="F27" i="31"/>
  <c r="F20" i="31"/>
  <c r="F36" i="31"/>
  <c r="F25" i="31"/>
  <c r="F10" i="31"/>
  <c r="F26" i="31"/>
  <c r="F15" i="31"/>
  <c r="F31" i="31"/>
  <c r="F24" i="31"/>
  <c r="F13" i="31"/>
  <c r="F29" i="31"/>
  <c r="F14" i="31"/>
  <c r="F30" i="31"/>
  <c r="F19" i="31"/>
  <c r="F35" i="31"/>
  <c r="F12" i="31"/>
  <c r="F28" i="31"/>
  <c r="F17" i="31"/>
  <c r="F33" i="31"/>
  <c r="F18" i="31"/>
  <c r="F34" i="31"/>
  <c r="F23" i="31"/>
  <c r="E15" i="13"/>
  <c r="D10" i="13"/>
  <c r="A32" i="13" l="1"/>
  <c r="E13" i="13"/>
  <c r="E12" i="13"/>
  <c r="E11" i="13"/>
  <c r="E10" i="13" l="1"/>
  <c r="F11" i="13" l="1"/>
  <c r="F12" i="13"/>
  <c r="F13" i="13"/>
  <c r="G17" i="19" l="1"/>
  <c r="F17" i="19" s="1"/>
  <c r="G24" i="19"/>
  <c r="F24" i="19" s="1"/>
  <c r="I24" i="19" s="1"/>
  <c r="G23" i="19"/>
  <c r="F23" i="19" s="1"/>
  <c r="I23" i="19" s="1"/>
  <c r="G22" i="19"/>
  <c r="F22" i="19" s="1"/>
  <c r="I22" i="19" s="1"/>
  <c r="G25" i="19"/>
  <c r="F25" i="19" s="1"/>
  <c r="I25" i="19" s="1"/>
  <c r="G11" i="19"/>
  <c r="F11" i="19" s="1"/>
  <c r="I11" i="19" s="1"/>
  <c r="G12" i="19"/>
  <c r="F12" i="19" s="1"/>
  <c r="I12" i="19" s="1"/>
  <c r="G13" i="19"/>
  <c r="F13" i="19" s="1"/>
  <c r="I13" i="19" s="1"/>
  <c r="G10" i="19"/>
  <c r="F10" i="19" s="1"/>
  <c r="G9" i="19"/>
  <c r="F9" i="19" s="1"/>
  <c r="G15" i="19"/>
  <c r="F15" i="19" s="1"/>
  <c r="G14" i="19"/>
  <c r="F14" i="19" s="1"/>
  <c r="G19" i="19"/>
  <c r="F19" i="19" s="1"/>
  <c r="G18" i="19"/>
  <c r="F18" i="19" s="1"/>
  <c r="G21" i="19"/>
  <c r="F21" i="19" s="1"/>
  <c r="I21" i="19" l="1"/>
  <c r="I20" i="19" s="1"/>
  <c r="H17" i="19"/>
  <c r="I17" i="19" l="1"/>
  <c r="I19" i="19"/>
  <c r="I18" i="19"/>
  <c r="I16" i="19" l="1"/>
  <c r="I15" i="19"/>
  <c r="I14" i="19"/>
  <c r="I10" i="19"/>
  <c r="H19" i="19"/>
  <c r="H18" i="19"/>
  <c r="H16" i="19" l="1"/>
  <c r="I9" i="19"/>
  <c r="I8" i="19" s="1"/>
  <c r="F26" i="19" l="1"/>
  <c r="F28" i="19"/>
  <c r="F27" i="19" l="1"/>
</calcChain>
</file>

<file path=xl/sharedStrings.xml><?xml version="1.0" encoding="utf-8"?>
<sst xmlns="http://schemas.openxmlformats.org/spreadsheetml/2006/main" count="482" uniqueCount="249">
  <si>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</si>
  <si>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</si>
  <si>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</si>
  <si>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</si>
  <si>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</si>
  <si>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</si>
  <si>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</si>
  <si>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</si>
  <si>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</si>
  <si>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</si>
  <si>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</si>
  <si>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P1</t>
  </si>
  <si>
    <t>A1</t>
  </si>
  <si>
    <t>A2</t>
  </si>
  <si>
    <t>A3</t>
  </si>
  <si>
    <t>A</t>
  </si>
  <si>
    <t>DISCRIMINAÇÃO</t>
  </si>
  <si>
    <t>VALORES</t>
  </si>
  <si>
    <t>%</t>
  </si>
  <si>
    <t>R$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</si>
  <si>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</si>
  <si>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</si>
  <si>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</si>
  <si>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</si>
  <si>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</si>
  <si>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</si>
  <si>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</si>
  <si>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</si>
  <si>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</si>
  <si>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</si>
  <si>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</si>
  <si>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</si>
  <si>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</si>
  <si>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</si>
  <si>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</si>
  <si>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</si>
  <si>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</si>
  <si>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</si>
  <si>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</si>
  <si>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</si>
  <si>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</si>
  <si>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</si>
  <si>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</si>
  <si>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</si>
  <si>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</si>
  <si>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</si>
  <si>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</si>
  <si>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</si>
  <si>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</si>
  <si>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</si>
  <si>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</si>
  <si>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</si>
  <si>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</si>
  <si>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</si>
  <si>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</si>
  <si>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</si>
  <si>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</si>
  <si>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</si>
  <si>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Mão de Obra</t>
  </si>
  <si>
    <t>Diárias e Passagens</t>
  </si>
  <si>
    <t>V1</t>
  </si>
  <si>
    <t>V2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</si>
  <si>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</si>
  <si>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</si>
  <si>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</si>
  <si>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</si>
  <si>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</si>
  <si>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</si>
  <si>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</si>
  <si>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</si>
  <si>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</si>
  <si>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</si>
  <si>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</si>
  <si>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</si>
  <si>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</si>
  <si>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</si>
  <si>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</si>
  <si>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</si>
  <si>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K</t>
  </si>
  <si>
    <t>un</t>
  </si>
  <si>
    <t>mês</t>
  </si>
  <si>
    <t>P2</t>
  </si>
  <si>
    <t>TOTAL DA PROPOSTA</t>
  </si>
  <si>
    <t xml:space="preserve">     K4' = { [ 1 / ( 1 - K4) ] - 1 } x 100</t>
  </si>
  <si>
    <t>K = (1 + K1 + K2) x (1 + K3) x (1 + K4)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</si>
  <si>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</si>
  <si>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</si>
  <si>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</si>
  <si>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</si>
  <si>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</si>
  <si>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</si>
  <si>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</si>
  <si>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</si>
  <si>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</si>
  <si>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</si>
  <si>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DESPESAS FISCAIS E CUSTOS DIVERSOS: K2, K3, K4</t>
  </si>
  <si>
    <t>FCON-3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</si>
  <si>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</si>
  <si>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</si>
  <si>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</si>
  <si>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</si>
  <si>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</si>
  <si>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</si>
  <si>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</si>
  <si>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</si>
  <si>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</si>
  <si>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</si>
  <si>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</si>
  <si>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</si>
  <si>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</si>
  <si>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</si>
  <si>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</si>
  <si>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</si>
  <si>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</si>
  <si>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</si>
  <si>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</si>
  <si>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</si>
  <si>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</si>
  <si>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</si>
  <si>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</si>
  <si>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Equipamentos</t>
  </si>
  <si>
    <t>EQ</t>
  </si>
  <si>
    <t>E1</t>
  </si>
  <si>
    <t>Especialista em Hidrologia</t>
  </si>
  <si>
    <t>Especialista em Construção</t>
  </si>
  <si>
    <t>V3</t>
  </si>
  <si>
    <t>APOIO TÉCNICO PARA GESTÃO DE OPERAÇÃO E SEGURANÇA DE BARRAGENS DA CODEVASF</t>
  </si>
  <si>
    <t>% preço</t>
  </si>
  <si>
    <t>% custo</t>
  </si>
  <si>
    <t>K3 - Incide sobre o Custo Total (CT) Mão de Obra com encargos (MO x K1), demais Custos (DP e EQ), e Custos da Administração Central (K2)</t>
  </si>
  <si>
    <t>K'' = (1 + K3) x (1 + K4)</t>
  </si>
  <si>
    <t>K'' - Taxa de Ressarcimento de Despesas sobre Custos Diversos (incide sobre os Insumos Codigo DP e EQ)</t>
  </si>
  <si>
    <t>K''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</si>
  <si>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</si>
  <si>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</si>
  <si>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t>FCON-1</t>
  </si>
  <si>
    <t>FCON-2.1</t>
  </si>
  <si>
    <t>DETALHAMENTO DOS ENCARGOS SOCIAIS: K1.1</t>
  </si>
  <si>
    <t>DETALHAMENTO DOS ENCARGOS SOCIAIS: K1.2</t>
  </si>
  <si>
    <t>FCON-2.2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</si>
  <si>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</si>
  <si>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>K - Taxa de Ressarcimento de Despesas e Encargos sobre a Mão de Obra SEM VINCULO (incide apenas no Insumo Codigo M.O.)</t>
  </si>
  <si>
    <t>K - Taxa de Ressarcimento de Despesas e Encargos sobre a Mão de Obra COM VINCULO (incide apenas no Insumo Codigo M.O.)</t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</si>
  <si>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</si>
  <si>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</si>
  <si>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</si>
  <si>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</si>
  <si>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</si>
  <si>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Especialista em Geotecnia</t>
  </si>
  <si>
    <t>T1</t>
  </si>
  <si>
    <t>T2</t>
  </si>
  <si>
    <t>Passagens Aéreas (ida e volta)</t>
  </si>
  <si>
    <t>Aluguel Hatch 1.6 flex s/ Motorista</t>
  </si>
  <si>
    <t>2 Monitores LED 19,5''</t>
  </si>
  <si>
    <t>E2</t>
  </si>
  <si>
    <t>E3</t>
  </si>
  <si>
    <t>E4</t>
  </si>
  <si>
    <t>E5</t>
  </si>
  <si>
    <t>ano</t>
  </si>
  <si>
    <t>E6</t>
  </si>
  <si>
    <t>Computador (Core i7, 8Gb RAM, 1Tb), c/ mouse + teclado + audio + windows</t>
  </si>
  <si>
    <t>Técnico Edificações/Cadista</t>
  </si>
  <si>
    <t>Técnico Hidrologia/Geoprocessamento</t>
  </si>
  <si>
    <t>Analista de Apoio (Eventual por Demanda)</t>
  </si>
  <si>
    <t>Técnico de Apoio (Eventual por Demanda)</t>
  </si>
  <si>
    <t>APOIO TÉCNICO PARA GESTÃO DE OPERAÇÃO E SEGURANÇA DE BARRAGENS DA CODEVASF E PISF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</si>
  <si>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</si>
  <si>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</si>
  <si>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</si>
  <si>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</si>
  <si>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</si>
  <si>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ORDEM DE SERVIÇO</t>
  </si>
  <si>
    <t>O.S.</t>
  </si>
  <si>
    <t>FISCAL DO CT N°: _________________________</t>
  </si>
  <si>
    <t>Atividade</t>
  </si>
  <si>
    <t>Tipo</t>
  </si>
  <si>
    <t>Prazo</t>
  </si>
  <si>
    <t>Obs</t>
  </si>
  <si>
    <t>CODEVASF (SEDE)</t>
  </si>
  <si>
    <t>CONTRATANTE:</t>
  </si>
  <si>
    <t>AS ATIVIDADES DEVEM SER ELABORADAS CONFORME ESPECIFICAÇÕES DADAS NO TERMO DE REFERÊNCIA E EDITAL, CONFORME DETALHADAMENTO E ESTABELECIDAS NO ANEXO DESTA ORDEM DE SERVIÇO</t>
  </si>
  <si>
    <t>TOTAL DA ORDEM DE SERVIÇO</t>
  </si>
  <si>
    <t>CONTRATO:</t>
  </si>
  <si>
    <t>RELATÓRIO DE ACOMPANHAMENTO E MEDIÇÃO</t>
  </si>
  <si>
    <t>RAM</t>
  </si>
  <si>
    <t>Atividades Demandadas</t>
  </si>
  <si>
    <t>Atividades Executadas</t>
  </si>
  <si>
    <t>N° de Atividades Demandadas</t>
  </si>
  <si>
    <t>N° de Atividades Entregues</t>
  </si>
  <si>
    <t>Grau de Execução das Atividades Programadas (GEAP)</t>
  </si>
  <si>
    <t>Faixa de Ajuste no Pagamento</t>
  </si>
  <si>
    <t>Infrações Constatadas</t>
  </si>
  <si>
    <t>Sanção</t>
  </si>
  <si>
    <t>Valor</t>
  </si>
  <si>
    <t>Multas e descontos</t>
  </si>
  <si>
    <t>TOTAL DA ORDEM DE PAGAMENTO</t>
  </si>
  <si>
    <t>OBSERVAÇÕES:</t>
  </si>
  <si>
    <t>N° O.S.:</t>
  </si>
  <si>
    <t>Depósito Rescisão Sem Justa Causa</t>
  </si>
  <si>
    <t>Computador (Core i7, 8Gb RAM, 1Tb)</t>
  </si>
  <si>
    <t>Pacote Office Business (Licença anual)</t>
  </si>
  <si>
    <t>AutoCAD (Licença anual)</t>
  </si>
  <si>
    <t>FICHA CURRICULAR DA EQUIPE TÉCNICA</t>
  </si>
  <si>
    <t>CV</t>
  </si>
  <si>
    <t>NOME DO PROFISSIONAL:</t>
  </si>
  <si>
    <t>ATUAÇÃO NO PROJETO:</t>
  </si>
  <si>
    <t>FORMAÇÃO PRINCIPAL:</t>
  </si>
  <si>
    <t xml:space="preserve"> NASCIMENTO:</t>
  </si>
  <si>
    <t>NACIONALIDADE:</t>
  </si>
  <si>
    <t>FORMAÇÃO</t>
  </si>
  <si>
    <t>ESCOLARIDADE</t>
  </si>
  <si>
    <t>ENTIDADE</t>
  </si>
  <si>
    <t>CIDADE</t>
  </si>
  <si>
    <t>DURAÇÃO</t>
  </si>
  <si>
    <t>ANO CONCL.</t>
  </si>
  <si>
    <t>Técnico (título)</t>
  </si>
  <si>
    <t>Escola</t>
  </si>
  <si>
    <t>Cidade</t>
  </si>
  <si>
    <t>X anos</t>
  </si>
  <si>
    <t>AAAA</t>
  </si>
  <si>
    <t>Superior (título)</t>
  </si>
  <si>
    <t>Universidade</t>
  </si>
  <si>
    <t>Especialização (título)</t>
  </si>
  <si>
    <t>Mestrado (título)</t>
  </si>
  <si>
    <t>Doutorado (título)</t>
  </si>
  <si>
    <t>PERIODO</t>
  </si>
  <si>
    <t>CAPACIDADE TÉCNICA - EXPERIÊNCIA PROFISSIONAL</t>
  </si>
  <si>
    <t>(MM/AA a MM/AA)</t>
  </si>
  <si>
    <t>(Empresa, cargo ou função, cidade)</t>
  </si>
  <si>
    <t>CAT</t>
  </si>
  <si>
    <t>CAPACIDADE TÉCNICA - SERVIÇO OU OBRA</t>
  </si>
  <si>
    <t>(nº da ART ou CAT)</t>
  </si>
  <si>
    <t>(Objeto resumido, quantificação, contratante, cidade)</t>
  </si>
  <si>
    <t>ANO</t>
  </si>
  <si>
    <t>CAPACIDADE TECNOLÓGICA - CERTIFICADO</t>
  </si>
  <si>
    <t>(AAAA)</t>
  </si>
  <si>
    <t>(Nome do curso, empresa de treinamento, carga horaria em hs, cidade)</t>
  </si>
  <si>
    <t>CONCORDO EM PARTICIPAR DESTE OBJETO (ASSINATURA):</t>
  </si>
  <si>
    <t>Nº DO REGISTRO PROFISSIONAL:</t>
  </si>
  <si>
    <t>1 – PREENCHER UMA FICHA PARA CADA PROFISSIONAL DA EQUIPE CHAVE (ESPECIALISTAS) E COMPLEMENTAR (ANALISTAS)</t>
  </si>
  <si>
    <t>2 – JUNTAR COMPROVANTES DE ESCOLARIDADE (GRADUAÇÃO, ESPECIALIZAÇÃO, MESTRADO E DOUTORADO)</t>
  </si>
  <si>
    <t>3 – JUNTAR OS COMPROVANTES DA EXP. PROFISSIONAL, CERTIFICADOS PELA UNIDADE PROFISSIONAL COMPETENTE</t>
  </si>
  <si>
    <t>4 – JUNTAR OS COMPROVANTES DE CAPACIDADE TECNICA, RELATIVO AOS CAT DE SERVIÇOS SIMILARES OU CORRELATOS, CONFORME, ITEM 8.2.3.2</t>
  </si>
  <si>
    <t>5 – JUNTAR OS COMPROVANTES DE CAPACIDADE TECNOLOGICA, CONFORME ITEM 8.2.3.3.</t>
  </si>
  <si>
    <t>6 – ITENS EM VERMELHO SÃO APENAS INSTRUÇÃO DE PREENCHIMENTO E DEVEM SER APAGADOS.</t>
  </si>
  <si>
    <t>GeoStudio Standard (Licença perpetua de rede)</t>
  </si>
  <si>
    <t>GeoStudio Standard</t>
  </si>
  <si>
    <t>TAXA RESSARCIMENTO DE DESPESAS SOBRE CUSTOS DIVERSOS</t>
  </si>
  <si>
    <t>K4 -  Incide sobre o Custo Total (CT) Mão de Obra com encargos (MO x K1), demais Custos (DP e EQ), e Custos da Administração Central (K2) e Lucro (K3)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</si>
</sst>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20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7.5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424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4" fillId="0" borderId="0" xfId="2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6" fillId="0" borderId="2" xfId="2" applyNumberFormat="1" applyFont="1" applyBorder="1" applyAlignment="1">
      <alignment horizontal="center" vertical="center"/>
    </xf>
    <xf numFmtId="10" fontId="6" fillId="0" borderId="7" xfId="2" applyNumberFormat="1" applyFont="1" applyBorder="1" applyAlignment="1">
      <alignment horizontal="center" vertical="center"/>
    </xf>
    <xf numFmtId="0" fontId="1" fillId="0" borderId="8" xfId="2" applyFont="1" applyBorder="1" applyAlignment="1">
      <alignment vertical="center"/>
    </xf>
    <xf numFmtId="10" fontId="6" fillId="0" borderId="34" xfId="2" applyNumberFormat="1" applyFont="1" applyBorder="1" applyAlignment="1">
      <alignment horizontal="center" vertical="center"/>
    </xf>
    <xf numFmtId="0" fontId="1" fillId="0" borderId="39" xfId="2" applyFont="1" applyBorder="1" applyAlignment="1">
      <alignment horizontal="center" vertical="center"/>
    </xf>
    <xf numFmtId="0" fontId="1" fillId="0" borderId="41" xfId="2" applyFont="1" applyBorder="1" applyAlignment="1">
      <alignment horizontal="center" vertical="center"/>
    </xf>
    <xf numFmtId="0" fontId="6" fillId="0" borderId="42" xfId="2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0" fontId="6" fillId="0" borderId="43" xfId="2" applyFont="1" applyBorder="1" applyAlignment="1">
      <alignment horizontal="center" vertical="center"/>
    </xf>
    <xf numFmtId="10" fontId="6" fillId="0" borderId="8" xfId="2" applyNumberFormat="1" applyFont="1" applyBorder="1" applyAlignment="1">
      <alignment horizontal="center" vertic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0" xfId="2" applyNumberFormat="1" applyFont="1" applyBorder="1" applyAlignment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4" fontId="6" fillId="0" borderId="38" xfId="2" applyNumberFormat="1" applyFont="1" applyBorder="1" applyAlignment="1">
      <alignment horizontal="center" vertical="center"/>
    </xf>
    <xf numFmtId="4" fontId="6" fillId="0" borderId="40" xfId="2" applyNumberFormat="1" applyFont="1" applyBorder="1" applyAlignment="1">
      <alignment horizontal="center" vertical="center"/>
    </xf>
    <xf numFmtId="4" fontId="1" fillId="0" borderId="40" xfId="0" applyNumberFormat="1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0" fontId="6" fillId="0" borderId="21" xfId="2" applyNumberFormat="1" applyFont="1" applyBorder="1" applyAlignment="1">
      <alignment horizontal="center" vertical="center"/>
    </xf>
    <xf numFmtId="49" fontId="6" fillId="4" borderId="16" xfId="2" applyNumberFormat="1" applyFont="1" applyFill="1" applyBorder="1" applyAlignment="1">
      <alignment horizontal="center" vertical="center" wrapText="1"/>
    </xf>
    <xf numFmtId="49" fontId="6" fillId="4" borderId="29" xfId="2" applyNumberFormat="1" applyFont="1" applyFill="1" applyBorder="1" applyAlignment="1">
      <alignment horizontal="center" vertical="center" wrapText="1"/>
    </xf>
    <xf numFmtId="0" fontId="6" fillId="4" borderId="29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16" xfId="2" applyFont="1" applyFill="1" applyBorder="1" applyAlignment="1">
      <alignment horizontal="center" vertical="center"/>
    </xf>
    <xf numFmtId="0" fontId="6" fillId="4" borderId="26" xfId="2" applyFont="1" applyFill="1" applyBorder="1" applyAlignment="1">
      <alignment horizontal="center" vertical="center"/>
    </xf>
    <xf numFmtId="49" fontId="6" fillId="3" borderId="16" xfId="2" applyNumberFormat="1" applyFont="1" applyFill="1" applyBorder="1" applyAlignment="1">
      <alignment horizontal="center" vertical="center" wrapText="1"/>
    </xf>
    <xf numFmtId="49" fontId="6" fillId="3" borderId="24" xfId="2" applyNumberFormat="1" applyFont="1" applyFill="1" applyBorder="1" applyAlignment="1">
      <alignment horizontal="center" vertical="center" wrapText="1"/>
    </xf>
    <xf numFmtId="4" fontId="6" fillId="3" borderId="16" xfId="2" applyNumberFormat="1" applyFont="1" applyFill="1" applyBorder="1" applyAlignment="1">
      <alignment horizontal="center" vertical="center"/>
    </xf>
    <xf numFmtId="4" fontId="6" fillId="3" borderId="17" xfId="2" applyNumberFormat="1" applyFont="1" applyFill="1" applyBorder="1" applyAlignment="1">
      <alignment horizontal="center" vertical="center"/>
    </xf>
    <xf numFmtId="0" fontId="1" fillId="0" borderId="16" xfId="2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left" vertical="center"/>
    </xf>
    <xf numFmtId="49" fontId="1" fillId="0" borderId="30" xfId="2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" fontId="1" fillId="0" borderId="16" xfId="2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3" borderId="16" xfId="2" applyNumberFormat="1" applyFont="1" applyFill="1" applyBorder="1" applyAlignment="1">
      <alignment horizontal="center" vertical="center"/>
    </xf>
    <xf numFmtId="49" fontId="6" fillId="3" borderId="24" xfId="2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center" vertical="center"/>
    </xf>
    <xf numFmtId="4" fontId="1" fillId="0" borderId="24" xfId="0" applyNumberFormat="1" applyFont="1" applyBorder="1" applyAlignment="1">
      <alignment horizontal="center" vertical="center"/>
    </xf>
    <xf numFmtId="49" fontId="1" fillId="0" borderId="29" xfId="2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7" xfId="2" applyFont="1" applyBorder="1" applyAlignment="1">
      <alignment vertical="top"/>
    </xf>
    <xf numFmtId="0" fontId="1" fillId="0" borderId="26" xfId="2" applyFont="1" applyBorder="1" applyAlignment="1">
      <alignment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top"/>
    </xf>
    <xf numFmtId="0" fontId="4" fillId="0" borderId="26" xfId="2" applyFont="1" applyBorder="1" applyAlignment="1">
      <alignment horizontal="left" vertical="top"/>
    </xf>
    <xf numFmtId="0" fontId="4" fillId="0" borderId="22" xfId="2" applyFont="1" applyBorder="1" applyAlignment="1">
      <alignment horizontal="left" vertical="top"/>
    </xf>
    <xf numFmtId="0" fontId="4" fillId="0" borderId="23" xfId="2" applyFont="1" applyBorder="1" applyAlignment="1">
      <alignment horizontal="left" vertical="top"/>
    </xf>
    <xf numFmtId="0" fontId="4" fillId="0" borderId="21" xfId="2" applyFont="1" applyBorder="1" applyAlignment="1">
      <alignment horizontal="center" vertical="top"/>
    </xf>
    <xf numFmtId="4" fontId="6" fillId="0" borderId="2" xfId="2" applyNumberFormat="1" applyFont="1" applyBorder="1" applyAlignment="1">
      <alignment horizontal="center" vertical="center"/>
    </xf>
    <xf numFmtId="4" fontId="1" fillId="0" borderId="2" xfId="2" applyNumberFormat="1" applyFont="1" applyBorder="1" applyAlignment="1">
      <alignment horizontal="center" vertical="center"/>
    </xf>
    <xf numFmtId="0" fontId="6" fillId="0" borderId="25" xfId="2" applyNumberFormat="1" applyFont="1" applyBorder="1" applyAlignment="1">
      <alignment horizontal="center" vertical="center"/>
    </xf>
    <xf numFmtId="0" fontId="6" fillId="0" borderId="29" xfId="3" applyNumberFormat="1" applyFont="1" applyFill="1" applyBorder="1" applyAlignment="1" applyProtection="1">
      <alignment horizontal="center" vertical="center"/>
    </xf>
    <xf numFmtId="4" fontId="6" fillId="0" borderId="29" xfId="2" applyNumberFormat="1" applyFont="1" applyBorder="1" applyAlignment="1">
      <alignment horizontal="right" vertical="center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0" fontId="1" fillId="0" borderId="22" xfId="2" applyFont="1" applyBorder="1" applyAlignment="1">
      <alignment vertical="center"/>
    </xf>
    <xf numFmtId="0" fontId="1" fillId="0" borderId="23" xfId="2" applyFont="1" applyBorder="1" applyAlignment="1">
      <alignment vertical="center"/>
    </xf>
    <xf numFmtId="49" fontId="6" fillId="3" borderId="24" xfId="2" applyNumberFormat="1" applyFont="1" applyFill="1" applyBorder="1" applyAlignment="1">
      <alignment vertical="center" wrapText="1"/>
    </xf>
    <xf numFmtId="49" fontId="6" fillId="3" borderId="28" xfId="2" applyNumberFormat="1" applyFont="1" applyFill="1" applyBorder="1" applyAlignment="1">
      <alignment vertical="center" wrapText="1"/>
    </xf>
    <xf numFmtId="49" fontId="6" fillId="3" borderId="17" xfId="2" applyNumberFormat="1" applyFont="1" applyFill="1" applyBorder="1" applyAlignment="1">
      <alignment vertical="center" wrapText="1"/>
    </xf>
    <xf numFmtId="49" fontId="6" fillId="3" borderId="24" xfId="2" applyNumberFormat="1" applyFont="1" applyFill="1" applyBorder="1" applyAlignment="1">
      <alignment vertical="center"/>
    </xf>
    <xf numFmtId="49" fontId="6" fillId="3" borderId="28" xfId="2" applyNumberFormat="1" applyFont="1" applyFill="1" applyBorder="1" applyAlignment="1">
      <alignment vertical="center"/>
    </xf>
    <xf numFmtId="49" fontId="6" fillId="3" borderId="17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center" vertical="center"/>
    </xf>
    <xf numFmtId="0" fontId="4" fillId="0" borderId="25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2" fontId="12" fillId="0" borderId="5" xfId="0" applyNumberFormat="1" applyFont="1" applyBorder="1" applyAlignment="1">
      <alignment horizontal="center" vertical="center" wrapText="1"/>
    </xf>
    <xf numFmtId="0" fontId="1" fillId="0" borderId="21" xfId="2" applyFont="1" applyBorder="1" applyAlignment="1">
      <alignment horizontal="center" vertical="center"/>
    </xf>
    <xf numFmtId="0" fontId="1" fillId="0" borderId="6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24" xfId="2" applyFont="1" applyBorder="1" applyAlignment="1">
      <alignment horizontal="center" vertical="center"/>
    </xf>
    <xf numFmtId="10" fontId="1" fillId="0" borderId="16" xfId="3" applyNumberFormat="1" applyFont="1" applyFill="1" applyBorder="1" applyAlignment="1" applyProtection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50" xfId="2" applyFont="1" applyBorder="1" applyAlignment="1">
      <alignment horizontal="center" vertical="center"/>
    </xf>
    <xf numFmtId="0" fontId="6" fillId="0" borderId="51" xfId="2" applyFont="1" applyBorder="1" applyAlignment="1">
      <alignment horizontal="center" vertical="center"/>
    </xf>
    <xf numFmtId="4" fontId="6" fillId="0" borderId="16" xfId="2" applyNumberFormat="1" applyFont="1" applyBorder="1" applyAlignment="1">
      <alignment horizontal="center" vertical="center"/>
    </xf>
    <xf numFmtId="49" fontId="6" fillId="3" borderId="16" xfId="2" applyNumberFormat="1" applyFont="1" applyFill="1" applyBorder="1" applyAlignment="1">
      <alignment horizontal="center" vertical="center"/>
    </xf>
    <xf numFmtId="49" fontId="1" fillId="0" borderId="24" xfId="2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1" fillId="0" borderId="52" xfId="2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0" fontId="14" fillId="0" borderId="2" xfId="0" applyNumberFormat="1" applyFont="1" applyBorder="1" applyAlignment="1">
      <alignment horizontal="center" vertical="center"/>
    </xf>
    <xf numFmtId="10" fontId="16" fillId="0" borderId="2" xfId="3" applyNumberFormat="1" applyFont="1" applyFill="1" applyBorder="1" applyAlignment="1" applyProtection="1">
      <alignment horizontal="center" vertical="center"/>
    </xf>
    <xf numFmtId="4" fontId="6" fillId="0" borderId="23" xfId="2" applyNumberFormat="1" applyFont="1" applyBorder="1" applyAlignment="1">
      <alignment horizontal="center" vertical="center"/>
    </xf>
    <xf numFmtId="10" fontId="1" fillId="0" borderId="29" xfId="3" applyNumberFormat="1" applyFont="1" applyFill="1" applyBorder="1" applyAlignment="1" applyProtection="1">
      <alignment horizontal="center" vertical="center"/>
    </xf>
    <xf numFmtId="10" fontId="6" fillId="0" borderId="16" xfId="3" applyNumberFormat="1" applyFont="1" applyFill="1" applyBorder="1" applyAlignment="1" applyProtection="1">
      <alignment horizontal="center"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26" xfId="2" applyFont="1" applyBorder="1" applyAlignment="1">
      <alignment horizontal="left" vertical="top"/>
    </xf>
    <xf numFmtId="0" fontId="1" fillId="0" borderId="28" xfId="0" applyFont="1" applyBorder="1" applyAlignment="1">
      <alignment horizontal="left" vertical="center"/>
    </xf>
    <xf numFmtId="0" fontId="6" fillId="0" borderId="33" xfId="2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0" fontId="6" fillId="0" borderId="1" xfId="3" applyNumberFormat="1" applyFont="1" applyFill="1" applyBorder="1" applyAlignment="1" applyProtection="1">
      <alignment horizontal="center" vertical="center"/>
    </xf>
    <xf numFmtId="166" fontId="6" fillId="0" borderId="29" xfId="3" applyNumberFormat="1" applyFont="1" applyFill="1" applyBorder="1" applyAlignment="1" applyProtection="1">
      <alignment horizontal="center" vertical="center"/>
    </xf>
    <xf numFmtId="4" fontId="1" fillId="0" borderId="38" xfId="2" applyNumberFormat="1" applyFont="1" applyBorder="1" applyAlignment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6" fillId="0" borderId="4" xfId="2" applyNumberFormat="1" applyFont="1" applyBorder="1" applyAlignment="1">
      <alignment horizontal="center" vertical="center"/>
    </xf>
    <xf numFmtId="10" fontId="1" fillId="0" borderId="24" xfId="3" applyNumberFormat="1" applyFont="1" applyFill="1" applyBorder="1" applyAlignment="1" applyProtection="1">
      <alignment horizontal="center" vertical="center"/>
    </xf>
    <xf numFmtId="4" fontId="6" fillId="0" borderId="26" xfId="2" applyNumberFormat="1" applyFont="1" applyBorder="1" applyAlignment="1">
      <alignment horizontal="center" vertical="center"/>
    </xf>
    <xf numFmtId="4" fontId="1" fillId="0" borderId="0" xfId="2" applyNumberFormat="1" applyFont="1" applyAlignment="1">
      <alignment vertical="center"/>
    </xf>
    <xf numFmtId="0" fontId="3" fillId="2" borderId="32" xfId="1" applyFont="1" applyFill="1" applyBorder="1" applyAlignment="1">
      <alignment horizontal="center" vertical="center"/>
    </xf>
    <xf numFmtId="2" fontId="1" fillId="0" borderId="16" xfId="2" applyNumberFormat="1" applyFont="1" applyBorder="1" applyAlignment="1">
      <alignment horizontal="center" vertical="center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26" xfId="2" applyFont="1" applyBorder="1" applyAlignment="1">
      <alignment horizontal="left" vertical="top"/>
    </xf>
    <xf numFmtId="0" fontId="1" fillId="0" borderId="25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4" fontId="6" fillId="3" borderId="28" xfId="2" applyNumberFormat="1" applyFont="1" applyFill="1" applyBorder="1" applyAlignment="1">
      <alignment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26" xfId="2" applyFont="1" applyBorder="1" applyAlignment="1">
      <alignment horizontal="left" vertical="top"/>
    </xf>
    <xf numFmtId="0" fontId="1" fillId="0" borderId="25" xfId="2" applyFont="1" applyBorder="1" applyAlignment="1">
      <alignment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0" fontId="6" fillId="0" borderId="33" xfId="2" applyFont="1" applyBorder="1" applyAlignment="1">
      <alignment horizontal="center" vertical="center"/>
    </xf>
    <xf numFmtId="0" fontId="1" fillId="0" borderId="6" xfId="2" applyFont="1" applyBorder="1" applyAlignment="1">
      <alignment horizontal="left" vertical="center"/>
    </xf>
    <xf numFmtId="0" fontId="1" fillId="0" borderId="24" xfId="2" applyNumberFormat="1" applyFont="1" applyBorder="1" applyAlignment="1">
      <alignment horizontal="center" vertical="center"/>
    </xf>
    <xf numFmtId="0" fontId="1" fillId="0" borderId="17" xfId="2" applyNumberFormat="1" applyFont="1" applyBorder="1" applyAlignment="1">
      <alignment horizontal="center" vertical="center"/>
    </xf>
    <xf numFmtId="49" fontId="1" fillId="0" borderId="16" xfId="2" applyNumberFormat="1" applyFont="1" applyBorder="1" applyAlignment="1">
      <alignment horizontal="left" vertical="center" wrapText="1"/>
    </xf>
    <xf numFmtId="0" fontId="1" fillId="0" borderId="61" xfId="2" applyFont="1" applyBorder="1" applyAlignment="1">
      <alignment vertical="center"/>
    </xf>
    <xf numFmtId="49" fontId="6" fillId="4" borderId="63" xfId="2" applyNumberFormat="1" applyFont="1" applyFill="1" applyBorder="1" applyAlignment="1">
      <alignment horizontal="center" vertical="center" wrapText="1"/>
    </xf>
    <xf numFmtId="0" fontId="1" fillId="0" borderId="63" xfId="2" applyNumberFormat="1" applyFont="1" applyBorder="1" applyAlignment="1">
      <alignment horizontal="center" vertical="center"/>
    </xf>
    <xf numFmtId="0" fontId="1" fillId="0" borderId="64" xfId="2" applyNumberFormat="1" applyFont="1" applyBorder="1" applyAlignment="1">
      <alignment horizontal="center" vertical="center"/>
    </xf>
    <xf numFmtId="165" fontId="5" fillId="3" borderId="64" xfId="0" applyNumberFormat="1" applyFont="1" applyFill="1" applyBorder="1" applyAlignment="1">
      <alignment horizontal="right" vertical="center"/>
    </xf>
    <xf numFmtId="0" fontId="1" fillId="0" borderId="61" xfId="2" applyFont="1" applyBorder="1" applyAlignment="1">
      <alignment horizontal="left" vertical="top"/>
    </xf>
    <xf numFmtId="0" fontId="1" fillId="2" borderId="48" xfId="0" applyFont="1" applyFill="1" applyBorder="1" applyAlignment="1">
      <alignment horizontal="left" vertical="top"/>
    </xf>
    <xf numFmtId="0" fontId="3" fillId="2" borderId="78" xfId="1" applyFont="1" applyFill="1" applyBorder="1" applyAlignment="1">
      <alignment horizontal="center" vertical="center"/>
    </xf>
    <xf numFmtId="0" fontId="1" fillId="0" borderId="50" xfId="2" applyFont="1" applyBorder="1" applyAlignment="1">
      <alignment horizontal="left" vertical="center"/>
    </xf>
    <xf numFmtId="0" fontId="1" fillId="0" borderId="79" xfId="2" applyFont="1" applyBorder="1" applyAlignment="1">
      <alignment horizontal="left" vertical="center"/>
    </xf>
    <xf numFmtId="0" fontId="1" fillId="0" borderId="49" xfId="2" applyFont="1" applyBorder="1" applyAlignment="1">
      <alignment vertical="center"/>
    </xf>
    <xf numFmtId="0" fontId="2" fillId="0" borderId="19" xfId="0" applyFont="1" applyBorder="1"/>
    <xf numFmtId="0" fontId="2" fillId="0" borderId="0" xfId="0" applyFont="1" applyBorder="1"/>
    <xf numFmtId="0" fontId="2" fillId="0" borderId="20" xfId="0" applyFont="1" applyBorder="1"/>
    <xf numFmtId="0" fontId="1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1" fillId="0" borderId="25" xfId="0" applyFont="1" applyBorder="1" applyAlignment="1">
      <alignment vertical="top"/>
    </xf>
    <xf numFmtId="0" fontId="1" fillId="0" borderId="27" xfId="0" applyFont="1" applyBorder="1" applyAlignment="1">
      <alignment vertical="top"/>
    </xf>
    <xf numFmtId="0" fontId="1" fillId="0" borderId="26" xfId="0" applyFont="1" applyBorder="1" applyAlignment="1">
      <alignment vertical="top"/>
    </xf>
    <xf numFmtId="0" fontId="1" fillId="0" borderId="2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2" applyFont="1" applyBorder="1" applyAlignment="1">
      <alignment horizontal="left" vertical="top"/>
    </xf>
    <xf numFmtId="0" fontId="1" fillId="0" borderId="22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27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26" xfId="2" applyFont="1" applyBorder="1" applyAlignment="1">
      <alignment horizontal="left" vertical="top"/>
    </xf>
    <xf numFmtId="0" fontId="1" fillId="0" borderId="21" xfId="2" applyFont="1" applyBorder="1" applyAlignment="1">
      <alignment horizontal="center" vertical="top"/>
    </xf>
    <xf numFmtId="0" fontId="1" fillId="0" borderId="23" xfId="2" applyFont="1" applyBorder="1" applyAlignment="1">
      <alignment horizontal="center" vertical="top"/>
    </xf>
    <xf numFmtId="0" fontId="1" fillId="0" borderId="19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/>
    </xf>
    <xf numFmtId="0" fontId="1" fillId="0" borderId="22" xfId="2" applyFont="1" applyBorder="1" applyAlignment="1">
      <alignment horizontal="left" vertical="center"/>
    </xf>
    <xf numFmtId="0" fontId="1" fillId="0" borderId="23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3" fillId="2" borderId="25" xfId="2" applyFont="1" applyFill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1" fillId="0" borderId="25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26" xfId="2" applyFont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top"/>
    </xf>
    <xf numFmtId="0" fontId="1" fillId="2" borderId="26" xfId="0" applyFont="1" applyFill="1" applyBorder="1" applyAlignment="1">
      <alignment horizontal="left" vertical="top"/>
    </xf>
    <xf numFmtId="0" fontId="3" fillId="2" borderId="21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1" fillId="0" borderId="25" xfId="2" applyFont="1" applyBorder="1" applyAlignment="1">
      <alignment vertical="center"/>
    </xf>
    <xf numFmtId="0" fontId="1" fillId="0" borderId="27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0" fontId="1" fillId="0" borderId="21" xfId="2" applyFont="1" applyBorder="1" applyAlignment="1">
      <alignment vertical="top"/>
    </xf>
    <xf numFmtId="0" fontId="1" fillId="0" borderId="22" xfId="2" applyFont="1" applyBorder="1" applyAlignment="1">
      <alignment vertical="top"/>
    </xf>
    <xf numFmtId="0" fontId="1" fillId="0" borderId="23" xfId="2" applyFont="1" applyBorder="1" applyAlignment="1">
      <alignment vertical="top"/>
    </xf>
    <xf numFmtId="49" fontId="6" fillId="3" borderId="16" xfId="2" applyNumberFormat="1" applyFont="1" applyFill="1" applyBorder="1" applyAlignment="1">
      <alignment horizontal="left" vertical="center"/>
    </xf>
    <xf numFmtId="165" fontId="5" fillId="3" borderId="16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165" fontId="5" fillId="3" borderId="17" xfId="0" applyNumberFormat="1" applyFont="1" applyFill="1" applyBorder="1" applyAlignment="1">
      <alignment horizontal="right" vertical="center"/>
    </xf>
    <xf numFmtId="0" fontId="4" fillId="0" borderId="21" xfId="2" applyFont="1" applyBorder="1" applyAlignment="1">
      <alignment horizontal="left" vertical="center" wrapText="1"/>
    </xf>
    <xf numFmtId="0" fontId="4" fillId="0" borderId="22" xfId="2" applyFont="1" applyBorder="1" applyAlignment="1">
      <alignment horizontal="left" vertical="center" wrapText="1"/>
    </xf>
    <xf numFmtId="0" fontId="4" fillId="0" borderId="23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1" fillId="0" borderId="23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1" fillId="0" borderId="72" xfId="0" applyFont="1" applyBorder="1" applyAlignment="1">
      <alignment horizontal="left" vertical="center"/>
    </xf>
    <xf numFmtId="0" fontId="1" fillId="0" borderId="73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74" xfId="0" applyFont="1" applyBorder="1" applyAlignment="1">
      <alignment horizontal="left" vertical="center"/>
    </xf>
    <xf numFmtId="0" fontId="1" fillId="0" borderId="22" xfId="2" applyFont="1" applyBorder="1" applyAlignment="1">
      <alignment horizontal="center" vertical="top"/>
    </xf>
    <xf numFmtId="0" fontId="1" fillId="0" borderId="16" xfId="0" applyFont="1" applyBorder="1" applyAlignment="1">
      <alignment horizontal="left" vertical="center"/>
    </xf>
    <xf numFmtId="0" fontId="6" fillId="0" borderId="7" xfId="2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0" fontId="6" fillId="0" borderId="44" xfId="2" applyNumberFormat="1" applyFont="1" applyBorder="1" applyAlignment="1">
      <alignment vertical="center"/>
    </xf>
    <xf numFmtId="0" fontId="6" fillId="0" borderId="28" xfId="2" applyNumberFormat="1" applyFont="1" applyBorder="1" applyAlignment="1">
      <alignment vertical="center"/>
    </xf>
    <xf numFmtId="2" fontId="6" fillId="0" borderId="45" xfId="0" applyNumberFormat="1" applyFont="1" applyBorder="1" applyAlignment="1">
      <alignment vertical="center" wrapText="1"/>
    </xf>
    <xf numFmtId="2" fontId="6" fillId="0" borderId="27" xfId="0" applyNumberFormat="1" applyFont="1" applyBorder="1" applyAlignment="1">
      <alignment vertical="center" wrapText="1"/>
    </xf>
    <xf numFmtId="0" fontId="1" fillId="0" borderId="16" xfId="2" applyFont="1" applyBorder="1" applyAlignment="1">
      <alignment horizontal="left" vertical="center" wrapText="1"/>
    </xf>
    <xf numFmtId="0" fontId="1" fillId="0" borderId="24" xfId="2" applyFont="1" applyBorder="1" applyAlignment="1">
      <alignment horizontal="left" vertical="center" wrapText="1"/>
    </xf>
    <xf numFmtId="0" fontId="6" fillId="0" borderId="34" xfId="2" applyFont="1" applyBorder="1" applyAlignment="1">
      <alignment horizontal="left" vertical="center"/>
    </xf>
    <xf numFmtId="0" fontId="6" fillId="0" borderId="8" xfId="2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3" fillId="2" borderId="75" xfId="2" applyFont="1" applyFill="1" applyBorder="1" applyAlignment="1">
      <alignment horizontal="center" vertical="center"/>
    </xf>
    <xf numFmtId="0" fontId="3" fillId="2" borderId="76" xfId="2" applyFont="1" applyFill="1" applyBorder="1" applyAlignment="1">
      <alignment horizontal="center" vertical="center"/>
    </xf>
    <xf numFmtId="0" fontId="3" fillId="2" borderId="77" xfId="2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1" fillId="0" borderId="43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49" xfId="2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33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4" xfId="2" applyFont="1" applyBorder="1" applyAlignment="1">
      <alignment horizontal="center" vertical="center" wrapText="1"/>
    </xf>
    <xf numFmtId="0" fontId="6" fillId="0" borderId="3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51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40" xfId="2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3" fillId="2" borderId="12" xfId="2" applyFont="1" applyFill="1" applyBorder="1" applyAlignment="1">
      <alignment horizontal="center" vertical="center"/>
    </xf>
    <xf numFmtId="0" fontId="1" fillId="0" borderId="13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2" fontId="12" fillId="0" borderId="5" xfId="0" applyNumberFormat="1" applyFont="1" applyBorder="1" applyAlignment="1">
      <alignment vertical="center" wrapText="1"/>
    </xf>
    <xf numFmtId="2" fontId="12" fillId="0" borderId="15" xfId="0" applyNumberFormat="1" applyFont="1" applyBorder="1" applyAlignment="1">
      <alignment vertical="center" wrapText="1"/>
    </xf>
    <xf numFmtId="2" fontId="12" fillId="0" borderId="6" xfId="0" applyNumberFormat="1" applyFont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/>
    </xf>
    <xf numFmtId="0" fontId="1" fillId="0" borderId="48" xfId="2" applyFont="1" applyBorder="1" applyAlignment="1">
      <alignment horizontal="left" vertical="center"/>
    </xf>
    <xf numFmtId="0" fontId="1" fillId="0" borderId="8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6" fillId="0" borderId="28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/>
    </xf>
    <xf numFmtId="0" fontId="6" fillId="0" borderId="27" xfId="2" applyFont="1" applyBorder="1" applyAlignment="1">
      <alignment horizontal="center" vertical="center"/>
    </xf>
    <xf numFmtId="0" fontId="6" fillId="0" borderId="26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164" fontId="6" fillId="0" borderId="4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49" fontId="6" fillId="0" borderId="10" xfId="2" applyNumberFormat="1" applyFont="1" applyBorder="1" applyAlignment="1">
      <alignment vertical="center"/>
    </xf>
    <xf numFmtId="49" fontId="6" fillId="0" borderId="11" xfId="2" applyNumberFormat="1" applyFont="1" applyBorder="1" applyAlignment="1">
      <alignment vertical="center"/>
    </xf>
    <xf numFmtId="49" fontId="6" fillId="0" borderId="9" xfId="2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0" borderId="8" xfId="2" applyNumberFormat="1" applyFont="1" applyBorder="1" applyAlignment="1">
      <alignment horizontal="center" vertical="center"/>
    </xf>
    <xf numFmtId="49" fontId="6" fillId="0" borderId="7" xfId="2" applyNumberFormat="1" applyFont="1" applyBorder="1" applyAlignment="1">
      <alignment horizontal="center" vertical="center"/>
    </xf>
    <xf numFmtId="49" fontId="6" fillId="0" borderId="4" xfId="2" applyNumberFormat="1" applyFont="1" applyBorder="1" applyAlignment="1">
      <alignment horizontal="left" vertical="center"/>
    </xf>
    <xf numFmtId="49" fontId="6" fillId="0" borderId="52" xfId="2" applyNumberFormat="1" applyFont="1" applyBorder="1" applyAlignment="1">
      <alignment horizontal="left" vertical="center"/>
    </xf>
    <xf numFmtId="49" fontId="6" fillId="0" borderId="13" xfId="2" applyNumberFormat="1" applyFont="1" applyBorder="1" applyAlignment="1">
      <alignment horizontal="left" vertical="center"/>
    </xf>
    <xf numFmtId="49" fontId="6" fillId="0" borderId="3" xfId="2" applyNumberFormat="1" applyFont="1" applyBorder="1" applyAlignment="1">
      <alignment horizontal="left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67" xfId="2" applyFont="1" applyBorder="1" applyAlignment="1">
      <alignment horizontal="left" vertical="top"/>
    </xf>
    <xf numFmtId="0" fontId="1" fillId="0" borderId="59" xfId="2" applyFont="1" applyBorder="1" applyAlignment="1">
      <alignment horizontal="center" vertical="top"/>
    </xf>
    <xf numFmtId="0" fontId="1" fillId="0" borderId="19" xfId="2" applyFont="1" applyBorder="1" applyAlignment="1">
      <alignment horizontal="center" vertical="top"/>
    </xf>
    <xf numFmtId="0" fontId="1" fillId="0" borderId="67" xfId="2" applyFont="1" applyBorder="1" applyAlignment="1">
      <alignment horizontal="center" vertical="top"/>
    </xf>
    <xf numFmtId="0" fontId="1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0" borderId="23" xfId="0" applyFont="1" applyBorder="1" applyAlignment="1">
      <alignment horizontal="left" vertical="top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8" fillId="0" borderId="19" xfId="0" applyFont="1" applyBorder="1" applyAlignment="1">
      <alignment horizontal="left" vertical="center" indent="2"/>
    </xf>
    <xf numFmtId="0" fontId="18" fillId="0" borderId="0" xfId="0" applyFont="1" applyBorder="1" applyAlignment="1">
      <alignment horizontal="left" vertical="center" indent="2"/>
    </xf>
    <xf numFmtId="0" fontId="18" fillId="0" borderId="20" xfId="0" applyFont="1" applyBorder="1" applyAlignment="1">
      <alignment horizontal="left" vertical="center" indent="2"/>
    </xf>
    <xf numFmtId="0" fontId="19" fillId="0" borderId="21" xfId="0" applyFont="1" applyBorder="1" applyAlignment="1">
      <alignment horizontal="left" vertical="center" indent="2"/>
    </xf>
    <xf numFmtId="0" fontId="19" fillId="0" borderId="22" xfId="0" applyFont="1" applyBorder="1" applyAlignment="1">
      <alignment horizontal="left" vertical="center" indent="2"/>
    </xf>
    <xf numFmtId="0" fontId="19" fillId="0" borderId="23" xfId="0" applyFont="1" applyBorder="1" applyAlignment="1">
      <alignment horizontal="left" vertical="center" indent="2"/>
    </xf>
    <xf numFmtId="0" fontId="18" fillId="0" borderId="25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18" fillId="0" borderId="19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1" fillId="0" borderId="24" xfId="2" applyNumberFormat="1" applyFont="1" applyBorder="1" applyAlignment="1">
      <alignment horizontal="center" vertical="center"/>
    </xf>
    <xf numFmtId="0" fontId="1" fillId="0" borderId="17" xfId="2" applyNumberFormat="1" applyFont="1" applyBorder="1" applyAlignment="1">
      <alignment horizontal="center" vertical="center"/>
    </xf>
    <xf numFmtId="49" fontId="6" fillId="4" borderId="24" xfId="2" applyNumberFormat="1" applyFont="1" applyFill="1" applyBorder="1" applyAlignment="1">
      <alignment horizontal="center" vertical="center" wrapText="1"/>
    </xf>
    <xf numFmtId="49" fontId="6" fillId="4" borderId="17" xfId="2" applyNumberFormat="1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top"/>
    </xf>
    <xf numFmtId="0" fontId="1" fillId="0" borderId="64" xfId="2" applyNumberFormat="1" applyFont="1" applyBorder="1" applyAlignment="1">
      <alignment horizontal="center" vertical="center"/>
    </xf>
    <xf numFmtId="0" fontId="1" fillId="0" borderId="62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0" fontId="1" fillId="0" borderId="67" xfId="2" applyFont="1" applyBorder="1" applyAlignment="1">
      <alignment horizontal="center" vertical="center" wrapText="1"/>
    </xf>
    <xf numFmtId="0" fontId="1" fillId="0" borderId="68" xfId="2" applyFont="1" applyBorder="1" applyAlignment="1">
      <alignment horizontal="center" vertical="center" wrapText="1"/>
    </xf>
    <xf numFmtId="0" fontId="1" fillId="0" borderId="69" xfId="2" applyFont="1" applyBorder="1" applyAlignment="1">
      <alignment horizontal="center" vertical="center" wrapText="1"/>
    </xf>
    <xf numFmtId="0" fontId="1" fillId="0" borderId="70" xfId="2" applyFont="1" applyBorder="1" applyAlignment="1">
      <alignment horizontal="center" vertical="center" wrapText="1"/>
    </xf>
    <xf numFmtId="49" fontId="6" fillId="3" borderId="66" xfId="2" applyNumberFormat="1" applyFont="1" applyFill="1" applyBorder="1" applyAlignment="1">
      <alignment horizontal="left" vertical="center"/>
    </xf>
    <xf numFmtId="49" fontId="6" fillId="3" borderId="28" xfId="2" applyNumberFormat="1" applyFont="1" applyFill="1" applyBorder="1" applyAlignment="1">
      <alignment horizontal="left" vertical="center"/>
    </xf>
    <xf numFmtId="49" fontId="6" fillId="3" borderId="17" xfId="2" applyNumberFormat="1" applyFont="1" applyFill="1" applyBorder="1" applyAlignment="1">
      <alignment horizontal="left" vertical="center"/>
    </xf>
    <xf numFmtId="49" fontId="6" fillId="4" borderId="64" xfId="2" applyNumberFormat="1" applyFont="1" applyFill="1" applyBorder="1" applyAlignment="1">
      <alignment horizontal="center" vertical="center" wrapText="1"/>
    </xf>
    <xf numFmtId="49" fontId="6" fillId="3" borderId="63" xfId="2" applyNumberFormat="1" applyFont="1" applyFill="1" applyBorder="1" applyAlignment="1">
      <alignment horizontal="left" vertical="center"/>
    </xf>
    <xf numFmtId="165" fontId="5" fillId="3" borderId="64" xfId="0" applyNumberFormat="1" applyFont="1" applyFill="1" applyBorder="1" applyAlignment="1">
      <alignment horizontal="right" vertical="center"/>
    </xf>
    <xf numFmtId="165" fontId="5" fillId="3" borderId="65" xfId="0" applyNumberFormat="1" applyFont="1" applyFill="1" applyBorder="1" applyAlignment="1">
      <alignment horizontal="right" vertical="center"/>
    </xf>
    <xf numFmtId="0" fontId="1" fillId="0" borderId="60" xfId="2" applyFont="1" applyBorder="1" applyAlignment="1">
      <alignment horizontal="left" vertical="top"/>
    </xf>
    <xf numFmtId="0" fontId="1" fillId="0" borderId="61" xfId="2" applyFont="1" applyBorder="1" applyAlignment="1">
      <alignment horizontal="left" vertical="top"/>
    </xf>
    <xf numFmtId="0" fontId="1" fillId="0" borderId="58" xfId="2" applyFont="1" applyBorder="1" applyAlignment="1">
      <alignment horizontal="left" vertical="top"/>
    </xf>
    <xf numFmtId="0" fontId="1" fillId="0" borderId="62" xfId="2" applyFont="1" applyBorder="1" applyAlignment="1">
      <alignment horizontal="left" vertical="top"/>
    </xf>
    <xf numFmtId="0" fontId="1" fillId="0" borderId="62" xfId="2" applyFont="1" applyBorder="1" applyAlignment="1">
      <alignment horizontal="center" vertical="top"/>
    </xf>
    <xf numFmtId="0" fontId="4" fillId="0" borderId="58" xfId="2" applyFont="1" applyBorder="1" applyAlignment="1">
      <alignment horizontal="left" vertical="center" wrapText="1"/>
    </xf>
    <xf numFmtId="0" fontId="1" fillId="0" borderId="59" xfId="2" applyFont="1" applyBorder="1" applyAlignment="1">
      <alignment horizontal="left" vertical="center" wrapText="1"/>
    </xf>
    <xf numFmtId="0" fontId="3" fillId="2" borderId="53" xfId="2" applyFont="1" applyFill="1" applyBorder="1" applyAlignment="1">
      <alignment horizontal="center" vertical="center"/>
    </xf>
    <xf numFmtId="0" fontId="3" fillId="2" borderId="54" xfId="2" applyFont="1" applyFill="1" applyBorder="1" applyAlignment="1">
      <alignment horizontal="center" vertical="center"/>
    </xf>
    <xf numFmtId="0" fontId="3" fillId="2" borderId="55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left" vertical="top"/>
    </xf>
    <xf numFmtId="0" fontId="1" fillId="2" borderId="57" xfId="0" applyFont="1" applyFill="1" applyBorder="1" applyAlignment="1">
      <alignment horizontal="left" vertical="top"/>
    </xf>
    <xf numFmtId="0" fontId="3" fillId="2" borderId="59" xfId="1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6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4" fontId="6" fillId="0" borderId="1" xfId="2" applyNumberFormat="1" applyFont="1" applyBorder="1" applyAlignment="1">
      <alignment horizontal="center" vertical="center"/>
    </xf>
    <xf numFmtId="4" fontId="4" fillId="0" borderId="26" xfId="2" applyNumberFormat="1" applyFont="1" applyBorder="1" applyAlignment="1">
      <alignment horizontal="left" vertical="top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1"/>
  <sheetViews>
    <sheetView tabSelected="1" zoomScaleNormal="100" zoomScaleSheetLayoutView="100" workbookViewId="0">
      <selection activeCell="E23" sqref="E23"/>
    </sheetView>
    <sheetView tabSelected="1" workbookViewId="1">
      <selection sqref="A1:G2"/>
    </sheetView>
  </sheetViews>
  <sheetFormatPr defaultColWidth="0" defaultRowHeight="12.75" zeroHeight="1" x14ac:dyDescent="0.2"/>
  <cols>
    <col min="1" max="1" width="5.7109375" style="182" customWidth="1"/>
    <col min="2" max="2" width="30.7109375" style="183" customWidth="1"/>
    <col min="3" max="4" width="4.7109375" style="183" customWidth="1"/>
    <col min="5" max="6" width="8.7109375" style="183" customWidth="1"/>
    <col min="7" max="7" width="7.7109375" style="183" customWidth="1"/>
    <col min="8" max="8" width="10.7109375" style="183" customWidth="1"/>
    <col min="9" max="9" width="10.7109375" style="184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217" t="s">
        <v>0</v>
      </c>
      <c r="B1" s="218"/>
      <c r="C1" s="218"/>
      <c r="D1" s="218"/>
      <c r="E1" s="218"/>
      <c r="F1" s="218"/>
      <c r="G1" s="219"/>
      <c r="H1" s="226" t="s">
        <v>1</v>
      </c>
      <c r="I1" s="227"/>
    </row>
    <row r="2" spans="1:11" ht="15" customHeight="1" x14ac:dyDescent="0.2">
      <c r="A2" s="220"/>
      <c r="B2" s="221"/>
      <c r="C2" s="221"/>
      <c r="D2" s="221"/>
      <c r="E2" s="221"/>
      <c r="F2" s="221"/>
      <c r="G2" s="222"/>
      <c r="H2" s="228" t="s">
        <v>135</v>
      </c>
      <c r="I2" s="229"/>
    </row>
    <row r="3" spans="1:11" ht="15" customHeight="1" x14ac:dyDescent="0.2">
      <c r="A3" s="230" t="s">
        <v>2</v>
      </c>
      <c r="B3" s="231"/>
      <c r="C3" s="231"/>
      <c r="D3" s="231"/>
      <c r="E3" s="231"/>
      <c r="F3" s="231"/>
      <c r="G3" s="231"/>
      <c r="H3" s="231"/>
      <c r="I3" s="232"/>
    </row>
    <row r="4" spans="1:11" ht="15" customHeight="1" x14ac:dyDescent="0.2">
      <c r="A4" s="233"/>
      <c r="B4" s="234"/>
      <c r="C4" s="234"/>
      <c r="D4" s="234"/>
      <c r="E4" s="234"/>
      <c r="F4" s="234"/>
      <c r="G4" s="234"/>
      <c r="H4" s="234"/>
      <c r="I4" s="235"/>
    </row>
    <row r="5" spans="1:11" ht="15" customHeight="1" x14ac:dyDescent="0.2">
      <c r="A5" s="214" t="s">
        <v>54</v>
      </c>
      <c r="B5" s="215"/>
      <c r="C5" s="215"/>
      <c r="D5" s="223" t="s">
        <v>179</v>
      </c>
      <c r="E5" s="224"/>
      <c r="F5" s="224"/>
      <c r="G5" s="225"/>
      <c r="H5" s="223" t="s">
        <v>3</v>
      </c>
      <c r="I5" s="225"/>
    </row>
    <row r="6" spans="1:11" ht="30" customHeight="1" x14ac:dyDescent="0.2">
      <c r="A6" s="241" t="s">
        <v>165</v>
      </c>
      <c r="B6" s="242"/>
      <c r="C6" s="243"/>
      <c r="D6" s="246" t="s">
        <v>178</v>
      </c>
      <c r="E6" s="244"/>
      <c r="F6" s="244"/>
      <c r="G6" s="245"/>
      <c r="H6" s="244"/>
      <c r="I6" s="245"/>
      <c r="K6" s="8"/>
    </row>
    <row r="7" spans="1:11" ht="15" customHeight="1" x14ac:dyDescent="0.2">
      <c r="A7" s="46" t="s">
        <v>55</v>
      </c>
      <c r="B7" s="46" t="s">
        <v>67</v>
      </c>
      <c r="C7" s="47" t="s">
        <v>56</v>
      </c>
      <c r="D7" s="48" t="s">
        <v>57</v>
      </c>
      <c r="E7" s="49" t="s">
        <v>90</v>
      </c>
      <c r="F7" s="48" t="s">
        <v>91</v>
      </c>
      <c r="G7" s="51" t="s">
        <v>66</v>
      </c>
      <c r="H7" s="50" t="s">
        <v>92</v>
      </c>
      <c r="I7" s="50" t="s">
        <v>93</v>
      </c>
      <c r="J7" s="7"/>
      <c r="K7" s="8"/>
    </row>
    <row r="8" spans="1:11" s="10" customFormat="1" ht="15" customHeight="1" x14ac:dyDescent="0.2">
      <c r="A8" s="52" t="s">
        <v>63</v>
      </c>
      <c r="B8" s="53" t="s">
        <v>58</v>
      </c>
      <c r="C8" s="95"/>
      <c r="D8" s="96"/>
      <c r="E8" s="96"/>
      <c r="F8" s="96"/>
      <c r="G8" s="97"/>
      <c r="H8" s="54">
        <f>SUM(H9:H15)</f>
        <v>2033137.92</v>
      </c>
      <c r="I8" s="55">
        <f>SUM(I9:I15)</f>
        <v>4313099.5199999996</v>
      </c>
      <c r="J8" s="44"/>
    </row>
    <row r="9" spans="1:11" ht="15" customHeight="1" x14ac:dyDescent="0.2">
      <c r="A9" s="56" t="s">
        <v>11</v>
      </c>
      <c r="B9" s="57" t="s">
        <v>124</v>
      </c>
      <c r="C9" s="58" t="s">
        <v>80</v>
      </c>
      <c r="D9" s="59">
        <v>24</v>
      </c>
      <c r="E9" s="67">
        <v>14602.72</v>
      </c>
      <c r="F9" s="60">
        <f>ROUND(E9*G9,2)</f>
        <v>34555.879999999997</v>
      </c>
      <c r="G9" s="63">
        <f>FCON2.1_FatorK1!$E$37</f>
        <v>2.3664000000000001</v>
      </c>
      <c r="H9" s="60">
        <f t="shared" ref="H9:H21" si="0">ROUND(D9*E9,2)</f>
        <v>350465.28000000003</v>
      </c>
      <c r="I9" s="62">
        <f t="shared" ref="I9:I21" si="1">ROUND(F9*D9,2)</f>
        <v>829341.12</v>
      </c>
      <c r="J9" s="9"/>
      <c r="K9" s="8"/>
    </row>
    <row r="10" spans="1:11" ht="15" customHeight="1" x14ac:dyDescent="0.2">
      <c r="A10" s="56" t="s">
        <v>11</v>
      </c>
      <c r="B10" s="57" t="s">
        <v>123</v>
      </c>
      <c r="C10" s="58" t="s">
        <v>80</v>
      </c>
      <c r="D10" s="59">
        <v>24</v>
      </c>
      <c r="E10" s="67">
        <v>14602.72</v>
      </c>
      <c r="F10" s="60">
        <f>ROUND(E10*G10,2)</f>
        <v>34555.879999999997</v>
      </c>
      <c r="G10" s="63">
        <f>FCON2.1_FatorK1!$E$37</f>
        <v>2.3664000000000001</v>
      </c>
      <c r="H10" s="60">
        <f t="shared" si="0"/>
        <v>350465.28000000003</v>
      </c>
      <c r="I10" s="62">
        <f t="shared" si="1"/>
        <v>829341.12</v>
      </c>
      <c r="J10" s="43"/>
      <c r="K10" s="8"/>
    </row>
    <row r="11" spans="1:11" ht="15" customHeight="1" x14ac:dyDescent="0.2">
      <c r="A11" s="56" t="s">
        <v>11</v>
      </c>
      <c r="B11" s="57" t="s">
        <v>148</v>
      </c>
      <c r="C11" s="58" t="s">
        <v>80</v>
      </c>
      <c r="D11" s="59">
        <v>24</v>
      </c>
      <c r="E11" s="67">
        <v>14602.72</v>
      </c>
      <c r="F11" s="60">
        <f>ROUND(E11*G11,2)</f>
        <v>34555.879999999997</v>
      </c>
      <c r="G11" s="63">
        <f>FCON2.1_FatorK1!$E$37</f>
        <v>2.3664000000000001</v>
      </c>
      <c r="H11" s="60">
        <f t="shared" ref="H11" si="2">ROUND(D11*E11,2)</f>
        <v>350465.28000000003</v>
      </c>
      <c r="I11" s="62">
        <f t="shared" ref="I11" si="3">ROUND(F11*D11,2)</f>
        <v>829341.12</v>
      </c>
      <c r="J11" s="43"/>
      <c r="K11" s="8"/>
    </row>
    <row r="12" spans="1:11" ht="15" customHeight="1" x14ac:dyDescent="0.2">
      <c r="A12" s="56" t="s">
        <v>149</v>
      </c>
      <c r="B12" s="57" t="s">
        <v>161</v>
      </c>
      <c r="C12" s="58" t="s">
        <v>80</v>
      </c>
      <c r="D12" s="59">
        <v>24</v>
      </c>
      <c r="E12" s="67">
        <v>4989.6000000000004</v>
      </c>
      <c r="F12" s="60">
        <f t="shared" ref="F12" si="4">ROUND(E12*G12,2)</f>
        <v>11807.39</v>
      </c>
      <c r="G12" s="63">
        <f>FCON2.1_FatorK1!$E$37</f>
        <v>2.3664000000000001</v>
      </c>
      <c r="H12" s="60">
        <f>ROUND(D12*E12,2)</f>
        <v>119750.39999999999</v>
      </c>
      <c r="I12" s="62">
        <f t="shared" ref="I12" si="5">ROUND(F12*D12,2)</f>
        <v>283377.36</v>
      </c>
      <c r="J12" s="43"/>
      <c r="K12" s="8"/>
    </row>
    <row r="13" spans="1:11" ht="15" customHeight="1" x14ac:dyDescent="0.2">
      <c r="A13" s="56" t="s">
        <v>149</v>
      </c>
      <c r="B13" s="57" t="s">
        <v>162</v>
      </c>
      <c r="C13" s="58" t="s">
        <v>80</v>
      </c>
      <c r="D13" s="59">
        <v>24</v>
      </c>
      <c r="E13" s="67">
        <v>4989.6000000000004</v>
      </c>
      <c r="F13" s="60">
        <f t="shared" ref="F13" si="6">ROUND(E13*G13,2)</f>
        <v>11807.39</v>
      </c>
      <c r="G13" s="63">
        <f>FCON2.1_FatorK1!$E$37</f>
        <v>2.3664000000000001</v>
      </c>
      <c r="H13" s="60">
        <f t="shared" ref="H13" si="7">ROUND(D13*E13,2)</f>
        <v>119750.39999999999</v>
      </c>
      <c r="I13" s="62">
        <f t="shared" ref="I13" si="8">ROUND(F13*D13,2)</f>
        <v>283377.36</v>
      </c>
      <c r="J13" s="43"/>
      <c r="K13" s="8"/>
    </row>
    <row r="14" spans="1:11" ht="15" customHeight="1" x14ac:dyDescent="0.2">
      <c r="A14" s="56" t="s">
        <v>81</v>
      </c>
      <c r="B14" s="57" t="s">
        <v>163</v>
      </c>
      <c r="C14" s="58" t="s">
        <v>80</v>
      </c>
      <c r="D14" s="59">
        <v>48</v>
      </c>
      <c r="E14" s="67">
        <v>11179.52</v>
      </c>
      <c r="F14" s="60">
        <f>ROUND(E14*G14,2)</f>
        <v>18952.64</v>
      </c>
      <c r="G14" s="63">
        <f>FCON2.2_FatorK1!$E$37</f>
        <v>1.6953</v>
      </c>
      <c r="H14" s="60">
        <f t="shared" si="0"/>
        <v>536616.95999999996</v>
      </c>
      <c r="I14" s="62">
        <f t="shared" si="1"/>
        <v>909726.71999999997</v>
      </c>
      <c r="J14" s="43"/>
      <c r="K14" s="8"/>
    </row>
    <row r="15" spans="1:11" ht="15" customHeight="1" x14ac:dyDescent="0.2">
      <c r="A15" s="56" t="s">
        <v>150</v>
      </c>
      <c r="B15" s="118" t="s">
        <v>164</v>
      </c>
      <c r="C15" s="59" t="s">
        <v>80</v>
      </c>
      <c r="D15" s="59">
        <v>48</v>
      </c>
      <c r="E15" s="67">
        <v>4283.84</v>
      </c>
      <c r="F15" s="60">
        <f>ROUND(E15*G15,2)</f>
        <v>7262.39</v>
      </c>
      <c r="G15" s="63">
        <f>FCON2.2_FatorK1!$E$37</f>
        <v>1.6953</v>
      </c>
      <c r="H15" s="60">
        <f t="shared" ref="H15" si="9">ROUND(D15*E15,2)</f>
        <v>205624.32000000001</v>
      </c>
      <c r="I15" s="62">
        <f t="shared" ref="I15" si="10">ROUND(F15*D15,2)</f>
        <v>348594.72</v>
      </c>
      <c r="J15" s="43"/>
      <c r="K15" s="8"/>
    </row>
    <row r="16" spans="1:11" s="10" customFormat="1" ht="15" customHeight="1" x14ac:dyDescent="0.2">
      <c r="A16" s="64" t="s">
        <v>64</v>
      </c>
      <c r="B16" s="65" t="s">
        <v>59</v>
      </c>
      <c r="C16" s="98"/>
      <c r="D16" s="99"/>
      <c r="E16" s="155"/>
      <c r="F16" s="99"/>
      <c r="G16" s="100"/>
      <c r="H16" s="66">
        <f>SUM(H17:H19)</f>
        <v>154215.6</v>
      </c>
      <c r="I16" s="55">
        <f>SUM(I17:I19)</f>
        <v>193665.83999999997</v>
      </c>
      <c r="J16" s="12"/>
    </row>
    <row r="17" spans="1:11" ht="15" customHeight="1" x14ac:dyDescent="0.2">
      <c r="A17" s="56" t="s">
        <v>60</v>
      </c>
      <c r="B17" s="57" t="s">
        <v>62</v>
      </c>
      <c r="C17" s="58" t="s">
        <v>65</v>
      </c>
      <c r="D17" s="59">
        <f>24*3*5</f>
        <v>360</v>
      </c>
      <c r="E17" s="67">
        <v>239</v>
      </c>
      <c r="F17" s="60">
        <f>ROUND(E17*G17,2)</f>
        <v>300.14</v>
      </c>
      <c r="G17" s="61">
        <f>FCON3_FatorK234!$E$19</f>
        <v>1.2558</v>
      </c>
      <c r="H17" s="60">
        <f t="shared" si="0"/>
        <v>86040</v>
      </c>
      <c r="I17" s="62">
        <f t="shared" si="1"/>
        <v>108050.4</v>
      </c>
      <c r="K17" s="8"/>
    </row>
    <row r="18" spans="1:11" ht="15" customHeight="1" x14ac:dyDescent="0.2">
      <c r="A18" s="56" t="s">
        <v>61</v>
      </c>
      <c r="B18" s="57" t="s">
        <v>152</v>
      </c>
      <c r="C18" s="68" t="s">
        <v>65</v>
      </c>
      <c r="D18" s="59">
        <f>24*5</f>
        <v>120</v>
      </c>
      <c r="E18" s="69">
        <v>108.23</v>
      </c>
      <c r="F18" s="60">
        <f>ROUND(E18*G18,2)</f>
        <v>135.91999999999999</v>
      </c>
      <c r="G18" s="63">
        <f>FCON3_FatorK234!$E$19</f>
        <v>1.2558</v>
      </c>
      <c r="H18" s="60">
        <f t="shared" si="0"/>
        <v>12987.6</v>
      </c>
      <c r="I18" s="62">
        <f t="shared" si="1"/>
        <v>16310.4</v>
      </c>
      <c r="K18" s="8"/>
    </row>
    <row r="19" spans="1:11" ht="15" customHeight="1" x14ac:dyDescent="0.2">
      <c r="A19" s="56" t="s">
        <v>125</v>
      </c>
      <c r="B19" s="57" t="s">
        <v>151</v>
      </c>
      <c r="C19" s="70" t="s">
        <v>79</v>
      </c>
      <c r="D19" s="59">
        <f>24*3</f>
        <v>72</v>
      </c>
      <c r="E19" s="71">
        <f>AVERAGE(825,883,728,826,645,692)</f>
        <v>766.5</v>
      </c>
      <c r="F19" s="60">
        <f>ROUND(E19*G19,2)</f>
        <v>962.57</v>
      </c>
      <c r="G19" s="72">
        <f>FCON3_FatorK234!$E$19</f>
        <v>1.2558</v>
      </c>
      <c r="H19" s="60">
        <f t="shared" si="0"/>
        <v>55188</v>
      </c>
      <c r="I19" s="62">
        <f t="shared" si="1"/>
        <v>69305.039999999994</v>
      </c>
      <c r="K19" s="8"/>
    </row>
    <row r="20" spans="1:11" s="10" customFormat="1" ht="15" customHeight="1" x14ac:dyDescent="0.2">
      <c r="A20" s="64" t="s">
        <v>121</v>
      </c>
      <c r="B20" s="117" t="s">
        <v>120</v>
      </c>
      <c r="C20" s="98"/>
      <c r="D20" s="99"/>
      <c r="E20" s="155"/>
      <c r="F20" s="99"/>
      <c r="G20" s="100"/>
      <c r="H20" s="66">
        <f>SUM(H21:H25)</f>
        <v>85130.84</v>
      </c>
      <c r="I20" s="54">
        <f>SUM(I21:I25)</f>
        <v>106907.25</v>
      </c>
      <c r="J20" s="37"/>
    </row>
    <row r="21" spans="1:11" ht="22.5" x14ac:dyDescent="0.2">
      <c r="A21" s="56" t="s">
        <v>122</v>
      </c>
      <c r="B21" s="170" t="s">
        <v>160</v>
      </c>
      <c r="C21" s="68" t="s">
        <v>79</v>
      </c>
      <c r="D21" s="113">
        <v>5</v>
      </c>
      <c r="E21" s="60">
        <f>AVERAGE(2459.16,2504.7,2864.4)</f>
        <v>2609.42</v>
      </c>
      <c r="F21" s="60">
        <f>ROUND(E21*G21,2)</f>
        <v>3276.91</v>
      </c>
      <c r="G21" s="113">
        <f>FCON3_FatorK234!$E$19</f>
        <v>1.2558</v>
      </c>
      <c r="H21" s="60">
        <f t="shared" si="0"/>
        <v>13047.1</v>
      </c>
      <c r="I21" s="62">
        <f t="shared" si="1"/>
        <v>16384.55</v>
      </c>
      <c r="K21" s="8"/>
    </row>
    <row r="22" spans="1:11" ht="15" customHeight="1" x14ac:dyDescent="0.2">
      <c r="A22" s="56" t="s">
        <v>154</v>
      </c>
      <c r="B22" s="57" t="s">
        <v>153</v>
      </c>
      <c r="C22" s="68" t="s">
        <v>79</v>
      </c>
      <c r="D22" s="113">
        <v>5</v>
      </c>
      <c r="E22" s="60">
        <f>2*AVERAGE(339,350.99,,364.62,)</f>
        <v>421.84400000000005</v>
      </c>
      <c r="F22" s="60">
        <f>ROUND(E22*G22,2)</f>
        <v>529.75</v>
      </c>
      <c r="G22" s="113">
        <f>FCON3_FatorK234!$E$19</f>
        <v>1.2558</v>
      </c>
      <c r="H22" s="60">
        <f t="shared" ref="H22" si="11">ROUND(D22*E22,2)</f>
        <v>2109.2199999999998</v>
      </c>
      <c r="I22" s="62">
        <f t="shared" ref="I22" si="12">ROUND(F22*D22,2)</f>
        <v>2648.75</v>
      </c>
      <c r="K22" s="8"/>
    </row>
    <row r="23" spans="1:11" ht="15" customHeight="1" x14ac:dyDescent="0.2">
      <c r="A23" s="56" t="s">
        <v>155</v>
      </c>
      <c r="B23" s="57" t="s">
        <v>200</v>
      </c>
      <c r="C23" s="68" t="s">
        <v>158</v>
      </c>
      <c r="D23" s="113">
        <f>2*5</f>
        <v>10</v>
      </c>
      <c r="E23" s="60">
        <v>428.4</v>
      </c>
      <c r="F23" s="60">
        <f>ROUND(E23*G23,2)</f>
        <v>537.98</v>
      </c>
      <c r="G23" s="113">
        <f>FCON3_FatorK234!$E$19</f>
        <v>1.2558</v>
      </c>
      <c r="H23" s="60">
        <f t="shared" ref="H23" si="13">ROUND(D23*E23,2)</f>
        <v>4284</v>
      </c>
      <c r="I23" s="62">
        <f t="shared" ref="I23" si="14">ROUND(F23*D23,2)</f>
        <v>5379.8</v>
      </c>
      <c r="K23" s="8"/>
    </row>
    <row r="24" spans="1:11" ht="15" customHeight="1" x14ac:dyDescent="0.2">
      <c r="A24" s="56" t="s">
        <v>156</v>
      </c>
      <c r="B24" s="57" t="s">
        <v>201</v>
      </c>
      <c r="C24" s="68" t="s">
        <v>158</v>
      </c>
      <c r="D24" s="113">
        <v>2</v>
      </c>
      <c r="E24" s="60">
        <v>5980.26</v>
      </c>
      <c r="F24" s="60">
        <f t="shared" ref="F24:F25" si="15">ROUND(E24*G24,2)</f>
        <v>7510.01</v>
      </c>
      <c r="G24" s="113">
        <f>FCON3_FatorK234!$E$19</f>
        <v>1.2558</v>
      </c>
      <c r="H24" s="60">
        <f t="shared" ref="H24:H25" si="16">ROUND(D24*E24,2)</f>
        <v>11960.52</v>
      </c>
      <c r="I24" s="62">
        <f t="shared" ref="I24:I25" si="17">ROUND(F24*D24,2)</f>
        <v>15020.02</v>
      </c>
      <c r="K24" s="8"/>
    </row>
    <row r="25" spans="1:11" ht="24.95" customHeight="1" x14ac:dyDescent="0.2">
      <c r="A25" s="56" t="s">
        <v>159</v>
      </c>
      <c r="B25" s="170" t="s">
        <v>245</v>
      </c>
      <c r="C25" s="68" t="s">
        <v>79</v>
      </c>
      <c r="D25" s="113">
        <v>1</v>
      </c>
      <c r="E25" s="60">
        <f>8955*4*1.5</f>
        <v>53730</v>
      </c>
      <c r="F25" s="60">
        <f t="shared" si="15"/>
        <v>67474.13</v>
      </c>
      <c r="G25" s="113">
        <f>FCON3_FatorK234!$E$19</f>
        <v>1.2558</v>
      </c>
      <c r="H25" s="60">
        <f t="shared" si="16"/>
        <v>53730</v>
      </c>
      <c r="I25" s="62">
        <f t="shared" si="17"/>
        <v>67474.13</v>
      </c>
      <c r="K25" s="8"/>
    </row>
    <row r="26" spans="1:11" s="10" customFormat="1" ht="15" customHeight="1" x14ac:dyDescent="0.2">
      <c r="A26" s="236" t="s">
        <v>88</v>
      </c>
      <c r="B26" s="236"/>
      <c r="C26" s="236"/>
      <c r="D26" s="236"/>
      <c r="E26" s="236"/>
      <c r="F26" s="237">
        <f>H8+H20+H16</f>
        <v>2272484.36</v>
      </c>
      <c r="G26" s="237"/>
      <c r="H26" s="237"/>
      <c r="I26" s="237"/>
      <c r="J26" s="101"/>
      <c r="K26" s="73"/>
    </row>
    <row r="27" spans="1:11" s="10" customFormat="1" ht="15" customHeight="1" x14ac:dyDescent="0.2">
      <c r="A27" s="236" t="s">
        <v>166</v>
      </c>
      <c r="B27" s="236"/>
      <c r="C27" s="236"/>
      <c r="D27" s="236"/>
      <c r="E27" s="236"/>
      <c r="F27" s="238">
        <f>F28-F26</f>
        <v>2341188.2499999995</v>
      </c>
      <c r="G27" s="239"/>
      <c r="H27" s="239"/>
      <c r="I27" s="240"/>
      <c r="J27" s="12"/>
      <c r="K27" s="73"/>
    </row>
    <row r="28" spans="1:11" s="10" customFormat="1" ht="15" customHeight="1" x14ac:dyDescent="0.2">
      <c r="A28" s="236" t="s">
        <v>82</v>
      </c>
      <c r="B28" s="236"/>
      <c r="C28" s="236"/>
      <c r="D28" s="236"/>
      <c r="E28" s="236"/>
      <c r="F28" s="237">
        <f>I8+I20+I16</f>
        <v>4613672.6099999994</v>
      </c>
      <c r="G28" s="237"/>
      <c r="H28" s="237"/>
      <c r="I28" s="237"/>
      <c r="J28" s="101"/>
      <c r="K28" s="73"/>
    </row>
    <row r="29" spans="1:11" ht="15" customHeight="1" x14ac:dyDescent="0.2">
      <c r="A29" s="201" t="s">
        <v>4</v>
      </c>
      <c r="B29" s="202"/>
      <c r="C29" s="203"/>
      <c r="D29" s="203"/>
      <c r="E29" s="203"/>
      <c r="F29" s="160"/>
      <c r="G29" s="160"/>
      <c r="H29" s="201" t="s">
        <v>89</v>
      </c>
      <c r="I29" s="205"/>
      <c r="J29" s="102"/>
    </row>
    <row r="30" spans="1:11" ht="15" customHeight="1" x14ac:dyDescent="0.2">
      <c r="A30" s="198"/>
      <c r="B30" s="199"/>
      <c r="C30" s="199"/>
      <c r="D30" s="199"/>
      <c r="E30" s="199"/>
      <c r="F30" s="199"/>
      <c r="G30" s="200"/>
      <c r="H30" s="206"/>
      <c r="I30" s="207"/>
    </row>
    <row r="31" spans="1:11" ht="15" customHeight="1" x14ac:dyDescent="0.2">
      <c r="A31" s="204" t="s">
        <v>6</v>
      </c>
      <c r="B31" s="203"/>
      <c r="C31" s="203"/>
      <c r="D31" s="203"/>
      <c r="E31" s="203"/>
      <c r="F31" s="160"/>
      <c r="G31" s="160"/>
      <c r="H31" s="159" t="s">
        <v>7</v>
      </c>
      <c r="I31" s="162"/>
    </row>
    <row r="32" spans="1:11" ht="15" customHeight="1" x14ac:dyDescent="0.2">
      <c r="A32" s="198"/>
      <c r="B32" s="199"/>
      <c r="C32" s="199"/>
      <c r="D32" s="199"/>
      <c r="E32" s="199"/>
      <c r="F32" s="199"/>
      <c r="G32" s="200"/>
      <c r="H32" s="198"/>
      <c r="I32" s="200"/>
    </row>
    <row r="33" spans="1:9" ht="15" customHeight="1" x14ac:dyDescent="0.2">
      <c r="A33" s="201" t="s">
        <v>8</v>
      </c>
      <c r="B33" s="202"/>
      <c r="C33" s="202"/>
      <c r="D33" s="202"/>
      <c r="E33" s="202"/>
      <c r="F33" s="202"/>
      <c r="G33" s="202"/>
      <c r="H33" s="202"/>
      <c r="I33" s="205"/>
    </row>
    <row r="34" spans="1:9" ht="15" customHeight="1" x14ac:dyDescent="0.2">
      <c r="A34" s="208" t="s">
        <v>97</v>
      </c>
      <c r="B34" s="209"/>
      <c r="C34" s="209"/>
      <c r="D34" s="209"/>
      <c r="E34" s="209"/>
      <c r="F34" s="209"/>
      <c r="G34" s="209"/>
      <c r="H34" s="209"/>
      <c r="I34" s="210"/>
    </row>
    <row r="35" spans="1:9" ht="15" customHeight="1" x14ac:dyDescent="0.2">
      <c r="A35" s="208" t="s">
        <v>168</v>
      </c>
      <c r="B35" s="209"/>
      <c r="C35" s="209"/>
      <c r="D35" s="209"/>
      <c r="E35" s="209"/>
      <c r="F35" s="209"/>
      <c r="G35" s="209"/>
      <c r="H35" s="209"/>
      <c r="I35" s="210"/>
    </row>
    <row r="36" spans="1:9" ht="15" customHeight="1" x14ac:dyDescent="0.2">
      <c r="A36" s="208" t="s">
        <v>169</v>
      </c>
      <c r="B36" s="209"/>
      <c r="C36" s="209"/>
      <c r="D36" s="209"/>
      <c r="E36" s="209"/>
      <c r="F36" s="209"/>
      <c r="G36" s="209"/>
      <c r="H36" s="209"/>
      <c r="I36" s="210"/>
    </row>
    <row r="37" spans="1:9" ht="15" customHeight="1" x14ac:dyDescent="0.2">
      <c r="A37" s="214" t="s">
        <v>98</v>
      </c>
      <c r="B37" s="215"/>
      <c r="C37" s="215"/>
      <c r="D37" s="215"/>
      <c r="E37" s="215"/>
      <c r="F37" s="215"/>
      <c r="G37" s="215"/>
      <c r="H37" s="215"/>
      <c r="I37" s="216"/>
    </row>
    <row r="38" spans="1:9" ht="15" customHeight="1" x14ac:dyDescent="0.2">
      <c r="A38" s="208" t="s">
        <v>170</v>
      </c>
      <c r="B38" s="209"/>
      <c r="C38" s="209"/>
      <c r="D38" s="209"/>
      <c r="E38" s="209"/>
      <c r="F38" s="209"/>
      <c r="G38" s="209"/>
      <c r="H38" s="209"/>
      <c r="I38" s="210"/>
    </row>
    <row r="39" spans="1:9" ht="15" customHeight="1" x14ac:dyDescent="0.2">
      <c r="A39" s="214" t="s">
        <v>99</v>
      </c>
      <c r="B39" s="215"/>
      <c r="C39" s="215"/>
      <c r="D39" s="215"/>
      <c r="E39" s="215"/>
      <c r="F39" s="215"/>
      <c r="G39" s="215"/>
      <c r="H39" s="215"/>
      <c r="I39" s="216"/>
    </row>
    <row r="40" spans="1:9" ht="15" customHeight="1" x14ac:dyDescent="0.2">
      <c r="A40" s="211" t="s">
        <v>100</v>
      </c>
      <c r="B40" s="212"/>
      <c r="C40" s="212"/>
      <c r="D40" s="212"/>
      <c r="E40" s="212"/>
      <c r="F40" s="212"/>
      <c r="G40" s="212"/>
      <c r="H40" s="212"/>
      <c r="I40" s="213"/>
    </row>
    <row r="41" spans="1:9" hidden="1" x14ac:dyDescent="0.2"/>
  </sheetData>
  <mergeCells count="32">
    <mergeCell ref="A28:E28"/>
    <mergeCell ref="F28:I28"/>
    <mergeCell ref="A27:E27"/>
    <mergeCell ref="F27:I27"/>
    <mergeCell ref="A6:C6"/>
    <mergeCell ref="A26:E26"/>
    <mergeCell ref="F26:I26"/>
    <mergeCell ref="H6:I6"/>
    <mergeCell ref="D6:G6"/>
    <mergeCell ref="A1:G2"/>
    <mergeCell ref="D5:G5"/>
    <mergeCell ref="H1:I1"/>
    <mergeCell ref="H2:I2"/>
    <mergeCell ref="H5:I5"/>
    <mergeCell ref="A3:I3"/>
    <mergeCell ref="A4:I4"/>
    <mergeCell ref="A5:C5"/>
    <mergeCell ref="A38:I38"/>
    <mergeCell ref="A34:I34"/>
    <mergeCell ref="A35:I35"/>
    <mergeCell ref="A36:I36"/>
    <mergeCell ref="A40:I40"/>
    <mergeCell ref="A37:I37"/>
    <mergeCell ref="A39:I39"/>
    <mergeCell ref="A32:G32"/>
    <mergeCell ref="H32:I32"/>
    <mergeCell ref="A29:E29"/>
    <mergeCell ref="A31:E31"/>
    <mergeCell ref="A33:I33"/>
    <mergeCell ref="H29:I29"/>
    <mergeCell ref="H30:I30"/>
    <mergeCell ref="A30:G30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" customWidth="1"/>
    <col min="2" max="2" width="35.7109375" style="2" customWidth="1"/>
    <col min="3" max="5" width="10.7109375" style="2" customWidth="1"/>
    <col min="6" max="6" width="20.7109375" style="2" customWidth="1"/>
    <col min="7" max="8" width="0" style="2" hidden="1" customWidth="1"/>
    <col min="9" max="16384" width="11.42578125" style="2" hidden="1"/>
  </cols>
  <sheetData>
    <row r="1" spans="1:8" ht="15" customHeight="1" thickBot="1" x14ac:dyDescent="0.25">
      <c r="A1" s="271" t="s">
        <v>137</v>
      </c>
      <c r="B1" s="272"/>
      <c r="C1" s="272"/>
      <c r="D1" s="272"/>
      <c r="E1" s="272"/>
      <c r="F1" s="177" t="s">
        <v>1</v>
      </c>
    </row>
    <row r="2" spans="1:8" ht="15" customHeight="1" thickTop="1" x14ac:dyDescent="0.2">
      <c r="A2" s="273"/>
      <c r="B2" s="274"/>
      <c r="C2" s="274"/>
      <c r="D2" s="274"/>
      <c r="E2" s="274"/>
      <c r="F2" s="178" t="s">
        <v>136</v>
      </c>
    </row>
    <row r="3" spans="1:8" ht="15" customHeight="1" x14ac:dyDescent="0.2">
      <c r="A3" s="275" t="s">
        <v>2</v>
      </c>
      <c r="B3" s="276"/>
      <c r="C3" s="276"/>
      <c r="D3" s="276"/>
      <c r="E3" s="276"/>
      <c r="F3" s="277"/>
    </row>
    <row r="4" spans="1:8" ht="15" customHeight="1" x14ac:dyDescent="0.2">
      <c r="A4" s="290"/>
      <c r="B4" s="291"/>
      <c r="C4" s="291"/>
      <c r="D4" s="291"/>
      <c r="E4" s="291"/>
      <c r="F4" s="292"/>
    </row>
    <row r="5" spans="1:8" ht="15" customHeight="1" x14ac:dyDescent="0.2">
      <c r="A5" s="179" t="s">
        <v>54</v>
      </c>
      <c r="B5" s="167"/>
      <c r="C5" s="287" t="s">
        <v>179</v>
      </c>
      <c r="D5" s="288"/>
      <c r="E5" s="289"/>
      <c r="F5" s="180" t="s">
        <v>3</v>
      </c>
    </row>
    <row r="6" spans="1:8" ht="30" customHeight="1" x14ac:dyDescent="0.2">
      <c r="A6" s="278" t="s">
        <v>165</v>
      </c>
      <c r="B6" s="279"/>
      <c r="C6" s="280" t="s">
        <v>178</v>
      </c>
      <c r="D6" s="280"/>
      <c r="E6" s="280"/>
      <c r="F6" s="181"/>
    </row>
    <row r="7" spans="1:8" ht="9.9499999999999993" customHeight="1" x14ac:dyDescent="0.2">
      <c r="A7" s="281" t="s">
        <v>16</v>
      </c>
      <c r="B7" s="282"/>
      <c r="C7" s="282"/>
      <c r="D7" s="282"/>
      <c r="E7" s="285" t="s">
        <v>17</v>
      </c>
      <c r="F7" s="286"/>
    </row>
    <row r="8" spans="1:8" ht="9.9499999999999993" customHeight="1" x14ac:dyDescent="0.2">
      <c r="A8" s="283"/>
      <c r="B8" s="284"/>
      <c r="C8" s="284"/>
      <c r="D8" s="284"/>
      <c r="E8" s="137" t="s">
        <v>18</v>
      </c>
      <c r="F8" s="138" t="s">
        <v>19</v>
      </c>
    </row>
    <row r="9" spans="1:8" ht="15" customHeight="1" x14ac:dyDescent="0.2">
      <c r="A9" s="166" t="s">
        <v>15</v>
      </c>
      <c r="B9" s="268" t="s">
        <v>25</v>
      </c>
      <c r="C9" s="268"/>
      <c r="D9" s="268"/>
      <c r="E9" s="16">
        <f>ROUND(SUM(E10:E18),4)</f>
        <v>0.378</v>
      </c>
      <c r="F9" s="39">
        <f>E9*SUM(FCON1!$H$9:$H$13)</f>
        <v>487958.92991999997</v>
      </c>
      <c r="H9" s="3"/>
    </row>
    <row r="10" spans="1:8" ht="15" customHeight="1" x14ac:dyDescent="0.2">
      <c r="A10" s="17" t="s">
        <v>12</v>
      </c>
      <c r="B10" s="247" t="s">
        <v>26</v>
      </c>
      <c r="C10" s="248"/>
      <c r="D10" s="249"/>
      <c r="E10" s="23">
        <v>0.01</v>
      </c>
      <c r="F10" s="141">
        <f>E10*SUM(FCON1!$H$9:$H$13)</f>
        <v>12908.966399999999</v>
      </c>
      <c r="H10" s="3"/>
    </row>
    <row r="11" spans="1:8" ht="15" customHeight="1" x14ac:dyDescent="0.2">
      <c r="A11" s="17" t="s">
        <v>13</v>
      </c>
      <c r="B11" s="247" t="s">
        <v>27</v>
      </c>
      <c r="C11" s="248"/>
      <c r="D11" s="249"/>
      <c r="E11" s="23">
        <v>0.2</v>
      </c>
      <c r="F11" s="141">
        <f>E11*SUM(FCON1!$H$9:$H$13)</f>
        <v>258179.32799999998</v>
      </c>
      <c r="H11" s="3"/>
    </row>
    <row r="12" spans="1:8" ht="15" customHeight="1" x14ac:dyDescent="0.2">
      <c r="A12" s="17" t="s">
        <v>14</v>
      </c>
      <c r="B12" s="247" t="s">
        <v>28</v>
      </c>
      <c r="C12" s="248"/>
      <c r="D12" s="249"/>
      <c r="E12" s="23">
        <v>0.08</v>
      </c>
      <c r="F12" s="141">
        <f>E12*SUM(FCON1!$H$9:$H$13)</f>
        <v>103271.73119999999</v>
      </c>
      <c r="H12" s="3"/>
    </row>
    <row r="13" spans="1:8" ht="15" customHeight="1" x14ac:dyDescent="0.2">
      <c r="A13" s="17" t="s">
        <v>29</v>
      </c>
      <c r="B13" s="247" t="s">
        <v>30</v>
      </c>
      <c r="C13" s="248"/>
      <c r="D13" s="249"/>
      <c r="E13" s="23">
        <v>2E-3</v>
      </c>
      <c r="F13" s="141">
        <f>E13*SUM(FCON1!$H$9:$H$13)</f>
        <v>2581.7932799999999</v>
      </c>
      <c r="H13" s="3"/>
    </row>
    <row r="14" spans="1:8" ht="15" customHeight="1" x14ac:dyDescent="0.2">
      <c r="A14" s="17" t="s">
        <v>31</v>
      </c>
      <c r="B14" s="247" t="s">
        <v>32</v>
      </c>
      <c r="C14" s="248"/>
      <c r="D14" s="249"/>
      <c r="E14" s="23">
        <v>2.5000000000000001E-2</v>
      </c>
      <c r="F14" s="141">
        <f>E14*SUM(FCON1!$H$9:$H$13)</f>
        <v>32272.415999999997</v>
      </c>
    </row>
    <row r="15" spans="1:8" ht="15" customHeight="1" x14ac:dyDescent="0.2">
      <c r="A15" s="17" t="s">
        <v>33</v>
      </c>
      <c r="B15" s="247" t="s">
        <v>34</v>
      </c>
      <c r="C15" s="248"/>
      <c r="D15" s="249"/>
      <c r="E15" s="23">
        <v>6.0000000000000001E-3</v>
      </c>
      <c r="F15" s="141">
        <f>E15*SUM(FCON1!$H$9:$H$13)</f>
        <v>7745.3798399999996</v>
      </c>
    </row>
    <row r="16" spans="1:8" ht="15" customHeight="1" x14ac:dyDescent="0.2">
      <c r="A16" s="17" t="s">
        <v>35</v>
      </c>
      <c r="B16" s="247" t="s">
        <v>36</v>
      </c>
      <c r="C16" s="248"/>
      <c r="D16" s="249"/>
      <c r="E16" s="23">
        <v>0.03</v>
      </c>
      <c r="F16" s="141">
        <f>E16*SUM(FCON1!$H$9:$H$13)</f>
        <v>38726.899199999993</v>
      </c>
    </row>
    <row r="17" spans="1:6" ht="15" customHeight="1" x14ac:dyDescent="0.2">
      <c r="A17" s="18" t="s">
        <v>37</v>
      </c>
      <c r="B17" s="250" t="s">
        <v>38</v>
      </c>
      <c r="C17" s="251"/>
      <c r="D17" s="252"/>
      <c r="E17" s="23">
        <v>0.01</v>
      </c>
      <c r="F17" s="141">
        <f>E17*SUM(FCON1!$H$9:$H$13)</f>
        <v>12908.966399999999</v>
      </c>
    </row>
    <row r="18" spans="1:6" ht="15" customHeight="1" x14ac:dyDescent="0.2">
      <c r="A18" s="20" t="s">
        <v>39</v>
      </c>
      <c r="B18" s="253" t="s">
        <v>40</v>
      </c>
      <c r="C18" s="254"/>
      <c r="D18" s="255"/>
      <c r="E18" s="23">
        <v>1.4999999999999999E-2</v>
      </c>
      <c r="F18" s="141">
        <f>E18*SUM(FCON1!$H$9:$H$13)</f>
        <v>19363.449599999996</v>
      </c>
    </row>
    <row r="19" spans="1:6" ht="15" customHeight="1" x14ac:dyDescent="0.2">
      <c r="A19" s="21" t="s">
        <v>41</v>
      </c>
      <c r="B19" s="269" t="s">
        <v>42</v>
      </c>
      <c r="C19" s="269"/>
      <c r="D19" s="269"/>
      <c r="E19" s="22">
        <f>ROUND(SUM(E20:E26),4)</f>
        <v>0.19650000000000001</v>
      </c>
      <c r="F19" s="39">
        <f>E19*SUM(FCON1!$H$9:$H$13)</f>
        <v>253661.18975999998</v>
      </c>
    </row>
    <row r="20" spans="1:6" ht="15" customHeight="1" x14ac:dyDescent="0.2">
      <c r="A20" s="111" t="s">
        <v>9</v>
      </c>
      <c r="B20" s="270" t="s">
        <v>43</v>
      </c>
      <c r="C20" s="270"/>
      <c r="D20" s="270"/>
      <c r="E20" s="112">
        <v>8.3299999999999999E-2</v>
      </c>
      <c r="F20" s="141">
        <f>E20*SUM(FCON1!$H$9:$H$13)</f>
        <v>107531.690112</v>
      </c>
    </row>
    <row r="21" spans="1:6" ht="15" customHeight="1" x14ac:dyDescent="0.2">
      <c r="A21" s="111" t="s">
        <v>107</v>
      </c>
      <c r="B21" s="293" t="s">
        <v>101</v>
      </c>
      <c r="C21" s="254"/>
      <c r="D21" s="294"/>
      <c r="E21" s="112">
        <v>7.1000000000000004E-3</v>
      </c>
      <c r="F21" s="141">
        <f>E21*SUM(FCON1!$H$9:$H$13)</f>
        <v>9165.3661439999996</v>
      </c>
    </row>
    <row r="22" spans="1:6" ht="15" customHeight="1" x14ac:dyDescent="0.2">
      <c r="A22" s="111" t="s">
        <v>108</v>
      </c>
      <c r="B22" s="293" t="s">
        <v>102</v>
      </c>
      <c r="C22" s="254"/>
      <c r="D22" s="294"/>
      <c r="E22" s="112">
        <v>5.9999999999999995E-4</v>
      </c>
      <c r="F22" s="141">
        <f>E22*SUM(FCON1!$H$9:$H$13)</f>
        <v>774.53798399999982</v>
      </c>
    </row>
    <row r="23" spans="1:6" ht="15" customHeight="1" x14ac:dyDescent="0.2">
      <c r="A23" s="111" t="s">
        <v>109</v>
      </c>
      <c r="B23" s="293" t="s">
        <v>103</v>
      </c>
      <c r="C23" s="254"/>
      <c r="D23" s="294"/>
      <c r="E23" s="112">
        <v>5.5999999999999999E-3</v>
      </c>
      <c r="F23" s="141">
        <f>E23*SUM(FCON1!$H$9:$H$13)</f>
        <v>7229.0211839999993</v>
      </c>
    </row>
    <row r="24" spans="1:6" ht="15" customHeight="1" x14ac:dyDescent="0.2">
      <c r="A24" s="111" t="s">
        <v>110</v>
      </c>
      <c r="B24" s="293" t="s">
        <v>104</v>
      </c>
      <c r="C24" s="254"/>
      <c r="D24" s="294"/>
      <c r="E24" s="112">
        <v>8.9999999999999998E-4</v>
      </c>
      <c r="F24" s="141">
        <f>E24*SUM(FCON1!$H$9:$H$13)</f>
        <v>1161.8069759999998</v>
      </c>
    </row>
    <row r="25" spans="1:6" ht="15" customHeight="1" x14ac:dyDescent="0.2">
      <c r="A25" s="111" t="s">
        <v>111</v>
      </c>
      <c r="B25" s="293" t="s">
        <v>105</v>
      </c>
      <c r="C25" s="254"/>
      <c r="D25" s="294"/>
      <c r="E25" s="112">
        <v>9.8799999999999999E-2</v>
      </c>
      <c r="F25" s="141">
        <f>E25*SUM(FCON1!$H$9:$H$13)</f>
        <v>127540.58803199999</v>
      </c>
    </row>
    <row r="26" spans="1:6" ht="15" customHeight="1" x14ac:dyDescent="0.2">
      <c r="A26" s="111" t="s">
        <v>112</v>
      </c>
      <c r="B26" s="293" t="s">
        <v>106</v>
      </c>
      <c r="C26" s="254"/>
      <c r="D26" s="294"/>
      <c r="E26" s="112">
        <v>2.0000000000000001E-4</v>
      </c>
      <c r="F26" s="141">
        <f>E26*SUM(FCON1!$H$9:$H$13)</f>
        <v>258.179328</v>
      </c>
    </row>
    <row r="27" spans="1:6" ht="15" customHeight="1" x14ac:dyDescent="0.2">
      <c r="A27" s="19" t="s">
        <v>10</v>
      </c>
      <c r="B27" s="258" t="s">
        <v>44</v>
      </c>
      <c r="C27" s="258"/>
      <c r="D27" s="258"/>
      <c r="E27" s="14">
        <f>ROUND(SUM(E28:E32),4)</f>
        <v>8.2799999999999999E-2</v>
      </c>
      <c r="F27" s="39">
        <f>E27*SUM(FCON1!$H$9:$H$13)</f>
        <v>106886.24179199999</v>
      </c>
    </row>
    <row r="28" spans="1:6" ht="15" customHeight="1" x14ac:dyDescent="0.2">
      <c r="A28" s="17" t="s">
        <v>45</v>
      </c>
      <c r="B28" s="259" t="s">
        <v>115</v>
      </c>
      <c r="C28" s="259"/>
      <c r="D28" s="259"/>
      <c r="E28" s="26">
        <v>3.1E-2</v>
      </c>
      <c r="F28" s="141">
        <f>E28*SUM(FCON1!$H$9:$H$13)</f>
        <v>40017.795839999999</v>
      </c>
    </row>
    <row r="29" spans="1:6" ht="15" customHeight="1" x14ac:dyDescent="0.2">
      <c r="A29" s="114" t="s">
        <v>46</v>
      </c>
      <c r="B29" s="257" t="s">
        <v>116</v>
      </c>
      <c r="C29" s="257"/>
      <c r="D29" s="257"/>
      <c r="E29" s="26">
        <v>6.9999999999999999E-4</v>
      </c>
      <c r="F29" s="141">
        <f>E29*SUM(FCON1!$H$9:$H$13)</f>
        <v>903.62764799999991</v>
      </c>
    </row>
    <row r="30" spans="1:6" ht="15" customHeight="1" x14ac:dyDescent="0.2">
      <c r="A30" s="111" t="s">
        <v>47</v>
      </c>
      <c r="B30" s="257" t="s">
        <v>114</v>
      </c>
      <c r="C30" s="257"/>
      <c r="D30" s="257"/>
      <c r="E30" s="26">
        <v>1.04E-2</v>
      </c>
      <c r="F30" s="141">
        <f>E30*SUM(FCON1!$H$9:$H$13)</f>
        <v>13425.325055999998</v>
      </c>
    </row>
    <row r="31" spans="1:6" ht="15" customHeight="1" x14ac:dyDescent="0.2">
      <c r="A31" s="111" t="s">
        <v>118</v>
      </c>
      <c r="B31" s="257" t="s">
        <v>198</v>
      </c>
      <c r="C31" s="257"/>
      <c r="D31" s="257"/>
      <c r="E31" s="26">
        <v>3.8100000000000002E-2</v>
      </c>
      <c r="F31" s="141">
        <f>E31*SUM(FCON1!$H$9:$H$13)</f>
        <v>49183.161983999998</v>
      </c>
    </row>
    <row r="32" spans="1:6" ht="15" customHeight="1" x14ac:dyDescent="0.2">
      <c r="A32" s="111" t="s">
        <v>119</v>
      </c>
      <c r="B32" s="257" t="s">
        <v>117</v>
      </c>
      <c r="C32" s="257"/>
      <c r="D32" s="257"/>
      <c r="E32" s="26">
        <v>2.5999999999999999E-3</v>
      </c>
      <c r="F32" s="141">
        <f>E32*SUM(FCON1!$H$9:$H$13)</f>
        <v>3356.3312639999995</v>
      </c>
    </row>
    <row r="33" spans="1:6" ht="15" customHeight="1" x14ac:dyDescent="0.2">
      <c r="A33" s="115" t="s">
        <v>48</v>
      </c>
      <c r="B33" s="260" t="s">
        <v>49</v>
      </c>
      <c r="C33" s="260"/>
      <c r="D33" s="260"/>
      <c r="E33" s="139">
        <f>ROUND(SUM(E34:E35),4)</f>
        <v>7.7100000000000002E-2</v>
      </c>
      <c r="F33" s="116">
        <f>E33*SUM(FCON1!$H$9:$H$13)</f>
        <v>99528.13094399999</v>
      </c>
    </row>
    <row r="34" spans="1:6" ht="15" customHeight="1" x14ac:dyDescent="0.2">
      <c r="A34" s="114" t="s">
        <v>50</v>
      </c>
      <c r="B34" s="261" t="s">
        <v>51</v>
      </c>
      <c r="C34" s="261"/>
      <c r="D34" s="261"/>
      <c r="E34" s="26">
        <f>ROUND(E9*E19,4)</f>
        <v>7.4300000000000005E-2</v>
      </c>
      <c r="F34" s="60">
        <f>E34*SUM(FCON1!$H$9:$H$13)</f>
        <v>95913.620351999998</v>
      </c>
    </row>
    <row r="35" spans="1:6" ht="30" customHeight="1" x14ac:dyDescent="0.2">
      <c r="A35" s="111" t="s">
        <v>52</v>
      </c>
      <c r="B35" s="266" t="s">
        <v>113</v>
      </c>
      <c r="C35" s="266"/>
      <c r="D35" s="267"/>
      <c r="E35" s="126">
        <f>ROUND(E9*E29,4)+ROUND(E28*E12,4)</f>
        <v>2.8E-3</v>
      </c>
      <c r="F35" s="42">
        <f>E35*SUM(FCON1!$H$9:$H$13)</f>
        <v>3614.5105919999996</v>
      </c>
    </row>
    <row r="36" spans="1:6" ht="15" customHeight="1" x14ac:dyDescent="0.2">
      <c r="A36" s="45" t="s">
        <v>70</v>
      </c>
      <c r="B36" s="262" t="s">
        <v>69</v>
      </c>
      <c r="C36" s="263"/>
      <c r="D36" s="263"/>
      <c r="E36" s="127">
        <f>ROUND(E9+E19+E27+E33,4)</f>
        <v>0.73440000000000005</v>
      </c>
      <c r="F36" s="125">
        <f>E36*SUM(FCON1!$H$9:$H$13)</f>
        <v>948034.49241599999</v>
      </c>
    </row>
    <row r="37" spans="1:6" ht="15" customHeight="1" x14ac:dyDescent="0.2">
      <c r="A37" s="87" t="s">
        <v>78</v>
      </c>
      <c r="B37" s="264" t="s">
        <v>87</v>
      </c>
      <c r="C37" s="265"/>
      <c r="D37" s="265"/>
      <c r="E37" s="140">
        <f>ROUND((1+E36+FCON3_FatorK234!E15)*(1+FCON3_FatorK234!E14)*(1+FCON3_FatorK234!E10),4)</f>
        <v>2.3664000000000001</v>
      </c>
      <c r="F37" s="89"/>
    </row>
    <row r="38" spans="1:6" ht="15" customHeight="1" x14ac:dyDescent="0.2">
      <c r="A38" s="74" t="s">
        <v>4</v>
      </c>
      <c r="B38" s="75"/>
      <c r="C38" s="75"/>
      <c r="D38" s="76"/>
      <c r="E38" s="201" t="s">
        <v>89</v>
      </c>
      <c r="F38" s="205"/>
    </row>
    <row r="39" spans="1:6" ht="15" customHeight="1" x14ac:dyDescent="0.2">
      <c r="A39" s="156"/>
      <c r="B39" s="157"/>
      <c r="C39" s="157"/>
      <c r="D39" s="158"/>
      <c r="E39" s="206"/>
      <c r="F39" s="207"/>
    </row>
    <row r="40" spans="1:6" ht="15" customHeight="1" x14ac:dyDescent="0.2">
      <c r="A40" s="159" t="s">
        <v>6</v>
      </c>
      <c r="B40" s="75"/>
      <c r="C40" s="75"/>
      <c r="D40" s="76"/>
      <c r="E40" s="159" t="s">
        <v>7</v>
      </c>
      <c r="F40" s="162"/>
    </row>
    <row r="41" spans="1:6" ht="15" customHeight="1" x14ac:dyDescent="0.2">
      <c r="A41" s="206"/>
      <c r="B41" s="256"/>
      <c r="C41" s="256"/>
      <c r="D41" s="207"/>
      <c r="E41" s="156"/>
      <c r="F41" s="158"/>
    </row>
    <row r="42" spans="1:6" ht="15" customHeight="1" x14ac:dyDescent="0.2">
      <c r="A42" s="90" t="s">
        <v>8</v>
      </c>
      <c r="B42" s="3"/>
      <c r="C42" s="3"/>
      <c r="D42" s="3"/>
      <c r="E42" s="3"/>
      <c r="F42" s="91"/>
    </row>
    <row r="43" spans="1:6" ht="15" customHeight="1" x14ac:dyDescent="0.2">
      <c r="A43" s="214" t="s">
        <v>53</v>
      </c>
      <c r="B43" s="215"/>
      <c r="C43" s="215"/>
      <c r="D43" s="215"/>
      <c r="E43" s="215"/>
      <c r="F43" s="216"/>
    </row>
    <row r="44" spans="1:6" ht="15" customHeight="1" x14ac:dyDescent="0.2">
      <c r="A44" s="214" t="s">
        <v>146</v>
      </c>
      <c r="B44" s="215"/>
      <c r="C44" s="215"/>
      <c r="D44" s="215"/>
      <c r="E44" s="215"/>
      <c r="F44" s="216"/>
    </row>
    <row r="45" spans="1:6" ht="15" customHeight="1" x14ac:dyDescent="0.2">
      <c r="A45" s="214" t="s">
        <v>142</v>
      </c>
      <c r="B45" s="215"/>
      <c r="C45" s="215"/>
      <c r="D45" s="215"/>
      <c r="E45" s="215"/>
      <c r="F45" s="216"/>
    </row>
    <row r="46" spans="1:6" ht="15" customHeight="1" x14ac:dyDescent="0.2">
      <c r="A46" s="211" t="s">
        <v>84</v>
      </c>
      <c r="B46" s="212"/>
      <c r="C46" s="212"/>
      <c r="D46" s="212"/>
      <c r="E46" s="212"/>
      <c r="F46" s="213"/>
    </row>
    <row r="47" spans="1:6" ht="15" hidden="1" customHeight="1" x14ac:dyDescent="0.2"/>
  </sheetData>
  <mergeCells count="44">
    <mergeCell ref="A46:F46"/>
    <mergeCell ref="A45:F45"/>
    <mergeCell ref="A44:F44"/>
    <mergeCell ref="A43:F43"/>
    <mergeCell ref="B26:D26"/>
    <mergeCell ref="B31:D31"/>
    <mergeCell ref="B32:D32"/>
    <mergeCell ref="B9:D9"/>
    <mergeCell ref="B19:D19"/>
    <mergeCell ref="B20:D20"/>
    <mergeCell ref="A1:E2"/>
    <mergeCell ref="A3:F3"/>
    <mergeCell ref="A6:B6"/>
    <mergeCell ref="C6:E6"/>
    <mergeCell ref="A7:D8"/>
    <mergeCell ref="E7:F7"/>
    <mergeCell ref="C5:E5"/>
    <mergeCell ref="A4:F4"/>
    <mergeCell ref="B10:D10"/>
    <mergeCell ref="B11:D11"/>
    <mergeCell ref="B12:D12"/>
    <mergeCell ref="B13:D13"/>
    <mergeCell ref="B14:D14"/>
    <mergeCell ref="A41:D41"/>
    <mergeCell ref="B30:D30"/>
    <mergeCell ref="B27:D27"/>
    <mergeCell ref="B28:D28"/>
    <mergeCell ref="B29:D29"/>
    <mergeCell ref="B33:D33"/>
    <mergeCell ref="B34:D34"/>
    <mergeCell ref="B36:D36"/>
    <mergeCell ref="B37:D37"/>
    <mergeCell ref="B35:D35"/>
    <mergeCell ref="B15:D15"/>
    <mergeCell ref="B16:D16"/>
    <mergeCell ref="B17:D17"/>
    <mergeCell ref="B18:D18"/>
    <mergeCell ref="E39:F39"/>
    <mergeCell ref="E38:F38"/>
    <mergeCell ref="B21:D21"/>
    <mergeCell ref="B22:D22"/>
    <mergeCell ref="B23:D23"/>
    <mergeCell ref="B24:D24"/>
    <mergeCell ref="B25:D25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F47"/>
  <sheetViews>
    <sheetView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" customWidth="1"/>
    <col min="2" max="2" width="35.7109375" style="2" customWidth="1"/>
    <col min="3" max="5" width="10.7109375" style="2" customWidth="1"/>
    <col min="6" max="6" width="20.7109375" style="2" customWidth="1"/>
    <col min="7" max="16384" width="11.42578125" style="2" hidden="1"/>
  </cols>
  <sheetData>
    <row r="1" spans="1:6" ht="15" customHeight="1" thickBot="1" x14ac:dyDescent="0.25">
      <c r="A1" s="295" t="s">
        <v>138</v>
      </c>
      <c r="B1" s="295"/>
      <c r="C1" s="295"/>
      <c r="D1" s="295"/>
      <c r="E1" s="295"/>
      <c r="F1" s="1" t="s">
        <v>1</v>
      </c>
    </row>
    <row r="2" spans="1:6" ht="15" customHeight="1" thickTop="1" x14ac:dyDescent="0.2">
      <c r="A2" s="274"/>
      <c r="B2" s="274"/>
      <c r="C2" s="274"/>
      <c r="D2" s="274"/>
      <c r="E2" s="274"/>
      <c r="F2" s="147" t="s">
        <v>139</v>
      </c>
    </row>
    <row r="3" spans="1:6" ht="15" customHeight="1" x14ac:dyDescent="0.2">
      <c r="A3" s="276" t="s">
        <v>2</v>
      </c>
      <c r="B3" s="276"/>
      <c r="C3" s="276"/>
      <c r="D3" s="276"/>
      <c r="E3" s="276"/>
      <c r="F3" s="276"/>
    </row>
    <row r="4" spans="1:6" ht="15" customHeight="1" x14ac:dyDescent="0.2">
      <c r="A4" s="296"/>
      <c r="B4" s="291"/>
      <c r="C4" s="291"/>
      <c r="D4" s="291"/>
      <c r="E4" s="291"/>
      <c r="F4" s="297"/>
    </row>
    <row r="5" spans="1:6" ht="15" customHeight="1" x14ac:dyDescent="0.2">
      <c r="A5" s="135" t="s">
        <v>54</v>
      </c>
      <c r="B5" s="136"/>
      <c r="C5" s="287" t="s">
        <v>179</v>
      </c>
      <c r="D5" s="288"/>
      <c r="E5" s="289"/>
      <c r="F5" s="79" t="s">
        <v>3</v>
      </c>
    </row>
    <row r="6" spans="1:6" ht="30" customHeight="1" x14ac:dyDescent="0.2">
      <c r="A6" s="279" t="s">
        <v>165</v>
      </c>
      <c r="B6" s="279"/>
      <c r="C6" s="280" t="s">
        <v>178</v>
      </c>
      <c r="D6" s="280"/>
      <c r="E6" s="280"/>
      <c r="F6" s="15"/>
    </row>
    <row r="7" spans="1:6" ht="9.9499999999999993" customHeight="1" x14ac:dyDescent="0.2">
      <c r="A7" s="281" t="s">
        <v>16</v>
      </c>
      <c r="B7" s="282"/>
      <c r="C7" s="282"/>
      <c r="D7" s="282"/>
      <c r="E7" s="285" t="s">
        <v>17</v>
      </c>
      <c r="F7" s="286"/>
    </row>
    <row r="8" spans="1:6" ht="9.9499999999999993" customHeight="1" x14ac:dyDescent="0.2">
      <c r="A8" s="283"/>
      <c r="B8" s="284"/>
      <c r="C8" s="284"/>
      <c r="D8" s="284"/>
      <c r="E8" s="137" t="s">
        <v>18</v>
      </c>
      <c r="F8" s="138" t="s">
        <v>19</v>
      </c>
    </row>
    <row r="9" spans="1:6" ht="15" customHeight="1" x14ac:dyDescent="0.2">
      <c r="A9" s="134" t="s">
        <v>15</v>
      </c>
      <c r="B9" s="268" t="s">
        <v>25</v>
      </c>
      <c r="C9" s="268"/>
      <c r="D9" s="268"/>
      <c r="E9" s="16">
        <f>ROUND(SUM(E10:E18),4)</f>
        <v>0.2</v>
      </c>
      <c r="F9" s="145">
        <f>E9*SUM(FCON1!$H$14:$H$15)</f>
        <v>148448.25600000002</v>
      </c>
    </row>
    <row r="10" spans="1:6" ht="15" customHeight="1" x14ac:dyDescent="0.2">
      <c r="A10" s="17" t="s">
        <v>12</v>
      </c>
      <c r="B10" s="77" t="s">
        <v>26</v>
      </c>
      <c r="C10" s="78"/>
      <c r="D10" s="78"/>
      <c r="E10" s="142">
        <v>0</v>
      </c>
      <c r="F10" s="148">
        <f>E10*SUM(FCON1!$H$14:$H$15)</f>
        <v>0</v>
      </c>
    </row>
    <row r="11" spans="1:6" ht="15" customHeight="1" x14ac:dyDescent="0.2">
      <c r="A11" s="17" t="s">
        <v>13</v>
      </c>
      <c r="B11" s="77" t="s">
        <v>27</v>
      </c>
      <c r="C11" s="78"/>
      <c r="D11" s="78"/>
      <c r="E11" s="142">
        <v>0.2</v>
      </c>
      <c r="F11" s="60">
        <f>E11*SUM(FCON1!$H$14:$H$15)</f>
        <v>148448.25600000002</v>
      </c>
    </row>
    <row r="12" spans="1:6" ht="15" customHeight="1" x14ac:dyDescent="0.2">
      <c r="A12" s="17" t="s">
        <v>14</v>
      </c>
      <c r="B12" s="77" t="s">
        <v>28</v>
      </c>
      <c r="C12" s="78"/>
      <c r="D12" s="78"/>
      <c r="E12" s="142">
        <v>0</v>
      </c>
      <c r="F12" s="60">
        <f>E12*SUM(FCON1!$H$14:$H$15)</f>
        <v>0</v>
      </c>
    </row>
    <row r="13" spans="1:6" ht="15" customHeight="1" x14ac:dyDescent="0.2">
      <c r="A13" s="17" t="s">
        <v>29</v>
      </c>
      <c r="B13" s="77" t="s">
        <v>30</v>
      </c>
      <c r="C13" s="78"/>
      <c r="D13" s="78"/>
      <c r="E13" s="142">
        <v>0</v>
      </c>
      <c r="F13" s="60">
        <f>E13*SUM(FCON1!$H$14:$H$15)</f>
        <v>0</v>
      </c>
    </row>
    <row r="14" spans="1:6" ht="15" customHeight="1" x14ac:dyDescent="0.2">
      <c r="A14" s="17" t="s">
        <v>31</v>
      </c>
      <c r="B14" s="77" t="s">
        <v>32</v>
      </c>
      <c r="C14" s="78"/>
      <c r="D14" s="78"/>
      <c r="E14" s="142">
        <v>0</v>
      </c>
      <c r="F14" s="60">
        <f>E14*SUM(FCON1!$H$14:$H$15)</f>
        <v>0</v>
      </c>
    </row>
    <row r="15" spans="1:6" ht="15" customHeight="1" x14ac:dyDescent="0.2">
      <c r="A15" s="17" t="s">
        <v>33</v>
      </c>
      <c r="B15" s="77" t="s">
        <v>34</v>
      </c>
      <c r="C15" s="78"/>
      <c r="D15" s="78"/>
      <c r="E15" s="142">
        <v>0</v>
      </c>
      <c r="F15" s="60">
        <f>E15*SUM(FCON1!$H$14:$H$15)</f>
        <v>0</v>
      </c>
    </row>
    <row r="16" spans="1:6" ht="15" customHeight="1" x14ac:dyDescent="0.2">
      <c r="A16" s="17" t="s">
        <v>35</v>
      </c>
      <c r="B16" s="77" t="s">
        <v>36</v>
      </c>
      <c r="C16" s="78"/>
      <c r="D16" s="78"/>
      <c r="E16" s="142">
        <v>0</v>
      </c>
      <c r="F16" s="60">
        <f>E16*SUM(FCON1!$H$14:$H$15)</f>
        <v>0</v>
      </c>
    </row>
    <row r="17" spans="1:6" ht="15" customHeight="1" x14ac:dyDescent="0.2">
      <c r="A17" s="18" t="s">
        <v>37</v>
      </c>
      <c r="B17" s="24" t="s">
        <v>38</v>
      </c>
      <c r="C17" s="25"/>
      <c r="D17" s="25"/>
      <c r="E17" s="142">
        <v>0</v>
      </c>
      <c r="F17" s="60">
        <f>E17*SUM(FCON1!$H$14:$H$15)</f>
        <v>0</v>
      </c>
    </row>
    <row r="18" spans="1:6" ht="15" customHeight="1" x14ac:dyDescent="0.2">
      <c r="A18" s="20" t="s">
        <v>39</v>
      </c>
      <c r="B18" s="27" t="s">
        <v>40</v>
      </c>
      <c r="C18" s="133"/>
      <c r="D18" s="133"/>
      <c r="E18" s="142">
        <v>0</v>
      </c>
      <c r="F18" s="60">
        <f>E18*SUM(FCON1!$H$14:$H$15)</f>
        <v>0</v>
      </c>
    </row>
    <row r="19" spans="1:6" ht="15" customHeight="1" x14ac:dyDescent="0.2">
      <c r="A19" s="21" t="s">
        <v>41</v>
      </c>
      <c r="B19" s="269" t="s">
        <v>42</v>
      </c>
      <c r="C19" s="269"/>
      <c r="D19" s="269"/>
      <c r="E19" s="143">
        <f>ROUND(SUM(E20:E26),4)</f>
        <v>0</v>
      </c>
      <c r="F19" s="116">
        <f>E19*SUM(FCON1!$H$14:$H$15)</f>
        <v>0</v>
      </c>
    </row>
    <row r="20" spans="1:6" ht="15" customHeight="1" x14ac:dyDescent="0.2">
      <c r="A20" s="111" t="s">
        <v>9</v>
      </c>
      <c r="B20" s="270" t="s">
        <v>43</v>
      </c>
      <c r="C20" s="270"/>
      <c r="D20" s="270"/>
      <c r="E20" s="144">
        <v>0</v>
      </c>
      <c r="F20" s="60">
        <f>E20*SUM(FCON1!$H$14:$H$15)</f>
        <v>0</v>
      </c>
    </row>
    <row r="21" spans="1:6" ht="15" customHeight="1" x14ac:dyDescent="0.2">
      <c r="A21" s="111" t="s">
        <v>107</v>
      </c>
      <c r="B21" s="293" t="s">
        <v>101</v>
      </c>
      <c r="C21" s="254"/>
      <c r="D21" s="294"/>
      <c r="E21" s="144">
        <v>0</v>
      </c>
      <c r="F21" s="60">
        <f>E21*SUM(FCON1!$H$14:$H$15)</f>
        <v>0</v>
      </c>
    </row>
    <row r="22" spans="1:6" ht="15" customHeight="1" x14ac:dyDescent="0.2">
      <c r="A22" s="111" t="s">
        <v>108</v>
      </c>
      <c r="B22" s="293" t="s">
        <v>102</v>
      </c>
      <c r="C22" s="254"/>
      <c r="D22" s="294"/>
      <c r="E22" s="144">
        <v>0</v>
      </c>
      <c r="F22" s="60">
        <f>E22*SUM(FCON1!$H$14:$H$15)</f>
        <v>0</v>
      </c>
    </row>
    <row r="23" spans="1:6" ht="15" customHeight="1" x14ac:dyDescent="0.2">
      <c r="A23" s="111" t="s">
        <v>109</v>
      </c>
      <c r="B23" s="293" t="s">
        <v>103</v>
      </c>
      <c r="C23" s="254"/>
      <c r="D23" s="294"/>
      <c r="E23" s="144">
        <v>0</v>
      </c>
      <c r="F23" s="60">
        <f>E23*SUM(FCON1!$H$14:$H$15)</f>
        <v>0</v>
      </c>
    </row>
    <row r="24" spans="1:6" ht="15" customHeight="1" x14ac:dyDescent="0.2">
      <c r="A24" s="111" t="s">
        <v>110</v>
      </c>
      <c r="B24" s="293" t="s">
        <v>104</v>
      </c>
      <c r="C24" s="254"/>
      <c r="D24" s="294"/>
      <c r="E24" s="144">
        <v>0</v>
      </c>
      <c r="F24" s="60">
        <f>E24*SUM(FCON1!$H$14:$H$15)</f>
        <v>0</v>
      </c>
    </row>
    <row r="25" spans="1:6" ht="15" customHeight="1" x14ac:dyDescent="0.2">
      <c r="A25" s="111" t="s">
        <v>111</v>
      </c>
      <c r="B25" s="293" t="s">
        <v>105</v>
      </c>
      <c r="C25" s="254"/>
      <c r="D25" s="294"/>
      <c r="E25" s="144">
        <v>0</v>
      </c>
      <c r="F25" s="60">
        <f>E25*SUM(FCON1!$H$14:$H$15)</f>
        <v>0</v>
      </c>
    </row>
    <row r="26" spans="1:6" ht="15" customHeight="1" x14ac:dyDescent="0.2">
      <c r="A26" s="111" t="s">
        <v>112</v>
      </c>
      <c r="B26" s="293" t="s">
        <v>106</v>
      </c>
      <c r="C26" s="254"/>
      <c r="D26" s="294"/>
      <c r="E26" s="112">
        <v>0</v>
      </c>
      <c r="F26" s="41">
        <f>E26*SUM(FCON1!$H$14:$H$15)</f>
        <v>0</v>
      </c>
    </row>
    <row r="27" spans="1:6" ht="15" customHeight="1" x14ac:dyDescent="0.2">
      <c r="A27" s="19" t="s">
        <v>10</v>
      </c>
      <c r="B27" s="258" t="s">
        <v>44</v>
      </c>
      <c r="C27" s="258"/>
      <c r="D27" s="258"/>
      <c r="E27" s="14">
        <f>ROUND(SUM(E28:E32),4)</f>
        <v>0</v>
      </c>
      <c r="F27" s="40">
        <f>E27*SUM(FCON1!$H$14:$H$15)</f>
        <v>0</v>
      </c>
    </row>
    <row r="28" spans="1:6" ht="15" customHeight="1" x14ac:dyDescent="0.2">
      <c r="A28" s="17" t="s">
        <v>45</v>
      </c>
      <c r="B28" s="259" t="s">
        <v>115</v>
      </c>
      <c r="C28" s="259"/>
      <c r="D28" s="259"/>
      <c r="E28" s="26">
        <v>0</v>
      </c>
      <c r="F28" s="41">
        <f>E28*SUM(FCON1!$H$14:$H$15)</f>
        <v>0</v>
      </c>
    </row>
    <row r="29" spans="1:6" ht="15" customHeight="1" x14ac:dyDescent="0.2">
      <c r="A29" s="114" t="s">
        <v>46</v>
      </c>
      <c r="B29" s="257" t="s">
        <v>116</v>
      </c>
      <c r="C29" s="257"/>
      <c r="D29" s="257"/>
      <c r="E29" s="26">
        <v>0</v>
      </c>
      <c r="F29" s="41">
        <f>E29*SUM(FCON1!$H$14:$H$15)</f>
        <v>0</v>
      </c>
    </row>
    <row r="30" spans="1:6" ht="15" customHeight="1" x14ac:dyDescent="0.2">
      <c r="A30" s="111" t="s">
        <v>47</v>
      </c>
      <c r="B30" s="257" t="s">
        <v>114</v>
      </c>
      <c r="C30" s="257"/>
      <c r="D30" s="257"/>
      <c r="E30" s="26">
        <v>0</v>
      </c>
      <c r="F30" s="41">
        <f>E30*SUM(FCON1!$H$14:$H$15)</f>
        <v>0</v>
      </c>
    </row>
    <row r="31" spans="1:6" ht="15" customHeight="1" x14ac:dyDescent="0.2">
      <c r="A31" s="111" t="s">
        <v>118</v>
      </c>
      <c r="B31" s="257" t="s">
        <v>198</v>
      </c>
      <c r="C31" s="257"/>
      <c r="D31" s="257"/>
      <c r="E31" s="26">
        <v>0</v>
      </c>
      <c r="F31" s="41">
        <f>E31*SUM(FCON1!$H$14:$H$15)</f>
        <v>0</v>
      </c>
    </row>
    <row r="32" spans="1:6" ht="15" customHeight="1" x14ac:dyDescent="0.2">
      <c r="A32" s="111" t="s">
        <v>119</v>
      </c>
      <c r="B32" s="257" t="s">
        <v>117</v>
      </c>
      <c r="C32" s="257"/>
      <c r="D32" s="257"/>
      <c r="E32" s="26">
        <v>0</v>
      </c>
      <c r="F32" s="41">
        <f>E32*SUM(FCON1!$H$14:$H$15)</f>
        <v>0</v>
      </c>
    </row>
    <row r="33" spans="1:6" ht="15" customHeight="1" x14ac:dyDescent="0.2">
      <c r="A33" s="115" t="s">
        <v>48</v>
      </c>
      <c r="B33" s="260" t="s">
        <v>49</v>
      </c>
      <c r="C33" s="260"/>
      <c r="D33" s="260"/>
      <c r="E33" s="139">
        <f>ROUND(SUM(E34:E35),4)</f>
        <v>0</v>
      </c>
      <c r="F33" s="116">
        <f>E33*SUM(FCON1!$H$14:$H$15)</f>
        <v>0</v>
      </c>
    </row>
    <row r="34" spans="1:6" ht="15" customHeight="1" x14ac:dyDescent="0.2">
      <c r="A34" s="114" t="s">
        <v>50</v>
      </c>
      <c r="B34" s="261" t="s">
        <v>51</v>
      </c>
      <c r="C34" s="261"/>
      <c r="D34" s="261"/>
      <c r="E34" s="26">
        <f>ROUND(E9*E19,4)</f>
        <v>0</v>
      </c>
      <c r="F34" s="60">
        <f>E34*SUM(FCON1!$H$14:$H$15)</f>
        <v>0</v>
      </c>
    </row>
    <row r="35" spans="1:6" ht="30" customHeight="1" x14ac:dyDescent="0.2">
      <c r="A35" s="111" t="s">
        <v>52</v>
      </c>
      <c r="B35" s="266" t="s">
        <v>113</v>
      </c>
      <c r="C35" s="266"/>
      <c r="D35" s="267"/>
      <c r="E35" s="126">
        <f>ROUND(E9*E29,4)+ROUND(E28*E12,4)</f>
        <v>0</v>
      </c>
      <c r="F35" s="42">
        <f>E35*SUM(FCON1!$H$14:$H$15)</f>
        <v>0</v>
      </c>
    </row>
    <row r="36" spans="1:6" ht="15" customHeight="1" x14ac:dyDescent="0.2">
      <c r="A36" s="45" t="s">
        <v>70</v>
      </c>
      <c r="B36" s="262" t="s">
        <v>69</v>
      </c>
      <c r="C36" s="263"/>
      <c r="D36" s="263"/>
      <c r="E36" s="127">
        <f>ROUND(E9+E19+E27+E33,4)</f>
        <v>0.2</v>
      </c>
      <c r="F36" s="125">
        <f>E36*SUM(FCON1!$H$14:$H$15)</f>
        <v>148448.25600000002</v>
      </c>
    </row>
    <row r="37" spans="1:6" ht="15" customHeight="1" x14ac:dyDescent="0.2">
      <c r="A37" s="87" t="s">
        <v>78</v>
      </c>
      <c r="B37" s="264" t="s">
        <v>87</v>
      </c>
      <c r="C37" s="265"/>
      <c r="D37" s="265"/>
      <c r="E37" s="88">
        <f>ROUND((1+E36+FCON3_FatorK234!E15)*(1+FCON3_FatorK234!E14)*(1+FCON3_FatorK234!E10),4)</f>
        <v>1.6953</v>
      </c>
      <c r="F37" s="89"/>
    </row>
    <row r="38" spans="1:6" ht="15" customHeight="1" x14ac:dyDescent="0.2">
      <c r="A38" s="74" t="s">
        <v>4</v>
      </c>
      <c r="B38" s="75"/>
      <c r="C38" s="75"/>
      <c r="D38" s="76"/>
      <c r="E38" s="201" t="s">
        <v>89</v>
      </c>
      <c r="F38" s="205"/>
    </row>
    <row r="39" spans="1:6" ht="15" customHeight="1" x14ac:dyDescent="0.2">
      <c r="A39" s="128"/>
      <c r="B39" s="129"/>
      <c r="C39" s="129"/>
      <c r="D39" s="130"/>
      <c r="E39" s="206"/>
      <c r="F39" s="207"/>
    </row>
    <row r="40" spans="1:6" ht="15" customHeight="1" x14ac:dyDescent="0.2">
      <c r="A40" s="131" t="s">
        <v>6</v>
      </c>
      <c r="B40" s="75"/>
      <c r="C40" s="75"/>
      <c r="D40" s="76"/>
      <c r="E40" s="131" t="s">
        <v>7</v>
      </c>
      <c r="F40" s="132"/>
    </row>
    <row r="41" spans="1:6" ht="15" customHeight="1" x14ac:dyDescent="0.2">
      <c r="A41" s="206"/>
      <c r="B41" s="256"/>
      <c r="C41" s="256"/>
      <c r="D41" s="207"/>
      <c r="E41" s="128"/>
      <c r="F41" s="130"/>
    </row>
    <row r="42" spans="1:6" ht="15" customHeight="1" x14ac:dyDescent="0.2">
      <c r="A42" s="90" t="s">
        <v>8</v>
      </c>
      <c r="B42" s="3"/>
      <c r="C42" s="3"/>
      <c r="D42" s="3"/>
      <c r="E42" s="3"/>
      <c r="F42" s="91"/>
    </row>
    <row r="43" spans="1:6" ht="15" customHeight="1" x14ac:dyDescent="0.2">
      <c r="A43" s="214" t="s">
        <v>53</v>
      </c>
      <c r="B43" s="215"/>
      <c r="C43" s="215"/>
      <c r="D43" s="215"/>
      <c r="E43" s="215"/>
      <c r="F43" s="216"/>
    </row>
    <row r="44" spans="1:6" ht="15" customHeight="1" x14ac:dyDescent="0.2">
      <c r="A44" s="214" t="s">
        <v>140</v>
      </c>
      <c r="B44" s="215"/>
      <c r="C44" s="215"/>
      <c r="D44" s="215"/>
      <c r="E44" s="215"/>
      <c r="F44" s="216"/>
    </row>
    <row r="45" spans="1:6" ht="15" customHeight="1" x14ac:dyDescent="0.2">
      <c r="A45" s="214" t="s">
        <v>141</v>
      </c>
      <c r="B45" s="215"/>
      <c r="C45" s="215"/>
      <c r="D45" s="215"/>
      <c r="E45" s="215"/>
      <c r="F45" s="216"/>
    </row>
    <row r="46" spans="1:6" ht="15" customHeight="1" x14ac:dyDescent="0.2">
      <c r="A46" s="211" t="s">
        <v>84</v>
      </c>
      <c r="B46" s="212"/>
      <c r="C46" s="212"/>
      <c r="D46" s="212"/>
      <c r="E46" s="212"/>
      <c r="F46" s="213"/>
    </row>
    <row r="47" spans="1:6" ht="15" hidden="1" customHeight="1" x14ac:dyDescent="0.2"/>
  </sheetData>
  <mergeCells count="35">
    <mergeCell ref="A46:F46"/>
    <mergeCell ref="E39:F39"/>
    <mergeCell ref="A41:D41"/>
    <mergeCell ref="A43:F43"/>
    <mergeCell ref="A44:F44"/>
    <mergeCell ref="A45:F45"/>
    <mergeCell ref="B34:D34"/>
    <mergeCell ref="B35:D35"/>
    <mergeCell ref="B36:D36"/>
    <mergeCell ref="B37:D37"/>
    <mergeCell ref="E38:F38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G41"/>
  <sheetViews>
    <sheetView showZeros="0" zoomScaleNormal="100" zoomScaleSheetLayoutView="100" workbookViewId="0">
      <selection sqref="A1:E2"/>
    </sheetView>
    <sheetView workbookViewId="1">
      <selection sqref="A1:E2"/>
    </sheetView>
  </sheetViews>
  <sheetFormatPr defaultColWidth="0" defaultRowHeight="15" customHeight="1" zeroHeight="1" x14ac:dyDescent="0.2"/>
  <cols>
    <col min="1" max="1" width="3.7109375" style="29" customWidth="1"/>
    <col min="2" max="2" width="30.7109375" style="2" customWidth="1"/>
    <col min="3" max="3" width="15.7109375" style="2" customWidth="1"/>
    <col min="4" max="5" width="10.7109375" style="2" customWidth="1"/>
    <col min="6" max="6" width="20.7109375" style="2" customWidth="1"/>
    <col min="7" max="7" width="0" style="2" hidden="1" customWidth="1"/>
    <col min="8" max="16384" width="11.42578125" style="2" hidden="1"/>
  </cols>
  <sheetData>
    <row r="1" spans="1:7" ht="15" customHeight="1" thickBot="1" x14ac:dyDescent="0.25">
      <c r="A1" s="295" t="s">
        <v>95</v>
      </c>
      <c r="B1" s="295"/>
      <c r="C1" s="295"/>
      <c r="D1" s="295"/>
      <c r="E1" s="295"/>
      <c r="F1" s="1" t="s">
        <v>1</v>
      </c>
    </row>
    <row r="2" spans="1:7" ht="15" customHeight="1" thickTop="1" x14ac:dyDescent="0.2">
      <c r="A2" s="274"/>
      <c r="B2" s="274"/>
      <c r="C2" s="274"/>
      <c r="D2" s="274"/>
      <c r="E2" s="274"/>
      <c r="F2" s="147" t="s">
        <v>96</v>
      </c>
    </row>
    <row r="3" spans="1:7" ht="15" customHeight="1" x14ac:dyDescent="0.2">
      <c r="A3" s="310" t="s">
        <v>2</v>
      </c>
      <c r="B3" s="310"/>
      <c r="C3" s="310"/>
      <c r="D3" s="310"/>
      <c r="E3" s="310"/>
      <c r="F3" s="310"/>
    </row>
    <row r="4" spans="1:7" ht="15" customHeight="1" x14ac:dyDescent="0.2">
      <c r="A4" s="296"/>
      <c r="B4" s="291"/>
      <c r="C4" s="291"/>
      <c r="D4" s="291"/>
      <c r="E4" s="291"/>
      <c r="F4" s="297"/>
    </row>
    <row r="5" spans="1:7" ht="15" customHeight="1" x14ac:dyDescent="0.2">
      <c r="A5" s="110" t="s">
        <v>54</v>
      </c>
      <c r="B5" s="108"/>
      <c r="C5" s="287" t="s">
        <v>179</v>
      </c>
      <c r="D5" s="288"/>
      <c r="E5" s="289"/>
      <c r="F5" s="109" t="s">
        <v>3</v>
      </c>
    </row>
    <row r="6" spans="1:7" ht="30" customHeight="1" x14ac:dyDescent="0.2">
      <c r="A6" s="279" t="s">
        <v>126</v>
      </c>
      <c r="B6" s="279"/>
      <c r="C6" s="311" t="s">
        <v>178</v>
      </c>
      <c r="D6" s="311"/>
      <c r="E6" s="311"/>
      <c r="F6" s="120"/>
    </row>
    <row r="7" spans="1:7" ht="15" customHeight="1" x14ac:dyDescent="0.2">
      <c r="A7" s="314" t="s">
        <v>22</v>
      </c>
      <c r="B7" s="315"/>
      <c r="C7" s="316"/>
      <c r="D7" s="312" t="s">
        <v>17</v>
      </c>
      <c r="E7" s="312"/>
      <c r="F7" s="313"/>
    </row>
    <row r="8" spans="1:7" ht="15" customHeight="1" x14ac:dyDescent="0.2">
      <c r="A8" s="317"/>
      <c r="B8" s="318"/>
      <c r="C8" s="319"/>
      <c r="D8" s="121" t="s">
        <v>127</v>
      </c>
      <c r="E8" s="119" t="s">
        <v>128</v>
      </c>
      <c r="F8" s="320" t="s">
        <v>19</v>
      </c>
    </row>
    <row r="9" spans="1:7" s="33" customFormat="1" ht="15" customHeight="1" x14ac:dyDescent="0.2">
      <c r="A9" s="330" t="s">
        <v>73</v>
      </c>
      <c r="B9" s="332" t="s">
        <v>68</v>
      </c>
      <c r="C9" s="333"/>
      <c r="D9" s="122" t="s">
        <v>133</v>
      </c>
      <c r="E9" s="28" t="s">
        <v>134</v>
      </c>
      <c r="F9" s="321"/>
    </row>
    <row r="10" spans="1:7" s="33" customFormat="1" ht="15" customHeight="1" x14ac:dyDescent="0.2">
      <c r="A10" s="331"/>
      <c r="B10" s="334"/>
      <c r="C10" s="335"/>
      <c r="D10" s="123">
        <f>ROUND(D11+D12+D13,4)</f>
        <v>0.124</v>
      </c>
      <c r="E10" s="13">
        <f>ROUND(E11+E12+E13,4)</f>
        <v>0.1416</v>
      </c>
      <c r="F10" s="85">
        <f>E10*SUM(SUM(FCON1!$H$9:$H$13)*(1+FCON2.1_FatorK1!$E$36)+SUM(FCON1!$H$14:$H$15)*(1+FCON2.2_FatorK1!$E$36)+FCON1!$H$16+FCON1!$H$20+FCON3_FatorK234!$F$15+FCON3_FatorK234!$F$14)</f>
        <v>572252.55148127605</v>
      </c>
      <c r="G10" s="38"/>
    </row>
    <row r="11" spans="1:7" s="3" customFormat="1" ht="15" customHeight="1" x14ac:dyDescent="0.2">
      <c r="A11" s="30">
        <v>1</v>
      </c>
      <c r="B11" s="304" t="s">
        <v>71</v>
      </c>
      <c r="C11" s="306"/>
      <c r="D11" s="124">
        <v>0.05</v>
      </c>
      <c r="E11" s="32">
        <f>ROUND((1/(1-$D$10))*D11,4)</f>
        <v>5.7099999999999998E-2</v>
      </c>
      <c r="F11" s="86">
        <f>E11*SUM(SUM(FCON1!$H$9:$H$13)*(1+FCON2.1_FatorK1!$E$36)+SUM(FCON1!$H$14:$H$15)*(1+FCON2.2_FatorK1!$E$36)+FCON1!$H$16+FCON1!$H$20+FCON3_FatorK234!$F$15+FCON3_FatorK234!$F$14)</f>
        <v>230760.03311850893</v>
      </c>
    </row>
    <row r="12" spans="1:7" s="3" customFormat="1" ht="15" customHeight="1" x14ac:dyDescent="0.2">
      <c r="A12" s="31">
        <v>2</v>
      </c>
      <c r="B12" s="328" t="s">
        <v>144</v>
      </c>
      <c r="C12" s="329"/>
      <c r="D12" s="124">
        <f>ROUND(1.65%*0.8,4)</f>
        <v>1.32E-2</v>
      </c>
      <c r="E12" s="32">
        <f t="shared" ref="E12:E13" si="0">ROUND((1/(1-$D$10))*D12,4)</f>
        <v>1.5100000000000001E-2</v>
      </c>
      <c r="F12" s="86">
        <f>E12*SUM(SUM(FCON1!$H$9:$H$13)*(1+FCON2.1_FatorK1!$E$36)+SUM(FCON1!$H$14:$H$15)*(1+FCON2.2_FatorK1!$E$36)+FCON1!$H$16+FCON1!$H$20+FCON3_FatorK234!$F$15+FCON3_FatorK234!$F$14)</f>
        <v>61024.106831689751</v>
      </c>
    </row>
    <row r="13" spans="1:7" s="3" customFormat="1" ht="15" customHeight="1" x14ac:dyDescent="0.2">
      <c r="A13" s="31">
        <v>3</v>
      </c>
      <c r="B13" s="328" t="s">
        <v>145</v>
      </c>
      <c r="C13" s="329"/>
      <c r="D13" s="124">
        <f>ROUND(7.6%*0.8,4)</f>
        <v>6.08E-2</v>
      </c>
      <c r="E13" s="32">
        <f t="shared" si="0"/>
        <v>6.9400000000000003E-2</v>
      </c>
      <c r="F13" s="86">
        <f>E13*SUM(SUM(FCON1!$H$9:$H$13)*(1+FCON2.1_FatorK1!$E$36)+SUM(FCON1!$H$14:$H$15)*(1+FCON2.2_FatorK1!$E$36)+FCON1!$H$16+FCON1!$H$20+FCON3_FatorK234!$F$15+FCON3_FatorK234!$F$14)</f>
        <v>280468.41153107741</v>
      </c>
      <c r="G13" s="5"/>
    </row>
    <row r="14" spans="1:7" s="33" customFormat="1" ht="15" customHeight="1" x14ac:dyDescent="0.2">
      <c r="A14" s="34" t="s">
        <v>74</v>
      </c>
      <c r="B14" s="325" t="s">
        <v>75</v>
      </c>
      <c r="C14" s="326"/>
      <c r="D14" s="327"/>
      <c r="E14" s="36">
        <v>0.1</v>
      </c>
      <c r="F14" s="85">
        <f>E14*SUM(SUM(FCON1!$H$9:$H$13)*(1+FCON2.1_FatorK1!$E$36)+SUM(FCON1!$H$14:$H$15)*(1+FCON2.2_FatorK1!$E$36)+FCON1!$H$16+FCON1!$H$20+FCON3_FatorK234!$F$15)</f>
        <v>367393.77984159999</v>
      </c>
    </row>
    <row r="15" spans="1:7" s="33" customFormat="1" ht="15" customHeight="1" x14ac:dyDescent="0.2">
      <c r="A15" s="35" t="s">
        <v>72</v>
      </c>
      <c r="B15" s="322" t="s">
        <v>76</v>
      </c>
      <c r="C15" s="323"/>
      <c r="D15" s="324"/>
      <c r="E15" s="36">
        <f>ROUND(SUM(E16:E18),4)</f>
        <v>0.15</v>
      </c>
      <c r="F15" s="85">
        <f>ROUND(E15*FCON1!$H$8,2)</f>
        <v>304970.69</v>
      </c>
      <c r="G15" s="38"/>
    </row>
    <row r="16" spans="1:7" s="3" customFormat="1" ht="30" customHeight="1" x14ac:dyDescent="0.2">
      <c r="A16" s="4">
        <v>4</v>
      </c>
      <c r="B16" s="301" t="s">
        <v>167</v>
      </c>
      <c r="C16" s="302"/>
      <c r="D16" s="303"/>
      <c r="E16" s="23">
        <v>0.1</v>
      </c>
      <c r="F16" s="86">
        <f>E16*FCON1!$H$8</f>
        <v>203313.79200000002</v>
      </c>
    </row>
    <row r="17" spans="1:6" s="3" customFormat="1" ht="30" customHeight="1" x14ac:dyDescent="0.2">
      <c r="A17" s="30">
        <v>5</v>
      </c>
      <c r="B17" s="304" t="s">
        <v>20</v>
      </c>
      <c r="C17" s="305"/>
      <c r="D17" s="306"/>
      <c r="E17" s="23">
        <v>0.03</v>
      </c>
      <c r="F17" s="86">
        <f>E17*FCON1!$H$8</f>
        <v>60994.137599999995</v>
      </c>
    </row>
    <row r="18" spans="1:6" s="3" customFormat="1" ht="30" customHeight="1" x14ac:dyDescent="0.2">
      <c r="A18" s="4">
        <v>6</v>
      </c>
      <c r="B18" s="301" t="s">
        <v>21</v>
      </c>
      <c r="C18" s="302"/>
      <c r="D18" s="303"/>
      <c r="E18" s="23">
        <v>0.02</v>
      </c>
      <c r="F18" s="86">
        <f>E18*FCON1!$H$8</f>
        <v>40662.758399999999</v>
      </c>
    </row>
    <row r="19" spans="1:6" s="33" customFormat="1" ht="15" customHeight="1" x14ac:dyDescent="0.2">
      <c r="A19" s="106" t="s">
        <v>132</v>
      </c>
      <c r="B19" s="298" t="s">
        <v>247</v>
      </c>
      <c r="C19" s="299"/>
      <c r="D19" s="300"/>
      <c r="E19" s="103">
        <f>ROUND((1+E14)*(1+E10),4)</f>
        <v>1.2558</v>
      </c>
      <c r="F19" s="422"/>
    </row>
    <row r="20" spans="1:6" ht="15" customHeight="1" x14ac:dyDescent="0.2">
      <c r="A20" s="104" t="s">
        <v>4</v>
      </c>
      <c r="B20" s="80"/>
      <c r="C20" s="80"/>
      <c r="D20" s="81"/>
      <c r="E20" s="104" t="s">
        <v>5</v>
      </c>
      <c r="F20" s="423"/>
    </row>
    <row r="21" spans="1:6" ht="15" customHeight="1" x14ac:dyDescent="0.2">
      <c r="A21" s="84"/>
      <c r="B21" s="82"/>
      <c r="C21" s="82"/>
      <c r="D21" s="83"/>
      <c r="E21" s="105"/>
      <c r="F21" s="83"/>
    </row>
    <row r="22" spans="1:6" ht="15" customHeight="1" x14ac:dyDescent="0.2">
      <c r="A22" s="104" t="s">
        <v>6</v>
      </c>
      <c r="B22" s="80"/>
      <c r="C22" s="80"/>
      <c r="D22" s="81"/>
      <c r="E22" s="104" t="s">
        <v>7</v>
      </c>
      <c r="F22" s="81"/>
    </row>
    <row r="23" spans="1:6" ht="15" customHeight="1" x14ac:dyDescent="0.2">
      <c r="A23" s="107"/>
      <c r="B23" s="93"/>
      <c r="C23" s="93"/>
      <c r="D23" s="94"/>
      <c r="E23" s="92"/>
      <c r="F23" s="94"/>
    </row>
    <row r="24" spans="1:6" ht="15" customHeight="1" x14ac:dyDescent="0.2">
      <c r="A24" s="307" t="s">
        <v>23</v>
      </c>
      <c r="B24" s="308"/>
      <c r="C24" s="308"/>
      <c r="D24" s="308"/>
      <c r="E24" s="308"/>
      <c r="F24" s="309"/>
    </row>
    <row r="25" spans="1:6" ht="15" customHeight="1" x14ac:dyDescent="0.2">
      <c r="A25" s="214" t="s">
        <v>77</v>
      </c>
      <c r="B25" s="215"/>
      <c r="C25" s="215"/>
      <c r="D25" s="215"/>
      <c r="E25" s="215"/>
      <c r="F25" s="216"/>
    </row>
    <row r="26" spans="1:6" ht="15" customHeight="1" x14ac:dyDescent="0.2">
      <c r="A26" s="214" t="s">
        <v>24</v>
      </c>
      <c r="B26" s="215"/>
      <c r="C26" s="215"/>
      <c r="D26" s="215"/>
      <c r="E26" s="215"/>
      <c r="F26" s="216"/>
    </row>
    <row r="27" spans="1:6" ht="15" customHeight="1" x14ac:dyDescent="0.2">
      <c r="A27" s="214" t="s">
        <v>85</v>
      </c>
      <c r="B27" s="215"/>
      <c r="C27" s="215"/>
      <c r="D27" s="215"/>
      <c r="E27" s="215"/>
      <c r="F27" s="216"/>
    </row>
    <row r="28" spans="1:6" ht="47.25" customHeight="1" x14ac:dyDescent="0.2">
      <c r="A28" s="208" t="s">
        <v>147</v>
      </c>
      <c r="B28" s="209"/>
      <c r="C28" s="209"/>
      <c r="D28" s="209"/>
      <c r="E28" s="209"/>
      <c r="F28" s="210"/>
    </row>
    <row r="29" spans="1:6" ht="15" customHeight="1" x14ac:dyDescent="0.2">
      <c r="A29" s="275" t="s">
        <v>143</v>
      </c>
      <c r="B29" s="276"/>
      <c r="C29" s="276"/>
      <c r="D29" s="276"/>
      <c r="E29" s="276"/>
      <c r="F29" s="277"/>
    </row>
    <row r="30" spans="1:6" ht="15" customHeight="1" x14ac:dyDescent="0.2">
      <c r="A30" s="275" t="s">
        <v>86</v>
      </c>
      <c r="B30" s="276"/>
      <c r="C30" s="276"/>
      <c r="D30" s="276"/>
      <c r="E30" s="276"/>
      <c r="F30" s="277"/>
    </row>
    <row r="31" spans="1:6" ht="15" customHeight="1" x14ac:dyDescent="0.2">
      <c r="A31" s="214" t="s">
        <v>83</v>
      </c>
      <c r="B31" s="215"/>
      <c r="C31" s="215"/>
      <c r="D31" s="215"/>
      <c r="E31" s="215"/>
      <c r="F31" s="216"/>
    </row>
    <row r="32" spans="1:6" ht="15" customHeight="1" x14ac:dyDescent="0.2">
      <c r="A32" s="214" t="str">
        <f>CONCATENATE("     K4' = { [ 1 / ( 1 - ",D10," ) ] - 1 } x 100")</f>
        <v xml:space="preserve">     K4' = { [ 1 / ( 1 - 0,124 ) ] - 1 } x 100</v>
      </c>
      <c r="B32" s="215"/>
      <c r="C32" s="215"/>
      <c r="D32" s="215"/>
      <c r="E32" s="215"/>
      <c r="F32" s="216"/>
    </row>
    <row r="33" spans="1:6" ht="15" customHeight="1" x14ac:dyDescent="0.2">
      <c r="A33" s="214" t="s">
        <v>131</v>
      </c>
      <c r="B33" s="215"/>
      <c r="C33" s="215"/>
      <c r="D33" s="215"/>
      <c r="E33" s="215"/>
      <c r="F33" s="216"/>
    </row>
    <row r="34" spans="1:6" ht="15" customHeight="1" x14ac:dyDescent="0.2">
      <c r="A34" s="214" t="s">
        <v>130</v>
      </c>
      <c r="B34" s="215"/>
      <c r="C34" s="215"/>
      <c r="D34" s="215"/>
      <c r="E34" s="215"/>
      <c r="F34" s="216"/>
    </row>
    <row r="35" spans="1:6" ht="15" customHeight="1" x14ac:dyDescent="0.2">
      <c r="A35" s="214" t="s">
        <v>94</v>
      </c>
      <c r="B35" s="215"/>
      <c r="C35" s="215"/>
      <c r="D35" s="215"/>
      <c r="E35" s="215"/>
      <c r="F35" s="216"/>
    </row>
    <row r="36" spans="1:6" ht="30" customHeight="1" x14ac:dyDescent="0.2">
      <c r="A36" s="208" t="s">
        <v>129</v>
      </c>
      <c r="B36" s="209"/>
      <c r="C36" s="209"/>
      <c r="D36" s="209"/>
      <c r="E36" s="209"/>
      <c r="F36" s="210"/>
    </row>
    <row r="37" spans="1:6" ht="30" customHeight="1" x14ac:dyDescent="0.2">
      <c r="A37" s="246" t="s">
        <v>248</v>
      </c>
      <c r="B37" s="244"/>
      <c r="C37" s="244"/>
      <c r="D37" s="244"/>
      <c r="E37" s="244"/>
      <c r="F37" s="245"/>
    </row>
    <row r="38" spans="1:6" ht="15" hidden="1" customHeight="1" x14ac:dyDescent="0.2">
      <c r="F38" s="146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4">
    <mergeCell ref="D7:F7"/>
    <mergeCell ref="A7:C8"/>
    <mergeCell ref="F8:F9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  <mergeCell ref="A1:E2"/>
    <mergeCell ref="A3:F3"/>
    <mergeCell ref="A6:B6"/>
    <mergeCell ref="C6:E6"/>
    <mergeCell ref="C5:E5"/>
    <mergeCell ref="A4:F4"/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F2"/>
    </sheetView>
    <sheetView workbookViewId="1">
      <selection sqref="A1:F2"/>
    </sheetView>
  </sheetViews>
  <sheetFormatPr defaultColWidth="0" defaultRowHeight="15" customHeight="1" zeroHeight="1" x14ac:dyDescent="0.2"/>
  <cols>
    <col min="1" max="2" width="15.7109375" style="8" customWidth="1"/>
    <col min="3" max="8" width="10.7109375" style="8" customWidth="1"/>
    <col min="9" max="16384" width="9.140625" style="8" hidden="1"/>
  </cols>
  <sheetData>
    <row r="1" spans="1:8" ht="15" customHeight="1" x14ac:dyDescent="0.2">
      <c r="A1" s="376" t="s">
        <v>202</v>
      </c>
      <c r="B1" s="377"/>
      <c r="C1" s="377"/>
      <c r="D1" s="377"/>
      <c r="E1" s="377"/>
      <c r="F1" s="378"/>
      <c r="G1" s="382" t="s">
        <v>1</v>
      </c>
      <c r="H1" s="383"/>
    </row>
    <row r="2" spans="1:8" ht="15" customHeight="1" x14ac:dyDescent="0.2">
      <c r="A2" s="379"/>
      <c r="B2" s="380"/>
      <c r="C2" s="380"/>
      <c r="D2" s="380"/>
      <c r="E2" s="380"/>
      <c r="F2" s="381"/>
      <c r="G2" s="384" t="s">
        <v>203</v>
      </c>
      <c r="H2" s="385"/>
    </row>
    <row r="3" spans="1:8" ht="15" customHeight="1" x14ac:dyDescent="0.2">
      <c r="A3" s="223" t="s">
        <v>2</v>
      </c>
      <c r="B3" s="224"/>
      <c r="C3" s="224"/>
      <c r="D3" s="224"/>
      <c r="E3" s="224"/>
      <c r="F3" s="224"/>
      <c r="G3" s="224"/>
      <c r="H3" s="225"/>
    </row>
    <row r="4" spans="1:8" ht="15" customHeight="1" x14ac:dyDescent="0.2">
      <c r="A4" s="198"/>
      <c r="B4" s="199"/>
      <c r="C4" s="199"/>
      <c r="D4" s="199"/>
      <c r="E4" s="199"/>
      <c r="F4" s="199"/>
      <c r="G4" s="199"/>
      <c r="H4" s="200"/>
    </row>
    <row r="5" spans="1:8" ht="15" customHeight="1" x14ac:dyDescent="0.2">
      <c r="A5" s="223" t="s">
        <v>54</v>
      </c>
      <c r="B5" s="224"/>
      <c r="C5" s="225"/>
      <c r="D5" s="223" t="s">
        <v>179</v>
      </c>
      <c r="E5" s="224"/>
      <c r="F5" s="224"/>
      <c r="G5" s="223" t="s">
        <v>3</v>
      </c>
      <c r="H5" s="225"/>
    </row>
    <row r="6" spans="1:8" ht="30" customHeight="1" x14ac:dyDescent="0.2">
      <c r="A6" s="241" t="s">
        <v>165</v>
      </c>
      <c r="B6" s="242"/>
      <c r="C6" s="243"/>
      <c r="D6" s="246" t="s">
        <v>178</v>
      </c>
      <c r="E6" s="244"/>
      <c r="F6" s="244"/>
      <c r="G6" s="246"/>
      <c r="H6" s="245"/>
    </row>
    <row r="7" spans="1:8" ht="15" customHeight="1" x14ac:dyDescent="0.2">
      <c r="A7" s="343" t="s">
        <v>204</v>
      </c>
      <c r="B7" s="344"/>
      <c r="C7" s="344"/>
      <c r="D7" s="344"/>
      <c r="E7" s="344"/>
      <c r="F7" s="344"/>
      <c r="G7" s="344"/>
      <c r="H7" s="345"/>
    </row>
    <row r="8" spans="1:8" ht="15" customHeight="1" x14ac:dyDescent="0.2">
      <c r="A8" s="346"/>
      <c r="B8" s="347"/>
      <c r="C8" s="347"/>
      <c r="D8" s="347"/>
      <c r="E8" s="347"/>
      <c r="F8" s="347"/>
      <c r="G8" s="347"/>
      <c r="H8" s="348"/>
    </row>
    <row r="9" spans="1:8" ht="15" customHeight="1" x14ac:dyDescent="0.2">
      <c r="A9" s="189" t="s">
        <v>205</v>
      </c>
      <c r="B9" s="190"/>
      <c r="C9" s="349" t="s">
        <v>206</v>
      </c>
      <c r="D9" s="351"/>
      <c r="E9" s="349" t="s">
        <v>207</v>
      </c>
      <c r="F9" s="351"/>
      <c r="G9" s="349" t="s">
        <v>208</v>
      </c>
      <c r="H9" s="351"/>
    </row>
    <row r="10" spans="1:8" ht="15" customHeight="1" x14ac:dyDescent="0.2">
      <c r="A10" s="346"/>
      <c r="B10" s="348"/>
      <c r="C10" s="355"/>
      <c r="D10" s="357"/>
      <c r="E10" s="355"/>
      <c r="F10" s="357"/>
      <c r="G10" s="355"/>
      <c r="H10" s="357"/>
    </row>
    <row r="11" spans="1:8" ht="15" customHeight="1" x14ac:dyDescent="0.2">
      <c r="A11" s="375" t="s">
        <v>209</v>
      </c>
      <c r="B11" s="375"/>
      <c r="C11" s="375"/>
      <c r="D11" s="375"/>
      <c r="E11" s="375"/>
      <c r="F11" s="375"/>
      <c r="G11" s="375"/>
      <c r="H11" s="375"/>
    </row>
    <row r="12" spans="1:8" ht="15" customHeight="1" x14ac:dyDescent="0.2">
      <c r="A12" s="374" t="s">
        <v>210</v>
      </c>
      <c r="B12" s="374"/>
      <c r="C12" s="371" t="s">
        <v>211</v>
      </c>
      <c r="D12" s="371"/>
      <c r="E12" s="371" t="s">
        <v>212</v>
      </c>
      <c r="F12" s="371"/>
      <c r="G12" s="185" t="s">
        <v>213</v>
      </c>
      <c r="H12" s="185" t="s">
        <v>214</v>
      </c>
    </row>
    <row r="13" spans="1:8" ht="15" customHeight="1" x14ac:dyDescent="0.2">
      <c r="A13" s="373" t="s">
        <v>215</v>
      </c>
      <c r="B13" s="373"/>
      <c r="C13" s="370" t="s">
        <v>216</v>
      </c>
      <c r="D13" s="370"/>
      <c r="E13" s="370" t="s">
        <v>217</v>
      </c>
      <c r="F13" s="370"/>
      <c r="G13" s="186" t="s">
        <v>218</v>
      </c>
      <c r="H13" s="186" t="s">
        <v>219</v>
      </c>
    </row>
    <row r="14" spans="1:8" ht="15" customHeight="1" x14ac:dyDescent="0.2">
      <c r="A14" s="373" t="s">
        <v>220</v>
      </c>
      <c r="B14" s="373"/>
      <c r="C14" s="370" t="s">
        <v>221</v>
      </c>
      <c r="D14" s="370"/>
      <c r="E14" s="370" t="s">
        <v>217</v>
      </c>
      <c r="F14" s="370"/>
      <c r="G14" s="186" t="s">
        <v>218</v>
      </c>
      <c r="H14" s="186" t="s">
        <v>219</v>
      </c>
    </row>
    <row r="15" spans="1:8" ht="15" customHeight="1" x14ac:dyDescent="0.2">
      <c r="A15" s="373" t="s">
        <v>222</v>
      </c>
      <c r="B15" s="373"/>
      <c r="C15" s="370" t="s">
        <v>221</v>
      </c>
      <c r="D15" s="370"/>
      <c r="E15" s="370" t="s">
        <v>217</v>
      </c>
      <c r="F15" s="370"/>
      <c r="G15" s="186" t="s">
        <v>218</v>
      </c>
      <c r="H15" s="186" t="s">
        <v>219</v>
      </c>
    </row>
    <row r="16" spans="1:8" ht="15" customHeight="1" x14ac:dyDescent="0.2">
      <c r="A16" s="373" t="s">
        <v>223</v>
      </c>
      <c r="B16" s="373"/>
      <c r="C16" s="370" t="s">
        <v>221</v>
      </c>
      <c r="D16" s="370"/>
      <c r="E16" s="370" t="s">
        <v>217</v>
      </c>
      <c r="F16" s="370"/>
      <c r="G16" s="186" t="s">
        <v>218</v>
      </c>
      <c r="H16" s="186" t="s">
        <v>219</v>
      </c>
    </row>
    <row r="17" spans="1:8" ht="15" customHeight="1" x14ac:dyDescent="0.2">
      <c r="A17" s="373" t="s">
        <v>224</v>
      </c>
      <c r="B17" s="373"/>
      <c r="C17" s="370" t="s">
        <v>221</v>
      </c>
      <c r="D17" s="370"/>
      <c r="E17" s="370" t="s">
        <v>217</v>
      </c>
      <c r="F17" s="370"/>
      <c r="G17" s="186" t="s">
        <v>218</v>
      </c>
      <c r="H17" s="186" t="s">
        <v>219</v>
      </c>
    </row>
    <row r="18" spans="1:8" ht="15" customHeight="1" x14ac:dyDescent="0.2">
      <c r="A18" s="191" t="s">
        <v>225</v>
      </c>
      <c r="B18" s="372" t="s">
        <v>226</v>
      </c>
      <c r="C18" s="372"/>
      <c r="D18" s="372"/>
      <c r="E18" s="372"/>
      <c r="F18" s="372"/>
      <c r="G18" s="372"/>
      <c r="H18" s="372"/>
    </row>
    <row r="19" spans="1:8" ht="15" customHeight="1" x14ac:dyDescent="0.2">
      <c r="A19" s="187" t="s">
        <v>227</v>
      </c>
      <c r="B19" s="370" t="s">
        <v>228</v>
      </c>
      <c r="C19" s="370"/>
      <c r="D19" s="370"/>
      <c r="E19" s="370"/>
      <c r="F19" s="370"/>
      <c r="G19" s="370"/>
      <c r="H19" s="370"/>
    </row>
    <row r="20" spans="1:8" ht="15" customHeight="1" x14ac:dyDescent="0.2">
      <c r="A20" s="113"/>
      <c r="B20" s="371"/>
      <c r="C20" s="371"/>
      <c r="D20" s="371"/>
      <c r="E20" s="371"/>
      <c r="F20" s="371"/>
      <c r="G20" s="371"/>
      <c r="H20" s="371"/>
    </row>
    <row r="21" spans="1:8" ht="15" customHeight="1" x14ac:dyDescent="0.2">
      <c r="A21" s="113"/>
      <c r="B21" s="371"/>
      <c r="C21" s="371"/>
      <c r="D21" s="371"/>
      <c r="E21" s="371"/>
      <c r="F21" s="371"/>
      <c r="G21" s="371"/>
      <c r="H21" s="371"/>
    </row>
    <row r="22" spans="1:8" ht="15" customHeight="1" x14ac:dyDescent="0.2">
      <c r="A22" s="113"/>
      <c r="B22" s="371"/>
      <c r="C22" s="371"/>
      <c r="D22" s="371"/>
      <c r="E22" s="371"/>
      <c r="F22" s="371"/>
      <c r="G22" s="371"/>
      <c r="H22" s="371"/>
    </row>
    <row r="23" spans="1:8" ht="15" customHeight="1" x14ac:dyDescent="0.2">
      <c r="A23" s="113"/>
      <c r="B23" s="371"/>
      <c r="C23" s="371"/>
      <c r="D23" s="371"/>
      <c r="E23" s="371"/>
      <c r="F23" s="371"/>
      <c r="G23" s="371"/>
      <c r="H23" s="371"/>
    </row>
    <row r="24" spans="1:8" ht="15" customHeight="1" x14ac:dyDescent="0.2">
      <c r="A24" s="113"/>
      <c r="B24" s="371"/>
      <c r="C24" s="371"/>
      <c r="D24" s="371"/>
      <c r="E24" s="371"/>
      <c r="F24" s="371"/>
      <c r="G24" s="371"/>
      <c r="H24" s="371"/>
    </row>
    <row r="25" spans="1:8" ht="15" customHeight="1" x14ac:dyDescent="0.2">
      <c r="A25" s="191" t="s">
        <v>229</v>
      </c>
      <c r="B25" s="372" t="s">
        <v>230</v>
      </c>
      <c r="C25" s="372"/>
      <c r="D25" s="372"/>
      <c r="E25" s="372"/>
      <c r="F25" s="372"/>
      <c r="G25" s="372"/>
      <c r="H25" s="372"/>
    </row>
    <row r="26" spans="1:8" ht="15" customHeight="1" x14ac:dyDescent="0.2">
      <c r="A26" s="187" t="s">
        <v>231</v>
      </c>
      <c r="B26" s="370" t="s">
        <v>232</v>
      </c>
      <c r="C26" s="370"/>
      <c r="D26" s="370"/>
      <c r="E26" s="370"/>
      <c r="F26" s="370"/>
      <c r="G26" s="370"/>
      <c r="H26" s="370"/>
    </row>
    <row r="27" spans="1:8" ht="15" customHeight="1" x14ac:dyDescent="0.2">
      <c r="A27" s="187"/>
      <c r="B27" s="370"/>
      <c r="C27" s="370"/>
      <c r="D27" s="370"/>
      <c r="E27" s="370"/>
      <c r="F27" s="370"/>
      <c r="G27" s="370"/>
      <c r="H27" s="370"/>
    </row>
    <row r="28" spans="1:8" ht="15" customHeight="1" x14ac:dyDescent="0.2">
      <c r="A28" s="187"/>
      <c r="B28" s="336"/>
      <c r="C28" s="337"/>
      <c r="D28" s="337"/>
      <c r="E28" s="337"/>
      <c r="F28" s="337"/>
      <c r="G28" s="337"/>
      <c r="H28" s="338"/>
    </row>
    <row r="29" spans="1:8" ht="15" customHeight="1" x14ac:dyDescent="0.2">
      <c r="A29" s="113"/>
      <c r="B29" s="371"/>
      <c r="C29" s="371"/>
      <c r="D29" s="371"/>
      <c r="E29" s="371"/>
      <c r="F29" s="371"/>
      <c r="G29" s="371"/>
      <c r="H29" s="371"/>
    </row>
    <row r="30" spans="1:8" ht="15" customHeight="1" x14ac:dyDescent="0.2">
      <c r="A30" s="113"/>
      <c r="B30" s="371"/>
      <c r="C30" s="371"/>
      <c r="D30" s="371"/>
      <c r="E30" s="371"/>
      <c r="F30" s="371"/>
      <c r="G30" s="371"/>
      <c r="H30" s="371"/>
    </row>
    <row r="31" spans="1:8" ht="15" customHeight="1" x14ac:dyDescent="0.2">
      <c r="A31" s="113"/>
      <c r="B31" s="371"/>
      <c r="C31" s="371"/>
      <c r="D31" s="371"/>
      <c r="E31" s="371"/>
      <c r="F31" s="371"/>
      <c r="G31" s="371"/>
      <c r="H31" s="371"/>
    </row>
    <row r="32" spans="1:8" ht="15" customHeight="1" x14ac:dyDescent="0.2">
      <c r="A32" s="191" t="s">
        <v>233</v>
      </c>
      <c r="B32" s="372" t="s">
        <v>234</v>
      </c>
      <c r="C32" s="372"/>
      <c r="D32" s="372"/>
      <c r="E32" s="372"/>
      <c r="F32" s="372"/>
      <c r="G32" s="372"/>
      <c r="H32" s="372"/>
    </row>
    <row r="33" spans="1:8" ht="15" customHeight="1" x14ac:dyDescent="0.2">
      <c r="A33" s="187" t="s">
        <v>235</v>
      </c>
      <c r="B33" s="370" t="s">
        <v>236</v>
      </c>
      <c r="C33" s="370"/>
      <c r="D33" s="370"/>
      <c r="E33" s="370"/>
      <c r="F33" s="370"/>
      <c r="G33" s="370"/>
      <c r="H33" s="370"/>
    </row>
    <row r="34" spans="1:8" ht="15" customHeight="1" x14ac:dyDescent="0.2">
      <c r="A34" s="187"/>
      <c r="B34" s="370"/>
      <c r="C34" s="370"/>
      <c r="D34" s="370"/>
      <c r="E34" s="370"/>
      <c r="F34" s="370"/>
      <c r="G34" s="370"/>
      <c r="H34" s="370"/>
    </row>
    <row r="35" spans="1:8" ht="15" customHeight="1" x14ac:dyDescent="0.2">
      <c r="A35" s="187"/>
      <c r="B35" s="336"/>
      <c r="C35" s="337"/>
      <c r="D35" s="337"/>
      <c r="E35" s="337"/>
      <c r="F35" s="337"/>
      <c r="G35" s="337"/>
      <c r="H35" s="338"/>
    </row>
    <row r="36" spans="1:8" ht="15" customHeight="1" x14ac:dyDescent="0.2">
      <c r="A36" s="187"/>
      <c r="B36" s="336"/>
      <c r="C36" s="337"/>
      <c r="D36" s="337"/>
      <c r="E36" s="337"/>
      <c r="F36" s="337"/>
      <c r="G36" s="337"/>
      <c r="H36" s="338"/>
    </row>
    <row r="37" spans="1:8" ht="15" customHeight="1" x14ac:dyDescent="0.2">
      <c r="A37" s="113"/>
      <c r="B37" s="371"/>
      <c r="C37" s="371"/>
      <c r="D37" s="371"/>
      <c r="E37" s="371"/>
      <c r="F37" s="371"/>
      <c r="G37" s="371"/>
      <c r="H37" s="371"/>
    </row>
    <row r="38" spans="1:8" ht="15" customHeight="1" x14ac:dyDescent="0.2">
      <c r="A38" s="192" t="s">
        <v>237</v>
      </c>
      <c r="B38" s="193"/>
      <c r="C38" s="193"/>
      <c r="D38" s="194"/>
      <c r="E38" s="349" t="s">
        <v>238</v>
      </c>
      <c r="F38" s="350"/>
      <c r="G38" s="350"/>
      <c r="H38" s="351"/>
    </row>
    <row r="39" spans="1:8" ht="15" customHeight="1" x14ac:dyDescent="0.2">
      <c r="A39" s="352"/>
      <c r="B39" s="353"/>
      <c r="C39" s="353"/>
      <c r="D39" s="354"/>
      <c r="E39" s="355"/>
      <c r="F39" s="356"/>
      <c r="G39" s="356"/>
      <c r="H39" s="357"/>
    </row>
    <row r="40" spans="1:8" ht="15" customHeight="1" x14ac:dyDescent="0.2">
      <c r="A40" s="343" t="s">
        <v>4</v>
      </c>
      <c r="B40" s="344"/>
      <c r="C40" s="344"/>
      <c r="D40" s="344"/>
      <c r="E40" s="344"/>
      <c r="F40" s="345"/>
      <c r="G40" s="204" t="s">
        <v>89</v>
      </c>
      <c r="H40" s="339"/>
    </row>
    <row r="41" spans="1:8" ht="15" customHeight="1" x14ac:dyDescent="0.2">
      <c r="A41" s="346"/>
      <c r="B41" s="347"/>
      <c r="C41" s="347"/>
      <c r="D41" s="347"/>
      <c r="E41" s="347"/>
      <c r="F41" s="348"/>
      <c r="G41" s="206"/>
      <c r="H41" s="340"/>
    </row>
    <row r="42" spans="1:8" ht="15" customHeight="1" x14ac:dyDescent="0.2">
      <c r="A42" s="189" t="s">
        <v>6</v>
      </c>
      <c r="B42" s="195"/>
      <c r="C42" s="195"/>
      <c r="D42" s="195"/>
      <c r="E42" s="195"/>
      <c r="F42" s="190"/>
      <c r="G42" s="159" t="s">
        <v>7</v>
      </c>
      <c r="H42" s="176"/>
    </row>
    <row r="43" spans="1:8" ht="15" customHeight="1" x14ac:dyDescent="0.2">
      <c r="A43" s="196"/>
      <c r="B43" s="188"/>
      <c r="C43" s="188"/>
      <c r="D43" s="188"/>
      <c r="E43" s="188"/>
      <c r="F43" s="197"/>
      <c r="G43" s="341"/>
      <c r="H43" s="342"/>
    </row>
    <row r="44" spans="1:8" ht="15" customHeight="1" x14ac:dyDescent="0.2">
      <c r="A44" s="364" t="s">
        <v>8</v>
      </c>
      <c r="B44" s="365"/>
      <c r="C44" s="365"/>
      <c r="D44" s="365"/>
      <c r="E44" s="365"/>
      <c r="F44" s="365"/>
      <c r="G44" s="365"/>
      <c r="H44" s="366"/>
    </row>
    <row r="45" spans="1:8" ht="15" customHeight="1" x14ac:dyDescent="0.2">
      <c r="A45" s="367" t="s">
        <v>239</v>
      </c>
      <c r="B45" s="368"/>
      <c r="C45" s="368"/>
      <c r="D45" s="368"/>
      <c r="E45" s="368"/>
      <c r="F45" s="368"/>
      <c r="G45" s="368"/>
      <c r="H45" s="369"/>
    </row>
    <row r="46" spans="1:8" ht="15" customHeight="1" x14ac:dyDescent="0.2">
      <c r="A46" s="367" t="s">
        <v>240</v>
      </c>
      <c r="B46" s="368"/>
      <c r="C46" s="368"/>
      <c r="D46" s="368"/>
      <c r="E46" s="368"/>
      <c r="F46" s="368"/>
      <c r="G46" s="368"/>
      <c r="H46" s="369"/>
    </row>
    <row r="47" spans="1:8" ht="15" customHeight="1" x14ac:dyDescent="0.2">
      <c r="A47" s="367" t="s">
        <v>241</v>
      </c>
      <c r="B47" s="368"/>
      <c r="C47" s="368"/>
      <c r="D47" s="368"/>
      <c r="E47" s="368"/>
      <c r="F47" s="368"/>
      <c r="G47" s="368"/>
      <c r="H47" s="369"/>
    </row>
    <row r="48" spans="1:8" ht="15" customHeight="1" x14ac:dyDescent="0.2">
      <c r="A48" s="358" t="s">
        <v>242</v>
      </c>
      <c r="B48" s="359"/>
      <c r="C48" s="359"/>
      <c r="D48" s="359"/>
      <c r="E48" s="359"/>
      <c r="F48" s="359"/>
      <c r="G48" s="359"/>
      <c r="H48" s="360"/>
    </row>
    <row r="49" spans="1:8" ht="15" customHeight="1" x14ac:dyDescent="0.2">
      <c r="A49" s="358" t="s">
        <v>243</v>
      </c>
      <c r="B49" s="359"/>
      <c r="C49" s="359"/>
      <c r="D49" s="359"/>
      <c r="E49" s="359"/>
      <c r="F49" s="359"/>
      <c r="G49" s="359"/>
      <c r="H49" s="360"/>
    </row>
    <row r="50" spans="1:8" ht="15" customHeight="1" x14ac:dyDescent="0.2">
      <c r="A50" s="361" t="s">
        <v>244</v>
      </c>
      <c r="B50" s="362"/>
      <c r="C50" s="362"/>
      <c r="D50" s="362"/>
      <c r="E50" s="362"/>
      <c r="F50" s="362"/>
      <c r="G50" s="362"/>
      <c r="H50" s="363"/>
    </row>
  </sheetData>
  <mergeCells count="75">
    <mergeCell ref="A1:F2"/>
    <mergeCell ref="G1:H1"/>
    <mergeCell ref="G2:H2"/>
    <mergeCell ref="D6:F6"/>
    <mergeCell ref="G6:H6"/>
    <mergeCell ref="A3:H3"/>
    <mergeCell ref="A11:H11"/>
    <mergeCell ref="A7:B7"/>
    <mergeCell ref="C7:H7"/>
    <mergeCell ref="A8:H8"/>
    <mergeCell ref="A10:B10"/>
    <mergeCell ref="A12:B12"/>
    <mergeCell ref="C12:D12"/>
    <mergeCell ref="A13:B13"/>
    <mergeCell ref="C13:D13"/>
    <mergeCell ref="E12:F12"/>
    <mergeCell ref="E13:F13"/>
    <mergeCell ref="A14:B14"/>
    <mergeCell ref="C14:D14"/>
    <mergeCell ref="A15:B15"/>
    <mergeCell ref="C15:D15"/>
    <mergeCell ref="E14:F14"/>
    <mergeCell ref="E15:F15"/>
    <mergeCell ref="A16:B16"/>
    <mergeCell ref="C16:D16"/>
    <mergeCell ref="A17:B17"/>
    <mergeCell ref="C17:D17"/>
    <mergeCell ref="E16:F16"/>
    <mergeCell ref="E17:F17"/>
    <mergeCell ref="B23:H23"/>
    <mergeCell ref="B24:H24"/>
    <mergeCell ref="B25:H25"/>
    <mergeCell ref="B26:H26"/>
    <mergeCell ref="B18:H18"/>
    <mergeCell ref="B19:H19"/>
    <mergeCell ref="B20:H20"/>
    <mergeCell ref="A48:H48"/>
    <mergeCell ref="A49:H49"/>
    <mergeCell ref="A50:H50"/>
    <mergeCell ref="A5:C5"/>
    <mergeCell ref="D5:F5"/>
    <mergeCell ref="G5:H5"/>
    <mergeCell ref="A6:C6"/>
    <mergeCell ref="A44:H44"/>
    <mergeCell ref="A45:H45"/>
    <mergeCell ref="A46:H46"/>
    <mergeCell ref="A47:H47"/>
    <mergeCell ref="B34:H34"/>
    <mergeCell ref="B37:H37"/>
    <mergeCell ref="B27:H27"/>
    <mergeCell ref="B29:H29"/>
    <mergeCell ref="B30:H30"/>
    <mergeCell ref="G41:H41"/>
    <mergeCell ref="G43:H43"/>
    <mergeCell ref="A40:F40"/>
    <mergeCell ref="A41:F41"/>
    <mergeCell ref="E38:H38"/>
    <mergeCell ref="A39:D39"/>
    <mergeCell ref="E39:H39"/>
    <mergeCell ref="A4:H4"/>
    <mergeCell ref="B28:H28"/>
    <mergeCell ref="B36:H36"/>
    <mergeCell ref="B35:H35"/>
    <mergeCell ref="G40:H40"/>
    <mergeCell ref="C10:D10"/>
    <mergeCell ref="C9:D9"/>
    <mergeCell ref="E9:F9"/>
    <mergeCell ref="E10:F10"/>
    <mergeCell ref="G9:H9"/>
    <mergeCell ref="G10:H10"/>
    <mergeCell ref="B31:H31"/>
    <mergeCell ref="B32:H32"/>
    <mergeCell ref="B33:H33"/>
    <mergeCell ref="B21:H21"/>
    <mergeCell ref="B22:H2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pageSetUpPr fitToPage="1"/>
  </sheetPr>
  <dimension ref="A1:K52"/>
  <sheetViews>
    <sheetView zoomScaleNormal="100" zoomScaleSheetLayoutView="100" workbookViewId="0">
      <selection sqref="A1:G2"/>
    </sheetView>
    <sheetView workbookViewId="1">
      <selection sqref="A1:G2"/>
    </sheetView>
  </sheetViews>
  <sheetFormatPr defaultColWidth="0" defaultRowHeight="12.75" zeroHeight="1" x14ac:dyDescent="0.2"/>
  <cols>
    <col min="1" max="1" width="5.7109375" style="8" customWidth="1"/>
    <col min="2" max="2" width="30" style="8" customWidth="1"/>
    <col min="3" max="4" width="4.7109375" style="8" customWidth="1"/>
    <col min="5" max="6" width="8.7109375" style="8" customWidth="1"/>
    <col min="7" max="7" width="7.7109375" style="8" customWidth="1"/>
    <col min="8" max="9" width="10.7109375" style="8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217" t="s">
        <v>171</v>
      </c>
      <c r="B1" s="218"/>
      <c r="C1" s="218"/>
      <c r="D1" s="218"/>
      <c r="E1" s="218"/>
      <c r="F1" s="218"/>
      <c r="G1" s="219"/>
      <c r="H1" s="226" t="s">
        <v>1</v>
      </c>
      <c r="I1" s="227"/>
    </row>
    <row r="2" spans="1:11" ht="15" customHeight="1" x14ac:dyDescent="0.2">
      <c r="A2" s="220"/>
      <c r="B2" s="221"/>
      <c r="C2" s="221"/>
      <c r="D2" s="221"/>
      <c r="E2" s="221"/>
      <c r="F2" s="221"/>
      <c r="G2" s="222"/>
      <c r="H2" s="228" t="s">
        <v>172</v>
      </c>
      <c r="I2" s="229"/>
    </row>
    <row r="3" spans="1:11" ht="15" customHeight="1" x14ac:dyDescent="0.2">
      <c r="A3" s="223" t="s">
        <v>2</v>
      </c>
      <c r="B3" s="224"/>
      <c r="C3" s="224"/>
      <c r="D3" s="224"/>
      <c r="E3" s="224"/>
      <c r="F3" s="224"/>
      <c r="G3" s="224"/>
      <c r="H3" s="153" t="s">
        <v>197</v>
      </c>
      <c r="I3" s="154"/>
    </row>
    <row r="4" spans="1:11" ht="15" customHeight="1" x14ac:dyDescent="0.2">
      <c r="A4" s="198"/>
      <c r="B4" s="199"/>
      <c r="C4" s="199"/>
      <c r="D4" s="199"/>
      <c r="E4" s="199"/>
      <c r="F4" s="199"/>
      <c r="G4" s="199"/>
      <c r="H4" s="206"/>
      <c r="I4" s="207"/>
    </row>
    <row r="5" spans="1:11" ht="15" customHeight="1" x14ac:dyDescent="0.2">
      <c r="A5" s="214" t="s">
        <v>54</v>
      </c>
      <c r="B5" s="215"/>
      <c r="C5" s="215"/>
      <c r="D5" s="223" t="s">
        <v>179</v>
      </c>
      <c r="E5" s="224"/>
      <c r="F5" s="224"/>
      <c r="G5" s="225"/>
      <c r="H5" s="223" t="s">
        <v>182</v>
      </c>
      <c r="I5" s="225"/>
    </row>
    <row r="6" spans="1:11" ht="30" customHeight="1" x14ac:dyDescent="0.2">
      <c r="A6" s="241" t="s">
        <v>165</v>
      </c>
      <c r="B6" s="242"/>
      <c r="C6" s="243"/>
      <c r="D6" s="246" t="s">
        <v>178</v>
      </c>
      <c r="E6" s="244"/>
      <c r="F6" s="244"/>
      <c r="G6" s="245"/>
      <c r="H6" s="244"/>
      <c r="I6" s="245"/>
      <c r="K6" s="8"/>
    </row>
    <row r="7" spans="1:11" ht="15" customHeight="1" x14ac:dyDescent="0.2">
      <c r="A7" s="46" t="s">
        <v>55</v>
      </c>
      <c r="B7" s="388" t="s">
        <v>174</v>
      </c>
      <c r="C7" s="389"/>
      <c r="D7" s="388" t="s">
        <v>175</v>
      </c>
      <c r="E7" s="389"/>
      <c r="F7" s="388" t="s">
        <v>176</v>
      </c>
      <c r="G7" s="389"/>
      <c r="H7" s="388" t="s">
        <v>177</v>
      </c>
      <c r="I7" s="389"/>
      <c r="K7" s="8"/>
    </row>
    <row r="8" spans="1:11" ht="15" customHeight="1" x14ac:dyDescent="0.2">
      <c r="A8" s="56"/>
      <c r="B8" s="386"/>
      <c r="C8" s="387"/>
      <c r="D8" s="386"/>
      <c r="E8" s="387"/>
      <c r="F8" s="386"/>
      <c r="G8" s="387"/>
      <c r="H8" s="386"/>
      <c r="I8" s="387"/>
      <c r="K8" s="8"/>
    </row>
    <row r="9" spans="1:11" ht="15" customHeight="1" x14ac:dyDescent="0.2">
      <c r="A9" s="56"/>
      <c r="B9" s="386"/>
      <c r="C9" s="387"/>
      <c r="D9" s="386"/>
      <c r="E9" s="387"/>
      <c r="F9" s="386"/>
      <c r="G9" s="387"/>
      <c r="H9" s="386"/>
      <c r="I9" s="387"/>
      <c r="K9" s="8"/>
    </row>
    <row r="10" spans="1:11" ht="15" customHeight="1" x14ac:dyDescent="0.2">
      <c r="A10" s="56"/>
      <c r="B10" s="386"/>
      <c r="C10" s="387"/>
      <c r="D10" s="386"/>
      <c r="E10" s="387"/>
      <c r="F10" s="386"/>
      <c r="G10" s="387"/>
      <c r="H10" s="386"/>
      <c r="I10" s="387"/>
      <c r="K10" s="8"/>
    </row>
    <row r="11" spans="1:11" ht="15" customHeight="1" x14ac:dyDescent="0.2">
      <c r="A11" s="56"/>
      <c r="B11" s="386"/>
      <c r="C11" s="387"/>
      <c r="D11" s="386"/>
      <c r="E11" s="387"/>
      <c r="F11" s="386"/>
      <c r="G11" s="387"/>
      <c r="H11" s="386"/>
      <c r="I11" s="387"/>
      <c r="K11" s="8"/>
    </row>
    <row r="12" spans="1:11" ht="15" customHeight="1" x14ac:dyDescent="0.2">
      <c r="A12" s="56"/>
      <c r="B12" s="386"/>
      <c r="C12" s="387"/>
      <c r="D12" s="386"/>
      <c r="E12" s="387"/>
      <c r="F12" s="386"/>
      <c r="G12" s="387"/>
      <c r="H12" s="386"/>
      <c r="I12" s="387"/>
      <c r="K12" s="8"/>
    </row>
    <row r="13" spans="1:11" ht="15" customHeight="1" x14ac:dyDescent="0.2">
      <c r="A13" s="56"/>
      <c r="B13" s="386"/>
      <c r="C13" s="387"/>
      <c r="D13" s="386"/>
      <c r="E13" s="387"/>
      <c r="F13" s="386"/>
      <c r="G13" s="387"/>
      <c r="H13" s="386"/>
      <c r="I13" s="387"/>
      <c r="K13" s="8"/>
    </row>
    <row r="14" spans="1:11" ht="15" customHeight="1" x14ac:dyDescent="0.2">
      <c r="A14" s="56"/>
      <c r="B14" s="386"/>
      <c r="C14" s="387"/>
      <c r="D14" s="386"/>
      <c r="E14" s="387"/>
      <c r="F14" s="386"/>
      <c r="G14" s="387"/>
      <c r="H14" s="386"/>
      <c r="I14" s="387"/>
      <c r="K14" s="8"/>
    </row>
    <row r="15" spans="1:11" ht="15" customHeight="1" x14ac:dyDescent="0.2">
      <c r="A15" s="56"/>
      <c r="B15" s="386"/>
      <c r="C15" s="387"/>
      <c r="D15" s="386"/>
      <c r="E15" s="387"/>
      <c r="F15" s="386"/>
      <c r="G15" s="387"/>
      <c r="H15" s="386"/>
      <c r="I15" s="387"/>
      <c r="K15" s="8"/>
    </row>
    <row r="16" spans="1:11" ht="15" customHeight="1" x14ac:dyDescent="0.2">
      <c r="A16" s="56"/>
      <c r="B16" s="386"/>
      <c r="C16" s="387"/>
      <c r="D16" s="386"/>
      <c r="E16" s="387"/>
      <c r="F16" s="386"/>
      <c r="G16" s="387"/>
      <c r="H16" s="386"/>
      <c r="I16" s="387"/>
      <c r="K16" s="8"/>
    </row>
    <row r="17" spans="1:11" ht="15" customHeight="1" x14ac:dyDescent="0.2">
      <c r="A17" s="56"/>
      <c r="B17" s="386"/>
      <c r="C17" s="387"/>
      <c r="D17" s="386"/>
      <c r="E17" s="387"/>
      <c r="F17" s="386"/>
      <c r="G17" s="387"/>
      <c r="H17" s="386"/>
      <c r="I17" s="387"/>
      <c r="K17" s="8"/>
    </row>
    <row r="18" spans="1:11" ht="15" customHeight="1" x14ac:dyDescent="0.2">
      <c r="A18" s="46" t="s">
        <v>55</v>
      </c>
      <c r="B18" s="46" t="s">
        <v>67</v>
      </c>
      <c r="C18" s="47" t="s">
        <v>56</v>
      </c>
      <c r="D18" s="48" t="s">
        <v>57</v>
      </c>
      <c r="E18" s="49" t="s">
        <v>90</v>
      </c>
      <c r="F18" s="48" t="s">
        <v>91</v>
      </c>
      <c r="G18" s="51" t="s">
        <v>66</v>
      </c>
      <c r="H18" s="50" t="s">
        <v>92</v>
      </c>
      <c r="I18" s="50" t="s">
        <v>93</v>
      </c>
      <c r="J18" s="7"/>
      <c r="K18" s="8"/>
    </row>
    <row r="19" spans="1:11" s="10" customFormat="1" ht="15" customHeight="1" x14ac:dyDescent="0.2">
      <c r="A19" s="52" t="s">
        <v>63</v>
      </c>
      <c r="B19" s="53" t="s">
        <v>58</v>
      </c>
      <c r="C19" s="95"/>
      <c r="D19" s="96"/>
      <c r="E19" s="96"/>
      <c r="F19" s="96"/>
      <c r="G19" s="97"/>
      <c r="H19" s="54">
        <f>SUM(H20:H26)</f>
        <v>0</v>
      </c>
      <c r="I19" s="55">
        <f>SUM(I20:I26)</f>
        <v>0</v>
      </c>
      <c r="J19" s="44"/>
    </row>
    <row r="20" spans="1:11" ht="15" customHeight="1" x14ac:dyDescent="0.2">
      <c r="A20" s="56" t="s">
        <v>11</v>
      </c>
      <c r="B20" s="57" t="s">
        <v>124</v>
      </c>
      <c r="C20" s="58" t="s">
        <v>80</v>
      </c>
      <c r="D20" s="59"/>
      <c r="E20" s="67"/>
      <c r="F20" s="60"/>
      <c r="G20" s="63"/>
      <c r="H20" s="60">
        <f t="shared" ref="H20:H36" si="0">ROUND(D20*E20,2)</f>
        <v>0</v>
      </c>
      <c r="I20" s="62">
        <f t="shared" ref="I20:I36" si="1">ROUND(F20*D20,2)</f>
        <v>0</v>
      </c>
      <c r="J20" s="43"/>
      <c r="K20" s="8"/>
    </row>
    <row r="21" spans="1:11" ht="15" customHeight="1" x14ac:dyDescent="0.2">
      <c r="A21" s="56" t="s">
        <v>11</v>
      </c>
      <c r="B21" s="57" t="s">
        <v>123</v>
      </c>
      <c r="C21" s="58" t="s">
        <v>80</v>
      </c>
      <c r="D21" s="59"/>
      <c r="E21" s="67"/>
      <c r="F21" s="60"/>
      <c r="G21" s="63"/>
      <c r="H21" s="60">
        <f t="shared" si="0"/>
        <v>0</v>
      </c>
      <c r="I21" s="62">
        <f t="shared" si="1"/>
        <v>0</v>
      </c>
      <c r="J21" s="43"/>
      <c r="K21" s="8"/>
    </row>
    <row r="22" spans="1:11" ht="15" customHeight="1" x14ac:dyDescent="0.2">
      <c r="A22" s="56" t="s">
        <v>11</v>
      </c>
      <c r="B22" s="57" t="s">
        <v>148</v>
      </c>
      <c r="C22" s="58" t="s">
        <v>80</v>
      </c>
      <c r="D22" s="59"/>
      <c r="E22" s="67"/>
      <c r="F22" s="60"/>
      <c r="G22" s="63"/>
      <c r="H22" s="60">
        <f t="shared" si="0"/>
        <v>0</v>
      </c>
      <c r="I22" s="62">
        <f t="shared" si="1"/>
        <v>0</v>
      </c>
      <c r="J22" s="43"/>
      <c r="K22" s="8"/>
    </row>
    <row r="23" spans="1:11" ht="15" customHeight="1" x14ac:dyDescent="0.2">
      <c r="A23" s="56" t="s">
        <v>149</v>
      </c>
      <c r="B23" s="57" t="s">
        <v>161</v>
      </c>
      <c r="C23" s="58" t="s">
        <v>80</v>
      </c>
      <c r="D23" s="59"/>
      <c r="E23" s="67"/>
      <c r="F23" s="60"/>
      <c r="G23" s="63"/>
      <c r="H23" s="60">
        <f>ROUND(D23*E23,2)</f>
        <v>0</v>
      </c>
      <c r="I23" s="62">
        <f t="shared" si="1"/>
        <v>0</v>
      </c>
      <c r="J23" s="43"/>
      <c r="K23" s="8"/>
    </row>
    <row r="24" spans="1:11" ht="15" customHeight="1" x14ac:dyDescent="0.2">
      <c r="A24" s="56" t="s">
        <v>149</v>
      </c>
      <c r="B24" s="57" t="s">
        <v>162</v>
      </c>
      <c r="C24" s="58" t="s">
        <v>80</v>
      </c>
      <c r="D24" s="59"/>
      <c r="E24" s="67"/>
      <c r="F24" s="60"/>
      <c r="G24" s="63"/>
      <c r="H24" s="60">
        <f t="shared" ref="H24" si="2">ROUND(D24*E24,2)</f>
        <v>0</v>
      </c>
      <c r="I24" s="62">
        <f t="shared" si="1"/>
        <v>0</v>
      </c>
      <c r="J24" s="43"/>
      <c r="K24" s="8"/>
    </row>
    <row r="25" spans="1:11" ht="15" customHeight="1" x14ac:dyDescent="0.2">
      <c r="A25" s="56" t="s">
        <v>81</v>
      </c>
      <c r="B25" s="57" t="s">
        <v>163</v>
      </c>
      <c r="C25" s="58" t="s">
        <v>80</v>
      </c>
      <c r="D25" s="59"/>
      <c r="E25" s="67"/>
      <c r="F25" s="60"/>
      <c r="G25" s="63"/>
      <c r="H25" s="60">
        <f t="shared" si="0"/>
        <v>0</v>
      </c>
      <c r="I25" s="62">
        <f t="shared" si="1"/>
        <v>0</v>
      </c>
      <c r="J25" s="43"/>
      <c r="K25" s="8"/>
    </row>
    <row r="26" spans="1:11" ht="15" customHeight="1" x14ac:dyDescent="0.2">
      <c r="A26" s="56" t="s">
        <v>150</v>
      </c>
      <c r="B26" s="118" t="s">
        <v>164</v>
      </c>
      <c r="C26" s="59" t="s">
        <v>80</v>
      </c>
      <c r="D26" s="59"/>
      <c r="E26" s="67"/>
      <c r="F26" s="60"/>
      <c r="G26" s="63"/>
      <c r="H26" s="60">
        <f t="shared" si="0"/>
        <v>0</v>
      </c>
      <c r="I26" s="62">
        <f t="shared" si="1"/>
        <v>0</v>
      </c>
      <c r="J26" s="43"/>
      <c r="K26" s="8"/>
    </row>
    <row r="27" spans="1:11" s="10" customFormat="1" ht="15" customHeight="1" x14ac:dyDescent="0.2">
      <c r="A27" s="64" t="s">
        <v>64</v>
      </c>
      <c r="B27" s="65" t="s">
        <v>59</v>
      </c>
      <c r="C27" s="98"/>
      <c r="D27" s="99"/>
      <c r="E27" s="155"/>
      <c r="F27" s="99"/>
      <c r="G27" s="100"/>
      <c r="H27" s="66">
        <f>SUM(H28:H30)</f>
        <v>0</v>
      </c>
      <c r="I27" s="55">
        <f>SUM(I28:I30)</f>
        <v>0</v>
      </c>
      <c r="J27" s="12"/>
    </row>
    <row r="28" spans="1:11" ht="15" customHeight="1" x14ac:dyDescent="0.2">
      <c r="A28" s="56" t="s">
        <v>60</v>
      </c>
      <c r="B28" s="57" t="s">
        <v>62</v>
      </c>
      <c r="C28" s="58" t="s">
        <v>65</v>
      </c>
      <c r="D28" s="59"/>
      <c r="E28" s="67"/>
      <c r="F28" s="60"/>
      <c r="G28" s="61"/>
      <c r="H28" s="60">
        <f t="shared" si="0"/>
        <v>0</v>
      </c>
      <c r="I28" s="62">
        <f t="shared" si="1"/>
        <v>0</v>
      </c>
      <c r="K28" s="8"/>
    </row>
    <row r="29" spans="1:11" ht="15" customHeight="1" x14ac:dyDescent="0.2">
      <c r="A29" s="56" t="s">
        <v>61</v>
      </c>
      <c r="B29" s="57" t="s">
        <v>152</v>
      </c>
      <c r="C29" s="68" t="s">
        <v>65</v>
      </c>
      <c r="D29" s="59"/>
      <c r="E29" s="69"/>
      <c r="F29" s="60"/>
      <c r="G29" s="63"/>
      <c r="H29" s="60">
        <f t="shared" si="0"/>
        <v>0</v>
      </c>
      <c r="I29" s="62">
        <f t="shared" si="1"/>
        <v>0</v>
      </c>
      <c r="K29" s="8"/>
    </row>
    <row r="30" spans="1:11" ht="15" customHeight="1" x14ac:dyDescent="0.2">
      <c r="A30" s="56" t="s">
        <v>125</v>
      </c>
      <c r="B30" s="57" t="s">
        <v>151</v>
      </c>
      <c r="C30" s="70" t="s">
        <v>79</v>
      </c>
      <c r="D30" s="59"/>
      <c r="E30" s="71"/>
      <c r="F30" s="60"/>
      <c r="G30" s="72"/>
      <c r="H30" s="60">
        <f t="shared" si="0"/>
        <v>0</v>
      </c>
      <c r="I30" s="62">
        <f t="shared" si="1"/>
        <v>0</v>
      </c>
      <c r="K30" s="8"/>
    </row>
    <row r="31" spans="1:11" s="10" customFormat="1" ht="15" customHeight="1" x14ac:dyDescent="0.2">
      <c r="A31" s="64" t="s">
        <v>121</v>
      </c>
      <c r="B31" s="117" t="s">
        <v>120</v>
      </c>
      <c r="C31" s="98"/>
      <c r="D31" s="99"/>
      <c r="E31" s="155"/>
      <c r="F31" s="99"/>
      <c r="G31" s="100"/>
      <c r="H31" s="66">
        <f>SUM(H32:H36)</f>
        <v>0</v>
      </c>
      <c r="I31" s="54">
        <f>SUM(I32:I36)</f>
        <v>0</v>
      </c>
      <c r="J31" s="37"/>
    </row>
    <row r="32" spans="1:11" ht="15" customHeight="1" x14ac:dyDescent="0.2">
      <c r="A32" s="56" t="s">
        <v>122</v>
      </c>
      <c r="B32" s="57" t="s">
        <v>199</v>
      </c>
      <c r="C32" s="68" t="s">
        <v>79</v>
      </c>
      <c r="D32" s="113"/>
      <c r="E32" s="60"/>
      <c r="F32" s="60"/>
      <c r="G32" s="113"/>
      <c r="H32" s="60">
        <f t="shared" si="0"/>
        <v>0</v>
      </c>
      <c r="I32" s="62">
        <f t="shared" si="1"/>
        <v>0</v>
      </c>
      <c r="K32" s="8"/>
    </row>
    <row r="33" spans="1:11" ht="15" customHeight="1" x14ac:dyDescent="0.2">
      <c r="A33" s="56" t="s">
        <v>154</v>
      </c>
      <c r="B33" s="57" t="s">
        <v>153</v>
      </c>
      <c r="C33" s="68" t="s">
        <v>79</v>
      </c>
      <c r="D33" s="113"/>
      <c r="E33" s="60"/>
      <c r="F33" s="60"/>
      <c r="G33" s="113"/>
      <c r="H33" s="60">
        <f t="shared" si="0"/>
        <v>0</v>
      </c>
      <c r="I33" s="62">
        <f t="shared" si="1"/>
        <v>0</v>
      </c>
      <c r="K33" s="8"/>
    </row>
    <row r="34" spans="1:11" ht="15" customHeight="1" x14ac:dyDescent="0.2">
      <c r="A34" s="56" t="s">
        <v>155</v>
      </c>
      <c r="B34" s="57" t="s">
        <v>200</v>
      </c>
      <c r="C34" s="68" t="s">
        <v>158</v>
      </c>
      <c r="D34" s="113"/>
      <c r="E34" s="60"/>
      <c r="F34" s="60"/>
      <c r="G34" s="113"/>
      <c r="H34" s="60">
        <f t="shared" si="0"/>
        <v>0</v>
      </c>
      <c r="I34" s="62">
        <f t="shared" si="1"/>
        <v>0</v>
      </c>
      <c r="K34" s="8"/>
    </row>
    <row r="35" spans="1:11" ht="15" customHeight="1" x14ac:dyDescent="0.2">
      <c r="A35" s="56" t="s">
        <v>157</v>
      </c>
      <c r="B35" s="57" t="s">
        <v>201</v>
      </c>
      <c r="C35" s="68" t="s">
        <v>158</v>
      </c>
      <c r="D35" s="113"/>
      <c r="E35" s="60"/>
      <c r="F35" s="60"/>
      <c r="G35" s="113"/>
      <c r="H35" s="60">
        <f t="shared" si="0"/>
        <v>0</v>
      </c>
      <c r="I35" s="62">
        <f t="shared" si="1"/>
        <v>0</v>
      </c>
      <c r="K35" s="8"/>
    </row>
    <row r="36" spans="1:11" ht="15" customHeight="1" x14ac:dyDescent="0.2">
      <c r="A36" s="56" t="s">
        <v>159</v>
      </c>
      <c r="B36" s="57" t="s">
        <v>246</v>
      </c>
      <c r="C36" s="68" t="s">
        <v>79</v>
      </c>
      <c r="D36" s="113"/>
      <c r="E36" s="60"/>
      <c r="F36" s="60"/>
      <c r="G36" s="113"/>
      <c r="H36" s="60">
        <f t="shared" si="0"/>
        <v>0</v>
      </c>
      <c r="I36" s="62">
        <f t="shared" si="1"/>
        <v>0</v>
      </c>
      <c r="K36" s="8"/>
    </row>
    <row r="37" spans="1:11" s="10" customFormat="1" ht="15" customHeight="1" x14ac:dyDescent="0.2">
      <c r="A37" s="236" t="s">
        <v>88</v>
      </c>
      <c r="B37" s="236"/>
      <c r="C37" s="236"/>
      <c r="D37" s="236"/>
      <c r="E37" s="236"/>
      <c r="F37" s="237">
        <f>H19+H31+H27</f>
        <v>0</v>
      </c>
      <c r="G37" s="237"/>
      <c r="H37" s="237"/>
      <c r="I37" s="237"/>
      <c r="J37" s="101"/>
      <c r="K37" s="73"/>
    </row>
    <row r="38" spans="1:11" s="10" customFormat="1" ht="15" customHeight="1" x14ac:dyDescent="0.2">
      <c r="A38" s="236" t="s">
        <v>166</v>
      </c>
      <c r="B38" s="236"/>
      <c r="C38" s="236"/>
      <c r="D38" s="236"/>
      <c r="E38" s="236"/>
      <c r="F38" s="238">
        <f>F39-F37</f>
        <v>0</v>
      </c>
      <c r="G38" s="239"/>
      <c r="H38" s="239"/>
      <c r="I38" s="240"/>
      <c r="J38" s="12"/>
      <c r="K38" s="73"/>
    </row>
    <row r="39" spans="1:11" s="10" customFormat="1" ht="15" customHeight="1" x14ac:dyDescent="0.2">
      <c r="A39" s="236" t="s">
        <v>181</v>
      </c>
      <c r="B39" s="236"/>
      <c r="C39" s="236"/>
      <c r="D39" s="236"/>
      <c r="E39" s="236"/>
      <c r="F39" s="237">
        <f>I19+I31+I27</f>
        <v>0</v>
      </c>
      <c r="G39" s="237"/>
      <c r="H39" s="237"/>
      <c r="I39" s="237"/>
      <c r="J39" s="101"/>
      <c r="K39" s="73"/>
    </row>
    <row r="40" spans="1:11" ht="15" customHeight="1" x14ac:dyDescent="0.2">
      <c r="A40" s="201" t="s">
        <v>173</v>
      </c>
      <c r="B40" s="202"/>
      <c r="C40" s="203"/>
      <c r="D40" s="203"/>
      <c r="E40" s="203"/>
      <c r="F40" s="150"/>
      <c r="G40" s="150"/>
      <c r="H40" s="201" t="s">
        <v>89</v>
      </c>
      <c r="I40" s="205"/>
      <c r="J40" s="102"/>
    </row>
    <row r="41" spans="1:11" ht="15" customHeight="1" x14ac:dyDescent="0.2">
      <c r="A41" s="198"/>
      <c r="B41" s="199"/>
      <c r="C41" s="199"/>
      <c r="D41" s="199"/>
      <c r="E41" s="199"/>
      <c r="F41" s="199"/>
      <c r="G41" s="200"/>
      <c r="H41" s="206"/>
      <c r="I41" s="207"/>
    </row>
    <row r="42" spans="1:11" ht="15" customHeight="1" x14ac:dyDescent="0.2">
      <c r="A42" s="204" t="s">
        <v>6</v>
      </c>
      <c r="B42" s="203"/>
      <c r="C42" s="203"/>
      <c r="D42" s="203"/>
      <c r="E42" s="203"/>
      <c r="F42" s="150"/>
      <c r="G42" s="150"/>
      <c r="H42" s="149" t="s">
        <v>7</v>
      </c>
      <c r="I42" s="152"/>
    </row>
    <row r="43" spans="1:11" s="11" customFormat="1" ht="15" customHeight="1" x14ac:dyDescent="0.2">
      <c r="A43" s="341"/>
      <c r="B43" s="390"/>
      <c r="C43" s="390"/>
      <c r="D43" s="390"/>
      <c r="E43" s="390"/>
      <c r="F43" s="151"/>
      <c r="G43" s="151"/>
      <c r="H43" s="206"/>
      <c r="I43" s="207"/>
      <c r="K43" s="6"/>
    </row>
    <row r="44" spans="1:11" s="11" customFormat="1" ht="15" customHeight="1" x14ac:dyDescent="0.2">
      <c r="A44" s="201" t="s">
        <v>8</v>
      </c>
      <c r="B44" s="202"/>
      <c r="C44" s="202"/>
      <c r="D44" s="202"/>
      <c r="E44" s="202"/>
      <c r="F44" s="202"/>
      <c r="G44" s="202"/>
      <c r="H44" s="202"/>
      <c r="I44" s="205"/>
      <c r="K44" s="6"/>
    </row>
    <row r="45" spans="1:11" s="11" customFormat="1" ht="15" customHeight="1" x14ac:dyDescent="0.2">
      <c r="A45" s="208" t="s">
        <v>180</v>
      </c>
      <c r="B45" s="209"/>
      <c r="C45" s="209"/>
      <c r="D45" s="209"/>
      <c r="E45" s="209"/>
      <c r="F45" s="209"/>
      <c r="G45" s="209"/>
      <c r="H45" s="209"/>
      <c r="I45" s="210"/>
      <c r="K45" s="6"/>
    </row>
    <row r="46" spans="1:11" s="11" customFormat="1" ht="15" customHeight="1" x14ac:dyDescent="0.2">
      <c r="A46" s="208"/>
      <c r="B46" s="209"/>
      <c r="C46" s="209"/>
      <c r="D46" s="209"/>
      <c r="E46" s="209"/>
      <c r="F46" s="209"/>
      <c r="G46" s="209"/>
      <c r="H46" s="209"/>
      <c r="I46" s="210"/>
      <c r="K46" s="6"/>
    </row>
    <row r="47" spans="1:11" s="11" customFormat="1" ht="15" customHeight="1" x14ac:dyDescent="0.2">
      <c r="A47" s="246"/>
      <c r="B47" s="244"/>
      <c r="C47" s="244"/>
      <c r="D47" s="244"/>
      <c r="E47" s="244"/>
      <c r="F47" s="244"/>
      <c r="G47" s="244"/>
      <c r="H47" s="244"/>
      <c r="I47" s="245"/>
      <c r="K47" s="6"/>
    </row>
    <row r="48" spans="1:11" hidden="1" x14ac:dyDescent="0.2"/>
    <row r="49" hidden="1" x14ac:dyDescent="0.2"/>
    <row r="50" hidden="1" x14ac:dyDescent="0.2"/>
    <row r="51" hidden="1" x14ac:dyDescent="0.2"/>
    <row r="52" hidden="1" x14ac:dyDescent="0.2"/>
  </sheetData>
  <mergeCells count="72">
    <mergeCell ref="A1:G2"/>
    <mergeCell ref="H1:I1"/>
    <mergeCell ref="H2:I2"/>
    <mergeCell ref="A5:C5"/>
    <mergeCell ref="D5:G5"/>
    <mergeCell ref="H5:I5"/>
    <mergeCell ref="A3:G3"/>
    <mergeCell ref="A4:G4"/>
    <mergeCell ref="A6:C6"/>
    <mergeCell ref="D6:G6"/>
    <mergeCell ref="H6:I6"/>
    <mergeCell ref="A37:E37"/>
    <mergeCell ref="F37:I37"/>
    <mergeCell ref="F8:G8"/>
    <mergeCell ref="H7:I7"/>
    <mergeCell ref="H8:I8"/>
    <mergeCell ref="D16:E16"/>
    <mergeCell ref="D17:E17"/>
    <mergeCell ref="F16:G16"/>
    <mergeCell ref="F17:G17"/>
    <mergeCell ref="B9:C9"/>
    <mergeCell ref="B10:C10"/>
    <mergeCell ref="B11:C11"/>
    <mergeCell ref="B15:C15"/>
    <mergeCell ref="A42:E42"/>
    <mergeCell ref="A43:E43"/>
    <mergeCell ref="A44:I44"/>
    <mergeCell ref="A47:I47"/>
    <mergeCell ref="A45:I46"/>
    <mergeCell ref="H40:I40"/>
    <mergeCell ref="H41:I41"/>
    <mergeCell ref="A38:E38"/>
    <mergeCell ref="F38:I38"/>
    <mergeCell ref="D7:E7"/>
    <mergeCell ref="F7:G7"/>
    <mergeCell ref="B7:C7"/>
    <mergeCell ref="B8:C8"/>
    <mergeCell ref="D8:E8"/>
    <mergeCell ref="A39:E39"/>
    <mergeCell ref="F39:I39"/>
    <mergeCell ref="D10:E10"/>
    <mergeCell ref="D11:E11"/>
    <mergeCell ref="H43:I43"/>
    <mergeCell ref="A41:G41"/>
    <mergeCell ref="B12:C12"/>
    <mergeCell ref="B13:C13"/>
    <mergeCell ref="B14:C14"/>
    <mergeCell ref="D12:E12"/>
    <mergeCell ref="D13:E13"/>
    <mergeCell ref="D14:E14"/>
    <mergeCell ref="D15:E15"/>
    <mergeCell ref="F15:G15"/>
    <mergeCell ref="H15:I15"/>
    <mergeCell ref="F12:G12"/>
    <mergeCell ref="H17:I17"/>
    <mergeCell ref="A40:E40"/>
    <mergeCell ref="H16:I16"/>
    <mergeCell ref="B16:C16"/>
    <mergeCell ref="B17:C17"/>
    <mergeCell ref="H4:I4"/>
    <mergeCell ref="F13:G13"/>
    <mergeCell ref="F14:G14"/>
    <mergeCell ref="H12:I12"/>
    <mergeCell ref="H13:I13"/>
    <mergeCell ref="H14:I14"/>
    <mergeCell ref="F9:G9"/>
    <mergeCell ref="F10:G10"/>
    <mergeCell ref="F11:G11"/>
    <mergeCell ref="H9:I9"/>
    <mergeCell ref="H10:I10"/>
    <mergeCell ref="H11:I11"/>
    <mergeCell ref="D9:E9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K49"/>
  <sheetViews>
    <sheetView zoomScaleNormal="100" zoomScaleSheetLayoutView="100" workbookViewId="0">
      <selection sqref="A1:G2"/>
    </sheetView>
    <sheetView workbookViewId="1">
      <selection sqref="A1:G2"/>
    </sheetView>
  </sheetViews>
  <sheetFormatPr defaultColWidth="0" defaultRowHeight="12.75" zeroHeight="1" x14ac:dyDescent="0.2"/>
  <cols>
    <col min="1" max="1" width="5.7109375" style="8" customWidth="1"/>
    <col min="2" max="2" width="30" style="8" customWidth="1"/>
    <col min="3" max="4" width="4.7109375" style="8" customWidth="1"/>
    <col min="5" max="6" width="8.7109375" style="8" customWidth="1"/>
    <col min="7" max="7" width="7.7109375" style="8" customWidth="1"/>
    <col min="8" max="9" width="10.7109375" style="8" customWidth="1"/>
    <col min="10" max="10" width="15.7109375" style="11" hidden="1" customWidth="1"/>
    <col min="11" max="11" width="6.7109375" style="6" hidden="1" customWidth="1"/>
    <col min="12" max="16384" width="9.140625" style="8" hidden="1"/>
  </cols>
  <sheetData>
    <row r="1" spans="1:11" ht="15" customHeight="1" x14ac:dyDescent="0.2">
      <c r="A1" s="412" t="s">
        <v>183</v>
      </c>
      <c r="B1" s="413"/>
      <c r="C1" s="413"/>
      <c r="D1" s="413"/>
      <c r="E1" s="413"/>
      <c r="F1" s="413"/>
      <c r="G1" s="414"/>
      <c r="H1" s="416" t="s">
        <v>1</v>
      </c>
      <c r="I1" s="417"/>
    </row>
    <row r="2" spans="1:11" ht="15" customHeight="1" x14ac:dyDescent="0.2">
      <c r="A2" s="415"/>
      <c r="B2" s="221"/>
      <c r="C2" s="221"/>
      <c r="D2" s="221"/>
      <c r="E2" s="221"/>
      <c r="F2" s="221"/>
      <c r="G2" s="222"/>
      <c r="H2" s="228" t="s">
        <v>184</v>
      </c>
      <c r="I2" s="418"/>
    </row>
    <row r="3" spans="1:11" ht="15" customHeight="1" x14ac:dyDescent="0.2">
      <c r="A3" s="421" t="s">
        <v>2</v>
      </c>
      <c r="B3" s="224"/>
      <c r="C3" s="224"/>
      <c r="D3" s="224"/>
      <c r="E3" s="224"/>
      <c r="F3" s="224"/>
      <c r="G3" s="224"/>
      <c r="H3" s="163" t="s">
        <v>197</v>
      </c>
      <c r="I3" s="171"/>
    </row>
    <row r="4" spans="1:11" ht="15" customHeight="1" x14ac:dyDescent="0.2">
      <c r="A4" s="407"/>
      <c r="B4" s="199"/>
      <c r="C4" s="199"/>
      <c r="D4" s="199"/>
      <c r="E4" s="199"/>
      <c r="F4" s="199"/>
      <c r="G4" s="199"/>
      <c r="H4" s="206"/>
      <c r="I4" s="340"/>
    </row>
    <row r="5" spans="1:11" ht="15" customHeight="1" x14ac:dyDescent="0.2">
      <c r="A5" s="419" t="s">
        <v>54</v>
      </c>
      <c r="B5" s="215"/>
      <c r="C5" s="215"/>
      <c r="D5" s="223" t="s">
        <v>179</v>
      </c>
      <c r="E5" s="224"/>
      <c r="F5" s="224"/>
      <c r="G5" s="225"/>
      <c r="H5" s="223" t="s">
        <v>182</v>
      </c>
      <c r="I5" s="420"/>
    </row>
    <row r="6" spans="1:11" ht="30" customHeight="1" x14ac:dyDescent="0.2">
      <c r="A6" s="410" t="s">
        <v>165</v>
      </c>
      <c r="B6" s="242"/>
      <c r="C6" s="243"/>
      <c r="D6" s="246" t="s">
        <v>178</v>
      </c>
      <c r="E6" s="244"/>
      <c r="F6" s="244"/>
      <c r="G6" s="245"/>
      <c r="H6" s="244"/>
      <c r="I6" s="411"/>
      <c r="K6" s="8"/>
    </row>
    <row r="7" spans="1:11" ht="15" customHeight="1" x14ac:dyDescent="0.2">
      <c r="A7" s="172" t="s">
        <v>55</v>
      </c>
      <c r="B7" s="388" t="s">
        <v>185</v>
      </c>
      <c r="C7" s="389"/>
      <c r="D7" s="388" t="s">
        <v>175</v>
      </c>
      <c r="E7" s="389"/>
      <c r="F7" s="388" t="s">
        <v>176</v>
      </c>
      <c r="G7" s="389"/>
      <c r="H7" s="388" t="s">
        <v>177</v>
      </c>
      <c r="I7" s="401"/>
      <c r="K7" s="8"/>
    </row>
    <row r="8" spans="1:11" ht="15" customHeight="1" x14ac:dyDescent="0.2">
      <c r="A8" s="173"/>
      <c r="B8" s="386"/>
      <c r="C8" s="387"/>
      <c r="D8" s="386"/>
      <c r="E8" s="387"/>
      <c r="F8" s="386"/>
      <c r="G8" s="387"/>
      <c r="H8" s="386"/>
      <c r="I8" s="391"/>
      <c r="K8" s="8"/>
    </row>
    <row r="9" spans="1:11" ht="15" customHeight="1" x14ac:dyDescent="0.2">
      <c r="A9" s="173"/>
      <c r="B9" s="386"/>
      <c r="C9" s="387"/>
      <c r="D9" s="386"/>
      <c r="E9" s="387"/>
      <c r="F9" s="386"/>
      <c r="G9" s="387"/>
      <c r="H9" s="386"/>
      <c r="I9" s="391"/>
      <c r="K9" s="8"/>
    </row>
    <row r="10" spans="1:11" ht="15" customHeight="1" x14ac:dyDescent="0.2">
      <c r="A10" s="173"/>
      <c r="B10" s="386"/>
      <c r="C10" s="387"/>
      <c r="D10" s="386"/>
      <c r="E10" s="387"/>
      <c r="F10" s="386"/>
      <c r="G10" s="387"/>
      <c r="H10" s="386"/>
      <c r="I10" s="391"/>
      <c r="K10" s="8"/>
    </row>
    <row r="11" spans="1:11" ht="15" customHeight="1" x14ac:dyDescent="0.2">
      <c r="A11" s="173"/>
      <c r="B11" s="386"/>
      <c r="C11" s="387"/>
      <c r="D11" s="386"/>
      <c r="E11" s="387"/>
      <c r="F11" s="386"/>
      <c r="G11" s="387"/>
      <c r="H11" s="386"/>
      <c r="I11" s="391"/>
      <c r="K11" s="8"/>
    </row>
    <row r="12" spans="1:11" ht="15" customHeight="1" x14ac:dyDescent="0.2">
      <c r="A12" s="173"/>
      <c r="B12" s="386"/>
      <c r="C12" s="387"/>
      <c r="D12" s="386"/>
      <c r="E12" s="387"/>
      <c r="F12" s="386"/>
      <c r="G12" s="387"/>
      <c r="H12" s="386"/>
      <c r="I12" s="391"/>
      <c r="K12" s="8"/>
    </row>
    <row r="13" spans="1:11" ht="15" customHeight="1" x14ac:dyDescent="0.2">
      <c r="A13" s="173"/>
      <c r="B13" s="386"/>
      <c r="C13" s="387"/>
      <c r="D13" s="386"/>
      <c r="E13" s="387"/>
      <c r="F13" s="386"/>
      <c r="G13" s="387"/>
      <c r="H13" s="386"/>
      <c r="I13" s="391"/>
      <c r="K13" s="8"/>
    </row>
    <row r="14" spans="1:11" ht="15" customHeight="1" x14ac:dyDescent="0.2">
      <c r="A14" s="173"/>
      <c r="B14" s="386"/>
      <c r="C14" s="387"/>
      <c r="D14" s="386"/>
      <c r="E14" s="387"/>
      <c r="F14" s="386"/>
      <c r="G14" s="387"/>
      <c r="H14" s="386"/>
      <c r="I14" s="391"/>
      <c r="K14" s="8"/>
    </row>
    <row r="15" spans="1:11" ht="15" customHeight="1" x14ac:dyDescent="0.2">
      <c r="A15" s="173"/>
      <c r="B15" s="386"/>
      <c r="C15" s="387"/>
      <c r="D15" s="386"/>
      <c r="E15" s="387"/>
      <c r="F15" s="386"/>
      <c r="G15" s="387"/>
      <c r="H15" s="386"/>
      <c r="I15" s="391"/>
      <c r="K15" s="8"/>
    </row>
    <row r="16" spans="1:11" ht="15" customHeight="1" x14ac:dyDescent="0.2">
      <c r="A16" s="173"/>
      <c r="B16" s="386"/>
      <c r="C16" s="387"/>
      <c r="D16" s="386"/>
      <c r="E16" s="387"/>
      <c r="F16" s="386"/>
      <c r="G16" s="387"/>
      <c r="H16" s="386"/>
      <c r="I16" s="391"/>
      <c r="K16" s="8"/>
    </row>
    <row r="17" spans="1:11" ht="15" customHeight="1" x14ac:dyDescent="0.2">
      <c r="A17" s="173"/>
      <c r="B17" s="386"/>
      <c r="C17" s="387"/>
      <c r="D17" s="386"/>
      <c r="E17" s="387"/>
      <c r="F17" s="386"/>
      <c r="G17" s="387"/>
      <c r="H17" s="386"/>
      <c r="I17" s="391"/>
      <c r="K17" s="8"/>
    </row>
    <row r="18" spans="1:11" ht="15" customHeight="1" x14ac:dyDescent="0.2">
      <c r="A18" s="172" t="s">
        <v>55</v>
      </c>
      <c r="B18" s="388" t="s">
        <v>186</v>
      </c>
      <c r="C18" s="389"/>
      <c r="D18" s="388" t="s">
        <v>175</v>
      </c>
      <c r="E18" s="389"/>
      <c r="F18" s="388" t="s">
        <v>176</v>
      </c>
      <c r="G18" s="389"/>
      <c r="H18" s="388" t="s">
        <v>177</v>
      </c>
      <c r="I18" s="401"/>
      <c r="K18" s="8"/>
    </row>
    <row r="19" spans="1:11" ht="15" customHeight="1" x14ac:dyDescent="0.2">
      <c r="A19" s="173"/>
      <c r="B19" s="386"/>
      <c r="C19" s="387"/>
      <c r="D19" s="386"/>
      <c r="E19" s="387"/>
      <c r="F19" s="386"/>
      <c r="G19" s="387"/>
      <c r="H19" s="386"/>
      <c r="I19" s="391"/>
      <c r="K19" s="8"/>
    </row>
    <row r="20" spans="1:11" ht="15" customHeight="1" x14ac:dyDescent="0.2">
      <c r="A20" s="173"/>
      <c r="B20" s="386"/>
      <c r="C20" s="387"/>
      <c r="D20" s="386"/>
      <c r="E20" s="387"/>
      <c r="F20" s="386"/>
      <c r="G20" s="387"/>
      <c r="H20" s="386"/>
      <c r="I20" s="391"/>
      <c r="K20" s="8"/>
    </row>
    <row r="21" spans="1:11" ht="15" customHeight="1" x14ac:dyDescent="0.2">
      <c r="A21" s="173"/>
      <c r="B21" s="386"/>
      <c r="C21" s="387"/>
      <c r="D21" s="386"/>
      <c r="E21" s="387"/>
      <c r="F21" s="386"/>
      <c r="G21" s="387"/>
      <c r="H21" s="386"/>
      <c r="I21" s="391"/>
      <c r="K21" s="8"/>
    </row>
    <row r="22" spans="1:11" ht="15" customHeight="1" x14ac:dyDescent="0.2">
      <c r="A22" s="173"/>
      <c r="B22" s="386"/>
      <c r="C22" s="387"/>
      <c r="D22" s="386"/>
      <c r="E22" s="387"/>
      <c r="F22" s="386"/>
      <c r="G22" s="387"/>
      <c r="H22" s="386"/>
      <c r="I22" s="391"/>
      <c r="K22" s="8"/>
    </row>
    <row r="23" spans="1:11" ht="15" customHeight="1" x14ac:dyDescent="0.2">
      <c r="A23" s="173"/>
      <c r="B23" s="386"/>
      <c r="C23" s="387"/>
      <c r="D23" s="386"/>
      <c r="E23" s="387"/>
      <c r="F23" s="386"/>
      <c r="G23" s="387"/>
      <c r="H23" s="386"/>
      <c r="I23" s="391"/>
      <c r="K23" s="8"/>
    </row>
    <row r="24" spans="1:11" ht="15" customHeight="1" x14ac:dyDescent="0.2">
      <c r="A24" s="173"/>
      <c r="B24" s="386"/>
      <c r="C24" s="387"/>
      <c r="D24" s="386"/>
      <c r="E24" s="387"/>
      <c r="F24" s="386"/>
      <c r="G24" s="387"/>
      <c r="H24" s="386"/>
      <c r="I24" s="391"/>
      <c r="K24" s="8"/>
    </row>
    <row r="25" spans="1:11" ht="15" customHeight="1" x14ac:dyDescent="0.2">
      <c r="A25" s="173"/>
      <c r="B25" s="386"/>
      <c r="C25" s="387"/>
      <c r="D25" s="386"/>
      <c r="E25" s="387"/>
      <c r="F25" s="386"/>
      <c r="G25" s="387"/>
      <c r="H25" s="386"/>
      <c r="I25" s="391"/>
      <c r="K25" s="8"/>
    </row>
    <row r="26" spans="1:11" ht="15" customHeight="1" x14ac:dyDescent="0.2">
      <c r="A26" s="173"/>
      <c r="B26" s="386"/>
      <c r="C26" s="387"/>
      <c r="D26" s="386"/>
      <c r="E26" s="387"/>
      <c r="F26" s="386"/>
      <c r="G26" s="387"/>
      <c r="H26" s="386"/>
      <c r="I26" s="391"/>
      <c r="K26" s="8"/>
    </row>
    <row r="27" spans="1:11" ht="15" customHeight="1" x14ac:dyDescent="0.2">
      <c r="A27" s="173"/>
      <c r="B27" s="386"/>
      <c r="C27" s="387"/>
      <c r="D27" s="386"/>
      <c r="E27" s="387"/>
      <c r="F27" s="386"/>
      <c r="G27" s="387"/>
      <c r="H27" s="386"/>
      <c r="I27" s="391"/>
      <c r="K27" s="8"/>
    </row>
    <row r="28" spans="1:11" ht="15" customHeight="1" x14ac:dyDescent="0.2">
      <c r="A28" s="173"/>
      <c r="B28" s="386"/>
      <c r="C28" s="387"/>
      <c r="D28" s="386"/>
      <c r="E28" s="387"/>
      <c r="F28" s="386"/>
      <c r="G28" s="387"/>
      <c r="H28" s="386"/>
      <c r="I28" s="391"/>
      <c r="K28" s="8"/>
    </row>
    <row r="29" spans="1:11" ht="15" customHeight="1" x14ac:dyDescent="0.2">
      <c r="A29" s="173"/>
      <c r="B29" s="168"/>
      <c r="C29" s="169"/>
      <c r="D29" s="168"/>
      <c r="E29" s="169"/>
      <c r="F29" s="168"/>
      <c r="G29" s="169"/>
      <c r="H29" s="168"/>
      <c r="I29" s="174"/>
      <c r="K29" s="8"/>
    </row>
    <row r="30" spans="1:11" ht="15" customHeight="1" x14ac:dyDescent="0.2">
      <c r="A30" s="172" t="s">
        <v>55</v>
      </c>
      <c r="B30" s="388" t="s">
        <v>191</v>
      </c>
      <c r="C30" s="389"/>
      <c r="D30" s="388" t="s">
        <v>175</v>
      </c>
      <c r="E30" s="389"/>
      <c r="F30" s="388" t="s">
        <v>192</v>
      </c>
      <c r="G30" s="389"/>
      <c r="H30" s="388" t="s">
        <v>193</v>
      </c>
      <c r="I30" s="401"/>
      <c r="K30" s="8"/>
    </row>
    <row r="31" spans="1:11" ht="15" customHeight="1" x14ac:dyDescent="0.2">
      <c r="A31" s="173"/>
      <c r="B31" s="386"/>
      <c r="C31" s="387"/>
      <c r="D31" s="386"/>
      <c r="E31" s="387"/>
      <c r="F31" s="386"/>
      <c r="G31" s="387"/>
      <c r="H31" s="386"/>
      <c r="I31" s="391"/>
      <c r="K31" s="8"/>
    </row>
    <row r="32" spans="1:11" ht="15" customHeight="1" x14ac:dyDescent="0.2">
      <c r="A32" s="173"/>
      <c r="B32" s="386"/>
      <c r="C32" s="387"/>
      <c r="D32" s="386"/>
      <c r="E32" s="387"/>
      <c r="F32" s="386"/>
      <c r="G32" s="387"/>
      <c r="H32" s="386"/>
      <c r="I32" s="391"/>
      <c r="K32" s="8"/>
    </row>
    <row r="33" spans="1:11" ht="15" customHeight="1" x14ac:dyDescent="0.2">
      <c r="A33" s="173"/>
      <c r="B33" s="386"/>
      <c r="C33" s="387"/>
      <c r="D33" s="386"/>
      <c r="E33" s="387"/>
      <c r="F33" s="386"/>
      <c r="G33" s="387"/>
      <c r="H33" s="386"/>
      <c r="I33" s="391"/>
      <c r="K33" s="8"/>
    </row>
    <row r="34" spans="1:11" ht="15" customHeight="1" x14ac:dyDescent="0.2">
      <c r="A34" s="173"/>
      <c r="B34" s="386"/>
      <c r="C34" s="387"/>
      <c r="D34" s="386"/>
      <c r="E34" s="387"/>
      <c r="F34" s="386"/>
      <c r="G34" s="387"/>
      <c r="H34" s="386"/>
      <c r="I34" s="391"/>
      <c r="K34" s="8"/>
    </row>
    <row r="35" spans="1:11" s="10" customFormat="1" ht="15" customHeight="1" x14ac:dyDescent="0.2">
      <c r="A35" s="402" t="s">
        <v>187</v>
      </c>
      <c r="B35" s="236"/>
      <c r="C35" s="236"/>
      <c r="D35" s="236"/>
      <c r="E35" s="236"/>
      <c r="F35" s="237"/>
      <c r="G35" s="237"/>
      <c r="H35" s="237"/>
      <c r="I35" s="404"/>
      <c r="J35" s="101"/>
      <c r="K35" s="73"/>
    </row>
    <row r="36" spans="1:11" s="10" customFormat="1" ht="15" customHeight="1" x14ac:dyDescent="0.2">
      <c r="A36" s="398" t="s">
        <v>188</v>
      </c>
      <c r="B36" s="399"/>
      <c r="C36" s="399"/>
      <c r="D36" s="399"/>
      <c r="E36" s="400"/>
      <c r="F36" s="164"/>
      <c r="G36" s="165"/>
      <c r="H36" s="165"/>
      <c r="I36" s="175"/>
      <c r="J36" s="101"/>
      <c r="K36" s="73"/>
    </row>
    <row r="37" spans="1:11" s="10" customFormat="1" ht="15" customHeight="1" x14ac:dyDescent="0.2">
      <c r="A37" s="398" t="s">
        <v>189</v>
      </c>
      <c r="B37" s="399"/>
      <c r="C37" s="399"/>
      <c r="D37" s="399"/>
      <c r="E37" s="400"/>
      <c r="F37" s="164"/>
      <c r="G37" s="165"/>
      <c r="H37" s="165"/>
      <c r="I37" s="175"/>
      <c r="J37" s="101"/>
      <c r="K37" s="73"/>
    </row>
    <row r="38" spans="1:11" s="10" customFormat="1" ht="15" customHeight="1" x14ac:dyDescent="0.2">
      <c r="A38" s="398" t="s">
        <v>190</v>
      </c>
      <c r="B38" s="399"/>
      <c r="C38" s="399"/>
      <c r="D38" s="399"/>
      <c r="E38" s="400"/>
      <c r="F38" s="164"/>
      <c r="G38" s="165"/>
      <c r="H38" s="165"/>
      <c r="I38" s="175"/>
      <c r="J38" s="101"/>
      <c r="K38" s="73"/>
    </row>
    <row r="39" spans="1:11" s="10" customFormat="1" ht="15" customHeight="1" x14ac:dyDescent="0.2">
      <c r="A39" s="398" t="s">
        <v>194</v>
      </c>
      <c r="B39" s="399"/>
      <c r="C39" s="399"/>
      <c r="D39" s="399"/>
      <c r="E39" s="400"/>
      <c r="F39" s="164"/>
      <c r="G39" s="165"/>
      <c r="H39" s="165"/>
      <c r="I39" s="175"/>
      <c r="J39" s="101"/>
      <c r="K39" s="73"/>
    </row>
    <row r="40" spans="1:11" s="10" customFormat="1" ht="15" customHeight="1" x14ac:dyDescent="0.2">
      <c r="A40" s="402" t="s">
        <v>181</v>
      </c>
      <c r="B40" s="236"/>
      <c r="C40" s="236"/>
      <c r="D40" s="236"/>
      <c r="E40" s="236"/>
      <c r="F40" s="238"/>
      <c r="G40" s="239"/>
      <c r="H40" s="239"/>
      <c r="I40" s="403"/>
      <c r="J40" s="12"/>
      <c r="K40" s="73"/>
    </row>
    <row r="41" spans="1:11" s="10" customFormat="1" ht="15" customHeight="1" x14ac:dyDescent="0.2">
      <c r="A41" s="402" t="s">
        <v>195</v>
      </c>
      <c r="B41" s="236"/>
      <c r="C41" s="236"/>
      <c r="D41" s="236"/>
      <c r="E41" s="236"/>
      <c r="F41" s="237"/>
      <c r="G41" s="237"/>
      <c r="H41" s="237"/>
      <c r="I41" s="404"/>
      <c r="J41" s="101"/>
      <c r="K41" s="73"/>
    </row>
    <row r="42" spans="1:11" ht="15" customHeight="1" x14ac:dyDescent="0.2">
      <c r="A42" s="405" t="s">
        <v>173</v>
      </c>
      <c r="B42" s="202"/>
      <c r="C42" s="203"/>
      <c r="D42" s="203"/>
      <c r="E42" s="203"/>
      <c r="F42" s="160"/>
      <c r="G42" s="160"/>
      <c r="H42" s="201" t="s">
        <v>89</v>
      </c>
      <c r="I42" s="406"/>
      <c r="J42" s="102"/>
    </row>
    <row r="43" spans="1:11" ht="15" customHeight="1" x14ac:dyDescent="0.2">
      <c r="A43" s="407"/>
      <c r="B43" s="199"/>
      <c r="C43" s="199"/>
      <c r="D43" s="199"/>
      <c r="E43" s="199"/>
      <c r="F43" s="199"/>
      <c r="G43" s="200"/>
      <c r="H43" s="206"/>
      <c r="I43" s="340"/>
    </row>
    <row r="44" spans="1:11" ht="15" customHeight="1" x14ac:dyDescent="0.2">
      <c r="A44" s="408" t="s">
        <v>6</v>
      </c>
      <c r="B44" s="203"/>
      <c r="C44" s="203"/>
      <c r="D44" s="203"/>
      <c r="E44" s="203"/>
      <c r="F44" s="160"/>
      <c r="G44" s="160"/>
      <c r="H44" s="159" t="s">
        <v>7</v>
      </c>
      <c r="I44" s="176"/>
    </row>
    <row r="45" spans="1:11" s="11" customFormat="1" ht="15" customHeight="1" x14ac:dyDescent="0.2">
      <c r="A45" s="409"/>
      <c r="B45" s="390"/>
      <c r="C45" s="390"/>
      <c r="D45" s="390"/>
      <c r="E45" s="390"/>
      <c r="F45" s="161"/>
      <c r="G45" s="161"/>
      <c r="H45" s="206"/>
      <c r="I45" s="340"/>
      <c r="K45" s="6"/>
    </row>
    <row r="46" spans="1:11" s="11" customFormat="1" ht="15" customHeight="1" x14ac:dyDescent="0.2">
      <c r="A46" s="405" t="s">
        <v>196</v>
      </c>
      <c r="B46" s="202"/>
      <c r="C46" s="202"/>
      <c r="D46" s="202"/>
      <c r="E46" s="202"/>
      <c r="F46" s="202"/>
      <c r="G46" s="202"/>
      <c r="H46" s="202"/>
      <c r="I46" s="406"/>
      <c r="K46" s="6"/>
    </row>
    <row r="47" spans="1:11" s="11" customFormat="1" ht="15" customHeight="1" x14ac:dyDescent="0.2">
      <c r="A47" s="392"/>
      <c r="B47" s="393"/>
      <c r="C47" s="393"/>
      <c r="D47" s="393"/>
      <c r="E47" s="393"/>
      <c r="F47" s="393"/>
      <c r="G47" s="393"/>
      <c r="H47" s="393"/>
      <c r="I47" s="394"/>
      <c r="K47" s="6"/>
    </row>
    <row r="48" spans="1:11" s="11" customFormat="1" ht="15" customHeight="1" x14ac:dyDescent="0.2">
      <c r="A48" s="392"/>
      <c r="B48" s="393"/>
      <c r="C48" s="393"/>
      <c r="D48" s="393"/>
      <c r="E48" s="393"/>
      <c r="F48" s="393"/>
      <c r="G48" s="393"/>
      <c r="H48" s="393"/>
      <c r="I48" s="394"/>
      <c r="K48" s="6"/>
    </row>
    <row r="49" spans="1:11" s="11" customFormat="1" ht="15" customHeight="1" x14ac:dyDescent="0.2">
      <c r="A49" s="395"/>
      <c r="B49" s="396"/>
      <c r="C49" s="396"/>
      <c r="D49" s="396"/>
      <c r="E49" s="396"/>
      <c r="F49" s="396"/>
      <c r="G49" s="396"/>
      <c r="H49" s="396"/>
      <c r="I49" s="397"/>
      <c r="K49" s="6"/>
    </row>
  </sheetData>
  <mergeCells count="139">
    <mergeCell ref="A1:G2"/>
    <mergeCell ref="H1:I1"/>
    <mergeCell ref="H2:I2"/>
    <mergeCell ref="A5:C5"/>
    <mergeCell ref="D5:G5"/>
    <mergeCell ref="H5:I5"/>
    <mergeCell ref="A3:G3"/>
    <mergeCell ref="A4:G4"/>
    <mergeCell ref="B8:C8"/>
    <mergeCell ref="D8:E8"/>
    <mergeCell ref="F8:G8"/>
    <mergeCell ref="H8:I8"/>
    <mergeCell ref="H4:I4"/>
    <mergeCell ref="B9:C9"/>
    <mergeCell ref="D9:E9"/>
    <mergeCell ref="F9:G9"/>
    <mergeCell ref="H9:I9"/>
    <mergeCell ref="A6:C6"/>
    <mergeCell ref="D6:G6"/>
    <mergeCell ref="H6:I6"/>
    <mergeCell ref="B7:C7"/>
    <mergeCell ref="D7:E7"/>
    <mergeCell ref="F7:G7"/>
    <mergeCell ref="H7:I7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H10:I10"/>
    <mergeCell ref="B11:C11"/>
    <mergeCell ref="D11:E11"/>
    <mergeCell ref="F11:G11"/>
    <mergeCell ref="H11:I11"/>
    <mergeCell ref="B16:C16"/>
    <mergeCell ref="D16:E16"/>
    <mergeCell ref="F16:G16"/>
    <mergeCell ref="H16:I16"/>
    <mergeCell ref="B17:C17"/>
    <mergeCell ref="D17:E17"/>
    <mergeCell ref="F17:G17"/>
    <mergeCell ref="H17:I17"/>
    <mergeCell ref="B14:C14"/>
    <mergeCell ref="D14:E14"/>
    <mergeCell ref="F14:G14"/>
    <mergeCell ref="H14:I14"/>
    <mergeCell ref="B15:C15"/>
    <mergeCell ref="D15:E15"/>
    <mergeCell ref="F15:G15"/>
    <mergeCell ref="H15:I15"/>
    <mergeCell ref="B18:C18"/>
    <mergeCell ref="D18:E18"/>
    <mergeCell ref="F18:G18"/>
    <mergeCell ref="H18:I18"/>
    <mergeCell ref="B19:C19"/>
    <mergeCell ref="D19:E19"/>
    <mergeCell ref="F19:G19"/>
    <mergeCell ref="H19:I19"/>
    <mergeCell ref="A46:I46"/>
    <mergeCell ref="A42:E42"/>
    <mergeCell ref="H42:I42"/>
    <mergeCell ref="A43:G43"/>
    <mergeCell ref="H43:I43"/>
    <mergeCell ref="A44:E44"/>
    <mergeCell ref="A45:E45"/>
    <mergeCell ref="H45:I45"/>
    <mergeCell ref="A35:E35"/>
    <mergeCell ref="F35:I35"/>
    <mergeCell ref="B20:C20"/>
    <mergeCell ref="D20:E20"/>
    <mergeCell ref="F20:G20"/>
    <mergeCell ref="H20:I20"/>
    <mergeCell ref="B21:C21"/>
    <mergeCell ref="D21:E21"/>
    <mergeCell ref="F21:G21"/>
    <mergeCell ref="H21:I21"/>
    <mergeCell ref="A40:E40"/>
    <mergeCell ref="F40:I40"/>
    <mergeCell ref="A38:E38"/>
    <mergeCell ref="A39:E39"/>
    <mergeCell ref="H24:I24"/>
    <mergeCell ref="B25:C25"/>
    <mergeCell ref="D25:E25"/>
    <mergeCell ref="F25:G25"/>
    <mergeCell ref="H25:I25"/>
    <mergeCell ref="B22:C22"/>
    <mergeCell ref="D22:E22"/>
    <mergeCell ref="F22:G22"/>
    <mergeCell ref="H22:I22"/>
    <mergeCell ref="B23:C23"/>
    <mergeCell ref="D23:E23"/>
    <mergeCell ref="F23:G23"/>
    <mergeCell ref="H23:I23"/>
    <mergeCell ref="A36:E36"/>
    <mergeCell ref="A37:E37"/>
    <mergeCell ref="B30:C30"/>
    <mergeCell ref="D30:E30"/>
    <mergeCell ref="F30:G30"/>
    <mergeCell ref="H30:I30"/>
    <mergeCell ref="B26:C26"/>
    <mergeCell ref="D26:E26"/>
    <mergeCell ref="F26:G26"/>
    <mergeCell ref="H26:I26"/>
    <mergeCell ref="B27:C27"/>
    <mergeCell ref="D27:E27"/>
    <mergeCell ref="F27:G27"/>
    <mergeCell ref="H27:I27"/>
    <mergeCell ref="B33:C33"/>
    <mergeCell ref="D33:E33"/>
    <mergeCell ref="F33:G33"/>
    <mergeCell ref="H33:I33"/>
    <mergeCell ref="B34:C34"/>
    <mergeCell ref="D34:E34"/>
    <mergeCell ref="B28:C28"/>
    <mergeCell ref="D28:E28"/>
    <mergeCell ref="F28:G28"/>
    <mergeCell ref="H28:I28"/>
    <mergeCell ref="B24:C24"/>
    <mergeCell ref="D24:E24"/>
    <mergeCell ref="F24:G24"/>
    <mergeCell ref="A47:I49"/>
    <mergeCell ref="F34:G34"/>
    <mergeCell ref="H34:I34"/>
    <mergeCell ref="B31:C31"/>
    <mergeCell ref="D31:E31"/>
    <mergeCell ref="F31:G31"/>
    <mergeCell ref="H31:I31"/>
    <mergeCell ref="B32:C32"/>
    <mergeCell ref="D32:E32"/>
    <mergeCell ref="F32:G32"/>
    <mergeCell ref="H32:I32"/>
    <mergeCell ref="A41:E41"/>
    <mergeCell ref="F41:I41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FCON1</vt:lpstr>
      <vt:lpstr>FCON2.1_FatorK1</vt:lpstr>
      <vt:lpstr>FCON2.2_FatorK1</vt:lpstr>
      <vt:lpstr>FCON3_FatorK234</vt:lpstr>
      <vt:lpstr>FCON4_CV</vt:lpstr>
      <vt:lpstr>FCON5_OS</vt:lpstr>
      <vt:lpstr>FCON6_RAM</vt:lpstr>
      <vt:lpstr>FCON1!Area_de_impressao</vt:lpstr>
      <vt:lpstr>FCON2.1_FatorK1!Area_de_impressao</vt:lpstr>
      <vt:lpstr>FCON2.2_FatorK1!Area_de_impressao</vt:lpstr>
      <vt:lpstr>FCON3_FatorK234!Area_de_impressao</vt:lpstr>
      <vt:lpstr>FCON5_OS!Area_de_impressao</vt:lpstr>
      <vt:lpstr>FCON6_RAM!Area_de_impressao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Emilio de Souza Santos</cp:lastModifiedBy>
  <cp:lastPrinted>2019-04-11T15:25:33Z</cp:lastPrinted>
  <dcterms:created xsi:type="dcterms:W3CDTF">2011-10-17T16:35:11Z</dcterms:created>
  <dcterms:modified xsi:type="dcterms:W3CDTF">2019-04-11T22:56:39Z</dcterms:modified>
</cp:coreProperties>
</file>