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aquel.pedroso\Desktop\"/>
    </mc:Choice>
  </mc:AlternateContent>
  <bookViews>
    <workbookView xWindow="0" yWindow="0" windowWidth="24000" windowHeight="9645" tabRatio="818" firstSheet="4"/>
  </bookViews>
  <sheets>
    <sheet name="Resumo" sheetId="1" r:id="rId1"/>
    <sheet name="FSUP" sheetId="2" r:id="rId2"/>
    <sheet name="FSUP-I EQUIPE TÉCNICA" sheetId="3" r:id="rId3"/>
    <sheet name="FSUP-II VIAGENS" sheetId="4" r:id="rId4"/>
    <sheet name="FSUP-III Manutenção Operac" sheetId="5" r:id="rId5"/>
    <sheet name="FSUP-IV Mobiliz Desmob" sheetId="6" r:id="rId6"/>
    <sheet name="FSUP-V Det. custos Adm." sheetId="7" r:id="rId7"/>
    <sheet name="FSUP-VI Det. Desp Fiscais" sheetId="8" r:id="rId8"/>
    <sheet name="FSUP-VII Det. Enc. Sociais" sheetId="9" r:id="rId9"/>
  </sheets>
  <externalReferences>
    <externalReference r:id="rId10"/>
  </externalReferences>
  <definedNames>
    <definedName name="_xlnm.Print_Area" localSheetId="1">FSUP!$A$1:$O$46</definedName>
    <definedName name="_xlnm.Print_Area" localSheetId="2">'FSUP-I EQUIPE TÉCNICA'!$A$1:$M$60</definedName>
    <definedName name="_xlnm.Print_Area" localSheetId="3">'FSUP-II VIAGENS'!$A$1:$O$47</definedName>
    <definedName name="_xlnm.Print_Area" localSheetId="4">'FSUP-III Manutenção Operac'!$A$3:$K$63</definedName>
    <definedName name="_xlnm.Print_Area" localSheetId="5">'FSUP-IV Mobiliz Desmob'!$A$1:$N$47</definedName>
    <definedName name="_xlnm.Print_Area" localSheetId="7">'FSUP-VI Det. Desp Fiscais'!$A$1:$H$45</definedName>
    <definedName name="_xlnm.Print_Area" localSheetId="0">Resumo!$A$1:$O$3</definedName>
    <definedName name="COD_ATRIUM">#REF!</definedName>
    <definedName name="COD_SINAPI">#REF!</definedName>
    <definedName name="Excel_BuiltIn_Print_Area_10_1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0">#REF!</definedName>
    <definedName name="Excel_BuiltIn_Print_Area_4">'[1]Item 1.3 Adm. Local'!#REF!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>'[1]Item 1.3 Adm. Local'!#REF!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>#REF!</definedName>
    <definedName name="Excel_BuiltIn_Print_Titles_10">#REF!</definedName>
    <definedName name="Excel_BuiltIn_Print_Titles_13_1">#REF!</definedName>
    <definedName name="Excel_BuiltIn_Print_Titles_16">#REF!</definedName>
    <definedName name="Excel_BuiltIn_Print_Titles_18">#REF!</definedName>
    <definedName name="Excel_BuiltIn_Print_Titles_20">#REF!</definedName>
    <definedName name="Excel_BuiltIn_Print_Titles_9">#REF!</definedName>
  </definedNames>
  <calcPr calcId="162913"/>
  <fileRecoveryPr repairLoad="1"/>
</workbook>
</file>

<file path=xl/calcChain.xml><?xml version="1.0" encoding="utf-8"?>
<calcChain xmlns="http://schemas.openxmlformats.org/spreadsheetml/2006/main">
  <c r="I43" i="5" l="1"/>
  <c r="F22" i="3" l="1"/>
  <c r="F16" i="3"/>
  <c r="F17" i="3"/>
  <c r="F15" i="3"/>
  <c r="F18" i="2"/>
  <c r="F49" i="9" l="1"/>
  <c r="G14" i="6" l="1"/>
  <c r="M13" i="4" l="1"/>
  <c r="M14" i="3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21" i="5"/>
  <c r="L16" i="3" l="1"/>
  <c r="L17" i="3"/>
  <c r="G16" i="3"/>
  <c r="G17" i="3"/>
  <c r="H17" i="3" l="1"/>
  <c r="H16" i="3"/>
  <c r="O49" i="5" l="1"/>
  <c r="O50" i="5"/>
  <c r="O51" i="5"/>
  <c r="O48" i="5"/>
  <c r="O40" i="5"/>
  <c r="O13" i="5"/>
  <c r="O39" i="5"/>
  <c r="P39" i="5" s="1"/>
  <c r="O12" i="5"/>
  <c r="F29" i="8" l="1"/>
  <c r="G13" i="8" l="1"/>
  <c r="G12" i="8"/>
  <c r="G14" i="8"/>
  <c r="F34" i="9"/>
  <c r="L15" i="3" l="1"/>
  <c r="F14" i="3"/>
  <c r="F37" i="3" l="1"/>
  <c r="I25" i="6" l="1"/>
  <c r="J25" i="6" s="1"/>
  <c r="G14" i="3"/>
  <c r="N16" i="2"/>
  <c r="N19" i="2" s="1"/>
  <c r="G15" i="3"/>
  <c r="G22" i="3"/>
  <c r="L22" i="3"/>
  <c r="G37" i="3"/>
  <c r="L37" i="3"/>
  <c r="H13" i="4"/>
  <c r="I12" i="5"/>
  <c r="I13" i="5"/>
  <c r="I17" i="5"/>
  <c r="I18" i="5"/>
  <c r="I19" i="5"/>
  <c r="I20" i="5"/>
  <c r="I39" i="5"/>
  <c r="I47" i="5"/>
  <c r="I48" i="5"/>
  <c r="H14" i="6"/>
  <c r="K14" i="6"/>
  <c r="H25" i="6"/>
  <c r="F38" i="7"/>
  <c r="F21" i="9"/>
  <c r="F42" i="9"/>
  <c r="F47" i="9"/>
  <c r="L14" i="6" l="1"/>
  <c r="L41" i="6" s="1"/>
  <c r="N12" i="2" s="1"/>
  <c r="I52" i="5"/>
  <c r="N29" i="2" s="1"/>
  <c r="I14" i="5"/>
  <c r="N26" i="2" s="1"/>
  <c r="H32" i="4"/>
  <c r="N21" i="2" s="1"/>
  <c r="I37" i="5"/>
  <c r="N27" i="2" s="1"/>
  <c r="H41" i="6"/>
  <c r="N11" i="2" s="1"/>
  <c r="M42" i="3"/>
  <c r="H15" i="3"/>
  <c r="H14" i="3"/>
  <c r="H22" i="3"/>
  <c r="L42" i="3"/>
  <c r="H37" i="3"/>
  <c r="I37" i="3" s="1"/>
  <c r="G29" i="8" l="1"/>
  <c r="I35" i="2" s="1"/>
  <c r="N13" i="2"/>
  <c r="G37" i="9"/>
  <c r="G24" i="9"/>
  <c r="G28" i="9"/>
  <c r="G32" i="9"/>
  <c r="G39" i="9"/>
  <c r="G25" i="9"/>
  <c r="G29" i="9"/>
  <c r="G33" i="9"/>
  <c r="G40" i="9"/>
  <c r="G26" i="9"/>
  <c r="G30" i="9"/>
  <c r="G12" i="9"/>
  <c r="G27" i="9"/>
  <c r="G31" i="9"/>
  <c r="M32" i="4"/>
  <c r="N22" i="2" s="1"/>
  <c r="N23" i="2" s="1"/>
  <c r="G19" i="9"/>
  <c r="G16" i="9"/>
  <c r="N15" i="2"/>
  <c r="N18" i="2" s="1"/>
  <c r="G15" i="9"/>
  <c r="G17" i="9"/>
  <c r="G20" i="9"/>
  <c r="G18" i="9"/>
  <c r="G13" i="9"/>
  <c r="G14" i="9"/>
  <c r="G45" i="9"/>
  <c r="G41" i="9"/>
  <c r="G38" i="9"/>
  <c r="G46" i="9"/>
  <c r="J37" i="3"/>
  <c r="K37" i="3" s="1"/>
  <c r="I14" i="6" l="1"/>
  <c r="J14" i="6" s="1"/>
  <c r="J41" i="6" s="1"/>
  <c r="I17" i="3"/>
  <c r="J40" i="5"/>
  <c r="J39" i="5"/>
  <c r="K39" i="5" s="1"/>
  <c r="J21" i="5"/>
  <c r="K21" i="5" s="1"/>
  <c r="J25" i="5"/>
  <c r="K25" i="5" s="1"/>
  <c r="J29" i="5"/>
  <c r="K29" i="5" s="1"/>
  <c r="J33" i="5"/>
  <c r="K33" i="5" s="1"/>
  <c r="J12" i="5"/>
  <c r="K12" i="5" s="1"/>
  <c r="N13" i="4"/>
  <c r="O13" i="4" s="1"/>
  <c r="O32" i="4" s="1"/>
  <c r="I15" i="3"/>
  <c r="J42" i="5"/>
  <c r="J23" i="5"/>
  <c r="K23" i="5" s="1"/>
  <c r="J31" i="5"/>
  <c r="K31" i="5" s="1"/>
  <c r="I13" i="4"/>
  <c r="J13" i="4" s="1"/>
  <c r="J32" i="4" s="1"/>
  <c r="M14" i="6"/>
  <c r="N14" i="6" s="1"/>
  <c r="N41" i="6" s="1"/>
  <c r="J47" i="5"/>
  <c r="K47" i="5" s="1"/>
  <c r="J20" i="5"/>
  <c r="K20" i="5" s="1"/>
  <c r="J28" i="5"/>
  <c r="K28" i="5" s="1"/>
  <c r="J13" i="5"/>
  <c r="K13" i="5" s="1"/>
  <c r="I22" i="3"/>
  <c r="J22" i="3" s="1"/>
  <c r="K22" i="3" s="1"/>
  <c r="I14" i="3"/>
  <c r="J41" i="5"/>
  <c r="J18" i="5"/>
  <c r="K18" i="5" s="1"/>
  <c r="J22" i="5"/>
  <c r="K22" i="5" s="1"/>
  <c r="J26" i="5"/>
  <c r="K26" i="5" s="1"/>
  <c r="J30" i="5"/>
  <c r="K30" i="5" s="1"/>
  <c r="J34" i="5"/>
  <c r="K34" i="5" s="1"/>
  <c r="J48" i="5"/>
  <c r="K48" i="5" s="1"/>
  <c r="J19" i="5"/>
  <c r="K19" i="5" s="1"/>
  <c r="J27" i="5"/>
  <c r="K27" i="5" s="1"/>
  <c r="J17" i="5"/>
  <c r="K17" i="5" s="1"/>
  <c r="N6" i="6"/>
  <c r="I16" i="3"/>
  <c r="J24" i="5"/>
  <c r="K24" i="5" s="1"/>
  <c r="J32" i="5"/>
  <c r="K32" i="5" s="1"/>
  <c r="N17" i="2"/>
  <c r="N33" i="2" s="1"/>
  <c r="G11" i="7" s="1"/>
  <c r="G34" i="9"/>
  <c r="G47" i="9"/>
  <c r="N20" i="2"/>
  <c r="G21" i="9"/>
  <c r="G42" i="9"/>
  <c r="K37" i="5" l="1"/>
  <c r="K52" i="5"/>
  <c r="K14" i="5"/>
  <c r="J17" i="3"/>
  <c r="K17" i="3" s="1"/>
  <c r="J14" i="3"/>
  <c r="K14" i="3" s="1"/>
  <c r="J15" i="3"/>
  <c r="K15" i="3" s="1"/>
  <c r="J16" i="3"/>
  <c r="K16" i="3" s="1"/>
  <c r="G49" i="9"/>
  <c r="G13" i="7"/>
  <c r="G12" i="7"/>
  <c r="G38" i="7" l="1"/>
  <c r="K41" i="5"/>
  <c r="I41" i="5"/>
  <c r="O43" i="5"/>
  <c r="P43" i="5"/>
  <c r="K42" i="5"/>
  <c r="I42" i="5"/>
  <c r="O42" i="5"/>
  <c r="P42" i="5" s="1"/>
  <c r="O41" i="5"/>
  <c r="P41" i="5" s="1"/>
  <c r="K40" i="5"/>
  <c r="P40" i="5"/>
  <c r="I40" i="5"/>
  <c r="K45" i="5" l="1"/>
  <c r="I45" i="5"/>
  <c r="N28" i="2" s="1"/>
  <c r="N31" i="2" s="1"/>
  <c r="N34" i="2" s="1"/>
  <c r="N35" i="2" s="1"/>
  <c r="N32" i="2" l="1"/>
  <c r="N1" i="1" s="1"/>
  <c r="H12" i="8" l="1"/>
  <c r="H14" i="8"/>
  <c r="H13" i="8"/>
  <c r="N36" i="2"/>
  <c r="N2" i="1" l="1"/>
  <c r="N37" i="2"/>
  <c r="N3" i="1" s="1"/>
  <c r="H29" i="8"/>
</calcChain>
</file>

<file path=xl/sharedStrings.xml><?xml version="1.0" encoding="utf-8"?>
<sst xmlns="http://schemas.openxmlformats.org/spreadsheetml/2006/main" count="451" uniqueCount="299">
  <si>
    <t>TOTAL DOS CUSTOS DIRETOS</t>
  </si>
  <si>
    <t>TOTAL DO CUSTOS INDIRETOS</t>
  </si>
  <si>
    <t>TOTAL DA PROPOSTA</t>
  </si>
  <si>
    <t>PROPOSTA FINANCEIRA SUP. E APOIO A FISC. DE OBRA</t>
  </si>
  <si>
    <t>CODIGO:</t>
  </si>
  <si>
    <t>FSUP</t>
  </si>
  <si>
    <t>NOME DA CONSULTORA:</t>
  </si>
  <si>
    <t>PROJETO:</t>
  </si>
  <si>
    <t>OBJETO:</t>
  </si>
  <si>
    <t>EDITAL:</t>
  </si>
  <si>
    <t>SERVIÇOS PAGOS A PREÇO UNITÁRIO</t>
  </si>
  <si>
    <t>MOBILIZAÇÃO/DESMOBILIZAÇÃO</t>
  </si>
  <si>
    <t xml:space="preserve"> A1 - MOBILIZAÇÃO (FSUP-IV)</t>
  </si>
  <si>
    <t xml:space="preserve"> A2 - DESMOBILIZAÇÃO (FSUP-IV)</t>
  </si>
  <si>
    <t xml:space="preserve"> A - TOTAL DOS CUSTOS COM MOBILIZAÇÃO E DESMOBILIZAÇÃO</t>
  </si>
  <si>
    <t>MÃO-DE-OBRA</t>
  </si>
  <si>
    <t xml:space="preserve"> B1 - TOTAL DE SALÁRIO DA EQUIPE COM VÍNCULO (FSUP-I)</t>
  </si>
  <si>
    <t xml:space="preserve"> B2 - TOTAL DE SALÁRIO DO AUTÔNOMO (FSUP-I)</t>
  </si>
  <si>
    <t xml:space="preserve"> B - TOTAL DOS CUSTOS DE SALÁRIOS DA EQUIPE</t>
  </si>
  <si>
    <t xml:space="preserve"> C2 - ENCARGOS SOCIAIS DE B2 (20% DO B2)</t>
  </si>
  <si>
    <t xml:space="preserve"> C - TOTAL DOS CUSTOS COM ENCARGOS SOCIAIS</t>
  </si>
  <si>
    <t xml:space="preserve"> D1 - CUSTO TOTAL DAS PASSAGENS AÉREAS E TERRESTRES (FSUP-II)</t>
  </si>
  <si>
    <t xml:space="preserve"> D2 - CUSTO TOTAL DAS DIÁRIAS (FSUP-II)</t>
  </si>
  <si>
    <t xml:space="preserve"> D - TOTAL DO CUSTO COM VIAGENS</t>
  </si>
  <si>
    <t>MANUTENÇÃO OPERACIONAL</t>
  </si>
  <si>
    <t xml:space="preserve"> 1 - CUSTO DOS VEÍCULOS (FSUP-III, ITEM 1)</t>
  </si>
  <si>
    <t>E - TOTAL DOS PREÇOS COM MANUTENÇÃO OPERACIONAL</t>
  </si>
  <si>
    <t xml:space="preserve"> F - CUSTOS DE ADMINISTRAÇÃO = (20% DO B)</t>
  </si>
  <si>
    <t xml:space="preserve"> G - REMUNERAÇÃO DA EMPRESA (LUCRO) = (10% DE A + B + C + D + E + F)</t>
  </si>
  <si>
    <t>NOME DO INFORMANTE:</t>
  </si>
  <si>
    <t>QUALIFICAÇÃO:</t>
  </si>
  <si>
    <t>ASSINATURA:</t>
  </si>
  <si>
    <t>DATA:</t>
  </si>
  <si>
    <t>OBSERVAÇÃO:</t>
  </si>
  <si>
    <t>SALÁRIOS DA EQUIPE TÉCNICA</t>
  </si>
  <si>
    <t>FSUP- I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</si>
  <si>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</si>
  <si>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</si>
  <si>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</si>
  <si>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</si>
  <si>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</si>
  <si>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</si>
  <si>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</si>
  <si>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</si>
  <si>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</si>
  <si>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</si>
  <si>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</si>
  <si>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</si>
  <si>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</si>
  <si>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</si>
  <si>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</si>
  <si>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</si>
  <si>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</si>
  <si>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</si>
  <si>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</si>
  <si>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</si>
  <si>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</si>
  <si>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NÍVEL SUPERIOR</t>
  </si>
  <si>
    <t>C</t>
  </si>
  <si>
    <t>P2</t>
  </si>
  <si>
    <t>NÍVEL TÉCNICO</t>
  </si>
  <si>
    <t>T1</t>
  </si>
  <si>
    <t>NÍVEL AUXILIAR</t>
  </si>
  <si>
    <t>A2</t>
  </si>
  <si>
    <t>A3</t>
  </si>
  <si>
    <t>APOIO</t>
  </si>
  <si>
    <t>TOTAIS DOS  SALÁRIOS DA EQUIPE</t>
  </si>
  <si>
    <t>1 - UTILIZAR  OS PARÂMETROS DE CLASSIFICAÇÃO  INDICADOS NO TSUP- II EQUIPE TÉCNICA</t>
  </si>
  <si>
    <t>2- UTILIZAR OS SÍMBOLOS INDICADOS NO TSUP-II EQUIPE TÉCNICA</t>
  </si>
  <si>
    <t xml:space="preserve">3- INDICAR A QUANTIDADE DE HOMENS POR CATEGORIA. </t>
  </si>
  <si>
    <t>4- INIDCAR O SALÁRIO BASE DA CATEGORIA</t>
  </si>
  <si>
    <t>6- CUSTO DE ADMINISTRAÇÃO, APLICAR NO MÁXIMO 25% SOBRE O SALÁRIO BASE DA CATEGORIA</t>
  </si>
  <si>
    <t>7 - REMUN. DA EMPRESA (LUCRO), APLICAR NO MÁXIMO 10% SOBRE O SALÁRIO DA CATEG + ENCARGOS SOCIAIS + CUSTO DE ADM.</t>
  </si>
  <si>
    <r>
      <t xml:space="preserve">8 - DESP. FISCAIS, APLICAR O </t>
    </r>
    <r>
      <rPr>
        <b/>
        <sz val="7"/>
        <rFont val="Arial"/>
        <family val="2"/>
      </rPr>
      <t xml:space="preserve">DF' </t>
    </r>
    <r>
      <rPr>
        <sz val="7"/>
        <rFont val="Arial"/>
        <family val="2"/>
      </rPr>
      <t xml:space="preserve">CALCULADO NO FSUP-VI SOBRE O SALÁRIO DA CATEG. + ENC. SOCIAIS + CUSTO DE ADM. + LUCRO </t>
    </r>
  </si>
  <si>
    <t xml:space="preserve">9- PREÇO DO HOMEM MÊS POR CATEGORIA = SOMATÓRIO DOS ITENS   (4) + (5) + (6) + (7) +(8) </t>
  </si>
  <si>
    <t>10- PREÇO DA HORA TÉCNICA = (9) / 176</t>
  </si>
  <si>
    <t>11 - SALÁRIOS DE B1 = SALARIO DOS EMPREGADOS COM VÍNCULO X QTD HOMEM MÊS. EXPORTAR O TOTAL PARA LINHA B1 DO FSUP</t>
  </si>
  <si>
    <t>12 - SALÁRIO DE B2 = SALÁRIO DO AUTÔNOMO X QTD HOMEM X MÊS. EXPORTAR O TOTAL PARA A LINHA B2 DO FSUP</t>
  </si>
  <si>
    <t>VIAGENS DA EQUIPE TÉCNICA</t>
  </si>
  <si>
    <t>SIMBOLO</t>
  </si>
  <si>
    <t>ROTEIRO (ida e volta)</t>
  </si>
  <si>
    <t>PASSAGENS</t>
  </si>
  <si>
    <t>DIÁRIAS</t>
  </si>
  <si>
    <t>A/T</t>
  </si>
  <si>
    <t>CUSTO</t>
  </si>
  <si>
    <t>PREÇO</t>
  </si>
  <si>
    <t>UNITÁRIO</t>
  </si>
  <si>
    <t>TOTAL</t>
  </si>
  <si>
    <t>A</t>
  </si>
  <si>
    <t>TOTAIS DE CUSTOS E DE PREÇOS DE PASSAGENS E DIÁRIAS</t>
  </si>
  <si>
    <t>OBSERVAÇÕES:</t>
  </si>
  <si>
    <t xml:space="preserve">1 - VIAGENS DURANTE  A EXECUÇÃO DOS SERVIÇOS,  INCLUÍNDO REUNIÕES NA ADM. CENTRAL DA CODEVASF </t>
  </si>
  <si>
    <t>2 - NÂO INCLUIR  VIAGENS COM MOBILIZAÇÃO/DESMOBILIZAÇÃO DA EQUIPE QUE SERÃO CALCULADOS NO PSUP-IV</t>
  </si>
  <si>
    <t>3 - AS DIÁRIAS COBREM DESPESAS COM TAXI, ALIMENTAÇÃO E HOSPEDAGEM</t>
  </si>
  <si>
    <t>4 - INDICAR (A) PARA AS PASSAGENS  AÉREAS E (T) PARA AS TERRESTRES</t>
  </si>
  <si>
    <t>5 - CUSTO DO ITEM SEM LUCRO E SEM DESPESAS FISCAIS</t>
  </si>
  <si>
    <t>6 - EXPORTAR O TOTAL DO CUSTO COM PASSAGENS E DIÁRIAS, RESPECTIVAMENTE,  LINHAS  "D1" E "D2" DO PSUP</t>
  </si>
  <si>
    <t>7 - OS PREÇOS UNITÁRIOS SERÃO UTILIZADOS PARA FINS  DE FATURARAMENTO</t>
  </si>
  <si>
    <t xml:space="preserve"> MANUTENÇÃO OPERACIONAL</t>
  </si>
  <si>
    <t>FSUP-III</t>
  </si>
  <si>
    <t>DISCRIMINAÇÃO</t>
  </si>
  <si>
    <t>UND</t>
  </si>
  <si>
    <r>
      <t xml:space="preserve">CUSTOS </t>
    </r>
    <r>
      <rPr>
        <b/>
        <vertAlign val="superscript"/>
        <sz val="8"/>
        <rFont val="Arial"/>
        <family val="2"/>
      </rPr>
      <t>2</t>
    </r>
  </si>
  <si>
    <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</si>
  <si>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</si>
  <si>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>1    VEÍCULOS</t>
  </si>
  <si>
    <t>mês</t>
  </si>
  <si>
    <t>Total dos custos e dos preços dos veículos</t>
  </si>
  <si>
    <t>Total dos custos e dos preços dos serv. gráficos/computação</t>
  </si>
  <si>
    <t>2. Custo do item sem lucro e despesas fiscais</t>
  </si>
  <si>
    <t>4. Exportar " total custo" para a  linha corresponde no FSUP. Os preços serão aplicados para fins de faturamento</t>
  </si>
  <si>
    <t>MOBILIZAÇÃO E DESMOBILIZAÇÃO</t>
  </si>
  <si>
    <t>FSUP-IV</t>
  </si>
  <si>
    <t>SÍMB.</t>
  </si>
  <si>
    <t>UNID</t>
  </si>
  <si>
    <t>QTD.</t>
  </si>
  <si>
    <t>MOBILIZAÇÃO</t>
  </si>
  <si>
    <t>DESMOBILIZAÇÃO</t>
  </si>
  <si>
    <t>1.      DESLOCAMENTO DA EQUIPE</t>
  </si>
  <si>
    <t>1.1    Passagens aéreas</t>
  </si>
  <si>
    <t>unid.</t>
  </si>
  <si>
    <t>1.2    Diárias</t>
  </si>
  <si>
    <t>TOTAIS DE CUSTOS E DE PREÇOS DE MOBILIZAÇÃO/DESMOBILIZAÇÃO</t>
  </si>
  <si>
    <t>OBS: 1 - Custo do item sem lucro e sem despesas fiscais. Os totais detes deverão ser exportados para o item correspondente no FSUP</t>
  </si>
  <si>
    <t>DETALHAMENTO DOS CUSTOS DE ADMINISTRAÇÃO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</si>
  <si>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</si>
  <si>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</si>
  <si>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</si>
  <si>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</si>
  <si>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</si>
  <si>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</si>
  <si>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</si>
  <si>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</si>
  <si>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</si>
  <si>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OBSERVAÇAO:</t>
  </si>
  <si>
    <t xml:space="preserve">1 - RELACIONAR OS CUSTOS DE ADMINISTRAÇÃO COM RESPECTIVOS PERCENTUAIS INCIDENTES NA MÃO -DE-OBRA DOS </t>
  </si>
  <si>
    <t xml:space="preserve">     SERVIÇOS</t>
  </si>
  <si>
    <t xml:space="preserve"> DETALHAMENTO DAS DESPESAS FISCAIS</t>
  </si>
  <si>
    <t>FSUP-VI</t>
  </si>
  <si>
    <r>
      <t xml:space="preserve">DISCRIMINAÇÃO </t>
    </r>
    <r>
      <rPr>
        <b/>
        <vertAlign val="superscript"/>
        <sz val="9"/>
        <rFont val="Arial"/>
        <family val="2"/>
      </rPr>
      <t>1</t>
    </r>
  </si>
  <si>
    <r>
      <t xml:space="preserve"> DF (%) </t>
    </r>
    <r>
      <rPr>
        <b/>
        <vertAlign val="superscript"/>
        <sz val="9"/>
        <rFont val="Arial"/>
        <family val="2"/>
      </rPr>
      <t>2</t>
    </r>
  </si>
  <si>
    <r>
      <t xml:space="preserve">DF' (%) </t>
    </r>
    <r>
      <rPr>
        <b/>
        <vertAlign val="superscript"/>
        <sz val="9"/>
        <rFont val="Arial"/>
        <family val="2"/>
      </rPr>
      <t>3</t>
    </r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</si>
  <si>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</si>
  <si>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</si>
  <si>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</si>
  <si>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</si>
  <si>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</si>
  <si>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t xml:space="preserve">3 - AS DESPESAS FISCAIS (DF) INCIDEM SOBRE O TOTAL DA FATURA E NÃO SOBRE OS CUSTOS INCORRIDOS, </t>
  </si>
  <si>
    <t>DETALHAMENTO DOS ENCARGOS SOCIAIS</t>
  </si>
  <si>
    <t>FSUP-VII</t>
  </si>
  <si>
    <t>ENCARGOS SOCIAIS BÁSICOS</t>
  </si>
  <si>
    <t>A1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</si>
  <si>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</si>
  <si>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</si>
  <si>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</si>
  <si>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</si>
  <si>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</si>
  <si>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</si>
  <si>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</si>
  <si>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</si>
  <si>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</si>
  <si>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</si>
  <si>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</si>
  <si>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</si>
  <si>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</si>
  <si>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</si>
  <si>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</si>
  <si>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</si>
  <si>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</si>
  <si>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</si>
  <si>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</si>
  <si>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</si>
  <si>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</si>
  <si>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</si>
  <si>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Depósito por despedida sem justa causa</t>
  </si>
  <si>
    <t>C2</t>
  </si>
  <si>
    <t>Férias</t>
  </si>
  <si>
    <t>C3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</si>
  <si>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</si>
  <si>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</si>
  <si>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</si>
  <si>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</si>
  <si>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</si>
  <si>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</si>
  <si>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"A" sobre aviso prévio</t>
  </si>
  <si>
    <t>SUBTOTAL DE "D"</t>
  </si>
  <si>
    <t>TOTAIS DE ENCARGOS SOCIAIS</t>
  </si>
  <si>
    <t xml:space="preserve">1 - DISCRIMINAR OS ENCARGOS SOCIAIS COM SEUS RESPECTIVOS PERCENTUAS TOTALIZANDO OS MESMOS. </t>
  </si>
  <si>
    <t>2 - O % TOTAL SERÁ APLICADO PARA CÁLCULAR OS E. SOCIAIS INCIDENTES NA MÃO-DE-OBRA COM VÍNCULO, LINHA "B1" DO FSUP</t>
  </si>
  <si>
    <t>FSUP-II</t>
  </si>
  <si>
    <t>P0</t>
  </si>
  <si>
    <t>Sede/Diversos/Sede</t>
  </si>
  <si>
    <t xml:space="preserve">         a) Coordenador</t>
  </si>
  <si>
    <t xml:space="preserve">         a)  Coordenador</t>
  </si>
  <si>
    <t>Meio Ambiente</t>
  </si>
  <si>
    <t>Regularidade Ambiental</t>
  </si>
  <si>
    <t xml:space="preserve">Meio Ambiente </t>
  </si>
  <si>
    <t xml:space="preserve">3     EQUIPAMENTOS </t>
  </si>
  <si>
    <t>Total dos custos e dos preços dos equip. de apoio em Brasília/DF</t>
  </si>
  <si>
    <t xml:space="preserve"> 3 - EQUIPAMENTO (FSUP-III, ITEM 3)</t>
  </si>
  <si>
    <t xml:space="preserve"> 2 - CUSTO DA MANUTENÇÃO E ADMINISTRAÇÃO DO ESCRITÓRIO DE APOIO (FSUP-III, ITEM 2)</t>
  </si>
  <si>
    <t xml:space="preserve"> 4 - SERVIÇOS GRÁFICOS/COMPUTAÇÃO  (FSUP-III, ITEM 4)</t>
  </si>
  <si>
    <t>4     SERVIÇOS GRÁFICOS</t>
  </si>
  <si>
    <t xml:space="preserve">OBS.: Tendo em vista que o contrato será desenvolvido em localidades diversas, foi adotada a alíquota de 5% de ISS, </t>
  </si>
  <si>
    <t>usual em muitos municípios.</t>
  </si>
  <si>
    <t>Regularização Ambiental</t>
  </si>
  <si>
    <t xml:space="preserve">1 - ISS </t>
  </si>
  <si>
    <t xml:space="preserve"> O TOTAL CALCULADO NA LINHA "H" DO PFSUP  SERÁ IMPORTADO PARA COMPOR ESTE DETALHAMENTO.</t>
  </si>
  <si>
    <t>C/P0/P1/P2/T1</t>
  </si>
  <si>
    <t xml:space="preserve">NOME DO INFORMANTE: </t>
  </si>
  <si>
    <t xml:space="preserve">QUALIFICAÇÃO: 
                                   </t>
  </si>
  <si>
    <t xml:space="preserve">DATA: </t>
  </si>
  <si>
    <t xml:space="preserve">8 - AS PASSAGENS AÉREAS POSSUEM VALOR UNITÁRIO MÉDIO ENTRE OS TRECHOS SDU/BSB/SDU, GRU/BSB/GRU, POA/BSB/POA E SSA/BSB/SSA </t>
  </si>
  <si>
    <t xml:space="preserve">9 - AS PASSAGENS TERRESTRES SÃO COM BASE NO VALOR DA PASSAGEM DA CAPITAL AO INTERIOR DO ESTADO DA BAHIA (MAIOR ESTADO DA ÁREA DE ATUAÇÃO DA CODEVASF) </t>
  </si>
  <si>
    <r>
      <t xml:space="preserve">     DEVENDO SER CALCULADO O </t>
    </r>
    <r>
      <rPr>
        <b/>
        <sz val="7"/>
        <rFont val="Arial"/>
        <family val="2"/>
      </rPr>
      <t>DF'</t>
    </r>
    <r>
      <rPr>
        <sz val="7"/>
        <rFont val="Arial"/>
        <family val="2"/>
      </rPr>
      <t xml:space="preserve"> APLICANDO-SE A SEGUINTE FÓRMULA:</t>
    </r>
  </si>
  <si>
    <t>1. Aluguel de veículos inclui combustível e manutenção até o limite de 3000km/mês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</si>
  <si>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</si>
  <si>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</si>
  <si>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</si>
  <si>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</si>
  <si>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</si>
  <si>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</si>
  <si>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</si>
  <si>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</si>
  <si>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</si>
  <si>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</si>
  <si>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Auxílio - Enfermidade</t>
  </si>
  <si>
    <t>Licença Paternidade</t>
  </si>
  <si>
    <t>faltas Justificadas</t>
  </si>
  <si>
    <t>Dias de Chuvas</t>
  </si>
  <si>
    <t>Auxílio Acidente de Trabalho</t>
  </si>
  <si>
    <t>Férias Gozadas</t>
  </si>
  <si>
    <t>Salário Maternidade</t>
  </si>
  <si>
    <t>C4</t>
  </si>
  <si>
    <t>C5</t>
  </si>
  <si>
    <t>Aviso prévio Indenizado</t>
  </si>
  <si>
    <t>Aviso prévio Trabalhado</t>
  </si>
  <si>
    <t>Indenização Adicional</t>
  </si>
  <si>
    <t>UNID/MÊS</t>
  </si>
  <si>
    <t>Quantitativo proporcional para 3 anos</t>
  </si>
  <si>
    <t>10 viagens Aereas/mês</t>
  </si>
  <si>
    <t>2 viagens / mês</t>
  </si>
  <si>
    <t>30 diárias/mês</t>
  </si>
  <si>
    <t>Qtativo 3 anos+15%</t>
  </si>
  <si>
    <t>qtativo mês + 15% PISF</t>
  </si>
  <si>
    <t>Total</t>
  </si>
  <si>
    <t>Consultoria</t>
  </si>
  <si>
    <t>Coordenador Geral - Profissional Senior</t>
  </si>
  <si>
    <t>Profissional Pleno</t>
  </si>
  <si>
    <t>Profissional Médio</t>
  </si>
  <si>
    <t>P1</t>
  </si>
  <si>
    <t>3.5 Drone</t>
  </si>
  <si>
    <t>4.1 Relatórios de atividades dos profissionais (média = 50 folhas)</t>
  </si>
  <si>
    <t>4.2 Relatório final do PCA/PRAD</t>
  </si>
  <si>
    <t>2.1 Alcalinidade Total</t>
  </si>
  <si>
    <t>2.2 Condutividade</t>
  </si>
  <si>
    <t>2.3 DBO</t>
  </si>
  <si>
    <t>2.4 DQO</t>
  </si>
  <si>
    <t>2.5 Salinidade</t>
  </si>
  <si>
    <t>2.6 Sólidos Dissolvidos Totais</t>
  </si>
  <si>
    <t>2.7 Sólidos Suspensos</t>
  </si>
  <si>
    <t>2.8 Sólidos Totais</t>
  </si>
  <si>
    <t>2.9 Turbidez</t>
  </si>
  <si>
    <t>2.10 Oxigênio Dissolvido</t>
  </si>
  <si>
    <t>2.11 pH</t>
  </si>
  <si>
    <t>2.12 Temperatura</t>
  </si>
  <si>
    <t>2.13 Fósforo Total</t>
  </si>
  <si>
    <t>2.14 Nitrogênio Amoniacal</t>
  </si>
  <si>
    <t>2.15 Nitrogênio Nitrato</t>
  </si>
  <si>
    <t>2.16 Nitrogênio Total</t>
  </si>
  <si>
    <t>2.17 Clorofila a</t>
  </si>
  <si>
    <t>2.18 Coliformes Termotolerantes</t>
  </si>
  <si>
    <t>unid</t>
  </si>
  <si>
    <t>Técnico pleno</t>
  </si>
  <si>
    <t>Ajudante Administrativo</t>
  </si>
  <si>
    <t>2     Análises Laboratoriais - Monitoramento de Qualidade de Àgua</t>
  </si>
  <si>
    <t xml:space="preserve">3.1 Notebook (P0, P1, P2 e T1) - (Core i7, 8Gb RAM, 1Tb) </t>
  </si>
  <si>
    <t xml:space="preserve">3.2 Impressora Multifuncional Colorida </t>
  </si>
  <si>
    <t xml:space="preserve">3.3 Máquina fotográfica (16.1MP, 8Gb de memória) </t>
  </si>
  <si>
    <t>3.4 GPS ( Resolução nativa de 176 x 220)</t>
  </si>
  <si>
    <t>1.1 Aluguel de veículos 4x4 - Tipo Caminhonete (Cabine Dupla) (Eng. Cons. 2018)</t>
  </si>
  <si>
    <t>1.2 Locação de barco (Tabela Topografia da Eng. Cons. 2018)</t>
  </si>
  <si>
    <t>SINAPI - COMPOSIÇÃO DOS ENCARGOS SOCIAIS - BA</t>
  </si>
  <si>
    <t xml:space="preserve"> H - DESPESAS FISCAIS = (A + B + C + D + E + F + G) = </t>
  </si>
  <si>
    <t>DF'=</t>
  </si>
  <si>
    <t xml:space="preserve">     DF' =</t>
  </si>
  <si>
    <r>
      <t xml:space="preserve">     DF'</t>
    </r>
    <r>
      <rPr>
        <sz val="7"/>
        <rFont val="Arial"/>
        <family val="2"/>
      </rPr>
      <t xml:space="preserve"> =</t>
    </r>
  </si>
  <si>
    <t xml:space="preserve"> { [ 1 / ( 1 - DF) ] - 1 } x 100</t>
  </si>
  <si>
    <t xml:space="preserve"> C1 - ENCARGOS SOCIAiS DE B1 =</t>
  </si>
  <si>
    <r>
      <t>2 -</t>
    </r>
    <r>
      <rPr>
        <b/>
        <sz val="7"/>
        <rFont val="Arial"/>
        <family val="2"/>
      </rPr>
      <t xml:space="preserve"> DF</t>
    </r>
    <r>
      <rPr>
        <sz val="7"/>
        <rFont val="Arial"/>
        <family val="2"/>
      </rPr>
      <t xml:space="preserve"> = INDICAR OS % DE CADA TRIBUTO E A SOMA DOS MESMOS (ISS 5% + PIS 1,65% + COFINS 7,60% = 14,25%). </t>
    </r>
  </si>
  <si>
    <t>DF"=</t>
  </si>
  <si>
    <t xml:space="preserve"> { [ 1 / ( 1 - 14,25) ] - 1 } x 100</t>
  </si>
  <si>
    <t>3. Preço = custo + lucro + despesas fiscais. Para calcular o preço aplica-se a seguinte fórmula: custo*(1+0,1)*(1+0,1662)</t>
  </si>
  <si>
    <t xml:space="preserve">         2 -  Preço = custo + lucro + despesas fiscais e será calculado com a seguinte fórmula: custo*(1+0,1)*(1+0,1662). O preço será utilizado para fins de faturamento</t>
  </si>
  <si>
    <r>
      <rPr>
        <b/>
        <sz val="7"/>
        <rFont val="Arial"/>
        <family val="2"/>
      </rPr>
      <t>16% ou 0,1662</t>
    </r>
    <r>
      <rPr>
        <sz val="7"/>
        <rFont val="Arial"/>
        <family val="2"/>
      </rPr>
      <t xml:space="preserve"> (APLICAR O % ENCONTRADO NA LINHA "H" DO FSUP PARA CALCULAR AS DESPESAS FISCAIS)</t>
    </r>
  </si>
  <si>
    <t>5 - ENC. SOCIAIS, APLICAR NO MÁXIMO 20%  PARA AUTÔNOMOS E  73,34% PARA EMPREG. COM VÍNCULO DETALHAR NO FSUP-VII</t>
  </si>
  <si>
    <t>6 - PREÇO = CUSTO + LUCRO+ DESPESAS FISCAIS E SERÁ CALCULADO COM A SEGUINTE FORMULA:CUSTO*(1+0,1)*(1+0,1662)</t>
  </si>
  <si>
    <t>Total dos custos do monitoramento de água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</si>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</sst>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R$&quot;\ #,##0.00;[Red]\-&quot;R$&quot;\ #,##0.00"/>
    <numFmt numFmtId="164" formatCode="General_)"/>
    <numFmt numFmtId="165" formatCode="0_)"/>
    <numFmt numFmtId="166" formatCode="#,##0.000;[Red]\-#,##0.000"/>
    <numFmt numFmtId="167" formatCode="&quot;R$&quot;\ #,##0.00"/>
    <numFmt numFmtId="168" formatCode="#,##0.0000_ ;[Red]\-#,##0.0000\ "/>
    <numFmt numFmtId="169" formatCode="0.000%"/>
    <numFmt numFmtId="170" formatCode="#,##0.000"/>
  </numFmts>
  <fonts count="31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7"/>
      <color indexed="8"/>
      <name val="Times New Roman"/>
      <family val="1"/>
    </font>
    <font>
      <sz val="8"/>
      <name val="Times New Roman"/>
      <family val="1"/>
    </font>
    <font>
      <b/>
      <vertAlign val="superscript"/>
      <sz val="8"/>
      <name val="Arial"/>
      <family val="2"/>
    </font>
    <font>
      <sz val="8"/>
      <color indexed="8"/>
      <name val="Arial"/>
      <family val="2"/>
    </font>
    <font>
      <sz val="14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7"/>
      <color indexed="10"/>
      <name val="Arial"/>
      <family val="2"/>
    </font>
    <font>
      <b/>
      <sz val="7"/>
      <color indexed="10"/>
      <name val="Arial"/>
      <family val="2"/>
    </font>
    <font>
      <sz val="8"/>
      <color indexed="10"/>
      <name val="Arial"/>
      <family val="2"/>
    </font>
    <font>
      <sz val="8"/>
      <color theme="0"/>
      <name val="Arial"/>
      <family val="2"/>
    </font>
    <font>
      <sz val="8"/>
      <color theme="0" tint="-0.34998626667073579"/>
      <name val="Arial"/>
      <family val="2"/>
    </font>
    <font>
      <sz val="10"/>
      <color theme="0" tint="-0.34998626667073579"/>
      <name val="MS Sans Serif"/>
      <family val="2"/>
    </font>
    <font>
      <sz val="8"/>
      <color rgb="FFFF0000"/>
      <name val="Arial"/>
      <family val="2"/>
    </font>
    <font>
      <sz val="10"/>
      <color rgb="FFFF0000"/>
      <name val="MS Sans Serif"/>
      <family val="2"/>
    </font>
    <font>
      <b/>
      <u/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4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1" applyNumberFormat="0" applyFill="0" applyAlignment="0" applyProtection="0"/>
    <xf numFmtId="40" fontId="21" fillId="0" borderId="0" applyFill="0" applyBorder="0" applyAlignment="0" applyProtection="0"/>
    <xf numFmtId="9" fontId="21" fillId="0" borderId="0" applyFont="0" applyFill="0" applyBorder="0" applyAlignment="0" applyProtection="0"/>
  </cellStyleXfs>
  <cellXfs count="532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7" fillId="0" borderId="5" xfId="5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7" fillId="0" borderId="9" xfId="5" applyFont="1" applyBorder="1" applyAlignment="1">
      <alignment horizontal="left" vertical="top"/>
    </xf>
    <xf numFmtId="4" fontId="10" fillId="0" borderId="5" xfId="5" applyNumberFormat="1" applyFont="1" applyBorder="1" applyAlignment="1">
      <alignment horizontal="center" vertical="center"/>
    </xf>
    <xf numFmtId="39" fontId="11" fillId="0" borderId="10" xfId="1" applyNumberFormat="1" applyFont="1" applyFill="1" applyBorder="1" applyAlignment="1" applyProtection="1">
      <alignment horizontal="center" vertical="center"/>
      <protection locked="0"/>
    </xf>
    <xf numFmtId="40" fontId="11" fillId="0" borderId="10" xfId="7" applyFont="1" applyFill="1" applyBorder="1" applyAlignment="1" applyProtection="1">
      <alignment horizontal="center" vertical="center"/>
      <protection locked="0"/>
    </xf>
    <xf numFmtId="40" fontId="11" fillId="0" borderId="6" xfId="7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Border="1" applyAlignment="1">
      <alignment horizontal="center" vertical="center"/>
    </xf>
    <xf numFmtId="4" fontId="12" fillId="0" borderId="11" xfId="5" applyNumberFormat="1" applyFont="1" applyBorder="1" applyAlignment="1">
      <alignment horizontal="center" vertical="center"/>
    </xf>
    <xf numFmtId="4" fontId="9" fillId="0" borderId="11" xfId="5" applyNumberFormat="1" applyFont="1" applyBorder="1" applyAlignment="1">
      <alignment horizontal="center" vertical="center"/>
    </xf>
    <xf numFmtId="49" fontId="11" fillId="0" borderId="2" xfId="7" applyNumberFormat="1" applyFont="1" applyFill="1" applyBorder="1" applyAlignment="1" applyProtection="1">
      <alignment horizontal="center" vertical="center"/>
      <protection locked="0"/>
    </xf>
    <xf numFmtId="49" fontId="11" fillId="0" borderId="12" xfId="7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top" wrapText="1"/>
    </xf>
    <xf numFmtId="4" fontId="7" fillId="0" borderId="4" xfId="5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center" wrapText="1"/>
    </xf>
    <xf numFmtId="1" fontId="7" fillId="0" borderId="4" xfId="5" applyNumberFormat="1" applyFont="1" applyBorder="1" applyAlignment="1">
      <alignment horizontal="center"/>
    </xf>
    <xf numFmtId="4" fontId="7" fillId="0" borderId="4" xfId="5" applyNumberFormat="1" applyFont="1" applyBorder="1" applyAlignment="1">
      <alignment horizontal="right"/>
    </xf>
    <xf numFmtId="0" fontId="9" fillId="0" borderId="15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1" fontId="7" fillId="0" borderId="4" xfId="5" applyNumberFormat="1" applyFont="1" applyBorder="1" applyAlignment="1">
      <alignment horizontal="center" vertical="center"/>
    </xf>
    <xf numFmtId="4" fontId="9" fillId="0" borderId="4" xfId="5" applyNumberFormat="1" applyFont="1" applyBorder="1" applyAlignment="1">
      <alignment horizontal="right" vertical="center"/>
    </xf>
    <xf numFmtId="0" fontId="7" fillId="0" borderId="4" xfId="5" applyFont="1" applyBorder="1" applyAlignment="1">
      <alignment horizontal="left" vertical="top"/>
    </xf>
    <xf numFmtId="0" fontId="7" fillId="0" borderId="6" xfId="2" applyFont="1" applyBorder="1" applyAlignment="1">
      <alignment horizontal="left" vertical="top"/>
    </xf>
    <xf numFmtId="0" fontId="9" fillId="0" borderId="0" xfId="2" applyFont="1" applyBorder="1" applyAlignment="1">
      <alignment horizontal="left" vertical="top"/>
    </xf>
    <xf numFmtId="0" fontId="9" fillId="0" borderId="10" xfId="2" applyFont="1" applyBorder="1" applyAlignment="1">
      <alignment horizontal="left" vertical="top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6" fillId="2" borderId="9" xfId="2" applyFont="1" applyFill="1" applyBorder="1" applyAlignment="1">
      <alignment horizontal="center" vertical="center"/>
    </xf>
    <xf numFmtId="0" fontId="7" fillId="0" borderId="2" xfId="5" applyFont="1" applyBorder="1" applyAlignment="1">
      <alignment horizontal="left" vertical="top"/>
    </xf>
    <xf numFmtId="0" fontId="7" fillId="0" borderId="3" xfId="5" applyFont="1" applyBorder="1" applyAlignment="1">
      <alignment horizontal="left" vertical="top"/>
    </xf>
    <xf numFmtId="0" fontId="7" fillId="0" borderId="8" xfId="2" applyFont="1" applyBorder="1" applyAlignment="1">
      <alignment horizontal="left" vertical="center"/>
    </xf>
    <xf numFmtId="0" fontId="1" fillId="0" borderId="16" xfId="0" applyFont="1" applyBorder="1" applyAlignment="1">
      <alignment horizontal="left"/>
    </xf>
    <xf numFmtId="0" fontId="8" fillId="0" borderId="17" xfId="5" applyFont="1" applyBorder="1" applyAlignment="1">
      <alignment horizontal="center" vertical="center" wrapText="1"/>
    </xf>
    <xf numFmtId="0" fontId="8" fillId="0" borderId="14" xfId="5" applyFont="1" applyBorder="1" applyAlignment="1">
      <alignment horizontal="center" vertical="center"/>
    </xf>
    <xf numFmtId="0" fontId="8" fillId="0" borderId="13" xfId="5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4" fontId="14" fillId="0" borderId="14" xfId="0" applyNumberFormat="1" applyFont="1" applyBorder="1" applyAlignment="1" applyProtection="1">
      <alignment horizontal="right"/>
      <protection locked="0"/>
    </xf>
    <xf numFmtId="4" fontId="1" fillId="0" borderId="14" xfId="0" applyNumberFormat="1" applyFont="1" applyBorder="1" applyAlignment="1">
      <alignment horizontal="right" vertical="center"/>
    </xf>
    <xf numFmtId="4" fontId="14" fillId="0" borderId="14" xfId="0" applyNumberFormat="1" applyFont="1" applyBorder="1" applyAlignment="1" applyProtection="1">
      <protection locked="0"/>
    </xf>
    <xf numFmtId="4" fontId="1" fillId="0" borderId="14" xfId="5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1" fillId="0" borderId="14" xfId="5" applyNumberFormat="1" applyFont="1" applyFill="1" applyBorder="1" applyAlignment="1">
      <alignment horizontal="right" vertical="center"/>
    </xf>
    <xf numFmtId="0" fontId="1" fillId="0" borderId="14" xfId="0" applyFont="1" applyBorder="1" applyAlignment="1">
      <alignment horizontal="left" vertical="center"/>
    </xf>
    <xf numFmtId="4" fontId="1" fillId="0" borderId="14" xfId="0" applyNumberFormat="1" applyFont="1" applyFill="1" applyBorder="1" applyAlignment="1">
      <alignment horizontal="right" vertical="center"/>
    </xf>
    <xf numFmtId="0" fontId="1" fillId="0" borderId="14" xfId="5" applyFont="1" applyBorder="1" applyAlignment="1">
      <alignment vertical="center"/>
    </xf>
    <xf numFmtId="0" fontId="1" fillId="0" borderId="14" xfId="5" applyFont="1" applyBorder="1" applyAlignment="1">
      <alignment horizontal="right" vertical="center"/>
    </xf>
    <xf numFmtId="4" fontId="1" fillId="3" borderId="14" xfId="5" applyNumberFormat="1" applyFont="1" applyFill="1" applyBorder="1" applyAlignment="1">
      <alignment horizontal="right" vertical="center"/>
    </xf>
    <xf numFmtId="4" fontId="8" fillId="0" borderId="14" xfId="5" applyNumberFormat="1" applyFont="1" applyBorder="1" applyAlignment="1">
      <alignment horizontal="right" vertical="center"/>
    </xf>
    <xf numFmtId="4" fontId="8" fillId="0" borderId="5" xfId="5" applyNumberFormat="1" applyFont="1" applyBorder="1" applyAlignment="1">
      <alignment horizontal="right" vertical="center"/>
    </xf>
    <xf numFmtId="4" fontId="0" fillId="0" borderId="0" xfId="0" applyNumberFormat="1"/>
    <xf numFmtId="0" fontId="1" fillId="0" borderId="0" xfId="3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3" xfId="4" applyFont="1" applyBorder="1" applyAlignment="1">
      <alignment horizontal="left" vertical="top"/>
    </xf>
    <xf numFmtId="0" fontId="1" fillId="0" borderId="0" xfId="4" applyFont="1" applyAlignment="1">
      <alignment vertical="center"/>
    </xf>
    <xf numFmtId="0" fontId="1" fillId="0" borderId="2" xfId="4" applyFont="1" applyBorder="1" applyAlignment="1">
      <alignment horizontal="left" vertical="top"/>
    </xf>
    <xf numFmtId="0" fontId="7" fillId="0" borderId="8" xfId="5" applyFont="1" applyBorder="1" applyAlignment="1">
      <alignment horizontal="left" vertical="top"/>
    </xf>
    <xf numFmtId="0" fontId="9" fillId="0" borderId="14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1" fillId="0" borderId="12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/>
    </xf>
    <xf numFmtId="0" fontId="1" fillId="0" borderId="13" xfId="4" applyFont="1" applyBorder="1" applyAlignment="1">
      <alignment horizontal="center" vertical="center"/>
    </xf>
    <xf numFmtId="4" fontId="1" fillId="0" borderId="14" xfId="4" applyNumberFormat="1" applyFont="1" applyBorder="1" applyAlignment="1">
      <alignment horizontal="right" vertical="center"/>
    </xf>
    <xf numFmtId="4" fontId="1" fillId="0" borderId="14" xfId="4" applyNumberFormat="1" applyFont="1" applyBorder="1" applyAlignment="1">
      <alignment vertical="center"/>
    </xf>
    <xf numFmtId="0" fontId="8" fillId="3" borderId="18" xfId="4" applyFont="1" applyFill="1" applyBorder="1" applyAlignment="1">
      <alignment horizontal="right" vertical="center"/>
    </xf>
    <xf numFmtId="4" fontId="8" fillId="0" borderId="18" xfId="4" applyNumberFormat="1" applyFont="1" applyBorder="1" applyAlignment="1">
      <alignment horizontal="right" vertical="center"/>
    </xf>
    <xf numFmtId="0" fontId="8" fillId="3" borderId="19" xfId="4" applyFont="1" applyFill="1" applyBorder="1" applyAlignment="1">
      <alignment horizontal="right" vertical="center"/>
    </xf>
    <xf numFmtId="4" fontId="8" fillId="0" borderId="19" xfId="4" applyNumberFormat="1" applyFont="1" applyBorder="1" applyAlignment="1">
      <alignment horizontal="right" vertical="center"/>
    </xf>
    <xf numFmtId="39" fontId="16" fillId="0" borderId="14" xfId="0" applyNumberFormat="1" applyFont="1" applyBorder="1" applyAlignment="1" applyProtection="1">
      <alignment horizontal="center" vertical="center"/>
      <protection locked="0"/>
    </xf>
    <xf numFmtId="0" fontId="1" fillId="0" borderId="0" xfId="4" applyFont="1" applyBorder="1" applyAlignment="1">
      <alignment vertical="center"/>
    </xf>
    <xf numFmtId="49" fontId="1" fillId="0" borderId="15" xfId="4" applyNumberFormat="1" applyFont="1" applyBorder="1" applyAlignment="1">
      <alignment horizontal="left" vertical="center"/>
    </xf>
    <xf numFmtId="49" fontId="1" fillId="0" borderId="20" xfId="4" applyNumberFormat="1" applyFont="1" applyBorder="1" applyAlignment="1">
      <alignment horizontal="left" vertical="center"/>
    </xf>
    <xf numFmtId="49" fontId="1" fillId="0" borderId="13" xfId="4" applyNumberFormat="1" applyFont="1" applyBorder="1" applyAlignment="1">
      <alignment horizontal="left" vertical="center"/>
    </xf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9" fontId="1" fillId="0" borderId="23" xfId="4" applyNumberFormat="1" applyFont="1" applyBorder="1" applyAlignment="1">
      <alignment horizontal="left" vertical="center"/>
    </xf>
    <xf numFmtId="4" fontId="1" fillId="0" borderId="5" xfId="4" applyNumberFormat="1" applyFont="1" applyBorder="1" applyAlignment="1">
      <alignment horizontal="right" vertical="center"/>
    </xf>
    <xf numFmtId="1" fontId="1" fillId="0" borderId="14" xfId="4" applyNumberFormat="1" applyFont="1" applyBorder="1" applyAlignment="1">
      <alignment horizontal="center" vertical="center"/>
    </xf>
    <xf numFmtId="4" fontId="1" fillId="0" borderId="14" xfId="4" applyNumberFormat="1" applyFont="1" applyFill="1" applyBorder="1" applyAlignment="1">
      <alignment horizontal="right" vertical="center"/>
    </xf>
    <xf numFmtId="4" fontId="1" fillId="0" borderId="0" xfId="4" applyNumberFormat="1" applyFont="1" applyAlignment="1">
      <alignment vertical="center"/>
    </xf>
    <xf numFmtId="0" fontId="7" fillId="0" borderId="24" xfId="4" applyFont="1" applyBorder="1" applyAlignment="1">
      <alignment horizontal="left" vertical="top"/>
    </xf>
    <xf numFmtId="0" fontId="7" fillId="0" borderId="25" xfId="4" applyFont="1" applyBorder="1" applyAlignment="1">
      <alignment horizontal="left" vertical="top"/>
    </xf>
    <xf numFmtId="0" fontId="7" fillId="0" borderId="26" xfId="4" applyFont="1" applyBorder="1" applyAlignment="1">
      <alignment horizontal="left" vertical="top"/>
    </xf>
    <xf numFmtId="0" fontId="1" fillId="0" borderId="4" xfId="4" applyFont="1" applyBorder="1" applyAlignment="1">
      <alignment vertical="center"/>
    </xf>
    <xf numFmtId="0" fontId="7" fillId="0" borderId="21" xfId="4" applyFont="1" applyBorder="1" applyAlignment="1">
      <alignment horizontal="left" vertical="top"/>
    </xf>
    <xf numFmtId="0" fontId="7" fillId="0" borderId="22" xfId="4" applyFont="1" applyBorder="1" applyAlignment="1">
      <alignment horizontal="left" vertical="top"/>
    </xf>
    <xf numFmtId="0" fontId="1" fillId="0" borderId="3" xfId="4" applyFont="1" applyBorder="1" applyAlignment="1">
      <alignment vertical="center"/>
    </xf>
    <xf numFmtId="0" fontId="1" fillId="0" borderId="0" xfId="5" applyFont="1" applyAlignment="1">
      <alignment vertical="center"/>
    </xf>
    <xf numFmtId="0" fontId="7" fillId="0" borderId="16" xfId="5" applyFont="1" applyBorder="1" applyAlignment="1">
      <alignment horizontal="left" vertical="top"/>
    </xf>
    <xf numFmtId="0" fontId="1" fillId="0" borderId="15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5" applyNumberFormat="1" applyFont="1" applyBorder="1" applyAlignment="1">
      <alignment horizontal="center" vertical="center"/>
    </xf>
    <xf numFmtId="3" fontId="1" fillId="0" borderId="14" xfId="5" applyNumberFormat="1" applyFont="1" applyBorder="1" applyAlignment="1">
      <alignment horizontal="center" vertical="center"/>
    </xf>
    <xf numFmtId="0" fontId="1" fillId="0" borderId="0" xfId="5" applyFont="1" applyBorder="1" applyAlignment="1">
      <alignment vertical="center"/>
    </xf>
    <xf numFmtId="0" fontId="17" fillId="0" borderId="0" xfId="5" applyFont="1" applyBorder="1" applyAlignment="1">
      <alignment vertical="center"/>
    </xf>
    <xf numFmtId="49" fontId="1" fillId="0" borderId="13" xfId="5" applyNumberFormat="1" applyFont="1" applyBorder="1" applyAlignment="1">
      <alignment horizontal="center" vertical="center"/>
    </xf>
    <xf numFmtId="49" fontId="1" fillId="0" borderId="15" xfId="5" applyNumberFormat="1" applyFont="1" applyBorder="1" applyAlignment="1">
      <alignment horizontal="left" vertical="center"/>
    </xf>
    <xf numFmtId="49" fontId="1" fillId="0" borderId="20" xfId="5" applyNumberFormat="1" applyFont="1" applyBorder="1" applyAlignment="1">
      <alignment horizontal="left" vertical="center"/>
    </xf>
    <xf numFmtId="49" fontId="1" fillId="0" borderId="13" xfId="5" applyNumberFormat="1" applyFont="1" applyBorder="1" applyAlignment="1">
      <alignment horizontal="left" vertical="center"/>
    </xf>
    <xf numFmtId="4" fontId="1" fillId="0" borderId="0" xfId="5" applyNumberFormat="1" applyFont="1" applyBorder="1" applyAlignment="1">
      <alignment vertical="center"/>
    </xf>
    <xf numFmtId="0" fontId="1" fillId="0" borderId="6" xfId="5" applyFont="1" applyBorder="1" applyAlignment="1">
      <alignment horizontal="left" vertical="top"/>
    </xf>
    <xf numFmtId="0" fontId="1" fillId="0" borderId="0" xfId="5" applyFont="1" applyBorder="1" applyAlignment="1">
      <alignment horizontal="left" vertical="top"/>
    </xf>
    <xf numFmtId="40" fontId="1" fillId="0" borderId="0" xfId="7" applyFont="1" applyFill="1" applyBorder="1" applyAlignment="1" applyProtection="1">
      <alignment vertical="center"/>
    </xf>
    <xf numFmtId="0" fontId="1" fillId="0" borderId="6" xfId="5" applyFont="1" applyBorder="1" applyAlignment="1">
      <alignment vertical="center"/>
    </xf>
    <xf numFmtId="40" fontId="1" fillId="0" borderId="4" xfId="7" applyFont="1" applyFill="1" applyBorder="1" applyAlignment="1" applyProtection="1">
      <alignment vertical="center"/>
    </xf>
    <xf numFmtId="0" fontId="7" fillId="0" borderId="21" xfId="5" applyFont="1" applyBorder="1" applyAlignment="1">
      <alignment horizontal="left" vertical="top"/>
    </xf>
    <xf numFmtId="0" fontId="7" fillId="0" borderId="23" xfId="5" applyFont="1" applyBorder="1" applyAlignment="1">
      <alignment horizontal="left" vertical="top"/>
    </xf>
    <xf numFmtId="40" fontId="7" fillId="0" borderId="5" xfId="7" applyFont="1" applyFill="1" applyBorder="1" applyAlignment="1" applyProtection="1">
      <alignment vertical="top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40" fontId="8" fillId="0" borderId="14" xfId="7" applyFont="1" applyFill="1" applyBorder="1" applyAlignment="1" applyProtection="1">
      <alignment horizontal="center"/>
    </xf>
    <xf numFmtId="0" fontId="1" fillId="0" borderId="14" xfId="5" applyFont="1" applyBorder="1" applyAlignment="1">
      <alignment horizontal="center" vertical="center"/>
    </xf>
    <xf numFmtId="40" fontId="1" fillId="0" borderId="14" xfId="7" applyFont="1" applyFill="1" applyBorder="1" applyAlignment="1" applyProtection="1">
      <alignment horizontal="center"/>
    </xf>
    <xf numFmtId="40" fontId="1" fillId="0" borderId="13" xfId="7" applyFont="1" applyFill="1" applyBorder="1" applyAlignment="1" applyProtection="1"/>
    <xf numFmtId="0" fontId="1" fillId="0" borderId="14" xfId="0" applyFont="1" applyBorder="1" applyAlignment="1">
      <alignment horizontal="center" vertical="center" wrapText="1"/>
    </xf>
    <xf numFmtId="0" fontId="18" fillId="0" borderId="20" xfId="0" applyFont="1" applyBorder="1" applyAlignment="1"/>
    <xf numFmtId="0" fontId="18" fillId="0" borderId="13" xfId="0" applyFont="1" applyBorder="1" applyAlignment="1"/>
    <xf numFmtId="49" fontId="1" fillId="0" borderId="14" xfId="5" applyNumberFormat="1" applyFont="1" applyBorder="1" applyAlignment="1">
      <alignment horizontal="center" vertical="center"/>
    </xf>
    <xf numFmtId="49" fontId="1" fillId="0" borderId="20" xfId="5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/>
    </xf>
    <xf numFmtId="2" fontId="16" fillId="0" borderId="14" xfId="0" applyNumberFormat="1" applyFont="1" applyBorder="1" applyAlignment="1">
      <alignment horizontal="center" vertical="center" wrapText="1"/>
    </xf>
    <xf numFmtId="0" fontId="0" fillId="0" borderId="20" xfId="0" applyBorder="1" applyAlignment="1"/>
    <xf numFmtId="0" fontId="0" fillId="0" borderId="13" xfId="0" applyBorder="1" applyAlignment="1"/>
    <xf numFmtId="4" fontId="1" fillId="0" borderId="13" xfId="5" applyNumberFormat="1" applyFont="1" applyBorder="1" applyAlignment="1">
      <alignment horizontal="right"/>
    </xf>
    <xf numFmtId="40" fontId="8" fillId="0" borderId="22" xfId="5" applyNumberFormat="1" applyFont="1" applyBorder="1" applyAlignment="1">
      <alignment horizontal="center" vertical="center"/>
    </xf>
    <xf numFmtId="40" fontId="8" fillId="0" borderId="5" xfId="7" applyFont="1" applyFill="1" applyBorder="1" applyAlignment="1" applyProtection="1">
      <alignment horizontal="right" vertical="center"/>
    </xf>
    <xf numFmtId="0" fontId="2" fillId="0" borderId="7" xfId="5" applyNumberFormat="1" applyFont="1" applyBorder="1" applyAlignment="1">
      <alignment horizontal="right" vertical="center"/>
    </xf>
    <xf numFmtId="0" fontId="2" fillId="0" borderId="16" xfId="5" applyNumberFormat="1" applyFont="1" applyBorder="1" applyAlignment="1">
      <alignment horizontal="right" vertical="center"/>
    </xf>
    <xf numFmtId="40" fontId="2" fillId="0" borderId="8" xfId="7" applyFont="1" applyFill="1" applyBorder="1" applyAlignment="1" applyProtection="1">
      <alignment vertical="center"/>
    </xf>
    <xf numFmtId="0" fontId="7" fillId="0" borderId="6" xfId="5" applyFont="1" applyBorder="1" applyAlignment="1">
      <alignment horizontal="left" vertical="top"/>
    </xf>
    <xf numFmtId="0" fontId="7" fillId="0" borderId="0" xfId="5" applyFont="1" applyBorder="1" applyAlignment="1">
      <alignment horizontal="left" vertical="top"/>
    </xf>
    <xf numFmtId="0" fontId="7" fillId="0" borderId="10" xfId="5" applyFont="1" applyBorder="1" applyAlignment="1">
      <alignment horizontal="left" vertical="top"/>
    </xf>
    <xf numFmtId="0" fontId="7" fillId="0" borderId="22" xfId="5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vertical="top"/>
    </xf>
    <xf numFmtId="40" fontId="7" fillId="0" borderId="4" xfId="7" applyFont="1" applyFill="1" applyBorder="1" applyAlignment="1" applyProtection="1">
      <alignment vertical="top"/>
    </xf>
    <xf numFmtId="0" fontId="1" fillId="0" borderId="8" xfId="5" applyFont="1" applyBorder="1" applyAlignment="1">
      <alignment vertical="center"/>
    </xf>
    <xf numFmtId="4" fontId="1" fillId="0" borderId="14" xfId="5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4" fontId="8" fillId="0" borderId="18" xfId="5" applyNumberFormat="1" applyFont="1" applyBorder="1" applyAlignment="1">
      <alignment horizontal="right" vertical="center"/>
    </xf>
    <xf numFmtId="0" fontId="1" fillId="0" borderId="2" xfId="5" applyFont="1" applyBorder="1" applyAlignment="1">
      <alignment vertical="center"/>
    </xf>
    <xf numFmtId="0" fontId="1" fillId="0" borderId="3" xfId="5" applyFont="1" applyBorder="1" applyAlignment="1">
      <alignment vertical="center"/>
    </xf>
    <xf numFmtId="0" fontId="1" fillId="0" borderId="4" xfId="5" applyFont="1" applyBorder="1" applyAlignment="1">
      <alignment vertical="center"/>
    </xf>
    <xf numFmtId="0" fontId="1" fillId="0" borderId="9" xfId="5" applyFont="1" applyBorder="1" applyAlignment="1">
      <alignment vertical="center"/>
    </xf>
    <xf numFmtId="0" fontId="8" fillId="0" borderId="13" xfId="5" applyFont="1" applyBorder="1" applyAlignment="1">
      <alignment horizontal="right" vertical="center"/>
    </xf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10" fontId="18" fillId="0" borderId="14" xfId="7" applyNumberFormat="1" applyFont="1" applyFill="1" applyBorder="1" applyAlignment="1" applyProtection="1">
      <alignment horizontal="center"/>
    </xf>
    <xf numFmtId="4" fontId="1" fillId="0" borderId="4" xfId="0" applyNumberFormat="1" applyFont="1" applyBorder="1" applyAlignment="1">
      <alignment horizontal="right"/>
    </xf>
    <xf numFmtId="10" fontId="18" fillId="0" borderId="5" xfId="0" applyNumberFormat="1" applyFont="1" applyBorder="1" applyAlignment="1">
      <alignment horizontal="center"/>
    </xf>
    <xf numFmtId="10" fontId="8" fillId="0" borderId="18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right"/>
    </xf>
    <xf numFmtId="0" fontId="4" fillId="3" borderId="27" xfId="0" applyFont="1" applyFill="1" applyBorder="1" applyAlignment="1">
      <alignment horizontal="center"/>
    </xf>
    <xf numFmtId="0" fontId="1" fillId="0" borderId="20" xfId="5" applyFont="1" applyBorder="1" applyAlignment="1">
      <alignment horizontal="left" vertical="center"/>
    </xf>
    <xf numFmtId="10" fontId="18" fillId="0" borderId="5" xfId="7" applyNumberFormat="1" applyFont="1" applyFill="1" applyBorder="1" applyAlignment="1" applyProtection="1">
      <alignment horizontal="center"/>
    </xf>
    <xf numFmtId="0" fontId="2" fillId="3" borderId="28" xfId="5" applyFont="1" applyFill="1" applyBorder="1" applyAlignment="1">
      <alignment horizontal="right" vertical="center"/>
    </xf>
    <xf numFmtId="0" fontId="4" fillId="3" borderId="28" xfId="5" applyFont="1" applyFill="1" applyBorder="1" applyAlignment="1">
      <alignment horizontal="right" vertical="center"/>
    </xf>
    <xf numFmtId="0" fontId="4" fillId="3" borderId="29" xfId="5" applyFont="1" applyFill="1" applyBorder="1" applyAlignment="1">
      <alignment horizontal="right" vertical="center"/>
    </xf>
    <xf numFmtId="10" fontId="4" fillId="3" borderId="29" xfId="0" applyNumberFormat="1" applyFont="1" applyFill="1" applyBorder="1" applyAlignment="1">
      <alignment horizontal="center"/>
    </xf>
    <xf numFmtId="4" fontId="4" fillId="3" borderId="27" xfId="0" applyNumberFormat="1" applyFont="1" applyFill="1" applyBorder="1" applyAlignment="1">
      <alignment horizontal="center"/>
    </xf>
    <xf numFmtId="4" fontId="8" fillId="0" borderId="9" xfId="5" applyNumberFormat="1" applyFont="1" applyBorder="1" applyAlignment="1">
      <alignment horizontal="right" vertical="center"/>
    </xf>
    <xf numFmtId="0" fontId="1" fillId="0" borderId="10" xfId="5" applyFont="1" applyBorder="1" applyAlignment="1">
      <alignment vertical="center"/>
    </xf>
    <xf numFmtId="0" fontId="14" fillId="4" borderId="14" xfId="0" applyFont="1" applyFill="1" applyBorder="1" applyAlignment="1">
      <alignment horizontal="center"/>
    </xf>
    <xf numFmtId="3" fontId="1" fillId="0" borderId="14" xfId="0" applyNumberFormat="1" applyFont="1" applyBorder="1" applyAlignment="1" applyProtection="1">
      <alignment horizontal="center" vertical="center"/>
      <protection locked="0"/>
    </xf>
    <xf numFmtId="39" fontId="1" fillId="0" borderId="14" xfId="0" applyNumberFormat="1" applyFont="1" applyBorder="1" applyAlignment="1" applyProtection="1">
      <alignment horizontal="center" vertical="center"/>
      <protection locked="0"/>
    </xf>
    <xf numFmtId="4" fontId="1" fillId="0" borderId="15" xfId="4" applyNumberFormat="1" applyFont="1" applyBorder="1" applyAlignment="1">
      <alignment horizontal="right" vertical="center"/>
    </xf>
    <xf numFmtId="4" fontId="1" fillId="0" borderId="13" xfId="4" applyNumberFormat="1" applyFont="1" applyBorder="1" applyAlignment="1">
      <alignment horizontal="right" vertical="center"/>
    </xf>
    <xf numFmtId="0" fontId="1" fillId="0" borderId="23" xfId="4" applyFont="1" applyBorder="1" applyAlignment="1">
      <alignment horizontal="center" vertical="center"/>
    </xf>
    <xf numFmtId="4" fontId="1" fillId="0" borderId="30" xfId="4" applyNumberFormat="1" applyFont="1" applyBorder="1" applyAlignment="1">
      <alignment vertical="center"/>
    </xf>
    <xf numFmtId="0" fontId="24" fillId="0" borderId="15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4" fontId="24" fillId="0" borderId="14" xfId="5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4" fontId="24" fillId="0" borderId="14" xfId="0" applyNumberFormat="1" applyFont="1" applyBorder="1" applyAlignment="1">
      <alignment horizontal="right" vertical="center"/>
    </xf>
    <xf numFmtId="40" fontId="21" fillId="0" borderId="0" xfId="7" applyAlignment="1">
      <alignment vertical="center"/>
    </xf>
    <xf numFmtId="40" fontId="21" fillId="0" borderId="0" xfId="7" applyBorder="1" applyAlignment="1">
      <alignment vertical="center"/>
    </xf>
    <xf numFmtId="4" fontId="7" fillId="0" borderId="4" xfId="5" applyNumberFormat="1" applyFont="1" applyFill="1" applyBorder="1" applyAlignment="1">
      <alignment horizontal="right"/>
    </xf>
    <xf numFmtId="0" fontId="21" fillId="0" borderId="0" xfId="0" applyFont="1"/>
    <xf numFmtId="40" fontId="21" fillId="0" borderId="0" xfId="7"/>
    <xf numFmtId="0" fontId="1" fillId="5" borderId="12" xfId="4" applyFont="1" applyFill="1" applyBorder="1" applyAlignment="1">
      <alignment horizontal="center" vertical="center" wrapText="1"/>
    </xf>
    <xf numFmtId="4" fontId="1" fillId="6" borderId="14" xfId="4" applyNumberFormat="1" applyFont="1" applyFill="1" applyBorder="1" applyAlignment="1">
      <alignment horizontal="right" vertical="center"/>
    </xf>
    <xf numFmtId="0" fontId="24" fillId="0" borderId="0" xfId="4" applyFont="1" applyAlignment="1">
      <alignment vertical="center"/>
    </xf>
    <xf numFmtId="0" fontId="24" fillId="0" borderId="0" xfId="4" applyFont="1" applyBorder="1" applyAlignment="1">
      <alignment vertical="center"/>
    </xf>
    <xf numFmtId="39" fontId="1" fillId="0" borderId="5" xfId="0" applyNumberFormat="1" applyFont="1" applyBorder="1" applyAlignment="1" applyProtection="1">
      <alignment horizontal="center" vertical="center"/>
      <protection locked="0"/>
    </xf>
    <xf numFmtId="39" fontId="16" fillId="0" borderId="31" xfId="0" applyNumberFormat="1" applyFont="1" applyBorder="1" applyAlignment="1" applyProtection="1">
      <alignment horizontal="center" vertical="center"/>
      <protection locked="0"/>
    </xf>
    <xf numFmtId="4" fontId="1" fillId="0" borderId="31" xfId="4" applyNumberFormat="1" applyFont="1" applyBorder="1" applyAlignment="1">
      <alignment horizontal="right" vertical="center"/>
    </xf>
    <xf numFmtId="4" fontId="1" fillId="0" borderId="32" xfId="4" applyNumberFormat="1" applyFont="1" applyBorder="1" applyAlignment="1">
      <alignment horizontal="right" vertical="center"/>
    </xf>
    <xf numFmtId="4" fontId="8" fillId="0" borderId="33" xfId="4" applyNumberFormat="1" applyFont="1" applyBorder="1" applyAlignment="1">
      <alignment horizontal="right" vertical="center"/>
    </xf>
    <xf numFmtId="0" fontId="7" fillId="0" borderId="34" xfId="4" applyFont="1" applyBorder="1" applyAlignment="1">
      <alignment horizontal="left" vertical="top"/>
    </xf>
    <xf numFmtId="0" fontId="7" fillId="0" borderId="35" xfId="4" applyFont="1" applyBorder="1" applyAlignment="1">
      <alignment horizontal="left" vertical="top"/>
    </xf>
    <xf numFmtId="0" fontId="7" fillId="0" borderId="36" xfId="4" applyFont="1" applyBorder="1" applyAlignment="1">
      <alignment horizontal="left" vertical="top"/>
    </xf>
    <xf numFmtId="0" fontId="1" fillId="0" borderId="37" xfId="4" applyFont="1" applyBorder="1" applyAlignment="1">
      <alignment vertical="center"/>
    </xf>
    <xf numFmtId="0" fontId="1" fillId="0" borderId="39" xfId="4" applyFont="1" applyBorder="1" applyAlignment="1">
      <alignment vertical="top"/>
    </xf>
    <xf numFmtId="0" fontId="1" fillId="0" borderId="40" xfId="4" applyFont="1" applyBorder="1" applyAlignment="1">
      <alignment vertical="top"/>
    </xf>
    <xf numFmtId="0" fontId="1" fillId="0" borderId="41" xfId="4" applyFont="1" applyBorder="1" applyAlignment="1">
      <alignment vertical="top"/>
    </xf>
    <xf numFmtId="4" fontId="11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5" applyNumberFormat="1" applyFont="1" applyFill="1" applyBorder="1" applyAlignment="1">
      <alignment horizontal="right" vertical="center"/>
    </xf>
    <xf numFmtId="167" fontId="1" fillId="0" borderId="0" xfId="5" applyNumberFormat="1" applyFont="1" applyAlignment="1">
      <alignment vertical="center"/>
    </xf>
    <xf numFmtId="168" fontId="1" fillId="0" borderId="0" xfId="5" applyNumberFormat="1" applyFont="1" applyAlignment="1">
      <alignment vertical="center"/>
    </xf>
    <xf numFmtId="8" fontId="1" fillId="0" borderId="0" xfId="5" applyNumberFormat="1" applyFont="1" applyAlignment="1">
      <alignment vertical="center"/>
    </xf>
    <xf numFmtId="167" fontId="1" fillId="0" borderId="0" xfId="5" applyNumberFormat="1" applyFont="1" applyBorder="1" applyAlignment="1">
      <alignment vertical="center"/>
    </xf>
    <xf numFmtId="10" fontId="0" fillId="0" borderId="0" xfId="8" applyNumberFormat="1" applyFont="1"/>
    <xf numFmtId="0" fontId="0" fillId="0" borderId="5" xfId="0" applyFill="1" applyBorder="1" applyAlignment="1">
      <alignment vertical="center"/>
    </xf>
    <xf numFmtId="4" fontId="7" fillId="0" borderId="11" xfId="5" applyNumberFormat="1" applyFont="1" applyFill="1" applyBorder="1" applyAlignment="1">
      <alignment horizontal="center" vertical="center"/>
    </xf>
    <xf numFmtId="2" fontId="13" fillId="0" borderId="14" xfId="1" applyNumberFormat="1" applyFont="1" applyFill="1" applyBorder="1" applyAlignment="1" applyProtection="1">
      <alignment horizontal="center"/>
    </xf>
    <xf numFmtId="1" fontId="7" fillId="0" borderId="4" xfId="5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center"/>
    </xf>
    <xf numFmtId="3" fontId="23" fillId="0" borderId="14" xfId="5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/>
    <xf numFmtId="0" fontId="14" fillId="0" borderId="13" xfId="0" applyFont="1" applyFill="1" applyBorder="1" applyAlignment="1">
      <alignment horizontal="center"/>
    </xf>
    <xf numFmtId="1" fontId="1" fillId="0" borderId="13" xfId="0" applyNumberFormat="1" applyFont="1" applyFill="1" applyBorder="1" applyAlignment="1">
      <alignment horizontal="center" vertical="center"/>
    </xf>
    <xf numFmtId="1" fontId="1" fillId="0" borderId="14" xfId="4" applyNumberFormat="1" applyFont="1" applyFill="1" applyBorder="1" applyAlignment="1">
      <alignment horizontal="center" vertical="center"/>
    </xf>
    <xf numFmtId="1" fontId="1" fillId="0" borderId="5" xfId="4" applyNumberFormat="1" applyFont="1" applyFill="1" applyBorder="1" applyAlignment="1">
      <alignment horizontal="center" vertical="center"/>
    </xf>
    <xf numFmtId="1" fontId="1" fillId="0" borderId="31" xfId="4" applyNumberFormat="1" applyFont="1" applyFill="1" applyBorder="1" applyAlignment="1">
      <alignment horizontal="center" vertical="center"/>
    </xf>
    <xf numFmtId="0" fontId="1" fillId="4" borderId="0" xfId="3" applyFont="1" applyFill="1" applyBorder="1" applyAlignment="1">
      <alignment horizontal="left" vertical="top"/>
    </xf>
    <xf numFmtId="0" fontId="1" fillId="4" borderId="0" xfId="4" applyFont="1" applyFill="1" applyBorder="1" applyAlignment="1">
      <alignment horizontal="left" vertical="top"/>
    </xf>
    <xf numFmtId="0" fontId="1" fillId="0" borderId="64" xfId="3" applyFont="1" applyBorder="1" applyAlignment="1">
      <alignment horizontal="left" vertical="top"/>
    </xf>
    <xf numFmtId="0" fontId="1" fillId="0" borderId="65" xfId="4" applyFont="1" applyBorder="1" applyAlignment="1">
      <alignment horizontal="left" vertical="top"/>
    </xf>
    <xf numFmtId="0" fontId="1" fillId="0" borderId="64" xfId="4" applyFont="1" applyBorder="1" applyAlignment="1">
      <alignment horizontal="left" vertical="top"/>
    </xf>
    <xf numFmtId="0" fontId="1" fillId="4" borderId="64" xfId="3" applyFont="1" applyFill="1" applyBorder="1" applyAlignment="1">
      <alignment horizontal="left" vertical="top"/>
    </xf>
    <xf numFmtId="0" fontId="1" fillId="4" borderId="39" xfId="3" applyFont="1" applyFill="1" applyBorder="1" applyAlignment="1">
      <alignment horizontal="left" vertical="top"/>
    </xf>
    <xf numFmtId="0" fontId="0" fillId="0" borderId="40" xfId="0" applyBorder="1"/>
    <xf numFmtId="0" fontId="0" fillId="0" borderId="41" xfId="0" applyBorder="1"/>
    <xf numFmtId="0" fontId="1" fillId="0" borderId="30" xfId="4" applyFont="1" applyFill="1" applyBorder="1" applyAlignment="1">
      <alignment horizontal="center" vertical="center" wrapText="1"/>
    </xf>
    <xf numFmtId="0" fontId="7" fillId="0" borderId="6" xfId="5" applyFont="1" applyBorder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0" fontId="27" fillId="0" borderId="0" xfId="7" applyFont="1" applyAlignment="1">
      <alignment vertical="center"/>
    </xf>
    <xf numFmtId="4" fontId="26" fillId="0" borderId="0" xfId="0" applyNumberFormat="1" applyFont="1" applyAlignment="1">
      <alignment vertical="center"/>
    </xf>
    <xf numFmtId="166" fontId="27" fillId="0" borderId="0" xfId="7" applyNumberFormat="1" applyFont="1" applyAlignment="1">
      <alignment vertical="center"/>
    </xf>
    <xf numFmtId="169" fontId="26" fillId="0" borderId="0" xfId="8" applyNumberFormat="1" applyFont="1" applyAlignment="1">
      <alignment vertical="center"/>
    </xf>
    <xf numFmtId="0" fontId="26" fillId="0" borderId="0" xfId="0" applyFont="1" applyBorder="1" applyAlignment="1">
      <alignment vertical="center"/>
    </xf>
    <xf numFmtId="40" fontId="27" fillId="0" borderId="0" xfId="7" applyFont="1" applyBorder="1" applyAlignment="1">
      <alignment vertical="center"/>
    </xf>
    <xf numFmtId="0" fontId="7" fillId="0" borderId="65" xfId="5" applyFont="1" applyBorder="1" applyAlignment="1">
      <alignment horizontal="left" vertical="center"/>
    </xf>
    <xf numFmtId="0" fontId="7" fillId="0" borderId="64" xfId="5" applyFont="1" applyBorder="1" applyAlignment="1">
      <alignment horizontal="left" vertical="center"/>
    </xf>
    <xf numFmtId="0" fontId="7" fillId="0" borderId="65" xfId="5" applyFont="1" applyBorder="1" applyAlignment="1">
      <alignment horizontal="left" vertical="top"/>
    </xf>
    <xf numFmtId="0" fontId="7" fillId="0" borderId="64" xfId="5" applyFont="1" applyBorder="1" applyAlignment="1">
      <alignment horizontal="left" vertical="top"/>
    </xf>
    <xf numFmtId="0" fontId="9" fillId="0" borderId="65" xfId="5" applyFont="1" applyBorder="1" applyAlignment="1">
      <alignment horizontal="left" vertical="center"/>
    </xf>
    <xf numFmtId="0" fontId="9" fillId="0" borderId="65" xfId="5" applyFont="1" applyBorder="1" applyAlignment="1">
      <alignment horizontal="left" vertical="top"/>
    </xf>
    <xf numFmtId="0" fontId="7" fillId="0" borderId="64" xfId="5" applyFont="1" applyBorder="1" applyAlignment="1">
      <alignment vertical="center"/>
    </xf>
    <xf numFmtId="0" fontId="7" fillId="0" borderId="39" xfId="5" applyFont="1" applyBorder="1" applyAlignment="1">
      <alignment vertical="center"/>
    </xf>
    <xf numFmtId="0" fontId="7" fillId="0" borderId="40" xfId="5" applyFont="1" applyBorder="1" applyAlignment="1">
      <alignment vertical="center"/>
    </xf>
    <xf numFmtId="0" fontId="7" fillId="0" borderId="41" xfId="5" applyFont="1" applyBorder="1" applyAlignment="1">
      <alignment vertical="center"/>
    </xf>
    <xf numFmtId="0" fontId="8" fillId="0" borderId="3" xfId="5" applyFont="1" applyBorder="1" applyAlignment="1">
      <alignment horizontal="left" vertical="center"/>
    </xf>
    <xf numFmtId="0" fontId="8" fillId="0" borderId="11" xfId="5" applyFont="1" applyBorder="1" applyAlignment="1">
      <alignment horizontal="center" vertical="center"/>
    </xf>
    <xf numFmtId="0" fontId="1" fillId="0" borderId="15" xfId="5" applyFont="1" applyBorder="1" applyAlignment="1">
      <alignment horizontal="center" vertical="center"/>
    </xf>
    <xf numFmtId="0" fontId="18" fillId="0" borderId="30" xfId="0" applyFont="1" applyBorder="1"/>
    <xf numFmtId="10" fontId="8" fillId="0" borderId="9" xfId="0" applyNumberFormat="1" applyFont="1" applyBorder="1" applyAlignment="1">
      <alignment horizontal="center"/>
    </xf>
    <xf numFmtId="10" fontId="18" fillId="0" borderId="30" xfId="7" applyNumberFormat="1" applyFont="1" applyFill="1" applyBorder="1" applyAlignment="1" applyProtection="1">
      <alignment horizontal="center"/>
    </xf>
    <xf numFmtId="1" fontId="1" fillId="0" borderId="0" xfId="4" applyNumberFormat="1" applyFont="1" applyFill="1" applyBorder="1" applyAlignment="1">
      <alignment horizontal="center" vertical="center"/>
    </xf>
    <xf numFmtId="2" fontId="0" fillId="0" borderId="0" xfId="0" applyNumberFormat="1"/>
    <xf numFmtId="1" fontId="1" fillId="0" borderId="0" xfId="4" applyNumberFormat="1" applyFont="1" applyAlignment="1">
      <alignment vertical="center"/>
    </xf>
    <xf numFmtId="1" fontId="1" fillId="0" borderId="0" xfId="4" applyNumberFormat="1" applyFont="1" applyBorder="1" applyAlignment="1">
      <alignment vertical="center"/>
    </xf>
    <xf numFmtId="2" fontId="1" fillId="0" borderId="0" xfId="4" applyNumberFormat="1" applyFont="1" applyAlignment="1">
      <alignment vertical="center"/>
    </xf>
    <xf numFmtId="2" fontId="1" fillId="0" borderId="0" xfId="4" applyNumberFormat="1" applyFont="1" applyBorder="1" applyAlignment="1">
      <alignment vertical="center"/>
    </xf>
    <xf numFmtId="0" fontId="14" fillId="0" borderId="14" xfId="0" applyFont="1" applyBorder="1" applyAlignment="1">
      <alignment horizontal="center"/>
    </xf>
    <xf numFmtId="2" fontId="7" fillId="0" borderId="4" xfId="5" applyNumberFormat="1" applyFont="1" applyFill="1" applyBorder="1" applyAlignment="1">
      <alignment horizontal="center"/>
    </xf>
    <xf numFmtId="2" fontId="7" fillId="7" borderId="4" xfId="5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vertical="center"/>
    </xf>
    <xf numFmtId="4" fontId="14" fillId="0" borderId="5" xfId="0" applyNumberFormat="1" applyFont="1" applyBorder="1" applyAlignment="1" applyProtection="1">
      <alignment vertical="center"/>
      <protection locked="0"/>
    </xf>
    <xf numFmtId="4" fontId="1" fillId="0" borderId="5" xfId="5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1" fontId="1" fillId="7" borderId="12" xfId="4" applyNumberFormat="1" applyFont="1" applyFill="1" applyBorder="1" applyAlignment="1">
      <alignment horizontal="center" vertical="center" wrapText="1"/>
    </xf>
    <xf numFmtId="1" fontId="1" fillId="7" borderId="14" xfId="4" applyNumberFormat="1" applyFont="1" applyFill="1" applyBorder="1" applyAlignment="1">
      <alignment horizontal="center" vertical="center"/>
    </xf>
    <xf numFmtId="170" fontId="1" fillId="8" borderId="0" xfId="8" applyNumberFormat="1" applyFont="1" applyFill="1" applyAlignment="1">
      <alignment vertical="center"/>
    </xf>
    <xf numFmtId="10" fontId="8" fillId="7" borderId="9" xfId="7" applyNumberFormat="1" applyFont="1" applyFill="1" applyBorder="1" applyAlignment="1" applyProtection="1">
      <alignment horizontal="center" vertical="center"/>
    </xf>
    <xf numFmtId="4" fontId="28" fillId="0" borderId="0" xfId="0" applyNumberFormat="1" applyFont="1" applyAlignment="1">
      <alignment vertical="center"/>
    </xf>
    <xf numFmtId="0" fontId="1" fillId="0" borderId="43" xfId="0" applyFont="1" applyFill="1" applyBorder="1" applyAlignment="1"/>
    <xf numFmtId="0" fontId="1" fillId="0" borderId="44" xfId="0" applyFont="1" applyFill="1" applyBorder="1" applyAlignment="1"/>
    <xf numFmtId="0" fontId="1" fillId="0" borderId="45" xfId="0" applyFont="1" applyFill="1" applyBorder="1" applyAlignment="1"/>
    <xf numFmtId="10" fontId="8" fillId="0" borderId="44" xfId="0" applyNumberFormat="1" applyFont="1" applyFill="1" applyBorder="1" applyAlignment="1"/>
    <xf numFmtId="4" fontId="1" fillId="0" borderId="0" xfId="0" applyNumberFormat="1" applyFont="1" applyAlignment="1">
      <alignment vertical="center"/>
    </xf>
    <xf numFmtId="0" fontId="1" fillId="0" borderId="0" xfId="0" applyFont="1" applyBorder="1" applyAlignment="1"/>
    <xf numFmtId="0" fontId="1" fillId="0" borderId="43" xfId="0" applyFont="1" applyBorder="1" applyAlignment="1"/>
    <xf numFmtId="0" fontId="1" fillId="0" borderId="44" xfId="0" applyFont="1" applyBorder="1" applyAlignment="1"/>
    <xf numFmtId="0" fontId="1" fillId="0" borderId="45" xfId="0" applyFont="1" applyBorder="1" applyAlignment="1"/>
    <xf numFmtId="10" fontId="8" fillId="0" borderId="44" xfId="0" applyNumberFormat="1" applyFont="1" applyBorder="1" applyAlignment="1">
      <alignment horizontal="left"/>
    </xf>
    <xf numFmtId="10" fontId="8" fillId="7" borderId="19" xfId="5" applyNumberFormat="1" applyFont="1" applyFill="1" applyBorder="1" applyAlignment="1">
      <alignment horizontal="center" vertical="center"/>
    </xf>
    <xf numFmtId="10" fontId="2" fillId="7" borderId="14" xfId="7" applyNumberFormat="1" applyFont="1" applyFill="1" applyBorder="1" applyAlignment="1" applyProtection="1">
      <alignment horizontal="center" vertical="top"/>
    </xf>
    <xf numFmtId="10" fontId="1" fillId="0" borderId="14" xfId="5" applyNumberFormat="1" applyFont="1" applyBorder="1" applyAlignment="1">
      <alignment horizontal="right" vertical="top"/>
    </xf>
    <xf numFmtId="10" fontId="2" fillId="0" borderId="14" xfId="7" applyNumberFormat="1" applyFont="1" applyFill="1" applyBorder="1" applyAlignment="1" applyProtection="1">
      <alignment horizontal="center" vertical="top"/>
    </xf>
    <xf numFmtId="10" fontId="1" fillId="0" borderId="14" xfId="5" applyNumberFormat="1" applyFont="1" applyBorder="1" applyAlignment="1">
      <alignment horizontal="right" vertical="center"/>
    </xf>
    <xf numFmtId="10" fontId="1" fillId="0" borderId="14" xfId="0" applyNumberFormat="1" applyFont="1" applyBorder="1" applyAlignment="1">
      <alignment horizontal="center"/>
    </xf>
    <xf numFmtId="40" fontId="29" fillId="0" borderId="0" xfId="7" applyFont="1" applyAlignment="1">
      <alignment vertical="center"/>
    </xf>
    <xf numFmtId="0" fontId="7" fillId="0" borderId="43" xfId="5" applyFont="1" applyBorder="1" applyAlignment="1">
      <alignment vertical="top"/>
    </xf>
    <xf numFmtId="0" fontId="7" fillId="0" borderId="44" xfId="5" applyFont="1" applyBorder="1" applyAlignment="1">
      <alignment vertical="top"/>
    </xf>
    <xf numFmtId="0" fontId="7" fillId="0" borderId="44" xfId="5" applyFont="1" applyBorder="1" applyAlignment="1">
      <alignment horizontal="right" vertical="center"/>
    </xf>
    <xf numFmtId="10" fontId="9" fillId="0" borderId="44" xfId="5" applyNumberFormat="1" applyFont="1" applyBorder="1" applyAlignment="1">
      <alignment horizontal="left" vertical="center"/>
    </xf>
    <xf numFmtId="0" fontId="7" fillId="0" borderId="3" xfId="5" applyFont="1" applyBorder="1" applyAlignment="1">
      <alignment horizontal="right" vertical="top"/>
    </xf>
    <xf numFmtId="0" fontId="7" fillId="0" borderId="3" xfId="5" applyFont="1" applyBorder="1" applyAlignment="1">
      <alignment horizontal="right" vertical="center"/>
    </xf>
    <xf numFmtId="10" fontId="9" fillId="0" borderId="4" xfId="5" applyNumberFormat="1" applyFont="1" applyBorder="1" applyAlignment="1">
      <alignment horizontal="left" vertical="center"/>
    </xf>
    <xf numFmtId="0" fontId="1" fillId="0" borderId="3" xfId="4" applyFont="1" applyBorder="1" applyAlignment="1">
      <alignment horizontal="right" vertical="top"/>
    </xf>
    <xf numFmtId="10" fontId="8" fillId="0" borderId="4" xfId="4" applyNumberFormat="1" applyFont="1" applyBorder="1" applyAlignment="1">
      <alignment horizontal="left" vertical="top"/>
    </xf>
    <xf numFmtId="10" fontId="30" fillId="0" borderId="4" xfId="5" applyNumberFormat="1" applyFont="1" applyBorder="1" applyAlignment="1">
      <alignment horizontal="left" vertical="top"/>
    </xf>
    <xf numFmtId="0" fontId="9" fillId="0" borderId="64" xfId="5" applyFont="1" applyBorder="1" applyAlignment="1">
      <alignment horizontal="right" vertical="top"/>
    </xf>
    <xf numFmtId="0" fontId="9" fillId="0" borderId="64" xfId="5" applyFont="1" applyBorder="1" applyAlignment="1">
      <alignment horizontal="right" vertical="center"/>
    </xf>
    <xf numFmtId="10" fontId="8" fillId="0" borderId="44" xfId="0" applyNumberFormat="1" applyFont="1" applyFill="1" applyBorder="1" applyAlignment="1">
      <alignment horizontal="left"/>
    </xf>
    <xf numFmtId="4" fontId="7" fillId="9" borderId="13" xfId="5" applyNumberFormat="1" applyFont="1" applyFill="1" applyBorder="1" applyAlignment="1">
      <alignment horizontal="center"/>
    </xf>
    <xf numFmtId="2" fontId="7" fillId="9" borderId="4" xfId="5" applyNumberFormat="1" applyFont="1" applyFill="1" applyBorder="1" applyAlignment="1">
      <alignment horizontal="center"/>
    </xf>
    <xf numFmtId="4" fontId="7" fillId="9" borderId="14" xfId="1" applyNumberFormat="1" applyFont="1" applyFill="1" applyBorder="1" applyAlignment="1" applyProtection="1">
      <alignment horizontal="right"/>
      <protection locked="0"/>
    </xf>
    <xf numFmtId="4" fontId="7" fillId="9" borderId="4" xfId="5" applyNumberFormat="1" applyFont="1" applyFill="1" applyBorder="1" applyAlignment="1">
      <alignment horizontal="right"/>
    </xf>
    <xf numFmtId="49" fontId="1" fillId="7" borderId="15" xfId="4" applyNumberFormat="1" applyFont="1" applyFill="1" applyBorder="1" applyAlignment="1">
      <alignment horizontal="left" vertical="center"/>
    </xf>
    <xf numFmtId="49" fontId="1" fillId="7" borderId="20" xfId="4" applyNumberFormat="1" applyFont="1" applyFill="1" applyBorder="1" applyAlignment="1">
      <alignment horizontal="left" vertical="center"/>
    </xf>
    <xf numFmtId="49" fontId="1" fillId="7" borderId="13" xfId="4" applyNumberFormat="1" applyFont="1" applyFill="1" applyBorder="1" applyAlignment="1">
      <alignment horizontal="left" vertical="center"/>
    </xf>
    <xf numFmtId="4" fontId="1" fillId="7" borderId="14" xfId="4" applyNumberFormat="1" applyFont="1" applyFill="1" applyBorder="1" applyAlignment="1">
      <alignment horizontal="right" vertical="center"/>
    </xf>
    <xf numFmtId="4" fontId="1" fillId="7" borderId="14" xfId="4" applyNumberFormat="1" applyFont="1" applyFill="1" applyBorder="1" applyAlignment="1">
      <alignment vertical="center"/>
    </xf>
    <xf numFmtId="0" fontId="0" fillId="0" borderId="0" xfId="0" applyFont="1"/>
    <xf numFmtId="0" fontId="5" fillId="0" borderId="30" xfId="0" applyFont="1" applyBorder="1" applyAlignment="1">
      <alignment horizontal="center"/>
    </xf>
    <xf numFmtId="4" fontId="4" fillId="0" borderId="3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/>
    </xf>
    <xf numFmtId="4" fontId="4" fillId="0" borderId="14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4" fontId="1" fillId="0" borderId="14" xfId="7" applyNumberFormat="1" applyFont="1" applyFill="1" applyBorder="1" applyAlignment="1" applyProtection="1">
      <alignment horizontal="right"/>
    </xf>
    <xf numFmtId="4" fontId="1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center"/>
    </xf>
    <xf numFmtId="0" fontId="7" fillId="0" borderId="5" xfId="5" applyFont="1" applyBorder="1" applyAlignment="1">
      <alignment horizontal="left" vertical="top"/>
    </xf>
    <xf numFmtId="0" fontId="7" fillId="0" borderId="12" xfId="5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/>
    </xf>
    <xf numFmtId="0" fontId="7" fillId="0" borderId="12" xfId="0" applyFont="1" applyBorder="1" applyAlignment="1">
      <alignment horizontal="center" vertical="top"/>
    </xf>
    <xf numFmtId="0" fontId="8" fillId="0" borderId="14" xfId="0" applyFont="1" applyBorder="1" applyAlignment="1">
      <alignment horizontal="left"/>
    </xf>
    <xf numFmtId="4" fontId="8" fillId="0" borderId="14" xfId="0" applyNumberFormat="1" applyFont="1" applyBorder="1" applyAlignment="1">
      <alignment horizontal="right"/>
    </xf>
    <xf numFmtId="0" fontId="8" fillId="0" borderId="5" xfId="0" applyFont="1" applyBorder="1" applyAlignment="1">
      <alignment horizontal="left"/>
    </xf>
    <xf numFmtId="4" fontId="8" fillId="0" borderId="14" xfId="7" applyNumberFormat="1" applyFont="1" applyFill="1" applyBorder="1" applyAlignment="1" applyProtection="1">
      <alignment horizontal="right"/>
    </xf>
    <xf numFmtId="4" fontId="1" fillId="0" borderId="13" xfId="7" applyNumberFormat="1" applyFont="1" applyFill="1" applyBorder="1" applyAlignment="1" applyProtection="1">
      <alignment horizontal="right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left" vertical="top"/>
    </xf>
    <xf numFmtId="0" fontId="24" fillId="0" borderId="14" xfId="0" applyFont="1" applyBorder="1" applyAlignment="1">
      <alignment horizontal="left"/>
    </xf>
    <xf numFmtId="0" fontId="4" fillId="0" borderId="14" xfId="0" applyFont="1" applyBorder="1" applyAlignment="1">
      <alignment horizontal="right"/>
    </xf>
    <xf numFmtId="0" fontId="1" fillId="0" borderId="12" xfId="0" applyFont="1" applyBorder="1" applyAlignment="1">
      <alignment horizontal="center" vertical="top"/>
    </xf>
    <xf numFmtId="0" fontId="1" fillId="0" borderId="5" xfId="0" applyFont="1" applyBorder="1" applyAlignment="1">
      <alignment horizontal="left"/>
    </xf>
    <xf numFmtId="4" fontId="1" fillId="0" borderId="13" xfId="0" applyNumberFormat="1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1" fillId="0" borderId="12" xfId="5" applyFont="1" applyBorder="1" applyAlignment="1">
      <alignment horizontal="left" vertical="center"/>
    </xf>
    <xf numFmtId="0" fontId="1" fillId="0" borderId="12" xfId="0" applyFont="1" applyBorder="1" applyAlignment="1">
      <alignment horizontal="left" vertical="top"/>
    </xf>
    <xf numFmtId="1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5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2" borderId="18" xfId="5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top"/>
    </xf>
    <xf numFmtId="0" fontId="6" fillId="2" borderId="8" xfId="2" applyFont="1" applyFill="1" applyBorder="1" applyAlignment="1">
      <alignment horizontal="center" vertical="center"/>
    </xf>
    <xf numFmtId="0" fontId="7" fillId="0" borderId="46" xfId="5" applyFont="1" applyBorder="1" applyAlignment="1">
      <alignment horizontal="left" vertical="top"/>
    </xf>
    <xf numFmtId="0" fontId="9" fillId="0" borderId="47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7" fillId="0" borderId="11" xfId="5" applyFont="1" applyBorder="1" applyAlignment="1">
      <alignment horizontal="left" vertical="top"/>
    </xf>
    <xf numFmtId="0" fontId="7" fillId="0" borderId="9" xfId="5" applyFont="1" applyBorder="1" applyAlignment="1">
      <alignment horizontal="left" vertical="top"/>
    </xf>
    <xf numFmtId="0" fontId="1" fillId="0" borderId="9" xfId="0" applyFont="1" applyBorder="1" applyAlignment="1">
      <alignment horizontal="left"/>
    </xf>
    <xf numFmtId="4" fontId="7" fillId="0" borderId="11" xfId="5" applyNumberFormat="1" applyFont="1" applyBorder="1" applyAlignment="1">
      <alignment horizontal="center" vertical="center"/>
    </xf>
    <xf numFmtId="4" fontId="7" fillId="0" borderId="12" xfId="5" applyNumberFormat="1" applyFont="1" applyBorder="1" applyAlignment="1">
      <alignment horizontal="center" vertical="center"/>
    </xf>
    <xf numFmtId="4" fontId="7" fillId="0" borderId="5" xfId="5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7" fillId="9" borderId="14" xfId="0" applyFont="1" applyFill="1" applyBorder="1" applyAlignment="1">
      <alignment horizontal="left" wrapText="1"/>
    </xf>
    <xf numFmtId="0" fontId="9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wrapText="1"/>
    </xf>
    <xf numFmtId="4" fontId="7" fillId="0" borderId="14" xfId="5" applyNumberFormat="1" applyFont="1" applyBorder="1" applyAlignment="1"/>
    <xf numFmtId="0" fontId="7" fillId="0" borderId="12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7" fillId="0" borderId="11" xfId="5" applyFont="1" applyBorder="1" applyAlignment="1">
      <alignment horizontal="left" vertical="center"/>
    </xf>
    <xf numFmtId="0" fontId="7" fillId="0" borderId="11" xfId="2" applyFont="1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26" xfId="5" applyFont="1" applyBorder="1" applyAlignment="1">
      <alignment horizontal="left" vertical="top"/>
    </xf>
    <xf numFmtId="0" fontId="7" fillId="0" borderId="5" xfId="2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horizontal="left" vertical="top"/>
    </xf>
    <xf numFmtId="0" fontId="9" fillId="0" borderId="14" xfId="0" applyFont="1" applyBorder="1" applyAlignment="1">
      <alignment vertical="center"/>
    </xf>
    <xf numFmtId="4" fontId="22" fillId="0" borderId="14" xfId="5" applyNumberFormat="1" applyFont="1" applyBorder="1" applyAlignment="1">
      <alignment horizontal="left"/>
    </xf>
    <xf numFmtId="49" fontId="9" fillId="0" borderId="9" xfId="5" applyNumberFormat="1" applyFont="1" applyBorder="1" applyAlignment="1">
      <alignment horizontal="center" vertical="center"/>
    </xf>
    <xf numFmtId="0" fontId="9" fillId="0" borderId="5" xfId="2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49" fontId="23" fillId="0" borderId="15" xfId="5" applyNumberFormat="1" applyFont="1" applyBorder="1" applyAlignment="1">
      <alignment horizontal="right" vertical="center"/>
    </xf>
    <xf numFmtId="0" fontId="7" fillId="0" borderId="4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left" vertical="top"/>
    </xf>
    <xf numFmtId="0" fontId="7" fillId="0" borderId="4" xfId="5" applyFont="1" applyBorder="1" applyAlignment="1">
      <alignment horizontal="left" vertical="top"/>
    </xf>
    <xf numFmtId="0" fontId="7" fillId="0" borderId="12" xfId="5" applyFont="1" applyBorder="1" applyAlignment="1">
      <alignment horizontal="center" vertical="top"/>
    </xf>
    <xf numFmtId="0" fontId="6" fillId="2" borderId="9" xfId="2" applyFont="1" applyFill="1" applyBorder="1" applyAlignment="1">
      <alignment horizontal="center" vertical="center"/>
    </xf>
    <xf numFmtId="0" fontId="8" fillId="0" borderId="13" xfId="5" applyFont="1" applyBorder="1" applyAlignment="1">
      <alignment horizontal="center" vertical="center" wrapText="1"/>
    </xf>
    <xf numFmtId="0" fontId="8" fillId="0" borderId="48" xfId="5" applyFont="1" applyBorder="1" applyAlignment="1">
      <alignment horizontal="center" vertical="center"/>
    </xf>
    <xf numFmtId="0" fontId="8" fillId="0" borderId="47" xfId="5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8" fillId="0" borderId="14" xfId="5" applyFont="1" applyBorder="1" applyAlignment="1">
      <alignment horizontal="center" vertical="center" wrapText="1"/>
    </xf>
    <xf numFmtId="0" fontId="8" fillId="0" borderId="47" xfId="5" applyFont="1" applyBorder="1" applyAlignment="1">
      <alignment horizontal="center" vertical="center" wrapText="1"/>
    </xf>
    <xf numFmtId="0" fontId="8" fillId="4" borderId="14" xfId="5" applyFont="1" applyFill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49" fontId="8" fillId="0" borderId="14" xfId="5" applyNumberFormat="1" applyFont="1" applyBorder="1" applyAlignment="1">
      <alignment horizontal="right" vertical="center"/>
    </xf>
    <xf numFmtId="0" fontId="1" fillId="0" borderId="64" xfId="4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65" xfId="4" applyFont="1" applyBorder="1" applyAlignment="1">
      <alignment horizontal="left" vertical="top"/>
    </xf>
    <xf numFmtId="14" fontId="7" fillId="0" borderId="11" xfId="5" applyNumberFormat="1" applyFont="1" applyBorder="1" applyAlignment="1">
      <alignment horizontal="left" vertical="top"/>
    </xf>
    <xf numFmtId="0" fontId="1" fillId="0" borderId="61" xfId="4" applyFont="1" applyBorder="1" applyAlignment="1">
      <alignment horizontal="left" vertical="top"/>
    </xf>
    <xf numFmtId="0" fontId="1" fillId="0" borderId="62" xfId="4" applyFont="1" applyBorder="1" applyAlignment="1">
      <alignment horizontal="left" vertical="top"/>
    </xf>
    <xf numFmtId="0" fontId="1" fillId="0" borderId="63" xfId="4" applyFont="1" applyBorder="1" applyAlignment="1">
      <alignment horizontal="left" vertical="top"/>
    </xf>
    <xf numFmtId="0" fontId="1" fillId="0" borderId="64" xfId="3" applyFont="1" applyBorder="1" applyAlignment="1">
      <alignment horizontal="left" vertical="top"/>
    </xf>
    <xf numFmtId="0" fontId="1" fillId="0" borderId="0" xfId="3" applyFont="1" applyBorder="1" applyAlignment="1">
      <alignment horizontal="left" vertical="top"/>
    </xf>
    <xf numFmtId="0" fontId="1" fillId="0" borderId="65" xfId="3" applyFont="1" applyBorder="1" applyAlignment="1">
      <alignment horizontal="left" vertical="top"/>
    </xf>
    <xf numFmtId="0" fontId="7" fillId="0" borderId="46" xfId="4" applyFont="1" applyBorder="1" applyAlignment="1">
      <alignment horizontal="left" vertical="top"/>
    </xf>
    <xf numFmtId="0" fontId="1" fillId="0" borderId="52" xfId="4" applyFont="1" applyBorder="1" applyAlignment="1">
      <alignment horizontal="left" vertical="top"/>
    </xf>
    <xf numFmtId="0" fontId="1" fillId="0" borderId="11" xfId="4" applyFont="1" applyBorder="1" applyAlignment="1">
      <alignment horizontal="left" vertical="top"/>
    </xf>
    <xf numFmtId="0" fontId="1" fillId="0" borderId="42" xfId="4" applyFont="1" applyBorder="1" applyAlignment="1">
      <alignment horizontal="left" vertical="top"/>
    </xf>
    <xf numFmtId="49" fontId="24" fillId="0" borderId="54" xfId="4" applyNumberFormat="1" applyFont="1" applyBorder="1" applyAlignment="1">
      <alignment horizontal="left" vertical="center"/>
    </xf>
    <xf numFmtId="49" fontId="24" fillId="0" borderId="47" xfId="4" applyNumberFormat="1" applyFont="1" applyBorder="1" applyAlignment="1">
      <alignment horizontal="left" vertical="center"/>
    </xf>
    <xf numFmtId="49" fontId="24" fillId="0" borderId="55" xfId="4" applyNumberFormat="1" applyFont="1" applyBorder="1" applyAlignment="1">
      <alignment horizontal="left" vertical="center"/>
    </xf>
    <xf numFmtId="0" fontId="7" fillId="0" borderId="56" xfId="4" applyFont="1" applyBorder="1" applyAlignment="1">
      <alignment horizontal="left" vertical="top"/>
    </xf>
    <xf numFmtId="0" fontId="7" fillId="0" borderId="5" xfId="4" applyFont="1" applyBorder="1" applyAlignment="1">
      <alignment horizontal="left" vertical="top"/>
    </xf>
    <xf numFmtId="0" fontId="1" fillId="0" borderId="56" xfId="4" applyFont="1" applyBorder="1" applyAlignment="1">
      <alignment horizontal="left" vertical="top"/>
    </xf>
    <xf numFmtId="0" fontId="1" fillId="0" borderId="5" xfId="4" applyFont="1" applyBorder="1" applyAlignment="1">
      <alignment horizontal="left" vertical="top"/>
    </xf>
    <xf numFmtId="0" fontId="1" fillId="0" borderId="57" xfId="4" applyFont="1" applyBorder="1" applyAlignment="1">
      <alignment horizontal="left" vertical="top"/>
    </xf>
    <xf numFmtId="0" fontId="1" fillId="0" borderId="37" xfId="4" applyFont="1" applyBorder="1" applyAlignment="1">
      <alignment horizontal="center" vertical="center"/>
    </xf>
    <xf numFmtId="0" fontId="1" fillId="0" borderId="3" xfId="4" applyFont="1" applyBorder="1" applyAlignment="1">
      <alignment horizontal="center" vertical="center"/>
    </xf>
    <xf numFmtId="0" fontId="1" fillId="0" borderId="4" xfId="4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38" xfId="4" applyFont="1" applyBorder="1" applyAlignment="1">
      <alignment horizontal="center" vertical="center"/>
    </xf>
    <xf numFmtId="14" fontId="7" fillId="0" borderId="2" xfId="5" applyNumberFormat="1" applyFont="1" applyBorder="1" applyAlignment="1">
      <alignment horizontal="center" vertical="top"/>
    </xf>
    <xf numFmtId="14" fontId="7" fillId="0" borderId="3" xfId="5" applyNumberFormat="1" applyFont="1" applyBorder="1" applyAlignment="1">
      <alignment horizontal="center" vertical="top"/>
    </xf>
    <xf numFmtId="14" fontId="7" fillId="0" borderId="38" xfId="5" applyNumberFormat="1" applyFont="1" applyBorder="1" applyAlignment="1">
      <alignment horizontal="center" vertical="top"/>
    </xf>
    <xf numFmtId="49" fontId="1" fillId="7" borderId="47" xfId="4" applyNumberFormat="1" applyFont="1" applyFill="1" applyBorder="1" applyAlignment="1">
      <alignment horizontal="left" vertical="center"/>
    </xf>
    <xf numFmtId="0" fontId="8" fillId="0" borderId="53" xfId="4" applyFont="1" applyBorder="1" applyAlignment="1">
      <alignment horizontal="right" vertical="center"/>
    </xf>
    <xf numFmtId="0" fontId="1" fillId="0" borderId="14" xfId="4" applyFont="1" applyBorder="1" applyAlignment="1">
      <alignment horizontal="left" vertical="center"/>
    </xf>
    <xf numFmtId="49" fontId="1" fillId="0" borderId="47" xfId="4" applyNumberFormat="1" applyFont="1" applyBorder="1" applyAlignment="1">
      <alignment horizontal="left" vertical="center"/>
    </xf>
    <xf numFmtId="0" fontId="8" fillId="0" borderId="58" xfId="4" applyFont="1" applyBorder="1" applyAlignment="1">
      <alignment horizontal="right" vertical="center"/>
    </xf>
    <xf numFmtId="49" fontId="1" fillId="0" borderId="15" xfId="4" applyNumberFormat="1" applyFont="1" applyBorder="1" applyAlignment="1">
      <alignment horizontal="left" vertical="center" wrapText="1"/>
    </xf>
    <xf numFmtId="49" fontId="1" fillId="0" borderId="20" xfId="4" applyNumberFormat="1" applyFont="1" applyBorder="1" applyAlignment="1">
      <alignment horizontal="left" vertical="center" wrapText="1"/>
    </xf>
    <xf numFmtId="49" fontId="1" fillId="0" borderId="13" xfId="4" applyNumberFormat="1" applyFont="1" applyBorder="1" applyAlignment="1">
      <alignment horizontal="left" vertical="center" wrapText="1"/>
    </xf>
    <xf numFmtId="165" fontId="24" fillId="0" borderId="47" xfId="0" applyNumberFormat="1" applyFont="1" applyBorder="1" applyAlignment="1" applyProtection="1">
      <alignment horizontal="left" vertical="center"/>
      <protection locked="0"/>
    </xf>
    <xf numFmtId="0" fontId="1" fillId="0" borderId="0" xfId="4" applyFont="1" applyAlignment="1">
      <alignment horizontal="center" vertical="center"/>
    </xf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9" fontId="1" fillId="0" borderId="23" xfId="4" applyNumberFormat="1" applyFont="1" applyBorder="1" applyAlignment="1">
      <alignment horizontal="left" vertical="center"/>
    </xf>
    <xf numFmtId="49" fontId="1" fillId="0" borderId="49" xfId="4" applyNumberFormat="1" applyFont="1" applyBorder="1" applyAlignment="1">
      <alignment horizontal="left" vertical="center" wrapText="1"/>
    </xf>
    <xf numFmtId="49" fontId="1" fillId="0" borderId="50" xfId="4" applyNumberFormat="1" applyFont="1" applyBorder="1" applyAlignment="1">
      <alignment horizontal="left" vertical="center" wrapText="1"/>
    </xf>
    <xf numFmtId="49" fontId="1" fillId="0" borderId="51" xfId="4" applyNumberFormat="1" applyFont="1" applyBorder="1" applyAlignment="1">
      <alignment horizontal="left" vertical="center" wrapText="1"/>
    </xf>
    <xf numFmtId="0" fontId="7" fillId="0" borderId="8" xfId="5" applyFont="1" applyBorder="1" applyAlignment="1">
      <alignment horizontal="left" vertical="top"/>
    </xf>
    <xf numFmtId="0" fontId="8" fillId="0" borderId="12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 wrapText="1"/>
    </xf>
    <xf numFmtId="0" fontId="9" fillId="0" borderId="47" xfId="4" applyFont="1" applyBorder="1" applyAlignment="1">
      <alignment horizontal="center" vertical="center" wrapText="1"/>
    </xf>
    <xf numFmtId="0" fontId="7" fillId="0" borderId="23" xfId="4" applyFont="1" applyBorder="1" applyAlignment="1">
      <alignment horizontal="left" vertical="top"/>
    </xf>
    <xf numFmtId="49" fontId="1" fillId="0" borderId="14" xfId="5" applyNumberFormat="1" applyFont="1" applyBorder="1" applyAlignment="1">
      <alignment horizontal="left" vertical="center"/>
    </xf>
    <xf numFmtId="0" fontId="1" fillId="0" borderId="0" xfId="5" applyFont="1" applyAlignment="1">
      <alignment horizontal="center" vertical="center"/>
    </xf>
    <xf numFmtId="0" fontId="1" fillId="0" borderId="3" xfId="5" applyFont="1" applyBorder="1" applyAlignment="1">
      <alignment horizontal="center" vertical="center"/>
    </xf>
    <xf numFmtId="0" fontId="1" fillId="0" borderId="12" xfId="4" applyFont="1" applyBorder="1" applyAlignment="1">
      <alignment horizontal="left" vertical="top"/>
    </xf>
    <xf numFmtId="14" fontId="7" fillId="0" borderId="12" xfId="5" applyNumberFormat="1" applyFont="1" applyBorder="1" applyAlignment="1">
      <alignment horizontal="center" vertical="top"/>
    </xf>
    <xf numFmtId="0" fontId="8" fillId="0" borderId="20" xfId="5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8" fillId="0" borderId="23" xfId="5" applyNumberFormat="1" applyFont="1" applyBorder="1" applyAlignment="1">
      <alignment horizontal="right" vertical="center"/>
    </xf>
    <xf numFmtId="0" fontId="7" fillId="0" borderId="60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 wrapText="1"/>
    </xf>
    <xf numFmtId="0" fontId="7" fillId="0" borderId="48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/>
    </xf>
    <xf numFmtId="0" fontId="7" fillId="0" borderId="48" xfId="5" applyFont="1" applyBorder="1" applyAlignment="1">
      <alignment horizontal="left" vertical="top"/>
    </xf>
    <xf numFmtId="0" fontId="7" fillId="0" borderId="15" xfId="5" applyFont="1" applyBorder="1" applyAlignment="1">
      <alignment horizontal="left" vertical="top" wrapText="1"/>
    </xf>
    <xf numFmtId="0" fontId="7" fillId="0" borderId="13" xfId="5" applyFont="1" applyBorder="1" applyAlignment="1">
      <alignment horizontal="left" vertical="top" wrapText="1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49" fontId="1" fillId="0" borderId="14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top" wrapText="1"/>
    </xf>
    <xf numFmtId="2" fontId="16" fillId="0" borderId="15" xfId="0" applyNumberFormat="1" applyFont="1" applyBorder="1" applyAlignment="1">
      <alignment horizontal="left" vertical="center" wrapText="1"/>
    </xf>
    <xf numFmtId="49" fontId="1" fillId="0" borderId="15" xfId="5" applyNumberFormat="1" applyFont="1" applyBorder="1" applyAlignment="1">
      <alignment horizontal="center" vertical="center"/>
    </xf>
    <xf numFmtId="0" fontId="7" fillId="0" borderId="66" xfId="5" applyFont="1" applyBorder="1" applyAlignment="1">
      <alignment horizontal="left" vertical="center"/>
    </xf>
    <xf numFmtId="0" fontId="7" fillId="0" borderId="67" xfId="5" applyFont="1" applyBorder="1" applyAlignment="1">
      <alignment horizontal="left" vertical="center"/>
    </xf>
    <xf numFmtId="0" fontId="7" fillId="0" borderId="68" xfId="5" applyFont="1" applyBorder="1" applyAlignment="1">
      <alignment horizontal="left" vertical="center"/>
    </xf>
    <xf numFmtId="0" fontId="8" fillId="0" borderId="18" xfId="5" applyNumberFormat="1" applyFont="1" applyBorder="1" applyAlignment="1">
      <alignment horizontal="right" vertical="center"/>
    </xf>
    <xf numFmtId="14" fontId="1" fillId="0" borderId="11" xfId="5" applyNumberFormat="1" applyFont="1" applyBorder="1" applyAlignment="1">
      <alignment horizontal="center" vertical="center"/>
    </xf>
    <xf numFmtId="0" fontId="1" fillId="0" borderId="11" xfId="5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top" wrapText="1"/>
    </xf>
    <xf numFmtId="0" fontId="18" fillId="0" borderId="43" xfId="0" applyFont="1" applyBorder="1" applyAlignment="1"/>
    <xf numFmtId="0" fontId="18" fillId="0" borderId="44" xfId="0" applyFont="1" applyBorder="1" applyAlignment="1"/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0" fontId="8" fillId="0" borderId="21" xfId="5" applyFont="1" applyBorder="1" applyAlignment="1">
      <alignment horizontal="right" vertical="center"/>
    </xf>
    <xf numFmtId="0" fontId="8" fillId="0" borderId="6" xfId="5" applyFont="1" applyBorder="1" applyAlignment="1">
      <alignment horizontal="right" vertical="center"/>
    </xf>
    <xf numFmtId="0" fontId="2" fillId="3" borderId="27" xfId="5" applyFont="1" applyFill="1" applyBorder="1" applyAlignment="1">
      <alignment horizontal="center" vertical="center"/>
    </xf>
    <xf numFmtId="0" fontId="18" fillId="0" borderId="39" xfId="0" applyFont="1" applyBorder="1" applyAlignment="1"/>
    <xf numFmtId="0" fontId="18" fillId="0" borderId="40" xfId="0" applyFont="1" applyBorder="1" applyAlignment="1"/>
    <xf numFmtId="0" fontId="7" fillId="0" borderId="6" xfId="5" applyFont="1" applyBorder="1" applyAlignment="1">
      <alignment horizontal="left" vertical="center" wrapText="1"/>
    </xf>
    <xf numFmtId="0" fontId="7" fillId="0" borderId="0" xfId="5" applyFont="1" applyBorder="1" applyAlignment="1">
      <alignment horizontal="left" vertical="center" wrapText="1"/>
    </xf>
    <xf numFmtId="0" fontId="7" fillId="0" borderId="10" xfId="5" applyFont="1" applyBorder="1" applyAlignment="1">
      <alignment horizontal="left" vertical="center" wrapText="1"/>
    </xf>
    <xf numFmtId="0" fontId="8" fillId="0" borderId="14" xfId="5" applyFont="1" applyBorder="1" applyAlignment="1">
      <alignment horizontal="left" vertical="center"/>
    </xf>
    <xf numFmtId="0" fontId="1" fillId="0" borderId="12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top"/>
    </xf>
    <xf numFmtId="0" fontId="7" fillId="0" borderId="3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center" vertical="top"/>
    </xf>
    <xf numFmtId="0" fontId="2" fillId="3" borderId="28" xfId="5" applyFont="1" applyFill="1" applyBorder="1" applyAlignment="1">
      <alignment horizontal="center" vertical="center"/>
    </xf>
    <xf numFmtId="0" fontId="8" fillId="0" borderId="11" xfId="5" applyFont="1" applyBorder="1" applyAlignment="1">
      <alignment horizontal="left" vertical="center"/>
    </xf>
    <xf numFmtId="0" fontId="8" fillId="0" borderId="12" xfId="5" applyFont="1" applyBorder="1" applyAlignment="1">
      <alignment horizontal="left" vertical="center"/>
    </xf>
    <xf numFmtId="0" fontId="8" fillId="0" borderId="28" xfId="5" applyNumberFormat="1" applyFont="1" applyBorder="1" applyAlignment="1">
      <alignment horizontal="right" vertical="center"/>
    </xf>
    <xf numFmtId="0" fontId="18" fillId="0" borderId="14" xfId="0" applyFont="1" applyBorder="1" applyAlignment="1">
      <alignment horizontal="left"/>
    </xf>
    <xf numFmtId="0" fontId="1" fillId="0" borderId="14" xfId="5" applyFont="1" applyBorder="1" applyAlignment="1">
      <alignment horizontal="left" vertical="center"/>
    </xf>
    <xf numFmtId="0" fontId="2" fillId="3" borderId="59" xfId="5" applyFont="1" applyFill="1" applyBorder="1" applyAlignment="1">
      <alignment horizontal="center" vertical="center"/>
    </xf>
  </cellXfs>
  <cellStyles count="9">
    <cellStyle name="Normal" xfId="0" builtinId="0"/>
    <cellStyle name="Normal_PP-2A" xfId="1"/>
    <cellStyle name="Normal_PP-II" xfId="2"/>
    <cellStyle name="Normal_PP-III" xfId="3"/>
    <cellStyle name="Normal_PP-V" xfId="4"/>
    <cellStyle name="Normal_PP-VI" xfId="5"/>
    <cellStyle name="Porcentagem" xfId="8" builtinId="5"/>
    <cellStyle name="Título 1 1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28575</xdr:rowOff>
    </xdr:from>
    <xdr:to>
      <xdr:col>7</xdr:col>
      <xdr:colOff>0</xdr:colOff>
      <xdr:row>9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9\AR.GMA\Documents%20and%20Settings\kessis.dalapicola\Meus%20documentos\01%20-%20CODEVASF\01-An&#225;lise%20na%20AD-GCT\Baixio%20de%20Irec&#234;-BA\Montagem%20ELETROMEC&#194;NICA%20-%20Etapa%20Ib\An&#225;lise%20de%202011\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"/>
  <sheetViews>
    <sheetView showGridLines="0" tabSelected="1" view="pageBreakPreview" zoomScaleSheetLayoutView="100" workbookViewId="0">
      <pane ySplit="1" activePane="bottomLeft"/>
      <selection activeCell="L25" sqref="L25"/>
      <selection pane="bottomLeft" activeCell="N3" sqref="N3:O3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384" width="11.42578125" style="1"/>
  </cols>
  <sheetData>
    <row r="1" spans="1:15" ht="24.95" customHeight="1" x14ac:dyDescent="0.2">
      <c r="A1" s="334" t="s">
        <v>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5">
        <f>FSUP!N32</f>
        <v>1998844.1900000002</v>
      </c>
      <c r="O1" s="335"/>
    </row>
    <row r="2" spans="1:15" ht="24.95" customHeight="1" x14ac:dyDescent="0.2">
      <c r="A2" s="336" t="s">
        <v>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7">
        <f>FSUP!N36</f>
        <v>835051.45</v>
      </c>
      <c r="O2" s="337"/>
    </row>
    <row r="3" spans="1:15" ht="24.75" customHeight="1" x14ac:dyDescent="0.25">
      <c r="A3" s="332" t="s">
        <v>2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3">
        <f>FSUP!N37</f>
        <v>2833895.64</v>
      </c>
      <c r="O3" s="333"/>
    </row>
    <row r="4" spans="1:15" ht="12" hidden="1" customHeight="1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</sheetData>
  <sheetProtection selectLockedCells="1" selectUnlockedCells="1"/>
  <mergeCells count="6">
    <mergeCell ref="A3:M3"/>
    <mergeCell ref="N3:O3"/>
    <mergeCell ref="A1:M1"/>
    <mergeCell ref="N1:O1"/>
    <mergeCell ref="A2:M2"/>
    <mergeCell ref="N2:O2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showGridLines="0" tabSelected="1" view="pageBreakPreview" topLeftCell="A22" zoomScale="115" zoomScaleSheetLayoutView="115" workbookViewId="0">
      <selection activeCell="N3" sqref="N3:O3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6.28515625" style="1" bestFit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" width="11.42578125" style="1"/>
    <col min="17" max="17" width="13.7109375" style="1" customWidth="1"/>
    <col min="18" max="16384" width="11.42578125" style="1"/>
  </cols>
  <sheetData>
    <row r="2" spans="1:17" ht="28.5" customHeight="1" x14ac:dyDescent="0.2"/>
    <row r="3" spans="1:17" ht="15" customHeight="1" x14ac:dyDescent="0.2">
      <c r="A3" s="343" t="s">
        <v>3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4" t="s">
        <v>4</v>
      </c>
      <c r="O3" s="344"/>
    </row>
    <row r="4" spans="1:17" ht="15" customHeight="1" x14ac:dyDescent="0.25">
      <c r="A4" s="343"/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5" t="s">
        <v>5</v>
      </c>
      <c r="O4" s="345"/>
    </row>
    <row r="5" spans="1:17" ht="15" customHeight="1" x14ac:dyDescent="0.2">
      <c r="A5" s="346" t="s">
        <v>6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</row>
    <row r="6" spans="1:17" ht="15" customHeight="1" x14ac:dyDescent="0.2">
      <c r="A6" s="347"/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</row>
    <row r="7" spans="1:17" ht="12.6" customHeight="1" x14ac:dyDescent="0.2">
      <c r="A7" s="348" t="s">
        <v>7</v>
      </c>
      <c r="B7" s="348"/>
      <c r="C7" s="348"/>
      <c r="D7" s="348"/>
      <c r="E7" s="348" t="s">
        <v>8</v>
      </c>
      <c r="F7" s="348"/>
      <c r="G7" s="348"/>
      <c r="H7" s="348"/>
      <c r="I7" s="348"/>
      <c r="J7" s="348"/>
      <c r="K7" s="348"/>
      <c r="L7" s="348"/>
      <c r="M7" s="348"/>
      <c r="N7" s="348" t="s">
        <v>9</v>
      </c>
      <c r="O7" s="348"/>
    </row>
    <row r="8" spans="1:17" ht="12.6" customHeight="1" x14ac:dyDescent="0.2">
      <c r="A8" s="349" t="s">
        <v>194</v>
      </c>
      <c r="B8" s="349"/>
      <c r="C8" s="349"/>
      <c r="D8" s="349"/>
      <c r="E8" s="349" t="s">
        <v>195</v>
      </c>
      <c r="F8" s="349"/>
      <c r="G8" s="349"/>
      <c r="H8" s="349"/>
      <c r="I8" s="349"/>
      <c r="J8" s="349"/>
      <c r="K8" s="349"/>
      <c r="L8" s="349"/>
      <c r="M8" s="349"/>
      <c r="N8" s="350"/>
      <c r="O8" s="350"/>
    </row>
    <row r="9" spans="1:17" s="7" customFormat="1" ht="15" customHeight="1" x14ac:dyDescent="0.25">
      <c r="A9" s="342" t="s">
        <v>10</v>
      </c>
      <c r="B9" s="342"/>
      <c r="C9" s="342"/>
      <c r="D9" s="342"/>
      <c r="E9" s="342"/>
      <c r="F9" s="342"/>
      <c r="G9" s="342"/>
      <c r="H9" s="342"/>
      <c r="I9" s="342"/>
      <c r="J9" s="342"/>
      <c r="K9" s="342"/>
      <c r="L9" s="342"/>
      <c r="M9" s="342"/>
      <c r="N9" s="342"/>
      <c r="O9" s="342"/>
    </row>
    <row r="10" spans="1:17" ht="15" customHeight="1" x14ac:dyDescent="0.2">
      <c r="A10" s="341" t="s">
        <v>11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</row>
    <row r="11" spans="1:17" ht="15" customHeight="1" x14ac:dyDescent="0.2">
      <c r="A11" s="338" t="s">
        <v>12</v>
      </c>
      <c r="B11" s="338"/>
      <c r="C11" s="338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9">
        <f>'FSUP-IV Mobiliz Desmob'!H41</f>
        <v>970.22</v>
      </c>
      <c r="O11" s="339"/>
    </row>
    <row r="12" spans="1:17" ht="15" customHeight="1" x14ac:dyDescent="0.2">
      <c r="A12" s="338" t="s">
        <v>13</v>
      </c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40">
        <f>'FSUP-IV Mobiliz Desmob'!L41</f>
        <v>675.22</v>
      </c>
      <c r="O12" s="340"/>
    </row>
    <row r="13" spans="1:17" ht="15" customHeight="1" x14ac:dyDescent="0.2">
      <c r="A13" s="351" t="s">
        <v>14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2">
        <f>N11+N12</f>
        <v>1645.44</v>
      </c>
      <c r="O13" s="352"/>
    </row>
    <row r="14" spans="1:17" ht="15" customHeight="1" x14ac:dyDescent="0.2">
      <c r="A14" s="341" t="s">
        <v>15</v>
      </c>
      <c r="B14" s="341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41"/>
      <c r="O14" s="341"/>
    </row>
    <row r="15" spans="1:17" ht="15" customHeight="1" x14ac:dyDescent="0.2">
      <c r="A15" s="338" t="s">
        <v>16</v>
      </c>
      <c r="B15" s="338"/>
      <c r="C15" s="338"/>
      <c r="D15" s="338"/>
      <c r="E15" s="338"/>
      <c r="F15" s="338"/>
      <c r="G15" s="338"/>
      <c r="H15" s="338"/>
      <c r="I15" s="338"/>
      <c r="J15" s="338"/>
      <c r="K15" s="338"/>
      <c r="L15" s="338"/>
      <c r="M15" s="338"/>
      <c r="N15" s="339">
        <f>'FSUP-I EQUIPE TÉCNICA'!L42</f>
        <v>1029434.56</v>
      </c>
      <c r="O15" s="339"/>
      <c r="Q15" s="296"/>
    </row>
    <row r="16" spans="1:17" ht="15" customHeight="1" x14ac:dyDescent="0.2">
      <c r="A16" s="338" t="s">
        <v>17</v>
      </c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39">
        <f>'FSUP-I EQUIPE TÉCNICA'!M14</f>
        <v>22096.799999999999</v>
      </c>
      <c r="O16" s="339"/>
    </row>
    <row r="17" spans="1:16" ht="15" customHeight="1" x14ac:dyDescent="0.2">
      <c r="A17" s="353" t="s">
        <v>18</v>
      </c>
      <c r="B17" s="353"/>
      <c r="C17" s="353"/>
      <c r="D17" s="353"/>
      <c r="E17" s="353"/>
      <c r="F17" s="353"/>
      <c r="G17" s="353"/>
      <c r="H17" s="353"/>
      <c r="I17" s="353"/>
      <c r="J17" s="353"/>
      <c r="K17" s="353"/>
      <c r="L17" s="353"/>
      <c r="M17" s="353"/>
      <c r="N17" s="354">
        <f>SUM(N15:O16)</f>
        <v>1051531.3600000001</v>
      </c>
      <c r="O17" s="354"/>
    </row>
    <row r="18" spans="1:16" ht="15" customHeight="1" x14ac:dyDescent="0.2">
      <c r="A18" s="292" t="s">
        <v>288</v>
      </c>
      <c r="B18" s="293"/>
      <c r="C18" s="293"/>
      <c r="D18" s="293"/>
      <c r="E18" s="293"/>
      <c r="F18" s="321">
        <f>'FSUP-VII Det. Enc. Sociais'!F49</f>
        <v>0.73340000000000005</v>
      </c>
      <c r="G18" s="321"/>
      <c r="H18" s="293"/>
      <c r="I18" s="295"/>
      <c r="J18" s="293"/>
      <c r="K18" s="293"/>
      <c r="L18" s="293"/>
      <c r="M18" s="294"/>
      <c r="N18" s="355">
        <f>ROUND(N15*F18,2)</f>
        <v>754987.31</v>
      </c>
      <c r="O18" s="339"/>
      <c r="P18" s="291"/>
    </row>
    <row r="19" spans="1:16" ht="15" customHeight="1" x14ac:dyDescent="0.2">
      <c r="A19" s="349" t="s">
        <v>19</v>
      </c>
      <c r="B19" s="349"/>
      <c r="C19" s="349"/>
      <c r="D19" s="349"/>
      <c r="E19" s="349"/>
      <c r="F19" s="349"/>
      <c r="G19" s="349"/>
      <c r="H19" s="349"/>
      <c r="I19" s="349"/>
      <c r="J19" s="349"/>
      <c r="K19" s="349"/>
      <c r="L19" s="349"/>
      <c r="M19" s="349"/>
      <c r="N19" s="339">
        <f>ROUND(N16*0.2,2)</f>
        <v>4419.3599999999997</v>
      </c>
      <c r="O19" s="339"/>
    </row>
    <row r="20" spans="1:16" ht="15" customHeight="1" x14ac:dyDescent="0.2">
      <c r="A20" s="351" t="s">
        <v>20</v>
      </c>
      <c r="B20" s="351"/>
      <c r="C20" s="351"/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4">
        <f>SUM(N18:O19)</f>
        <v>759406.67</v>
      </c>
      <c r="O20" s="354"/>
    </row>
    <row r="21" spans="1:16" ht="15" customHeight="1" x14ac:dyDescent="0.2">
      <c r="A21" s="338" t="s">
        <v>21</v>
      </c>
      <c r="B21" s="338"/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39">
        <f>'FSUP-II VIAGENS'!H32</f>
        <v>33761</v>
      </c>
      <c r="O21" s="339"/>
    </row>
    <row r="22" spans="1:16" ht="15" customHeight="1" x14ac:dyDescent="0.2">
      <c r="A22" s="338" t="s">
        <v>22</v>
      </c>
      <c r="B22" s="338"/>
      <c r="C22" s="338"/>
      <c r="D22" s="338"/>
      <c r="E22" s="338"/>
      <c r="F22" s="338"/>
      <c r="G22" s="338"/>
      <c r="H22" s="338"/>
      <c r="I22" s="338"/>
      <c r="J22" s="338"/>
      <c r="K22" s="338"/>
      <c r="L22" s="338"/>
      <c r="M22" s="338"/>
      <c r="N22" s="339">
        <f>'FSUP-II VIAGENS'!M32</f>
        <v>70800</v>
      </c>
      <c r="O22" s="339"/>
    </row>
    <row r="23" spans="1:16" ht="15" customHeight="1" x14ac:dyDescent="0.2">
      <c r="A23" s="351" t="s">
        <v>23</v>
      </c>
      <c r="B23" s="351"/>
      <c r="C23" s="351"/>
      <c r="D23" s="351"/>
      <c r="E23" s="351"/>
      <c r="F23" s="351"/>
      <c r="G23" s="351"/>
      <c r="H23" s="351"/>
      <c r="I23" s="351"/>
      <c r="J23" s="351"/>
      <c r="K23" s="351"/>
      <c r="L23" s="351"/>
      <c r="M23" s="351"/>
      <c r="N23" s="354">
        <f>SUM(N21:O22)</f>
        <v>104561</v>
      </c>
      <c r="O23" s="354"/>
    </row>
    <row r="24" spans="1:16" ht="15" customHeight="1" x14ac:dyDescent="0.2">
      <c r="A24" s="356"/>
      <c r="B24" s="356"/>
      <c r="C24" s="356"/>
      <c r="D24" s="356"/>
      <c r="E24" s="356"/>
      <c r="F24" s="356"/>
      <c r="G24" s="356"/>
      <c r="H24" s="356"/>
      <c r="I24" s="356"/>
      <c r="J24" s="356"/>
      <c r="K24" s="356"/>
      <c r="L24" s="356"/>
      <c r="M24" s="356"/>
      <c r="N24" s="356"/>
      <c r="O24" s="356"/>
    </row>
    <row r="25" spans="1:16" ht="15" customHeight="1" x14ac:dyDescent="0.2">
      <c r="A25" s="341" t="s">
        <v>24</v>
      </c>
      <c r="B25" s="341"/>
      <c r="C25" s="341"/>
      <c r="D25" s="341"/>
      <c r="E25" s="341"/>
      <c r="F25" s="341"/>
      <c r="G25" s="341"/>
      <c r="H25" s="341"/>
      <c r="I25" s="341"/>
      <c r="J25" s="341"/>
      <c r="K25" s="341"/>
      <c r="L25" s="341"/>
      <c r="M25" s="341"/>
      <c r="N25" s="341"/>
      <c r="O25" s="341"/>
    </row>
    <row r="26" spans="1:16" ht="15" customHeight="1" x14ac:dyDescent="0.2">
      <c r="A26" s="338" t="s">
        <v>25</v>
      </c>
      <c r="B26" s="338"/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338"/>
      <c r="N26" s="339">
        <f>'FSUP-III Manutenção Operac'!I14</f>
        <v>45303.9</v>
      </c>
      <c r="O26" s="339"/>
    </row>
    <row r="27" spans="1:16" ht="15" customHeight="1" x14ac:dyDescent="0.2">
      <c r="A27" s="338" t="s">
        <v>200</v>
      </c>
      <c r="B27" s="338"/>
      <c r="C27" s="338"/>
      <c r="D27" s="338"/>
      <c r="E27" s="338"/>
      <c r="F27" s="338"/>
      <c r="G27" s="338"/>
      <c r="H27" s="338"/>
      <c r="I27" s="338"/>
      <c r="J27" s="338"/>
      <c r="K27" s="338"/>
      <c r="L27" s="338"/>
      <c r="M27" s="338"/>
      <c r="N27" s="340">
        <f>'FSUP-III Manutenção Operac'!I37</f>
        <v>17850.599999999999</v>
      </c>
      <c r="O27" s="340"/>
    </row>
    <row r="28" spans="1:16" ht="15" customHeight="1" x14ac:dyDescent="0.2">
      <c r="A28" s="338" t="s">
        <v>199</v>
      </c>
      <c r="B28" s="338"/>
      <c r="C28" s="338"/>
      <c r="D28" s="338"/>
      <c r="E28" s="338"/>
      <c r="F28" s="338"/>
      <c r="G28" s="338"/>
      <c r="H28" s="338"/>
      <c r="I28" s="338"/>
      <c r="J28" s="338"/>
      <c r="K28" s="338"/>
      <c r="L28" s="338"/>
      <c r="M28" s="338"/>
      <c r="N28" s="340">
        <f>'FSUP-III Manutenção Operac'!I45</f>
        <v>9555.7200000000012</v>
      </c>
      <c r="O28" s="340"/>
    </row>
    <row r="29" spans="1:16" ht="15" customHeight="1" x14ac:dyDescent="0.2">
      <c r="A29" s="338" t="s">
        <v>201</v>
      </c>
      <c r="B29" s="338"/>
      <c r="C29" s="338"/>
      <c r="D29" s="338"/>
      <c r="E29" s="338"/>
      <c r="F29" s="338"/>
      <c r="G29" s="338"/>
      <c r="H29" s="338"/>
      <c r="I29" s="338"/>
      <c r="J29" s="338"/>
      <c r="K29" s="338"/>
      <c r="L29" s="338"/>
      <c r="M29" s="338"/>
      <c r="N29" s="340">
        <f>'FSUP-III Manutenção Operac'!I52</f>
        <v>8989.5</v>
      </c>
      <c r="O29" s="340"/>
    </row>
    <row r="30" spans="1:16" ht="15" customHeight="1" x14ac:dyDescent="0.2">
      <c r="A30" s="358"/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40"/>
      <c r="O30" s="340"/>
    </row>
    <row r="31" spans="1:16" ht="15" customHeight="1" x14ac:dyDescent="0.2">
      <c r="A31" s="351" t="s">
        <v>26</v>
      </c>
      <c r="B31" s="351"/>
      <c r="C31" s="351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2">
        <f>SUM(N26:O30)</f>
        <v>81699.72</v>
      </c>
      <c r="O31" s="352"/>
    </row>
    <row r="32" spans="1:16" ht="15" customHeight="1" x14ac:dyDescent="0.2">
      <c r="A32" s="359" t="s">
        <v>0</v>
      </c>
      <c r="B32" s="359"/>
      <c r="C32" s="359"/>
      <c r="D32" s="359"/>
      <c r="E32" s="359"/>
      <c r="F32" s="359"/>
      <c r="G32" s="359"/>
      <c r="H32" s="359"/>
      <c r="I32" s="359"/>
      <c r="J32" s="359"/>
      <c r="K32" s="359"/>
      <c r="L32" s="359"/>
      <c r="M32" s="359"/>
      <c r="N32" s="335">
        <f>SUM(N13+N17+N20+N23+N31)</f>
        <v>1998844.1900000002</v>
      </c>
      <c r="O32" s="335"/>
    </row>
    <row r="33" spans="1:21" ht="15" customHeight="1" x14ac:dyDescent="0.2">
      <c r="A33" s="338" t="s">
        <v>27</v>
      </c>
      <c r="B33" s="338"/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40">
        <f>ROUND(N17*0.2,2)</f>
        <v>210306.27</v>
      </c>
      <c r="O33" s="340"/>
      <c r="Q33" s="193"/>
    </row>
    <row r="34" spans="1:21" ht="15" customHeight="1" x14ac:dyDescent="0.2">
      <c r="A34" s="361" t="s">
        <v>28</v>
      </c>
      <c r="B34" s="361"/>
      <c r="C34" s="361"/>
      <c r="D34" s="361"/>
      <c r="E34" s="361"/>
      <c r="F34" s="361"/>
      <c r="G34" s="361"/>
      <c r="H34" s="361"/>
      <c r="I34" s="361"/>
      <c r="J34" s="361"/>
      <c r="K34" s="361"/>
      <c r="L34" s="361"/>
      <c r="M34" s="361"/>
      <c r="N34" s="340">
        <f>ROUND(0.1*(N13+N17+N20+N23+N31+N33),2)</f>
        <v>220915.05</v>
      </c>
      <c r="O34" s="340"/>
      <c r="P34" s="251"/>
      <c r="Q34" s="252"/>
      <c r="R34" s="251"/>
      <c r="S34" s="251"/>
      <c r="T34" s="251"/>
    </row>
    <row r="35" spans="1:21" ht="15" customHeight="1" x14ac:dyDescent="0.2">
      <c r="A35" s="297" t="s">
        <v>283</v>
      </c>
      <c r="B35" s="298"/>
      <c r="C35" s="299"/>
      <c r="D35" s="299"/>
      <c r="E35" s="299"/>
      <c r="F35" s="299"/>
      <c r="G35" s="299"/>
      <c r="H35" s="299"/>
      <c r="I35" s="301">
        <f>'FSUP-VI Det. Desp Fiscais'!G29</f>
        <v>0.16618075801749271</v>
      </c>
      <c r="J35" s="299"/>
      <c r="K35" s="299"/>
      <c r="L35" s="299"/>
      <c r="M35" s="300"/>
      <c r="N35" s="362">
        <f>ROUND(I35*(N13+N17+N20+N23+N31+N33+N34),2)</f>
        <v>403830.13</v>
      </c>
      <c r="O35" s="340"/>
      <c r="P35" s="291"/>
      <c r="Q35" s="308"/>
      <c r="R35" s="251"/>
      <c r="S35" s="251"/>
      <c r="T35" s="251"/>
    </row>
    <row r="36" spans="1:21" ht="15" customHeight="1" x14ac:dyDescent="0.2">
      <c r="A36" s="364" t="s">
        <v>1</v>
      </c>
      <c r="B36" s="364"/>
      <c r="C36" s="364"/>
      <c r="D36" s="364"/>
      <c r="E36" s="364"/>
      <c r="F36" s="364"/>
      <c r="G36" s="364"/>
      <c r="H36" s="364"/>
      <c r="I36" s="364"/>
      <c r="J36" s="364"/>
      <c r="K36" s="364"/>
      <c r="L36" s="364"/>
      <c r="M36" s="364"/>
      <c r="N36" s="335">
        <f>SUM(N33:O35)</f>
        <v>835051.45</v>
      </c>
      <c r="O36" s="335"/>
      <c r="P36" s="251"/>
      <c r="Q36" s="252"/>
      <c r="R36" s="251"/>
      <c r="S36" s="251"/>
      <c r="T36" s="251"/>
      <c r="U36" s="250"/>
    </row>
    <row r="37" spans="1:21" ht="15" customHeight="1" x14ac:dyDescent="0.25">
      <c r="A37" s="363" t="s">
        <v>2</v>
      </c>
      <c r="B37" s="363"/>
      <c r="C37" s="363"/>
      <c r="D37" s="363"/>
      <c r="E37" s="363"/>
      <c r="F37" s="363"/>
      <c r="G37" s="363"/>
      <c r="H37" s="363"/>
      <c r="I37" s="363"/>
      <c r="J37" s="363"/>
      <c r="K37" s="363"/>
      <c r="L37" s="363"/>
      <c r="M37" s="363"/>
      <c r="N37" s="335">
        <f>N32+N36</f>
        <v>2833895.64</v>
      </c>
      <c r="O37" s="335"/>
      <c r="P37" s="253"/>
      <c r="Q37" s="254"/>
      <c r="R37" s="255"/>
      <c r="S37" s="251"/>
      <c r="T37" s="251"/>
      <c r="U37" s="250"/>
    </row>
    <row r="38" spans="1:21" ht="12.6" customHeight="1" x14ac:dyDescent="0.2">
      <c r="A38" s="357" t="s">
        <v>29</v>
      </c>
      <c r="B38" s="357"/>
      <c r="C38" s="357"/>
      <c r="D38" s="357"/>
      <c r="E38" s="357"/>
      <c r="F38" s="357"/>
      <c r="G38" s="357"/>
      <c r="H38" s="357"/>
      <c r="I38" s="357"/>
      <c r="J38" s="357" t="s">
        <v>30</v>
      </c>
      <c r="K38" s="357"/>
      <c r="L38" s="357"/>
      <c r="M38" s="357"/>
      <c r="N38" s="357"/>
      <c r="O38" s="357"/>
      <c r="P38" s="253"/>
      <c r="Q38" s="254"/>
      <c r="R38" s="289"/>
      <c r="S38" s="251"/>
      <c r="T38" s="251"/>
      <c r="U38" s="250"/>
    </row>
    <row r="39" spans="1:21" ht="12.6" customHeight="1" x14ac:dyDescent="0.2">
      <c r="A39" s="360"/>
      <c r="B39" s="360"/>
      <c r="C39" s="360"/>
      <c r="D39" s="360"/>
      <c r="E39" s="360"/>
      <c r="F39" s="360"/>
      <c r="G39" s="360"/>
      <c r="H39" s="360"/>
      <c r="I39" s="360"/>
      <c r="J39" s="360"/>
      <c r="K39" s="360"/>
      <c r="L39" s="360"/>
      <c r="M39" s="360"/>
      <c r="N39" s="360"/>
      <c r="O39" s="360"/>
      <c r="P39" s="251"/>
      <c r="Q39" s="252"/>
      <c r="R39" s="251"/>
      <c r="S39" s="251"/>
      <c r="T39" s="251"/>
      <c r="U39" s="250"/>
    </row>
    <row r="40" spans="1:21" ht="12.6" customHeight="1" x14ac:dyDescent="0.2">
      <c r="A40" s="357" t="s">
        <v>31</v>
      </c>
      <c r="B40" s="357"/>
      <c r="C40" s="357"/>
      <c r="D40" s="357"/>
      <c r="E40" s="357"/>
      <c r="F40" s="357"/>
      <c r="G40" s="357"/>
      <c r="H40" s="357"/>
      <c r="I40" s="357"/>
      <c r="J40" s="357"/>
      <c r="K40" s="357"/>
      <c r="L40" s="357"/>
      <c r="M40" s="357"/>
      <c r="N40" s="357" t="s">
        <v>32</v>
      </c>
      <c r="O40" s="357"/>
      <c r="P40" s="251"/>
      <c r="Q40" s="252"/>
      <c r="R40" s="251"/>
      <c r="S40" s="251"/>
      <c r="T40" s="251"/>
      <c r="U40" s="250"/>
    </row>
    <row r="41" spans="1:21" ht="12.6" customHeight="1" x14ac:dyDescent="0.2">
      <c r="A41" s="366"/>
      <c r="B41" s="366"/>
      <c r="C41" s="366"/>
      <c r="D41" s="366"/>
      <c r="E41" s="366"/>
      <c r="F41" s="366"/>
      <c r="G41" s="366"/>
      <c r="H41" s="366"/>
      <c r="I41" s="366"/>
      <c r="J41" s="366"/>
      <c r="K41" s="366"/>
      <c r="L41" s="366"/>
      <c r="M41" s="366"/>
      <c r="N41" s="367"/>
      <c r="O41" s="368"/>
      <c r="P41" s="251"/>
      <c r="Q41" s="252"/>
      <c r="R41" s="251"/>
      <c r="S41" s="251"/>
      <c r="T41" s="251"/>
      <c r="U41" s="250"/>
    </row>
    <row r="42" spans="1:21" ht="12" customHeight="1" x14ac:dyDescent="0.2">
      <c r="A42" s="357" t="s">
        <v>33</v>
      </c>
      <c r="B42" s="357"/>
      <c r="C42" s="357"/>
      <c r="D42" s="357"/>
      <c r="E42" s="357"/>
      <c r="F42" s="357"/>
      <c r="G42" s="357"/>
      <c r="H42" s="357"/>
      <c r="I42" s="357"/>
      <c r="J42" s="357"/>
      <c r="K42" s="357"/>
      <c r="L42" s="357"/>
      <c r="M42" s="357"/>
      <c r="N42" s="357"/>
      <c r="O42" s="357"/>
      <c r="P42" s="251"/>
      <c r="Q42" s="252"/>
      <c r="R42" s="251"/>
      <c r="S42" s="251"/>
      <c r="T42" s="251"/>
    </row>
    <row r="43" spans="1:21" s="9" customFormat="1" ht="12" customHeight="1" x14ac:dyDescent="0.2">
      <c r="A43" s="8"/>
      <c r="B43" s="369"/>
      <c r="C43" s="369"/>
      <c r="D43" s="369"/>
      <c r="E43" s="369"/>
      <c r="F43" s="369"/>
      <c r="G43" s="369"/>
      <c r="H43" s="369"/>
      <c r="I43" s="369"/>
      <c r="J43" s="369"/>
      <c r="K43" s="369"/>
      <c r="L43" s="369"/>
      <c r="M43" s="369"/>
      <c r="N43" s="369"/>
      <c r="O43" s="369"/>
      <c r="P43" s="256"/>
      <c r="Q43" s="257"/>
      <c r="R43" s="256"/>
      <c r="S43" s="256"/>
      <c r="T43" s="256"/>
    </row>
    <row r="44" spans="1:21" s="9" customFormat="1" ht="12" customHeight="1" x14ac:dyDescent="0.2">
      <c r="A44" s="370"/>
      <c r="B44" s="370"/>
      <c r="C44" s="370"/>
      <c r="D44" s="370"/>
      <c r="E44" s="370"/>
      <c r="F44" s="370"/>
      <c r="G44" s="370"/>
      <c r="H44" s="370"/>
      <c r="I44" s="370"/>
      <c r="J44" s="370"/>
      <c r="K44" s="370"/>
      <c r="L44" s="370"/>
      <c r="M44" s="370"/>
      <c r="N44" s="370"/>
      <c r="O44" s="370"/>
      <c r="Q44" s="194"/>
    </row>
    <row r="45" spans="1:21" ht="12" customHeight="1" x14ac:dyDescent="0.2">
      <c r="A45" s="370"/>
      <c r="B45" s="370"/>
      <c r="C45" s="370"/>
      <c r="D45" s="370"/>
      <c r="E45" s="370"/>
      <c r="F45" s="370"/>
      <c r="G45" s="370"/>
      <c r="H45" s="370"/>
      <c r="I45" s="370"/>
      <c r="J45" s="370"/>
      <c r="K45" s="370"/>
      <c r="L45" s="370"/>
      <c r="M45" s="370"/>
      <c r="N45" s="370"/>
      <c r="O45" s="370"/>
      <c r="Q45" s="193"/>
    </row>
    <row r="46" spans="1:21" ht="12" customHeight="1" x14ac:dyDescent="0.2">
      <c r="A46" s="365"/>
      <c r="B46" s="365"/>
      <c r="C46" s="365"/>
      <c r="D46" s="365"/>
      <c r="E46" s="365"/>
      <c r="F46" s="365"/>
      <c r="G46" s="365"/>
      <c r="H46" s="365"/>
      <c r="I46" s="365"/>
      <c r="J46" s="365"/>
      <c r="K46" s="365"/>
      <c r="L46" s="365"/>
      <c r="M46" s="365"/>
      <c r="N46" s="365"/>
      <c r="O46" s="365"/>
      <c r="Q46" s="193"/>
    </row>
    <row r="47" spans="1:21" ht="12" hidden="1" customHeight="1" x14ac:dyDescent="0.2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4"/>
      <c r="Q47" s="193"/>
    </row>
    <row r="48" spans="1:21" ht="12.75" x14ac:dyDescent="0.2">
      <c r="Q48" s="193"/>
    </row>
  </sheetData>
  <sheetProtection selectLockedCells="1" selectUnlockedCells="1"/>
  <mergeCells count="75">
    <mergeCell ref="A46:O46"/>
    <mergeCell ref="A40:M40"/>
    <mergeCell ref="N40:O40"/>
    <mergeCell ref="A41:M41"/>
    <mergeCell ref="N41:O41"/>
    <mergeCell ref="A42:O42"/>
    <mergeCell ref="B43:O43"/>
    <mergeCell ref="A44:O44"/>
    <mergeCell ref="A45:O45"/>
    <mergeCell ref="A39:I39"/>
    <mergeCell ref="J39:O39"/>
    <mergeCell ref="A34:M34"/>
    <mergeCell ref="N34:O34"/>
    <mergeCell ref="N35:O35"/>
    <mergeCell ref="A37:M37"/>
    <mergeCell ref="N37:O37"/>
    <mergeCell ref="A36:M36"/>
    <mergeCell ref="N36:O36"/>
    <mergeCell ref="A29:M29"/>
    <mergeCell ref="N29:O29"/>
    <mergeCell ref="A38:I38"/>
    <mergeCell ref="J38:O38"/>
    <mergeCell ref="A30:M30"/>
    <mergeCell ref="N30:O30"/>
    <mergeCell ref="A32:M32"/>
    <mergeCell ref="N32:O32"/>
    <mergeCell ref="A33:M33"/>
    <mergeCell ref="N33:O33"/>
    <mergeCell ref="A31:M31"/>
    <mergeCell ref="N31:O31"/>
    <mergeCell ref="A28:M28"/>
    <mergeCell ref="N28:O28"/>
    <mergeCell ref="A22:M22"/>
    <mergeCell ref="N22:O22"/>
    <mergeCell ref="A23:M23"/>
    <mergeCell ref="N23:O23"/>
    <mergeCell ref="A24:O24"/>
    <mergeCell ref="A25:O25"/>
    <mergeCell ref="A26:M26"/>
    <mergeCell ref="N26:O26"/>
    <mergeCell ref="A27:M27"/>
    <mergeCell ref="N27:O27"/>
    <mergeCell ref="A13:M13"/>
    <mergeCell ref="N13:O13"/>
    <mergeCell ref="A21:M21"/>
    <mergeCell ref="N21:O21"/>
    <mergeCell ref="A16:M16"/>
    <mergeCell ref="N16:O16"/>
    <mergeCell ref="A17:M17"/>
    <mergeCell ref="N17:O17"/>
    <mergeCell ref="N18:O18"/>
    <mergeCell ref="A15:M15"/>
    <mergeCell ref="N15:O15"/>
    <mergeCell ref="A14:O14"/>
    <mergeCell ref="A19:M19"/>
    <mergeCell ref="N19:O19"/>
    <mergeCell ref="A20:M20"/>
    <mergeCell ref="N20:O20"/>
    <mergeCell ref="A9:O9"/>
    <mergeCell ref="A3:M4"/>
    <mergeCell ref="N3:O3"/>
    <mergeCell ref="N4:O4"/>
    <mergeCell ref="A5:O5"/>
    <mergeCell ref="A6:O6"/>
    <mergeCell ref="A7:D7"/>
    <mergeCell ref="E7:M7"/>
    <mergeCell ref="N7:O7"/>
    <mergeCell ref="A8:D8"/>
    <mergeCell ref="E8:M8"/>
    <mergeCell ref="N8:O8"/>
    <mergeCell ref="A11:M11"/>
    <mergeCell ref="N11:O11"/>
    <mergeCell ref="A12:M12"/>
    <mergeCell ref="N12:O12"/>
    <mergeCell ref="A10:O10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3" firstPageNumber="0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60"/>
  <sheetViews>
    <sheetView showGridLines="0" tabSelected="1" view="pageBreakPreview" topLeftCell="A10" zoomScale="140" zoomScaleNormal="100" zoomScaleSheetLayoutView="140" workbookViewId="0">
      <selection activeCell="N3" sqref="N3:O3"/>
    </sheetView>
  </sheetViews>
  <sheetFormatPr defaultRowHeight="12.75" x14ac:dyDescent="0.2"/>
  <cols>
    <col min="2" max="2" width="19.7109375" customWidth="1"/>
    <col min="3" max="3" width="3" customWidth="1"/>
    <col min="4" max="4" width="4.7109375" style="230" customWidth="1"/>
    <col min="5" max="6" width="6.85546875" customWidth="1"/>
    <col min="7" max="8" width="6.28515625" customWidth="1"/>
    <col min="9" max="11" width="6.85546875" customWidth="1"/>
    <col min="12" max="12" width="10.28515625" customWidth="1"/>
    <col min="13" max="13" width="10.140625" customWidth="1"/>
    <col min="14" max="14" width="8.140625" customWidth="1"/>
    <col min="15" max="15" width="12.5703125" customWidth="1"/>
    <col min="16" max="16" width="12.140625" customWidth="1"/>
    <col min="17" max="17" width="6.28515625" customWidth="1"/>
    <col min="18" max="18" width="8.28515625" customWidth="1"/>
    <col min="19" max="19" width="8.85546875" customWidth="1"/>
    <col min="20" max="20" width="11.85546875" customWidth="1"/>
    <col min="21" max="21" width="10.7109375" customWidth="1"/>
  </cols>
  <sheetData>
    <row r="1" spans="1:18" x14ac:dyDescent="0.2">
      <c r="A1" s="395"/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</row>
    <row r="2" spans="1:18" x14ac:dyDescent="0.2">
      <c r="A2" s="396"/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</row>
    <row r="3" spans="1:18" x14ac:dyDescent="0.2">
      <c r="A3" s="372" t="s">
        <v>34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3" t="s">
        <v>4</v>
      </c>
      <c r="M3" s="373"/>
    </row>
    <row r="4" spans="1:18" ht="19.5" thickTop="1" thickBot="1" x14ac:dyDescent="0.25">
      <c r="A4" s="372"/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4" t="s">
        <v>35</v>
      </c>
      <c r="M4" s="374"/>
    </row>
    <row r="5" spans="1:18" ht="13.5" thickTop="1" x14ac:dyDescent="0.2">
      <c r="A5" s="375" t="s">
        <v>6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O5" s="371"/>
      <c r="P5" s="371"/>
    </row>
    <row r="6" spans="1:18" x14ac:dyDescent="0.2">
      <c r="A6" s="309"/>
      <c r="B6" s="310"/>
      <c r="C6" s="310"/>
      <c r="D6" s="310"/>
      <c r="E6" s="310"/>
      <c r="F6" s="310"/>
      <c r="G6" s="310"/>
      <c r="H6" s="310"/>
      <c r="I6" s="310"/>
      <c r="J6" s="311"/>
      <c r="K6" s="312"/>
      <c r="L6" s="311"/>
      <c r="M6" s="312"/>
    </row>
    <row r="7" spans="1:18" x14ac:dyDescent="0.2">
      <c r="A7" s="378" t="s">
        <v>7</v>
      </c>
      <c r="B7" s="378"/>
      <c r="C7" s="378" t="s">
        <v>8</v>
      </c>
      <c r="D7" s="378"/>
      <c r="E7" s="378"/>
      <c r="F7" s="378"/>
      <c r="G7" s="378"/>
      <c r="H7" s="378"/>
      <c r="I7" s="378"/>
      <c r="J7" s="378"/>
      <c r="K7" s="378"/>
      <c r="L7" s="378" t="s">
        <v>9</v>
      </c>
      <c r="M7" s="378"/>
    </row>
    <row r="8" spans="1:18" s="196" customFormat="1" ht="13.5" thickBot="1" x14ac:dyDescent="0.25">
      <c r="A8" s="10" t="s">
        <v>194</v>
      </c>
      <c r="B8" s="11"/>
      <c r="C8" s="380" t="s">
        <v>195</v>
      </c>
      <c r="D8" s="380"/>
      <c r="E8" s="380"/>
      <c r="F8" s="380"/>
      <c r="G8" s="380"/>
      <c r="H8" s="380"/>
      <c r="I8" s="380"/>
      <c r="J8" s="380"/>
      <c r="K8" s="380"/>
      <c r="L8" s="379"/>
      <c r="M8" s="379"/>
      <c r="O8" s="331"/>
      <c r="P8"/>
      <c r="Q8"/>
      <c r="R8"/>
    </row>
    <row r="9" spans="1:18" ht="13.5" thickTop="1" x14ac:dyDescent="0.2">
      <c r="A9" s="376" t="s">
        <v>36</v>
      </c>
      <c r="B9" s="376"/>
      <c r="C9" s="376"/>
      <c r="D9" s="376"/>
      <c r="E9" s="377" t="s">
        <v>37</v>
      </c>
      <c r="F9" s="377"/>
      <c r="G9" s="377"/>
      <c r="H9" s="377"/>
      <c r="I9" s="377"/>
      <c r="J9" s="377"/>
      <c r="K9" s="377"/>
      <c r="L9" s="376" t="s">
        <v>38</v>
      </c>
      <c r="M9" s="376"/>
      <c r="O9" s="331"/>
    </row>
    <row r="10" spans="1:18" ht="12" customHeight="1" x14ac:dyDescent="0.2">
      <c r="A10" s="383"/>
      <c r="B10" s="383"/>
      <c r="C10" s="13"/>
      <c r="D10" s="222"/>
      <c r="E10" s="14" t="s">
        <v>39</v>
      </c>
      <c r="F10" s="14" t="s">
        <v>40</v>
      </c>
      <c r="G10" s="14" t="s">
        <v>41</v>
      </c>
      <c r="H10" s="15" t="s">
        <v>42</v>
      </c>
      <c r="I10" s="16" t="s">
        <v>43</v>
      </c>
      <c r="J10" s="16" t="s">
        <v>39</v>
      </c>
      <c r="K10" s="16" t="s">
        <v>44</v>
      </c>
      <c r="L10" s="17" t="s">
        <v>39</v>
      </c>
      <c r="M10" s="17" t="s">
        <v>39</v>
      </c>
    </row>
    <row r="11" spans="1:18" ht="12" customHeight="1" x14ac:dyDescent="0.2">
      <c r="A11" s="381" t="s">
        <v>45</v>
      </c>
      <c r="B11" s="381"/>
      <c r="C11" s="18" t="s">
        <v>46</v>
      </c>
      <c r="D11" s="223" t="s">
        <v>47</v>
      </c>
      <c r="E11" s="14" t="s">
        <v>48</v>
      </c>
      <c r="F11" s="14" t="s">
        <v>49</v>
      </c>
      <c r="G11" s="14" t="s">
        <v>50</v>
      </c>
      <c r="H11" s="15" t="s">
        <v>51</v>
      </c>
      <c r="I11" s="16" t="s">
        <v>52</v>
      </c>
      <c r="J11" s="16" t="s">
        <v>53</v>
      </c>
      <c r="K11" s="16" t="s">
        <v>54</v>
      </c>
      <c r="L11" s="19" t="s">
        <v>55</v>
      </c>
      <c r="M11" s="19" t="s">
        <v>56</v>
      </c>
    </row>
    <row r="12" spans="1:18" ht="12" customHeight="1" x14ac:dyDescent="0.2">
      <c r="A12" s="382"/>
      <c r="B12" s="382"/>
      <c r="C12" s="20"/>
      <c r="D12" s="20"/>
      <c r="E12" s="20"/>
      <c r="F12" s="20"/>
      <c r="G12" s="20"/>
      <c r="H12" s="21"/>
      <c r="I12" s="21"/>
      <c r="J12" s="21"/>
      <c r="K12" s="21"/>
      <c r="L12" s="21"/>
      <c r="M12" s="21"/>
    </row>
    <row r="13" spans="1:18" x14ac:dyDescent="0.2">
      <c r="A13" s="388" t="s">
        <v>57</v>
      </c>
      <c r="B13" s="388"/>
      <c r="C13" s="22"/>
      <c r="D13" s="224"/>
      <c r="E13" s="214"/>
      <c r="F13" s="23"/>
      <c r="G13" s="23"/>
      <c r="H13" s="23"/>
      <c r="I13" s="23"/>
      <c r="J13" s="23"/>
      <c r="K13" s="23"/>
      <c r="L13" s="23"/>
      <c r="M13" s="23"/>
    </row>
    <row r="14" spans="1:18" ht="12.75" customHeight="1" x14ac:dyDescent="0.2">
      <c r="A14" s="384" t="s">
        <v>246</v>
      </c>
      <c r="B14" s="384"/>
      <c r="C14" s="24" t="s">
        <v>58</v>
      </c>
      <c r="D14" s="282">
        <v>1</v>
      </c>
      <c r="E14" s="215">
        <v>22096.799999999999</v>
      </c>
      <c r="F14" s="26">
        <f>ROUND(E14*0.2,2)</f>
        <v>4419.3599999999997</v>
      </c>
      <c r="G14" s="26">
        <f>ROUND(E14*0.2,2)</f>
        <v>4419.3599999999997</v>
      </c>
      <c r="H14" s="26">
        <f>ROUND(0.1*(E14+F14+G14),2)</f>
        <v>3093.55</v>
      </c>
      <c r="I14" s="195">
        <f>ROUND('FSUP-VI Det. Desp Fiscais'!$G$29*(E14+F14+G14+H14),2)</f>
        <v>5654.98</v>
      </c>
      <c r="J14" s="26">
        <f>SUM(E14:I14)</f>
        <v>39684.050000000003</v>
      </c>
      <c r="K14" s="26">
        <f>ROUND(J14/176,2)</f>
        <v>225.48</v>
      </c>
      <c r="L14" s="26"/>
      <c r="M14" s="195">
        <f>D14*E14</f>
        <v>22096.799999999999</v>
      </c>
      <c r="O14" s="197"/>
    </row>
    <row r="15" spans="1:18" ht="12.75" customHeight="1" x14ac:dyDescent="0.2">
      <c r="A15" s="387" t="s">
        <v>247</v>
      </c>
      <c r="B15" s="387"/>
      <c r="C15" s="322" t="s">
        <v>190</v>
      </c>
      <c r="D15" s="323">
        <v>12</v>
      </c>
      <c r="E15" s="324">
        <v>18224.8</v>
      </c>
      <c r="F15" s="325">
        <f>ROUND(E15*'FSUP-VII Det. Enc. Sociais'!$F$49,2)</f>
        <v>13366.07</v>
      </c>
      <c r="G15" s="325">
        <f>ROUND(E15*0.2,2)</f>
        <v>3644.96</v>
      </c>
      <c r="H15" s="325">
        <f>ROUND(0.1*(E15+F15+G15),2)</f>
        <v>3523.58</v>
      </c>
      <c r="I15" s="325">
        <f>ROUND('FSUP-VI Det. Desp Fiscais'!$G$29*(E15+F15+G15+H15),2)</f>
        <v>6441.07</v>
      </c>
      <c r="J15" s="325">
        <f>SUM(E15:I15)</f>
        <v>45200.480000000003</v>
      </c>
      <c r="K15" s="325">
        <f>ROUND(J15/176,2)</f>
        <v>256.82</v>
      </c>
      <c r="L15" s="325">
        <f>ROUND(D15*E15,2)</f>
        <v>218697.60000000001</v>
      </c>
      <c r="M15" s="26"/>
      <c r="O15" s="197"/>
    </row>
    <row r="16" spans="1:18" ht="12.75" customHeight="1" x14ac:dyDescent="0.2">
      <c r="A16" s="385" t="s">
        <v>248</v>
      </c>
      <c r="B16" s="386"/>
      <c r="C16" s="24" t="s">
        <v>250</v>
      </c>
      <c r="D16" s="281">
        <v>6</v>
      </c>
      <c r="E16" s="215">
        <v>14041.28</v>
      </c>
      <c r="F16" s="195">
        <f>ROUND(E16*'FSUP-VII Det. Enc. Sociais'!$F$49,2)</f>
        <v>10297.870000000001</v>
      </c>
      <c r="G16" s="26">
        <f>ROUND(E16*0.2,2)</f>
        <v>2808.26</v>
      </c>
      <c r="H16" s="26">
        <f>ROUND(0.1*(E16+F16+G16),2)</f>
        <v>2714.74</v>
      </c>
      <c r="I16" s="195">
        <f>ROUND('FSUP-VI Det. Desp Fiscais'!$G$29*(E16+F16+G16+H16),2)</f>
        <v>4962.51</v>
      </c>
      <c r="J16" s="26">
        <f>SUM(E16:I16)</f>
        <v>34824.660000000003</v>
      </c>
      <c r="K16" s="26">
        <f>ROUND(J16/176,2)</f>
        <v>197.87</v>
      </c>
      <c r="L16" s="26">
        <f>ROUND(D16*E16,2)</f>
        <v>84247.679999999993</v>
      </c>
      <c r="M16" s="26"/>
      <c r="O16" s="197"/>
    </row>
    <row r="17" spans="1:15" ht="12.75" customHeight="1" x14ac:dyDescent="0.2">
      <c r="A17" s="385" t="s">
        <v>249</v>
      </c>
      <c r="B17" s="386"/>
      <c r="C17" s="24" t="s">
        <v>59</v>
      </c>
      <c r="D17" s="282">
        <v>60</v>
      </c>
      <c r="E17" s="215">
        <v>10714.88</v>
      </c>
      <c r="F17" s="195">
        <f>ROUND(E17*'FSUP-VII Det. Enc. Sociais'!$F$49,2)</f>
        <v>7858.29</v>
      </c>
      <c r="G17" s="26">
        <f>ROUND(E17*0.2,2)</f>
        <v>2142.98</v>
      </c>
      <c r="H17" s="26">
        <f>ROUND(0.1*(E17+F17+G17),2)</f>
        <v>2071.62</v>
      </c>
      <c r="I17" s="195">
        <f>ROUND('FSUP-VI Det. Desp Fiscais'!$G$29*(E17+F17+G17+H17),2)</f>
        <v>3786.89</v>
      </c>
      <c r="J17" s="26">
        <f>SUM(E17:I17)</f>
        <v>26574.659999999996</v>
      </c>
      <c r="K17" s="26">
        <f>ROUND(J17/176,2)</f>
        <v>150.99</v>
      </c>
      <c r="L17" s="26">
        <f>ROUND(D17*E17,2)</f>
        <v>642892.80000000005</v>
      </c>
      <c r="M17" s="26"/>
      <c r="O17" s="197"/>
    </row>
    <row r="18" spans="1:15" ht="12.75" customHeight="1" x14ac:dyDescent="0.2">
      <c r="A18" s="384"/>
      <c r="B18" s="384"/>
      <c r="C18" s="24"/>
      <c r="D18" s="225" t="s">
        <v>298</v>
      </c>
      <c r="E18" s="215"/>
      <c r="F18" s="195"/>
      <c r="G18" s="26"/>
      <c r="H18" s="26"/>
      <c r="I18" s="26"/>
      <c r="J18" s="26"/>
      <c r="K18" s="26"/>
      <c r="L18" s="26"/>
      <c r="M18" s="26"/>
      <c r="O18" s="197"/>
    </row>
    <row r="19" spans="1:15" ht="12.75" customHeight="1" x14ac:dyDescent="0.2">
      <c r="A19" s="384"/>
      <c r="B19" s="384"/>
      <c r="C19" s="24"/>
      <c r="D19" s="225"/>
      <c r="E19" s="215"/>
      <c r="F19" s="195"/>
      <c r="G19" s="26"/>
      <c r="H19" s="26"/>
      <c r="I19" s="26"/>
      <c r="J19" s="26"/>
      <c r="K19" s="26"/>
      <c r="L19" s="26"/>
      <c r="M19" s="26"/>
      <c r="O19" s="197"/>
    </row>
    <row r="20" spans="1:15" ht="12.75" customHeight="1" x14ac:dyDescent="0.2">
      <c r="A20" s="384"/>
      <c r="B20" s="384"/>
      <c r="C20" s="24"/>
      <c r="D20" s="225"/>
      <c r="E20" s="215"/>
      <c r="F20" s="195"/>
      <c r="G20" s="26"/>
      <c r="H20" s="26"/>
      <c r="I20" s="26"/>
      <c r="J20" s="26"/>
      <c r="K20" s="26"/>
      <c r="L20" s="26"/>
      <c r="M20" s="26"/>
      <c r="O20" s="197"/>
    </row>
    <row r="21" spans="1:15" x14ac:dyDescent="0.2">
      <c r="A21" s="27" t="s">
        <v>60</v>
      </c>
      <c r="B21" s="28"/>
      <c r="C21" s="29"/>
      <c r="D21" s="225"/>
      <c r="E21" s="216"/>
      <c r="F21" s="195"/>
      <c r="G21" s="26"/>
      <c r="H21" s="26"/>
      <c r="I21" s="26"/>
      <c r="J21" s="26"/>
      <c r="K21" s="26"/>
      <c r="L21" s="26"/>
      <c r="M21" s="23"/>
      <c r="O21" s="197"/>
    </row>
    <row r="22" spans="1:15" x14ac:dyDescent="0.2">
      <c r="A22" s="385" t="s">
        <v>273</v>
      </c>
      <c r="B22" s="386"/>
      <c r="C22" s="25" t="s">
        <v>61</v>
      </c>
      <c r="D22" s="281">
        <v>10</v>
      </c>
      <c r="E22" s="215">
        <v>3630.88</v>
      </c>
      <c r="F22" s="195">
        <f>ROUND(E22*'FSUP-VII Det. Enc. Sociais'!$F$49,2)</f>
        <v>2662.89</v>
      </c>
      <c r="G22" s="26">
        <f>ROUND(E22*0.2,2)</f>
        <v>726.18</v>
      </c>
      <c r="H22" s="26">
        <f>ROUND(0.1*(E22+F22+G22),2)</f>
        <v>702</v>
      </c>
      <c r="I22" s="195">
        <f>ROUND('FSUP-VI Det. Desp Fiscais'!$G$29*(E22+F22+G22+H22),2)</f>
        <v>1283.24</v>
      </c>
      <c r="J22" s="26">
        <f>SUM(E22:I22)</f>
        <v>9005.19</v>
      </c>
      <c r="K22" s="26">
        <f>ROUND(J22/176,2)</f>
        <v>51.17</v>
      </c>
      <c r="L22" s="26">
        <f>ROUND(D22*E22,2)</f>
        <v>36308.800000000003</v>
      </c>
      <c r="M22" s="26"/>
      <c r="O22" s="197"/>
    </row>
    <row r="23" spans="1:15" ht="12.75" customHeight="1" x14ac:dyDescent="0.2">
      <c r="A23" s="389"/>
      <c r="B23" s="389"/>
      <c r="C23" s="25"/>
      <c r="D23" s="225"/>
      <c r="E23" s="215"/>
      <c r="F23" s="26"/>
      <c r="G23" s="26"/>
      <c r="H23" s="26"/>
      <c r="I23" s="26"/>
      <c r="J23" s="26"/>
      <c r="K23" s="26"/>
      <c r="L23" s="26"/>
      <c r="M23" s="26"/>
      <c r="O23" s="197"/>
    </row>
    <row r="24" spans="1:15" ht="12.75" customHeight="1" x14ac:dyDescent="0.2">
      <c r="A24" s="389"/>
      <c r="B24" s="389"/>
      <c r="C24" s="25"/>
      <c r="D24" s="225"/>
      <c r="E24" s="215"/>
      <c r="F24" s="26"/>
      <c r="G24" s="26"/>
      <c r="H24" s="26"/>
      <c r="I24" s="26"/>
      <c r="J24" s="26"/>
      <c r="K24" s="26"/>
      <c r="L24" s="26"/>
      <c r="M24" s="26"/>
      <c r="O24" s="197"/>
    </row>
    <row r="25" spans="1:15" ht="12.75" customHeight="1" x14ac:dyDescent="0.2">
      <c r="A25" s="389"/>
      <c r="B25" s="389"/>
      <c r="C25" s="25"/>
      <c r="D25" s="225"/>
      <c r="E25" s="215"/>
      <c r="F25" s="26"/>
      <c r="G25" s="26"/>
      <c r="H25" s="26"/>
      <c r="I25" s="26"/>
      <c r="J25" s="26"/>
      <c r="K25" s="26"/>
      <c r="L25" s="26"/>
      <c r="M25" s="26"/>
      <c r="O25" s="197"/>
    </row>
    <row r="26" spans="1:15" ht="12.75" customHeight="1" x14ac:dyDescent="0.2">
      <c r="A26" s="389"/>
      <c r="B26" s="389"/>
      <c r="C26" s="25"/>
      <c r="D26" s="225"/>
      <c r="E26" s="215"/>
      <c r="F26" s="26"/>
      <c r="G26" s="26"/>
      <c r="H26" s="26"/>
      <c r="I26" s="26"/>
      <c r="J26" s="26"/>
      <c r="K26" s="26"/>
      <c r="L26" s="26"/>
      <c r="M26" s="26"/>
      <c r="O26" s="197"/>
    </row>
    <row r="27" spans="1:15" ht="12.75" customHeight="1" x14ac:dyDescent="0.2">
      <c r="A27" s="390"/>
      <c r="B27" s="390"/>
      <c r="C27" s="25"/>
      <c r="D27" s="225"/>
      <c r="E27" s="215"/>
      <c r="F27" s="26"/>
      <c r="G27" s="26"/>
      <c r="H27" s="26"/>
      <c r="I27" s="26"/>
      <c r="J27" s="26"/>
      <c r="K27" s="26"/>
      <c r="L27" s="26"/>
      <c r="M27" s="26"/>
      <c r="O27" s="197"/>
    </row>
    <row r="28" spans="1:15" ht="12.75" customHeight="1" x14ac:dyDescent="0.2">
      <c r="A28" s="389"/>
      <c r="B28" s="389"/>
      <c r="C28" s="25"/>
      <c r="D28" s="225"/>
      <c r="E28" s="215"/>
      <c r="F28" s="26"/>
      <c r="G28" s="26"/>
      <c r="H28" s="26"/>
      <c r="I28" s="26"/>
      <c r="J28" s="26"/>
      <c r="K28" s="26"/>
      <c r="L28" s="26"/>
      <c r="M28" s="26"/>
      <c r="O28" s="197"/>
    </row>
    <row r="29" spans="1:15" ht="12.75" customHeight="1" x14ac:dyDescent="0.2">
      <c r="A29" s="389"/>
      <c r="B29" s="389"/>
      <c r="C29" s="25"/>
      <c r="D29" s="225"/>
      <c r="E29" s="215"/>
      <c r="F29" s="26"/>
      <c r="G29" s="26"/>
      <c r="H29" s="26"/>
      <c r="I29" s="26"/>
      <c r="J29" s="26"/>
      <c r="K29" s="26"/>
      <c r="L29" s="26"/>
      <c r="M29" s="26"/>
      <c r="O29" s="197"/>
    </row>
    <row r="30" spans="1:15" ht="12.75" customHeight="1" x14ac:dyDescent="0.2">
      <c r="A30" s="389"/>
      <c r="B30" s="389"/>
      <c r="C30" s="25"/>
      <c r="D30" s="225"/>
      <c r="E30" s="215"/>
      <c r="F30" s="26"/>
      <c r="G30" s="26"/>
      <c r="H30" s="26"/>
      <c r="I30" s="26"/>
      <c r="J30" s="26"/>
      <c r="K30" s="26"/>
      <c r="L30" s="26"/>
      <c r="M30" s="26"/>
      <c r="O30" s="197"/>
    </row>
    <row r="31" spans="1:15" ht="12.75" customHeight="1" x14ac:dyDescent="0.2">
      <c r="A31" s="389"/>
      <c r="B31" s="389"/>
      <c r="C31" s="25"/>
      <c r="D31" s="225"/>
      <c r="E31" s="215"/>
      <c r="F31" s="26"/>
      <c r="G31" s="26"/>
      <c r="H31" s="26"/>
      <c r="I31" s="26"/>
      <c r="J31" s="26"/>
      <c r="K31" s="26"/>
      <c r="L31" s="26"/>
      <c r="M31" s="26"/>
      <c r="O31" s="197"/>
    </row>
    <row r="32" spans="1:15" ht="12.75" customHeight="1" x14ac:dyDescent="0.2">
      <c r="A32" s="389"/>
      <c r="B32" s="389"/>
      <c r="C32" s="25"/>
      <c r="D32" s="225"/>
      <c r="E32" s="215"/>
      <c r="F32" s="26"/>
      <c r="G32" s="26"/>
      <c r="H32" s="26"/>
      <c r="I32" s="26"/>
      <c r="J32" s="26"/>
      <c r="K32" s="26"/>
      <c r="L32" s="26"/>
      <c r="M32" s="26"/>
      <c r="O32" s="197"/>
    </row>
    <row r="33" spans="1:15" ht="12.75" customHeight="1" x14ac:dyDescent="0.2">
      <c r="A33" s="389"/>
      <c r="B33" s="389"/>
      <c r="C33" s="25"/>
      <c r="D33" s="225"/>
      <c r="E33" s="215"/>
      <c r="F33" s="26"/>
      <c r="G33" s="26"/>
      <c r="H33" s="26"/>
      <c r="I33" s="26"/>
      <c r="J33" s="26"/>
      <c r="K33" s="26"/>
      <c r="L33" s="26"/>
      <c r="M33" s="26"/>
      <c r="O33" s="197"/>
    </row>
    <row r="34" spans="1:15" ht="12.75" customHeight="1" x14ac:dyDescent="0.2">
      <c r="A34" s="389"/>
      <c r="B34" s="389"/>
      <c r="C34" s="25"/>
      <c r="D34" s="225"/>
      <c r="E34" s="215"/>
      <c r="F34" s="26"/>
      <c r="G34" s="26"/>
      <c r="H34" s="26"/>
      <c r="I34" s="26"/>
      <c r="J34" s="26"/>
      <c r="K34" s="26"/>
      <c r="L34" s="26"/>
      <c r="M34" s="26"/>
      <c r="O34" s="197"/>
    </row>
    <row r="35" spans="1:15" x14ac:dyDescent="0.2">
      <c r="A35" s="401" t="s">
        <v>62</v>
      </c>
      <c r="B35" s="401"/>
      <c r="C35" s="30"/>
      <c r="D35" s="225"/>
      <c r="E35" s="215"/>
      <c r="F35" s="26"/>
      <c r="G35" s="26"/>
      <c r="H35" s="26"/>
      <c r="I35" s="26"/>
      <c r="J35" s="26"/>
      <c r="K35" s="26"/>
      <c r="L35" s="26"/>
      <c r="M35" s="23"/>
      <c r="O35" s="197"/>
    </row>
    <row r="36" spans="1:15" ht="12.75" customHeight="1" x14ac:dyDescent="0.2">
      <c r="A36" s="389"/>
      <c r="B36" s="389"/>
      <c r="C36" s="25"/>
      <c r="D36" s="225"/>
      <c r="E36" s="195"/>
      <c r="F36" s="26"/>
      <c r="G36" s="26"/>
      <c r="H36" s="26"/>
      <c r="I36" s="26"/>
      <c r="J36" s="26"/>
      <c r="K36" s="26"/>
      <c r="L36" s="26"/>
      <c r="M36" s="26"/>
      <c r="O36" s="197"/>
    </row>
    <row r="37" spans="1:15" ht="12.75" customHeight="1" x14ac:dyDescent="0.2">
      <c r="A37" s="385" t="s">
        <v>274</v>
      </c>
      <c r="B37" s="386"/>
      <c r="C37" s="25" t="s">
        <v>63</v>
      </c>
      <c r="D37" s="282">
        <v>12</v>
      </c>
      <c r="E37" s="195">
        <v>3940.64</v>
      </c>
      <c r="F37" s="26">
        <f>ROUND(E37*0.7272,2)</f>
        <v>2865.63</v>
      </c>
      <c r="G37" s="26">
        <f>ROUND(E37*0.2,2)</f>
        <v>788.13</v>
      </c>
      <c r="H37" s="26">
        <f>ROUND(0.1*(E37+F37+G37),2)</f>
        <v>759.44</v>
      </c>
      <c r="I37" s="26">
        <f>ROUND(0.1396*(E37+F37+G37+H37),2)</f>
        <v>1166.2</v>
      </c>
      <c r="J37" s="26">
        <f>SUM(E37:I37)</f>
        <v>9520.0400000000009</v>
      </c>
      <c r="K37" s="26">
        <f>ROUND(J37/176,2)</f>
        <v>54.09</v>
      </c>
      <c r="L37" s="26">
        <f>ROUND(D37*E37,2)</f>
        <v>47287.68</v>
      </c>
      <c r="M37" s="26"/>
      <c r="O37" s="197"/>
    </row>
    <row r="38" spans="1:15" ht="12.75" customHeight="1" x14ac:dyDescent="0.2">
      <c r="A38" s="389"/>
      <c r="B38" s="389"/>
      <c r="C38" s="25"/>
      <c r="D38" s="225"/>
      <c r="E38" s="195"/>
      <c r="F38" s="26"/>
      <c r="G38" s="26"/>
      <c r="H38" s="26"/>
      <c r="I38" s="26"/>
      <c r="J38" s="26"/>
      <c r="K38" s="26"/>
      <c r="L38" s="26"/>
      <c r="M38" s="26"/>
    </row>
    <row r="39" spans="1:15" x14ac:dyDescent="0.2">
      <c r="A39" s="401" t="s">
        <v>65</v>
      </c>
      <c r="B39" s="401"/>
      <c r="C39" s="30"/>
      <c r="D39" s="226"/>
      <c r="E39" s="23"/>
      <c r="F39" s="26"/>
      <c r="G39" s="26"/>
      <c r="H39" s="26"/>
      <c r="I39" s="26"/>
      <c r="J39" s="26"/>
      <c r="K39" s="26"/>
      <c r="L39" s="26"/>
      <c r="M39" s="23"/>
    </row>
    <row r="40" spans="1:15" ht="12.75" customHeight="1" x14ac:dyDescent="0.2">
      <c r="A40" s="389"/>
      <c r="B40" s="389"/>
      <c r="C40" s="25"/>
      <c r="D40" s="225"/>
      <c r="E40" s="26"/>
      <c r="F40" s="26"/>
      <c r="G40" s="26"/>
      <c r="H40" s="26"/>
      <c r="I40" s="26"/>
      <c r="J40" s="26"/>
      <c r="K40" s="26"/>
      <c r="L40" s="26"/>
      <c r="M40" s="26"/>
    </row>
    <row r="41" spans="1:15" x14ac:dyDescent="0.2">
      <c r="A41" s="406"/>
      <c r="B41" s="406"/>
      <c r="C41" s="406"/>
      <c r="D41" s="227"/>
      <c r="E41" s="402"/>
      <c r="F41" s="402"/>
      <c r="G41" s="402"/>
      <c r="H41" s="402"/>
      <c r="I41" s="402"/>
      <c r="J41" s="402"/>
      <c r="K41" s="402"/>
      <c r="L41" s="26"/>
      <c r="M41" s="26"/>
    </row>
    <row r="42" spans="1:15" x14ac:dyDescent="0.2">
      <c r="A42" s="403" t="s">
        <v>66</v>
      </c>
      <c r="B42" s="403"/>
      <c r="C42" s="403"/>
      <c r="D42" s="403"/>
      <c r="E42" s="403"/>
      <c r="F42" s="403"/>
      <c r="G42" s="403"/>
      <c r="H42" s="403"/>
      <c r="I42" s="403"/>
      <c r="J42" s="403"/>
      <c r="K42" s="403"/>
      <c r="L42" s="31">
        <f>ROUND(SUM(L13:L41),2)</f>
        <v>1029434.56</v>
      </c>
      <c r="M42" s="31">
        <f>SUM(M13:M41)</f>
        <v>22096.799999999999</v>
      </c>
    </row>
    <row r="43" spans="1:15" x14ac:dyDescent="0.2">
      <c r="A43" s="375" t="s">
        <v>29</v>
      </c>
      <c r="B43" s="375"/>
      <c r="C43" s="375"/>
      <c r="D43" s="375"/>
      <c r="E43" s="375"/>
      <c r="F43" s="375"/>
      <c r="G43" s="375"/>
      <c r="H43" s="398" t="s">
        <v>30</v>
      </c>
      <c r="I43" s="398"/>
      <c r="J43" s="398"/>
      <c r="K43" s="398"/>
      <c r="L43" s="398"/>
      <c r="M43" s="398"/>
    </row>
    <row r="44" spans="1:15" x14ac:dyDescent="0.2">
      <c r="A44" s="410"/>
      <c r="B44" s="410"/>
      <c r="C44" s="410"/>
      <c r="D44" s="410"/>
      <c r="E44" s="410"/>
      <c r="F44" s="410"/>
      <c r="G44" s="410"/>
      <c r="H44" s="407"/>
      <c r="I44" s="407"/>
      <c r="J44" s="407"/>
      <c r="K44" s="407"/>
      <c r="L44" s="407"/>
      <c r="M44" s="407"/>
    </row>
    <row r="45" spans="1:15" x14ac:dyDescent="0.2">
      <c r="A45" s="399" t="s">
        <v>31</v>
      </c>
      <c r="B45" s="399"/>
      <c r="C45" s="399"/>
      <c r="D45" s="399"/>
      <c r="E45" s="399"/>
      <c r="F45" s="399"/>
      <c r="G45" s="399"/>
      <c r="H45" s="399"/>
      <c r="I45" s="399"/>
      <c r="J45" s="399"/>
      <c r="K45" s="399"/>
      <c r="L45" s="400" t="s">
        <v>32</v>
      </c>
      <c r="M45" s="400"/>
    </row>
    <row r="46" spans="1:15" x14ac:dyDescent="0.2">
      <c r="A46" s="347"/>
      <c r="B46" s="347"/>
      <c r="C46" s="347"/>
      <c r="D46" s="347"/>
      <c r="E46" s="347"/>
      <c r="F46" s="347"/>
      <c r="G46" s="347"/>
      <c r="H46" s="347"/>
      <c r="I46" s="347"/>
      <c r="J46" s="347"/>
      <c r="K46" s="347"/>
      <c r="L46" s="408"/>
      <c r="M46" s="409"/>
    </row>
    <row r="47" spans="1:15" x14ac:dyDescent="0.2">
      <c r="A47" s="404" t="s">
        <v>33</v>
      </c>
      <c r="B47" s="404"/>
      <c r="C47" s="404"/>
      <c r="D47" s="404"/>
      <c r="E47" s="404"/>
      <c r="F47" s="404"/>
      <c r="G47" s="404"/>
      <c r="H47" s="404"/>
      <c r="I47" s="404"/>
      <c r="J47" s="404"/>
      <c r="K47" s="404"/>
      <c r="L47" s="404"/>
      <c r="M47" s="404"/>
    </row>
    <row r="48" spans="1:15" x14ac:dyDescent="0.2">
      <c r="A48" s="397" t="s">
        <v>67</v>
      </c>
      <c r="B48" s="397"/>
      <c r="C48" s="397"/>
      <c r="D48" s="397"/>
      <c r="E48" s="397"/>
      <c r="F48" s="397"/>
      <c r="G48" s="397"/>
      <c r="H48" s="397"/>
      <c r="I48" s="397"/>
      <c r="J48" s="397"/>
      <c r="K48" s="397"/>
      <c r="L48" s="397"/>
      <c r="M48" s="397"/>
    </row>
    <row r="49" spans="1:13" x14ac:dyDescent="0.2">
      <c r="A49" s="397" t="s">
        <v>68</v>
      </c>
      <c r="B49" s="397"/>
      <c r="C49" s="397"/>
      <c r="D49" s="397"/>
      <c r="E49" s="397"/>
      <c r="F49" s="397"/>
      <c r="G49" s="397"/>
      <c r="H49" s="397"/>
      <c r="I49" s="397"/>
      <c r="J49" s="397"/>
      <c r="K49" s="397"/>
      <c r="L49" s="397"/>
      <c r="M49" s="397"/>
    </row>
    <row r="50" spans="1:13" x14ac:dyDescent="0.2">
      <c r="A50" s="33" t="s">
        <v>69</v>
      </c>
      <c r="B50" s="34"/>
      <c r="C50" s="34"/>
      <c r="D50" s="228"/>
      <c r="E50" s="34"/>
      <c r="F50" s="34"/>
      <c r="G50" s="34"/>
      <c r="H50" s="34"/>
      <c r="I50" s="34"/>
      <c r="J50" s="34"/>
      <c r="K50" s="34"/>
      <c r="L50" s="34"/>
      <c r="M50" s="35"/>
    </row>
    <row r="51" spans="1:13" x14ac:dyDescent="0.2">
      <c r="A51" s="394" t="s">
        <v>70</v>
      </c>
      <c r="B51" s="394"/>
      <c r="C51" s="394"/>
      <c r="D51" s="394"/>
      <c r="E51" s="394"/>
      <c r="F51" s="394"/>
      <c r="G51" s="394"/>
      <c r="H51" s="394"/>
      <c r="I51" s="394"/>
      <c r="J51" s="394"/>
      <c r="K51" s="394"/>
      <c r="L51" s="394"/>
      <c r="M51" s="394"/>
    </row>
    <row r="52" spans="1:13" x14ac:dyDescent="0.2">
      <c r="A52" s="378" t="s">
        <v>295</v>
      </c>
      <c r="B52" s="378"/>
      <c r="C52" s="378"/>
      <c r="D52" s="378"/>
      <c r="E52" s="378"/>
      <c r="F52" s="378"/>
      <c r="G52" s="378"/>
      <c r="H52" s="378"/>
      <c r="I52" s="378"/>
      <c r="J52" s="378"/>
      <c r="K52" s="378"/>
      <c r="L52" s="378"/>
      <c r="M52" s="378"/>
    </row>
    <row r="53" spans="1:13" x14ac:dyDescent="0.2">
      <c r="A53" s="405" t="s">
        <v>71</v>
      </c>
      <c r="B53" s="405"/>
      <c r="C53" s="405"/>
      <c r="D53" s="405"/>
      <c r="E53" s="405"/>
      <c r="F53" s="405"/>
      <c r="G53" s="405"/>
      <c r="H53" s="405"/>
      <c r="I53" s="405"/>
      <c r="J53" s="405"/>
      <c r="K53" s="405"/>
      <c r="L53" s="405"/>
      <c r="M53" s="405"/>
    </row>
    <row r="54" spans="1:13" x14ac:dyDescent="0.2">
      <c r="A54" s="392" t="s">
        <v>72</v>
      </c>
      <c r="B54" s="392"/>
      <c r="C54" s="392"/>
      <c r="D54" s="392"/>
      <c r="E54" s="392"/>
      <c r="F54" s="392"/>
      <c r="G54" s="392"/>
      <c r="H54" s="392"/>
      <c r="I54" s="392"/>
      <c r="J54" s="392"/>
      <c r="K54" s="392"/>
      <c r="L54" s="392"/>
      <c r="M54" s="392"/>
    </row>
    <row r="55" spans="1:13" x14ac:dyDescent="0.2">
      <c r="A55" s="392" t="s">
        <v>73</v>
      </c>
      <c r="B55" s="392"/>
      <c r="C55" s="392"/>
      <c r="D55" s="392"/>
      <c r="E55" s="392"/>
      <c r="F55" s="392"/>
      <c r="G55" s="392"/>
      <c r="H55" s="392"/>
      <c r="I55" s="392"/>
      <c r="J55" s="392"/>
      <c r="K55" s="392"/>
      <c r="L55" s="392"/>
      <c r="M55" s="392"/>
    </row>
    <row r="56" spans="1:13" x14ac:dyDescent="0.2">
      <c r="A56" s="392" t="s">
        <v>74</v>
      </c>
      <c r="B56" s="392"/>
      <c r="C56" s="392"/>
      <c r="D56" s="392"/>
      <c r="E56" s="392"/>
      <c r="F56" s="392"/>
      <c r="G56" s="392"/>
      <c r="H56" s="392"/>
      <c r="I56" s="392"/>
      <c r="J56" s="392"/>
      <c r="K56" s="392"/>
      <c r="L56" s="392"/>
      <c r="M56" s="392"/>
    </row>
    <row r="57" spans="1:13" x14ac:dyDescent="0.2">
      <c r="A57" s="36" t="s">
        <v>75</v>
      </c>
      <c r="B57" s="37"/>
      <c r="C57" s="37"/>
      <c r="D57" s="229"/>
      <c r="E57" s="37"/>
      <c r="F57" s="37"/>
      <c r="G57" s="37"/>
      <c r="H57" s="37"/>
      <c r="I57" s="37"/>
      <c r="J57" s="37"/>
      <c r="K57" s="37"/>
      <c r="L57" s="37"/>
      <c r="M57" s="38"/>
    </row>
    <row r="58" spans="1:13" x14ac:dyDescent="0.2">
      <c r="A58" s="393" t="s">
        <v>76</v>
      </c>
      <c r="B58" s="393"/>
      <c r="C58" s="393"/>
      <c r="D58" s="393"/>
      <c r="E58" s="393"/>
      <c r="F58" s="393"/>
      <c r="G58" s="393"/>
      <c r="H58" s="393"/>
      <c r="I58" s="393"/>
      <c r="J58" s="393"/>
      <c r="K58" s="393"/>
      <c r="L58" s="393"/>
      <c r="M58" s="393"/>
    </row>
    <row r="59" spans="1:13" x14ac:dyDescent="0.2">
      <c r="A59" s="393" t="s">
        <v>77</v>
      </c>
      <c r="B59" s="393"/>
      <c r="C59" s="393"/>
      <c r="D59" s="393"/>
      <c r="E59" s="393"/>
      <c r="F59" s="393"/>
      <c r="G59" s="393"/>
      <c r="H59" s="393"/>
      <c r="I59" s="393"/>
      <c r="J59" s="393"/>
      <c r="K59" s="393"/>
      <c r="L59" s="393"/>
      <c r="M59" s="393"/>
    </row>
    <row r="60" spans="1:13" x14ac:dyDescent="0.2">
      <c r="A60" s="391"/>
      <c r="B60" s="391"/>
      <c r="C60" s="391"/>
      <c r="D60" s="391"/>
      <c r="E60" s="391"/>
      <c r="F60" s="391"/>
      <c r="G60" s="391"/>
      <c r="H60" s="391"/>
      <c r="I60" s="391"/>
      <c r="J60" s="391"/>
      <c r="K60" s="391"/>
      <c r="L60" s="391"/>
      <c r="M60" s="391"/>
    </row>
  </sheetData>
  <sheetProtection selectLockedCells="1" selectUnlockedCells="1"/>
  <mergeCells count="67">
    <mergeCell ref="A40:B40"/>
    <mergeCell ref="A41:C41"/>
    <mergeCell ref="A35:B35"/>
    <mergeCell ref="H44:M44"/>
    <mergeCell ref="A46:K46"/>
    <mergeCell ref="L46:M46"/>
    <mergeCell ref="A44:G44"/>
    <mergeCell ref="A38:B38"/>
    <mergeCell ref="A37:B37"/>
    <mergeCell ref="A52:M52"/>
    <mergeCell ref="A51:M51"/>
    <mergeCell ref="A59:M59"/>
    <mergeCell ref="A1:M2"/>
    <mergeCell ref="A48:M48"/>
    <mergeCell ref="A43:G43"/>
    <mergeCell ref="H43:M43"/>
    <mergeCell ref="A45:K45"/>
    <mergeCell ref="L45:M45"/>
    <mergeCell ref="A39:B39"/>
    <mergeCell ref="A36:B36"/>
    <mergeCell ref="E41:K41"/>
    <mergeCell ref="A42:K42"/>
    <mergeCell ref="A47:M47"/>
    <mergeCell ref="A49:M49"/>
    <mergeCell ref="A53:M53"/>
    <mergeCell ref="A60:M60"/>
    <mergeCell ref="A54:M54"/>
    <mergeCell ref="A55:M55"/>
    <mergeCell ref="A56:M56"/>
    <mergeCell ref="A58:M58"/>
    <mergeCell ref="A18:B18"/>
    <mergeCell ref="A19:B19"/>
    <mergeCell ref="A20:B20"/>
    <mergeCell ref="A34:B34"/>
    <mergeCell ref="A33:B33"/>
    <mergeCell ref="A30:B30"/>
    <mergeCell ref="A31:B31"/>
    <mergeCell ref="A32:B32"/>
    <mergeCell ref="A28:B28"/>
    <mergeCell ref="A29:B29"/>
    <mergeCell ref="A24:B24"/>
    <mergeCell ref="A25:B25"/>
    <mergeCell ref="A26:B26"/>
    <mergeCell ref="A27:B27"/>
    <mergeCell ref="A22:B22"/>
    <mergeCell ref="A23:B23"/>
    <mergeCell ref="A11:B11"/>
    <mergeCell ref="A12:B12"/>
    <mergeCell ref="A10:B10"/>
    <mergeCell ref="A14:B14"/>
    <mergeCell ref="A17:B17"/>
    <mergeCell ref="A15:B15"/>
    <mergeCell ref="A13:B13"/>
    <mergeCell ref="A16:B16"/>
    <mergeCell ref="A9:D9"/>
    <mergeCell ref="E9:K9"/>
    <mergeCell ref="L9:M9"/>
    <mergeCell ref="C7:K7"/>
    <mergeCell ref="L8:M8"/>
    <mergeCell ref="C8:K8"/>
    <mergeCell ref="L7:M7"/>
    <mergeCell ref="A7:B7"/>
    <mergeCell ref="O5:P5"/>
    <mergeCell ref="A3:K4"/>
    <mergeCell ref="L3:M3"/>
    <mergeCell ref="L4:M4"/>
    <mergeCell ref="A5:M5"/>
  </mergeCells>
  <phoneticPr fontId="18" type="noConversion"/>
  <printOptions horizontalCentered="1"/>
  <pageMargins left="0.59055118110236227" right="0.31496062992125984" top="1.1811023622047245" bottom="0.59055118110236227" header="0.51181102362204722" footer="0.51181102362204722"/>
  <pageSetup paperSize="9" scale="85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tabSelected="1" view="pageBreakPreview" topLeftCell="A7" zoomScale="110" zoomScaleSheetLayoutView="110" workbookViewId="0">
      <selection activeCell="N3" sqref="N3:O3"/>
    </sheetView>
  </sheetViews>
  <sheetFormatPr defaultRowHeight="12.75" x14ac:dyDescent="0.2"/>
  <cols>
    <col min="1" max="1" width="12.5703125" customWidth="1"/>
    <col min="4" max="4" width="13" customWidth="1"/>
    <col min="17" max="17" width="0" hidden="1" customWidth="1"/>
    <col min="18" max="18" width="12.140625" hidden="1" customWidth="1"/>
    <col min="19" max="20" width="0" hidden="1" customWidth="1"/>
    <col min="23" max="23" width="10.42578125" style="275" bestFit="1" customWidth="1"/>
  </cols>
  <sheetData>
    <row r="1" spans="1:19" x14ac:dyDescent="0.2">
      <c r="A1" s="395"/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</row>
    <row r="2" spans="1:19" x14ac:dyDescent="0.2">
      <c r="A2" s="396"/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</row>
    <row r="3" spans="1:19" x14ac:dyDescent="0.2">
      <c r="A3" s="372" t="s">
        <v>78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44" t="s">
        <v>4</v>
      </c>
      <c r="O3" s="344"/>
    </row>
    <row r="4" spans="1:19" ht="18" x14ac:dyDescent="0.2">
      <c r="A4" s="372"/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411" t="s">
        <v>189</v>
      </c>
      <c r="O4" s="411"/>
    </row>
    <row r="5" spans="1:19" x14ac:dyDescent="0.2">
      <c r="A5" s="375" t="s">
        <v>6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</row>
    <row r="6" spans="1:19" x14ac:dyDescent="0.2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314"/>
      <c r="O6" s="315"/>
    </row>
    <row r="7" spans="1:19" x14ac:dyDescent="0.2">
      <c r="A7" s="346" t="s">
        <v>7</v>
      </c>
      <c r="B7" s="346"/>
      <c r="C7" s="346" t="s">
        <v>8</v>
      </c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</row>
    <row r="8" spans="1:19" x14ac:dyDescent="0.2">
      <c r="A8" s="10" t="s">
        <v>194</v>
      </c>
      <c r="B8" s="42"/>
      <c r="C8" s="380" t="s">
        <v>195</v>
      </c>
      <c r="D8" s="380"/>
      <c r="E8" s="380"/>
      <c r="F8" s="380"/>
      <c r="G8" s="380"/>
      <c r="H8" s="380"/>
      <c r="I8" s="415"/>
      <c r="J8" s="43"/>
      <c r="K8" s="43"/>
      <c r="L8" s="43"/>
      <c r="M8" s="43"/>
      <c r="N8" s="43"/>
      <c r="O8" s="11"/>
    </row>
    <row r="9" spans="1:19" ht="13.5" customHeight="1" x14ac:dyDescent="0.2">
      <c r="A9" s="414" t="s">
        <v>79</v>
      </c>
      <c r="B9" s="414" t="s">
        <v>80</v>
      </c>
      <c r="C9" s="414"/>
      <c r="D9" s="414"/>
      <c r="E9" s="417" t="s">
        <v>81</v>
      </c>
      <c r="F9" s="417"/>
      <c r="G9" s="417"/>
      <c r="H9" s="417"/>
      <c r="I9" s="417"/>
      <c r="J9" s="417"/>
      <c r="K9" s="44"/>
      <c r="L9" s="413" t="s">
        <v>82</v>
      </c>
      <c r="M9" s="413"/>
      <c r="N9" s="413"/>
      <c r="O9" s="413"/>
    </row>
    <row r="10" spans="1:19" ht="12.75" customHeight="1" x14ac:dyDescent="0.2">
      <c r="A10" s="414"/>
      <c r="B10" s="414"/>
      <c r="C10" s="414"/>
      <c r="D10" s="414"/>
      <c r="E10" s="418" t="s">
        <v>83</v>
      </c>
      <c r="F10" s="416" t="s">
        <v>47</v>
      </c>
      <c r="G10" s="419" t="s">
        <v>84</v>
      </c>
      <c r="H10" s="419"/>
      <c r="I10" s="416" t="s">
        <v>85</v>
      </c>
      <c r="J10" s="416"/>
      <c r="K10" s="416" t="s">
        <v>47</v>
      </c>
      <c r="L10" s="416" t="s">
        <v>84</v>
      </c>
      <c r="M10" s="416"/>
      <c r="N10" s="412" t="s">
        <v>85</v>
      </c>
      <c r="O10" s="412"/>
    </row>
    <row r="11" spans="1:19" x14ac:dyDescent="0.2">
      <c r="A11" s="414"/>
      <c r="B11" s="414"/>
      <c r="C11" s="414"/>
      <c r="D11" s="414"/>
      <c r="E11" s="418"/>
      <c r="F11" s="416"/>
      <c r="G11" s="45" t="s">
        <v>86</v>
      </c>
      <c r="H11" s="46" t="s">
        <v>87</v>
      </c>
      <c r="I11" s="45" t="s">
        <v>86</v>
      </c>
      <c r="J11" s="46" t="s">
        <v>87</v>
      </c>
      <c r="K11" s="416"/>
      <c r="L11" s="45" t="s">
        <v>86</v>
      </c>
      <c r="M11" s="46" t="s">
        <v>87</v>
      </c>
      <c r="N11" s="45" t="s">
        <v>86</v>
      </c>
      <c r="O11" s="46" t="s">
        <v>87</v>
      </c>
    </row>
    <row r="12" spans="1:19" x14ac:dyDescent="0.2">
      <c r="A12" s="54"/>
      <c r="B12" s="423"/>
      <c r="C12" s="423"/>
      <c r="D12" s="423"/>
      <c r="E12" s="179"/>
      <c r="F12" s="49"/>
      <c r="G12" s="50"/>
      <c r="H12" s="53"/>
      <c r="I12" s="51"/>
      <c r="J12" s="53"/>
      <c r="K12" s="48"/>
      <c r="L12" s="52"/>
      <c r="M12" s="53"/>
      <c r="N12" s="51"/>
      <c r="O12" s="53"/>
    </row>
    <row r="13" spans="1:19" x14ac:dyDescent="0.2">
      <c r="A13" s="54" t="s">
        <v>208</v>
      </c>
      <c r="B13" s="423" t="s">
        <v>191</v>
      </c>
      <c r="C13" s="423"/>
      <c r="D13" s="423"/>
      <c r="E13" s="179" t="s">
        <v>88</v>
      </c>
      <c r="F13" s="49">
        <v>50</v>
      </c>
      <c r="G13" s="50">
        <v>675.22</v>
      </c>
      <c r="H13" s="53">
        <f>ROUND(G13*F13,2)</f>
        <v>33761</v>
      </c>
      <c r="I13" s="51">
        <f>ROUND((1+0.1)*(1+'FSUP-VI Det. Desp Fiscais'!$G$29)*G13,2)</f>
        <v>866.17</v>
      </c>
      <c r="J13" s="53">
        <f>ROUND(F13*I13,2)</f>
        <v>43308.5</v>
      </c>
      <c r="K13" s="283">
        <v>240</v>
      </c>
      <c r="L13" s="284">
        <v>295</v>
      </c>
      <c r="M13" s="285">
        <f>ROUND(L13*K13,2)</f>
        <v>70800</v>
      </c>
      <c r="N13" s="286">
        <f>ROUND((1+0.1)*(1+'FSUP-VI Det. Desp Fiscais'!$G$29)*L13,2)</f>
        <v>378.43</v>
      </c>
      <c r="O13" s="285">
        <f>ROUND(K13*N13,2)</f>
        <v>90823.2</v>
      </c>
      <c r="Q13" t="s">
        <v>240</v>
      </c>
      <c r="S13">
        <v>360</v>
      </c>
    </row>
    <row r="14" spans="1:19" x14ac:dyDescent="0.2">
      <c r="A14" s="54"/>
      <c r="B14" s="423"/>
      <c r="C14" s="423"/>
      <c r="D14" s="423"/>
      <c r="E14" s="179"/>
      <c r="F14" s="231"/>
      <c r="G14" s="50"/>
      <c r="H14" s="53"/>
      <c r="I14" s="51"/>
      <c r="J14" s="53"/>
      <c r="K14" s="280"/>
      <c r="L14" s="280"/>
      <c r="M14" s="280"/>
      <c r="N14" s="280"/>
      <c r="O14" s="280"/>
      <c r="Q14" t="s">
        <v>241</v>
      </c>
      <c r="S14">
        <v>72</v>
      </c>
    </row>
    <row r="15" spans="1:19" x14ac:dyDescent="0.2">
      <c r="A15" s="54"/>
      <c r="B15" s="423"/>
      <c r="C15" s="423"/>
      <c r="D15" s="423"/>
      <c r="E15" s="179"/>
      <c r="F15" s="49"/>
      <c r="G15" s="50"/>
      <c r="H15" s="53"/>
      <c r="I15" s="51"/>
      <c r="J15" s="53"/>
      <c r="K15" s="48"/>
      <c r="L15" s="52"/>
      <c r="M15" s="53"/>
      <c r="N15" s="51"/>
      <c r="O15" s="53"/>
    </row>
    <row r="16" spans="1:19" x14ac:dyDescent="0.2">
      <c r="A16" s="47"/>
      <c r="B16" s="420"/>
      <c r="C16" s="421"/>
      <c r="D16" s="422"/>
      <c r="E16" s="179"/>
      <c r="F16" s="49"/>
      <c r="G16" s="50"/>
      <c r="H16" s="51"/>
      <c r="I16" s="51"/>
      <c r="J16" s="51"/>
      <c r="K16" s="48"/>
      <c r="L16" s="52"/>
      <c r="M16" s="53"/>
      <c r="N16" s="51"/>
      <c r="O16" s="53"/>
      <c r="Q16" t="s">
        <v>242</v>
      </c>
      <c r="S16">
        <v>1080</v>
      </c>
    </row>
    <row r="17" spans="1:18" x14ac:dyDescent="0.2">
      <c r="A17" s="48"/>
      <c r="B17" s="423"/>
      <c r="C17" s="423"/>
      <c r="D17" s="423"/>
      <c r="E17" s="48"/>
      <c r="F17" s="49"/>
      <c r="G17" s="50"/>
      <c r="H17" s="51"/>
      <c r="I17" s="51"/>
      <c r="J17" s="51"/>
      <c r="K17" s="48"/>
      <c r="L17" s="52"/>
      <c r="M17" s="53"/>
      <c r="N17" s="51"/>
      <c r="O17" s="53"/>
      <c r="R17" s="221"/>
    </row>
    <row r="18" spans="1:18" x14ac:dyDescent="0.2">
      <c r="A18" s="54"/>
      <c r="B18" s="423"/>
      <c r="C18" s="423"/>
      <c r="D18" s="423"/>
      <c r="E18" s="48"/>
      <c r="F18" s="55"/>
      <c r="G18" s="50"/>
      <c r="H18" s="51"/>
      <c r="I18" s="51"/>
      <c r="J18" s="51"/>
      <c r="K18" s="48"/>
      <c r="L18" s="56"/>
      <c r="M18" s="53"/>
      <c r="N18" s="51"/>
      <c r="O18" s="53"/>
    </row>
    <row r="19" spans="1:18" x14ac:dyDescent="0.2">
      <c r="A19" s="54"/>
      <c r="B19" s="423"/>
      <c r="C19" s="423"/>
      <c r="D19" s="423"/>
      <c r="E19" s="48"/>
      <c r="F19" s="55"/>
      <c r="G19" s="50"/>
      <c r="H19" s="51"/>
      <c r="I19" s="51"/>
      <c r="J19" s="51"/>
      <c r="K19" s="51"/>
      <c r="L19" s="56"/>
      <c r="M19" s="53"/>
      <c r="N19" s="51"/>
      <c r="O19" s="53"/>
    </row>
    <row r="20" spans="1:18" x14ac:dyDescent="0.2">
      <c r="A20" s="57"/>
      <c r="B20" s="423"/>
      <c r="C20" s="423"/>
      <c r="D20" s="423"/>
      <c r="E20" s="54"/>
      <c r="F20" s="55"/>
      <c r="G20" s="58"/>
      <c r="H20" s="51"/>
      <c r="I20" s="51"/>
      <c r="J20" s="51"/>
      <c r="K20" s="51"/>
      <c r="L20" s="56"/>
      <c r="M20" s="53"/>
      <c r="N20" s="51"/>
      <c r="O20" s="53"/>
    </row>
    <row r="21" spans="1:18" x14ac:dyDescent="0.2">
      <c r="A21" s="57"/>
      <c r="B21" s="423"/>
      <c r="C21" s="423"/>
      <c r="D21" s="423"/>
      <c r="E21" s="54"/>
      <c r="F21" s="55"/>
      <c r="G21" s="58"/>
      <c r="H21" s="51"/>
      <c r="I21" s="51"/>
      <c r="J21" s="51"/>
      <c r="K21" s="51"/>
      <c r="L21" s="56"/>
      <c r="M21" s="53"/>
      <c r="N21" s="51"/>
      <c r="O21" s="53"/>
    </row>
    <row r="22" spans="1:18" x14ac:dyDescent="0.2">
      <c r="A22" s="57"/>
      <c r="B22" s="423"/>
      <c r="C22" s="423"/>
      <c r="D22" s="423"/>
      <c r="E22" s="54"/>
      <c r="F22" s="55"/>
      <c r="G22" s="58"/>
      <c r="H22" s="51"/>
      <c r="I22" s="51"/>
      <c r="J22" s="51"/>
      <c r="K22" s="51"/>
      <c r="L22" s="56"/>
      <c r="M22" s="53"/>
      <c r="N22" s="51"/>
      <c r="O22" s="53"/>
    </row>
    <row r="23" spans="1:18" x14ac:dyDescent="0.2">
      <c r="A23" s="57"/>
      <c r="B23" s="423"/>
      <c r="C23" s="423"/>
      <c r="D23" s="423"/>
      <c r="E23" s="54"/>
      <c r="F23" s="55"/>
      <c r="G23" s="58"/>
      <c r="H23" s="51"/>
      <c r="I23" s="51"/>
      <c r="J23" s="51"/>
      <c r="K23" s="51"/>
      <c r="L23" s="56"/>
      <c r="M23" s="53"/>
      <c r="N23" s="51"/>
      <c r="O23" s="53"/>
    </row>
    <row r="24" spans="1:18" x14ac:dyDescent="0.2">
      <c r="A24" s="57"/>
      <c r="B24" s="423"/>
      <c r="C24" s="423"/>
      <c r="D24" s="423"/>
      <c r="E24" s="54"/>
      <c r="F24" s="55"/>
      <c r="G24" s="58"/>
      <c r="H24" s="51"/>
      <c r="I24" s="51"/>
      <c r="J24" s="51"/>
      <c r="K24" s="51"/>
      <c r="L24" s="56"/>
      <c r="M24" s="53"/>
      <c r="N24" s="51"/>
      <c r="O24" s="53"/>
    </row>
    <row r="25" spans="1:18" x14ac:dyDescent="0.2">
      <c r="A25" s="57"/>
      <c r="B25" s="423"/>
      <c r="C25" s="423"/>
      <c r="D25" s="423"/>
      <c r="E25" s="54"/>
      <c r="F25" s="55"/>
      <c r="G25" s="58"/>
      <c r="H25" s="51"/>
      <c r="I25" s="51"/>
      <c r="J25" s="51"/>
      <c r="K25" s="51"/>
      <c r="L25" s="56"/>
      <c r="M25" s="53"/>
      <c r="N25" s="51"/>
      <c r="O25" s="53"/>
    </row>
    <row r="26" spans="1:18" x14ac:dyDescent="0.2">
      <c r="A26" s="57"/>
      <c r="B26" s="424"/>
      <c r="C26" s="424"/>
      <c r="D26" s="424"/>
      <c r="E26" s="54"/>
      <c r="F26" s="55"/>
      <c r="G26" s="58"/>
      <c r="H26" s="51"/>
      <c r="I26" s="51"/>
      <c r="J26" s="51"/>
      <c r="K26" s="51"/>
      <c r="L26" s="56"/>
      <c r="M26" s="53"/>
      <c r="N26" s="51"/>
      <c r="O26" s="53"/>
    </row>
    <row r="27" spans="1:18" x14ac:dyDescent="0.2">
      <c r="A27" s="57"/>
      <c r="B27" s="424"/>
      <c r="C27" s="424"/>
      <c r="D27" s="424"/>
      <c r="E27" s="54"/>
      <c r="F27" s="55"/>
      <c r="G27" s="51"/>
      <c r="H27" s="51"/>
      <c r="I27" s="51"/>
      <c r="J27" s="51"/>
      <c r="K27" s="51"/>
      <c r="L27" s="53"/>
      <c r="M27" s="53"/>
      <c r="N27" s="51"/>
      <c r="O27" s="53"/>
    </row>
    <row r="28" spans="1:18" x14ac:dyDescent="0.2">
      <c r="A28" s="57"/>
      <c r="B28" s="424"/>
      <c r="C28" s="424"/>
      <c r="D28" s="424"/>
      <c r="E28" s="54"/>
      <c r="F28" s="55"/>
      <c r="G28" s="51"/>
      <c r="H28" s="51"/>
      <c r="I28" s="51"/>
      <c r="J28" s="51"/>
      <c r="K28" s="51"/>
      <c r="L28" s="53"/>
      <c r="M28" s="53"/>
      <c r="N28" s="51"/>
      <c r="O28" s="53"/>
    </row>
    <row r="29" spans="1:18" x14ac:dyDescent="0.2">
      <c r="A29" s="57"/>
      <c r="B29" s="424"/>
      <c r="C29" s="424"/>
      <c r="D29" s="424"/>
      <c r="E29" s="54"/>
      <c r="F29" s="55"/>
      <c r="G29" s="51"/>
      <c r="H29" s="51"/>
      <c r="I29" s="51"/>
      <c r="J29" s="51"/>
      <c r="K29" s="51"/>
      <c r="L29" s="53"/>
      <c r="M29" s="53"/>
      <c r="N29" s="51"/>
      <c r="O29" s="53"/>
    </row>
    <row r="30" spans="1:18" x14ac:dyDescent="0.2">
      <c r="A30" s="57"/>
      <c r="B30" s="424"/>
      <c r="C30" s="424"/>
      <c r="D30" s="424"/>
      <c r="E30" s="54"/>
      <c r="F30" s="59"/>
      <c r="G30" s="60"/>
      <c r="H30" s="51"/>
      <c r="I30" s="51"/>
      <c r="J30" s="51"/>
      <c r="K30" s="51"/>
      <c r="L30" s="59"/>
      <c r="M30" s="53"/>
      <c r="N30" s="51"/>
      <c r="O30" s="53"/>
    </row>
    <row r="31" spans="1:18" x14ac:dyDescent="0.2">
      <c r="A31" s="57"/>
      <c r="B31" s="424"/>
      <c r="C31" s="424"/>
      <c r="D31" s="424"/>
      <c r="E31" s="54"/>
      <c r="F31" s="54"/>
      <c r="G31" s="51"/>
      <c r="H31" s="51"/>
      <c r="I31" s="51"/>
      <c r="J31" s="51"/>
      <c r="K31" s="51"/>
      <c r="L31" s="51"/>
      <c r="M31" s="53"/>
      <c r="N31" s="51"/>
      <c r="O31" s="53"/>
    </row>
    <row r="32" spans="1:18" x14ac:dyDescent="0.2">
      <c r="A32" s="425" t="s">
        <v>89</v>
      </c>
      <c r="B32" s="425"/>
      <c r="C32" s="425"/>
      <c r="D32" s="425"/>
      <c r="E32" s="425"/>
      <c r="F32" s="425"/>
      <c r="G32" s="61"/>
      <c r="H32" s="62">
        <f>SUM(H12:H31)</f>
        <v>33761</v>
      </c>
      <c r="I32" s="61"/>
      <c r="J32" s="62">
        <f>SUM(J12:J31)</f>
        <v>43308.5</v>
      </c>
      <c r="K32" s="62"/>
      <c r="L32" s="61"/>
      <c r="M32" s="62">
        <f>SUM(M12:M31)</f>
        <v>70800</v>
      </c>
      <c r="N32" s="61"/>
      <c r="O32" s="63">
        <f>SUM(O12:O31)</f>
        <v>90823.2</v>
      </c>
      <c r="Q32" s="64"/>
    </row>
    <row r="33" spans="1:16" x14ac:dyDescent="0.2">
      <c r="A33" s="375" t="s">
        <v>29</v>
      </c>
      <c r="B33" s="375"/>
      <c r="C33" s="375"/>
      <c r="D33" s="375"/>
      <c r="E33" s="375"/>
      <c r="F33" s="375"/>
      <c r="G33" s="398" t="s">
        <v>30</v>
      </c>
      <c r="H33" s="398"/>
      <c r="I33" s="398"/>
      <c r="J33" s="398"/>
      <c r="K33" s="398"/>
      <c r="L33" s="398"/>
      <c r="M33" s="398"/>
      <c r="N33" s="398"/>
      <c r="O33" s="398"/>
      <c r="P33" s="64"/>
    </row>
    <row r="34" spans="1:16" x14ac:dyDescent="0.2">
      <c r="A34" s="410"/>
      <c r="B34" s="410"/>
      <c r="C34" s="410"/>
      <c r="D34" s="410"/>
      <c r="E34" s="410"/>
      <c r="F34" s="410"/>
      <c r="G34" s="410"/>
      <c r="H34" s="410"/>
      <c r="I34" s="410"/>
      <c r="J34" s="410"/>
      <c r="K34" s="410"/>
      <c r="L34" s="410"/>
      <c r="M34" s="410"/>
      <c r="N34" s="410"/>
      <c r="O34" s="410"/>
    </row>
    <row r="35" spans="1:16" x14ac:dyDescent="0.2">
      <c r="A35" s="378" t="s">
        <v>31</v>
      </c>
      <c r="B35" s="378"/>
      <c r="C35" s="378"/>
      <c r="D35" s="378"/>
      <c r="E35" s="378"/>
      <c r="F35" s="378"/>
      <c r="G35" s="378"/>
      <c r="H35" s="378"/>
      <c r="I35" s="378"/>
      <c r="J35" s="378"/>
      <c r="K35" s="378"/>
      <c r="L35" s="378"/>
      <c r="M35" s="346" t="s">
        <v>32</v>
      </c>
      <c r="N35" s="346"/>
      <c r="O35" s="346"/>
    </row>
    <row r="36" spans="1:16" x14ac:dyDescent="0.2">
      <c r="A36" s="378"/>
      <c r="B36" s="378"/>
      <c r="C36" s="378"/>
      <c r="D36" s="378"/>
      <c r="E36" s="378"/>
      <c r="F36" s="378"/>
      <c r="G36" s="378"/>
      <c r="H36" s="378"/>
      <c r="I36" s="378"/>
      <c r="J36" s="378"/>
      <c r="K36" s="378"/>
      <c r="L36" s="378"/>
      <c r="M36" s="429"/>
      <c r="N36" s="378"/>
      <c r="O36" s="378"/>
    </row>
    <row r="37" spans="1:16" x14ac:dyDescent="0.2">
      <c r="A37" s="430" t="s">
        <v>90</v>
      </c>
      <c r="B37" s="431"/>
      <c r="C37" s="431"/>
      <c r="D37" s="431"/>
      <c r="E37" s="431"/>
      <c r="F37" s="431"/>
      <c r="G37" s="431"/>
      <c r="H37" s="431"/>
      <c r="I37" s="431"/>
      <c r="J37" s="431"/>
      <c r="K37" s="431"/>
      <c r="L37" s="431"/>
      <c r="M37" s="431"/>
      <c r="N37" s="431"/>
      <c r="O37" s="432"/>
    </row>
    <row r="38" spans="1:16" x14ac:dyDescent="0.2">
      <c r="A38" s="238" t="s">
        <v>91</v>
      </c>
      <c r="B38" s="65"/>
      <c r="C38" s="65"/>
      <c r="D38" s="65"/>
      <c r="E38" s="65"/>
      <c r="F38" s="65"/>
      <c r="G38" s="65"/>
      <c r="H38" s="65"/>
      <c r="I38" s="65"/>
      <c r="J38" s="66"/>
      <c r="K38" s="66"/>
      <c r="L38" s="66"/>
      <c r="M38" s="66"/>
      <c r="N38" s="66"/>
      <c r="O38" s="239"/>
    </row>
    <row r="39" spans="1:16" x14ac:dyDescent="0.2">
      <c r="A39" s="433" t="s">
        <v>92</v>
      </c>
      <c r="B39" s="434"/>
      <c r="C39" s="434"/>
      <c r="D39" s="434"/>
      <c r="E39" s="434"/>
      <c r="F39" s="434"/>
      <c r="G39" s="434"/>
      <c r="H39" s="434"/>
      <c r="I39" s="434"/>
      <c r="J39" s="434"/>
      <c r="K39" s="434"/>
      <c r="L39" s="434"/>
      <c r="M39" s="434"/>
      <c r="N39" s="434"/>
      <c r="O39" s="435"/>
    </row>
    <row r="40" spans="1:16" x14ac:dyDescent="0.2">
      <c r="A40" s="433" t="s">
        <v>93</v>
      </c>
      <c r="B40" s="434"/>
      <c r="C40" s="434"/>
      <c r="D40" s="434"/>
      <c r="E40" s="434"/>
      <c r="F40" s="434"/>
      <c r="G40" s="434"/>
      <c r="H40" s="434"/>
      <c r="I40" s="434"/>
      <c r="J40" s="434"/>
      <c r="K40" s="434"/>
      <c r="L40" s="434"/>
      <c r="M40" s="434"/>
      <c r="N40" s="434"/>
      <c r="O40" s="435"/>
    </row>
    <row r="41" spans="1:16" x14ac:dyDescent="0.2">
      <c r="A41" s="433" t="s">
        <v>94</v>
      </c>
      <c r="B41" s="434"/>
      <c r="C41" s="434"/>
      <c r="D41" s="434"/>
      <c r="E41" s="434"/>
      <c r="F41" s="434"/>
      <c r="G41" s="434"/>
      <c r="H41" s="434"/>
      <c r="I41" s="434"/>
      <c r="J41" s="434"/>
      <c r="K41" s="434"/>
      <c r="L41" s="434"/>
      <c r="M41" s="434"/>
      <c r="N41" s="434"/>
      <c r="O41" s="435"/>
    </row>
    <row r="42" spans="1:16" x14ac:dyDescent="0.2">
      <c r="A42" s="426" t="s">
        <v>95</v>
      </c>
      <c r="B42" s="427"/>
      <c r="C42" s="427"/>
      <c r="D42" s="427"/>
      <c r="E42" s="427"/>
      <c r="F42" s="427"/>
      <c r="G42" s="427"/>
      <c r="H42" s="427"/>
      <c r="I42" s="427"/>
      <c r="J42" s="427"/>
      <c r="K42" s="427"/>
      <c r="L42" s="427"/>
      <c r="M42" s="427"/>
      <c r="N42" s="427"/>
      <c r="O42" s="428"/>
    </row>
    <row r="43" spans="1:16" x14ac:dyDescent="0.2">
      <c r="A43" s="240" t="s">
        <v>96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239"/>
    </row>
    <row r="44" spans="1:16" x14ac:dyDescent="0.2">
      <c r="A44" s="426" t="s">
        <v>296</v>
      </c>
      <c r="B44" s="427"/>
      <c r="C44" s="427"/>
      <c r="D44" s="427"/>
      <c r="E44" s="427"/>
      <c r="F44" s="427"/>
      <c r="G44" s="427"/>
      <c r="H44" s="427"/>
      <c r="I44" s="427"/>
      <c r="J44" s="427"/>
      <c r="K44" s="427"/>
      <c r="L44" s="427"/>
      <c r="M44" s="427"/>
      <c r="N44" s="427"/>
      <c r="O44" s="428"/>
    </row>
    <row r="45" spans="1:16" x14ac:dyDescent="0.2">
      <c r="A45" s="238" t="s">
        <v>97</v>
      </c>
      <c r="B45" s="65"/>
      <c r="C45" s="65"/>
      <c r="D45" s="65"/>
      <c r="E45" s="65"/>
      <c r="F45" s="65"/>
      <c r="G45" s="65"/>
      <c r="H45" s="66"/>
      <c r="I45" s="66"/>
      <c r="J45" s="66"/>
      <c r="K45" s="66"/>
      <c r="L45" s="66"/>
      <c r="M45" s="66"/>
      <c r="N45" s="66"/>
      <c r="O45" s="239"/>
    </row>
    <row r="46" spans="1:16" x14ac:dyDescent="0.2">
      <c r="A46" s="241" t="s">
        <v>212</v>
      </c>
      <c r="B46" s="236"/>
      <c r="C46" s="236"/>
      <c r="D46" s="236"/>
      <c r="E46" s="236"/>
      <c r="F46" s="236"/>
      <c r="G46" s="236"/>
      <c r="H46" s="237"/>
      <c r="I46" s="237"/>
      <c r="J46" s="237"/>
      <c r="K46" s="237"/>
      <c r="L46" s="66"/>
      <c r="M46" s="66"/>
      <c r="N46" s="66"/>
      <c r="O46" s="239"/>
    </row>
    <row r="47" spans="1:16" x14ac:dyDescent="0.2">
      <c r="A47" s="242" t="s">
        <v>213</v>
      </c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4"/>
    </row>
  </sheetData>
  <sheetProtection selectLockedCells="1" selectUnlockedCells="1"/>
  <mergeCells count="54">
    <mergeCell ref="A44:O44"/>
    <mergeCell ref="M36:O36"/>
    <mergeCell ref="A37:O37"/>
    <mergeCell ref="A39:O39"/>
    <mergeCell ref="A36:L36"/>
    <mergeCell ref="A40:O40"/>
    <mergeCell ref="A41:O41"/>
    <mergeCell ref="A42:O42"/>
    <mergeCell ref="A1:O2"/>
    <mergeCell ref="B22:D22"/>
    <mergeCell ref="B23:D23"/>
    <mergeCell ref="B24:D24"/>
    <mergeCell ref="B28:D28"/>
    <mergeCell ref="B27:D27"/>
    <mergeCell ref="B26:D26"/>
    <mergeCell ref="B25:D25"/>
    <mergeCell ref="B12:D12"/>
    <mergeCell ref="B14:D14"/>
    <mergeCell ref="B15:D15"/>
    <mergeCell ref="B9:D11"/>
    <mergeCell ref="B13:D13"/>
    <mergeCell ref="B18:D18"/>
    <mergeCell ref="B19:D19"/>
    <mergeCell ref="B20:D20"/>
    <mergeCell ref="A34:F34"/>
    <mergeCell ref="G34:O34"/>
    <mergeCell ref="A35:L35"/>
    <mergeCell ref="M35:O35"/>
    <mergeCell ref="B21:D21"/>
    <mergeCell ref="G33:O33"/>
    <mergeCell ref="B29:D29"/>
    <mergeCell ref="B30:D30"/>
    <mergeCell ref="B31:D31"/>
    <mergeCell ref="A32:F32"/>
    <mergeCell ref="A33:F33"/>
    <mergeCell ref="B16:D16"/>
    <mergeCell ref="B17:D17"/>
    <mergeCell ref="K10:K11"/>
    <mergeCell ref="A7:B7"/>
    <mergeCell ref="C7:O7"/>
    <mergeCell ref="I10:J10"/>
    <mergeCell ref="A3:M4"/>
    <mergeCell ref="N3:O3"/>
    <mergeCell ref="N4:O4"/>
    <mergeCell ref="A5:O5"/>
    <mergeCell ref="N10:O10"/>
    <mergeCell ref="L9:O9"/>
    <mergeCell ref="A9:A11"/>
    <mergeCell ref="C8:I8"/>
    <mergeCell ref="L10:M10"/>
    <mergeCell ref="E9:J9"/>
    <mergeCell ref="E10:E11"/>
    <mergeCell ref="F10:F11"/>
    <mergeCell ref="G10:H10"/>
  </mergeCells>
  <phoneticPr fontId="18" type="noConversion"/>
  <pageMargins left="0.87" right="0.78749999999999998" top="1.5201388888888889" bottom="0.52986111111111112" header="0.51180555555555551" footer="0.51180555555555551"/>
  <pageSetup paperSize="9" scale="75" firstPageNumber="0" orientation="landscape" horizontalDpi="4294967294" vertic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showGridLines="0" tabSelected="1" view="pageBreakPreview" topLeftCell="A55" zoomScale="120" zoomScaleNormal="100" zoomScaleSheetLayoutView="120" workbookViewId="0">
      <selection activeCell="N3" sqref="N3:O3"/>
    </sheetView>
  </sheetViews>
  <sheetFormatPr defaultColWidth="10.7109375" defaultRowHeight="15" customHeight="1" x14ac:dyDescent="0.2"/>
  <cols>
    <col min="1" max="1" width="7.140625" style="68" customWidth="1"/>
    <col min="2" max="2" width="6.28515625" style="68" customWidth="1"/>
    <col min="3" max="3" width="11.5703125" style="68" customWidth="1"/>
    <col min="4" max="4" width="15.85546875" style="68" customWidth="1"/>
    <col min="5" max="5" width="20.28515625" style="68" customWidth="1"/>
    <col min="6" max="6" width="4.42578125" style="68" customWidth="1"/>
    <col min="7" max="7" width="11.140625" style="68" customWidth="1"/>
    <col min="8" max="8" width="7.5703125" style="68" customWidth="1"/>
    <col min="9" max="9" width="11.28515625" style="68" customWidth="1"/>
    <col min="10" max="10" width="7.5703125" style="68" customWidth="1"/>
    <col min="11" max="11" width="10.5703125" style="68" bestFit="1" customWidth="1"/>
    <col min="12" max="12" width="10.7109375" style="68"/>
    <col min="13" max="13" width="27.42578125" style="68" hidden="1" customWidth="1"/>
    <col min="14" max="14" width="0" style="68" hidden="1" customWidth="1"/>
    <col min="15" max="15" width="17.7109375" style="278" hidden="1" customWidth="1"/>
    <col min="16" max="16" width="5.28515625" style="276" hidden="1" customWidth="1"/>
    <col min="17" max="31" width="0" style="68" hidden="1" customWidth="1"/>
    <col min="32" max="16384" width="10.7109375" style="68"/>
  </cols>
  <sheetData>
    <row r="1" spans="1:16" ht="15" customHeight="1" x14ac:dyDescent="0.2">
      <c r="A1" s="465"/>
      <c r="B1" s="465"/>
      <c r="C1" s="465"/>
      <c r="D1" s="465"/>
      <c r="E1" s="465"/>
      <c r="F1" s="465"/>
      <c r="G1" s="465"/>
      <c r="H1" s="465"/>
      <c r="I1" s="465"/>
      <c r="J1" s="465"/>
      <c r="K1" s="465"/>
    </row>
    <row r="2" spans="1:16" ht="15" customHeight="1" x14ac:dyDescent="0.2">
      <c r="A2" s="449"/>
      <c r="B2" s="449"/>
      <c r="C2" s="449"/>
      <c r="D2" s="449"/>
      <c r="E2" s="449"/>
      <c r="F2" s="449"/>
      <c r="G2" s="449"/>
      <c r="H2" s="449"/>
      <c r="I2" s="449"/>
      <c r="J2" s="449"/>
      <c r="K2" s="449"/>
    </row>
    <row r="3" spans="1:16" ht="15" customHeight="1" thickBot="1" x14ac:dyDescent="0.25">
      <c r="A3" s="372" t="s">
        <v>98</v>
      </c>
      <c r="B3" s="372"/>
      <c r="C3" s="372"/>
      <c r="D3" s="372"/>
      <c r="E3" s="372"/>
      <c r="F3" s="372"/>
      <c r="G3" s="372"/>
      <c r="H3" s="372"/>
      <c r="I3" s="372"/>
      <c r="J3" s="344" t="s">
        <v>4</v>
      </c>
      <c r="K3" s="344"/>
    </row>
    <row r="4" spans="1:16" ht="15" customHeight="1" x14ac:dyDescent="0.2">
      <c r="A4" s="372"/>
      <c r="B4" s="372"/>
      <c r="C4" s="372"/>
      <c r="D4" s="372"/>
      <c r="E4" s="372"/>
      <c r="F4" s="372"/>
      <c r="G4" s="372"/>
      <c r="H4" s="372"/>
      <c r="I4" s="372"/>
      <c r="J4" s="411" t="s">
        <v>99</v>
      </c>
      <c r="K4" s="411"/>
    </row>
    <row r="5" spans="1:16" ht="12.6" customHeight="1" thickTop="1" x14ac:dyDescent="0.2">
      <c r="A5" s="436" t="s">
        <v>6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</row>
    <row r="6" spans="1:16" ht="12.6" customHeight="1" x14ac:dyDescent="0.2">
      <c r="A6" s="69"/>
      <c r="B6" s="67"/>
      <c r="C6" s="67"/>
      <c r="D6" s="67"/>
      <c r="E6" s="67"/>
      <c r="F6" s="67"/>
      <c r="G6" s="67"/>
      <c r="H6" s="67"/>
      <c r="I6" s="67"/>
      <c r="J6" s="316"/>
      <c r="K6" s="317"/>
    </row>
    <row r="7" spans="1:16" ht="12.6" customHeight="1" x14ac:dyDescent="0.2">
      <c r="A7" s="444" t="s">
        <v>7</v>
      </c>
      <c r="B7" s="444"/>
      <c r="C7" s="444" t="s">
        <v>8</v>
      </c>
      <c r="D7" s="444"/>
      <c r="E7" s="444"/>
      <c r="F7" s="444"/>
      <c r="G7" s="444"/>
      <c r="H7" s="444"/>
      <c r="I7" s="444"/>
      <c r="J7" s="476" t="s">
        <v>9</v>
      </c>
      <c r="K7" s="476"/>
    </row>
    <row r="8" spans="1:16" ht="12.6" customHeight="1" x14ac:dyDescent="0.2">
      <c r="A8" s="380" t="s">
        <v>196</v>
      </c>
      <c r="B8" s="380"/>
      <c r="C8" s="380" t="s">
        <v>195</v>
      </c>
      <c r="D8" s="380"/>
      <c r="E8" s="380"/>
      <c r="F8" s="380"/>
      <c r="G8" s="380"/>
      <c r="H8" s="380"/>
      <c r="I8" s="380"/>
      <c r="J8" s="472"/>
      <c r="K8" s="472"/>
    </row>
    <row r="9" spans="1:16" ht="11.65" customHeight="1" x14ac:dyDescent="0.2">
      <c r="A9" s="473" t="s">
        <v>100</v>
      </c>
      <c r="B9" s="473"/>
      <c r="C9" s="473"/>
      <c r="D9" s="473"/>
      <c r="E9" s="473"/>
      <c r="F9" s="474" t="s">
        <v>101</v>
      </c>
      <c r="G9" s="474" t="s">
        <v>47</v>
      </c>
      <c r="H9" s="475" t="s">
        <v>102</v>
      </c>
      <c r="I9" s="475"/>
      <c r="J9" s="475" t="s">
        <v>103</v>
      </c>
      <c r="K9" s="475"/>
    </row>
    <row r="10" spans="1:16" ht="11.65" customHeight="1" x14ac:dyDescent="0.2">
      <c r="A10" s="473"/>
      <c r="B10" s="473"/>
      <c r="C10" s="473"/>
      <c r="D10" s="473"/>
      <c r="E10" s="473"/>
      <c r="F10" s="474"/>
      <c r="G10" s="474"/>
      <c r="H10" s="71" t="s">
        <v>104</v>
      </c>
      <c r="I10" s="72" t="s">
        <v>87</v>
      </c>
      <c r="J10" s="73" t="s">
        <v>104</v>
      </c>
      <c r="K10" s="73" t="s">
        <v>87</v>
      </c>
      <c r="M10" s="68" t="s">
        <v>239</v>
      </c>
      <c r="O10" s="278" t="s">
        <v>243</v>
      </c>
    </row>
    <row r="11" spans="1:16" ht="15" customHeight="1" x14ac:dyDescent="0.2">
      <c r="A11" s="458" t="s">
        <v>105</v>
      </c>
      <c r="B11" s="458"/>
      <c r="C11" s="458"/>
      <c r="D11" s="458"/>
      <c r="E11" s="458"/>
      <c r="F11" s="74"/>
      <c r="G11" s="198"/>
      <c r="H11" s="75"/>
      <c r="I11" s="76"/>
      <c r="J11" s="184"/>
      <c r="K11" s="76"/>
    </row>
    <row r="12" spans="1:16" ht="15" customHeight="1" x14ac:dyDescent="0.2">
      <c r="A12" s="458" t="s">
        <v>280</v>
      </c>
      <c r="B12" s="458"/>
      <c r="C12" s="458"/>
      <c r="D12" s="458"/>
      <c r="E12" s="458"/>
      <c r="F12" s="74" t="s">
        <v>106</v>
      </c>
      <c r="G12" s="287">
        <v>8</v>
      </c>
      <c r="H12" s="93">
        <v>5571.16</v>
      </c>
      <c r="I12" s="182">
        <f>ROUND(G12*H12,2)</f>
        <v>44569.279999999999</v>
      </c>
      <c r="J12" s="185">
        <f>ROUND((1+0.1)*(1+'FSUP-VI Det. Desp Fiscais'!$G$29)*H12,2)</f>
        <v>7146.68</v>
      </c>
      <c r="K12" s="183">
        <f>ROUND(G12*J12,2)</f>
        <v>57173.440000000002</v>
      </c>
      <c r="M12" s="245">
        <v>60</v>
      </c>
      <c r="O12" s="278">
        <f>M12+(M12*0.15)</f>
        <v>69</v>
      </c>
    </row>
    <row r="13" spans="1:16" ht="15" customHeight="1" x14ac:dyDescent="0.2">
      <c r="A13" s="458" t="s">
        <v>281</v>
      </c>
      <c r="B13" s="458"/>
      <c r="C13" s="458"/>
      <c r="D13" s="458"/>
      <c r="E13" s="458"/>
      <c r="F13" s="74" t="s">
        <v>106</v>
      </c>
      <c r="G13" s="287">
        <v>1</v>
      </c>
      <c r="H13" s="93">
        <v>734.62</v>
      </c>
      <c r="I13" s="77">
        <f>ROUND(G13*H13,2)</f>
        <v>734.62</v>
      </c>
      <c r="J13" s="185">
        <f>ROUND((1+0.1)*(1+'FSUP-VI Det. Desp Fiscais'!$G$29)*H13,2)</f>
        <v>942.37</v>
      </c>
      <c r="K13" s="77">
        <f>ROUND(G13*J13,2)</f>
        <v>942.37</v>
      </c>
      <c r="M13" s="245">
        <v>48</v>
      </c>
      <c r="O13" s="278">
        <f>M13+(M13*0.15)</f>
        <v>55.2</v>
      </c>
    </row>
    <row r="14" spans="1:16" ht="15" customHeight="1" thickBot="1" x14ac:dyDescent="0.25">
      <c r="A14" s="457" t="s">
        <v>107</v>
      </c>
      <c r="B14" s="457"/>
      <c r="C14" s="457"/>
      <c r="D14" s="457"/>
      <c r="E14" s="457"/>
      <c r="F14" s="457"/>
      <c r="G14" s="457"/>
      <c r="H14" s="79"/>
      <c r="I14" s="80">
        <f>SUM(I12:I13)</f>
        <v>45303.9</v>
      </c>
      <c r="J14" s="81"/>
      <c r="K14" s="82">
        <f>SUM(K12:K13)</f>
        <v>58115.810000000005</v>
      </c>
    </row>
    <row r="15" spans="1:16" ht="15" customHeight="1" x14ac:dyDescent="0.2">
      <c r="A15" s="464"/>
      <c r="B15" s="464"/>
      <c r="C15" s="464"/>
      <c r="D15" s="464"/>
      <c r="E15" s="464"/>
      <c r="F15" s="464"/>
      <c r="G15" s="464"/>
      <c r="H15" s="464"/>
      <c r="I15" s="464"/>
      <c r="J15" s="464"/>
      <c r="K15" s="464"/>
    </row>
    <row r="16" spans="1:16" s="84" customFormat="1" ht="15" customHeight="1" thickTop="1" x14ac:dyDescent="0.2">
      <c r="A16" s="456" t="s">
        <v>275</v>
      </c>
      <c r="B16" s="456"/>
      <c r="C16" s="456"/>
      <c r="D16" s="456"/>
      <c r="E16" s="456"/>
      <c r="F16" s="456"/>
      <c r="G16" s="456"/>
      <c r="H16" s="456"/>
      <c r="I16" s="456"/>
      <c r="J16" s="456"/>
      <c r="K16" s="456"/>
      <c r="O16" s="278"/>
      <c r="P16" s="277"/>
    </row>
    <row r="17" spans="1:12" ht="15" customHeight="1" x14ac:dyDescent="0.2">
      <c r="A17" s="458" t="s">
        <v>254</v>
      </c>
      <c r="B17" s="458"/>
      <c r="C17" s="458"/>
      <c r="D17" s="458"/>
      <c r="E17" s="458"/>
      <c r="F17" s="180" t="s">
        <v>272</v>
      </c>
      <c r="G17" s="232">
        <v>30</v>
      </c>
      <c r="H17" s="199">
        <v>24.5</v>
      </c>
      <c r="I17" s="77">
        <f t="shared" ref="I17:I34" si="0">ROUND(G17*H17,2)</f>
        <v>735</v>
      </c>
      <c r="J17" s="78">
        <f>ROUND((1+0.1)*(1+'FSUP-VI Det. Desp Fiscais'!$G$29)*H17,2)</f>
        <v>31.43</v>
      </c>
      <c r="K17" s="77">
        <f t="shared" ref="K17:K34" si="1">ROUND(G17*J17,2)</f>
        <v>942.9</v>
      </c>
      <c r="L17" s="200"/>
    </row>
    <row r="18" spans="1:12" ht="15" customHeight="1" x14ac:dyDescent="0.2">
      <c r="A18" s="458" t="s">
        <v>255</v>
      </c>
      <c r="B18" s="458"/>
      <c r="C18" s="458"/>
      <c r="D18" s="458"/>
      <c r="E18" s="458"/>
      <c r="F18" s="180" t="s">
        <v>272</v>
      </c>
      <c r="G18" s="232">
        <v>30</v>
      </c>
      <c r="H18" s="199">
        <v>22.045000000000002</v>
      </c>
      <c r="I18" s="77">
        <f t="shared" si="0"/>
        <v>661.35</v>
      </c>
      <c r="J18" s="78">
        <f>ROUND((1+0.1)*(1+'FSUP-VI Det. Desp Fiscais'!$G$29)*H18,2)</f>
        <v>28.28</v>
      </c>
      <c r="K18" s="77">
        <f t="shared" si="1"/>
        <v>848.4</v>
      </c>
    </row>
    <row r="19" spans="1:12" ht="15" customHeight="1" x14ac:dyDescent="0.2">
      <c r="A19" s="458" t="s">
        <v>256</v>
      </c>
      <c r="B19" s="458"/>
      <c r="C19" s="458"/>
      <c r="D19" s="458"/>
      <c r="E19" s="458"/>
      <c r="F19" s="180" t="s">
        <v>272</v>
      </c>
      <c r="G19" s="232">
        <v>30</v>
      </c>
      <c r="H19" s="199">
        <v>44</v>
      </c>
      <c r="I19" s="77">
        <f t="shared" si="0"/>
        <v>1320</v>
      </c>
      <c r="J19" s="78">
        <f>ROUND((1+0.1)*(1+'FSUP-VI Det. Desp Fiscais'!$G$29)*H19,2)</f>
        <v>56.44</v>
      </c>
      <c r="K19" s="77">
        <f t="shared" si="1"/>
        <v>1693.2</v>
      </c>
    </row>
    <row r="20" spans="1:12" ht="15" customHeight="1" x14ac:dyDescent="0.2">
      <c r="A20" s="458" t="s">
        <v>257</v>
      </c>
      <c r="B20" s="458"/>
      <c r="C20" s="458"/>
      <c r="D20" s="458"/>
      <c r="E20" s="458"/>
      <c r="F20" s="180" t="s">
        <v>272</v>
      </c>
      <c r="G20" s="232">
        <v>30</v>
      </c>
      <c r="H20" s="199">
        <v>41.545000000000002</v>
      </c>
      <c r="I20" s="77">
        <f t="shared" si="0"/>
        <v>1246.3499999999999</v>
      </c>
      <c r="J20" s="78">
        <f>ROUND((1+0.1)*(1+'FSUP-VI Det. Desp Fiscais'!$G$29)*H20,2)</f>
        <v>53.29</v>
      </c>
      <c r="K20" s="77">
        <f t="shared" si="1"/>
        <v>1598.7</v>
      </c>
    </row>
    <row r="21" spans="1:12" ht="15" customHeight="1" x14ac:dyDescent="0.2">
      <c r="A21" s="458" t="s">
        <v>258</v>
      </c>
      <c r="B21" s="458"/>
      <c r="C21" s="458"/>
      <c r="D21" s="458"/>
      <c r="E21" s="458"/>
      <c r="F21" s="180" t="s">
        <v>272</v>
      </c>
      <c r="G21" s="232">
        <v>30</v>
      </c>
      <c r="H21" s="199">
        <v>24</v>
      </c>
      <c r="I21" s="77">
        <f t="shared" si="0"/>
        <v>720</v>
      </c>
      <c r="J21" s="78">
        <f>ROUND((1+0.1)*(1+'FSUP-VI Det. Desp Fiscais'!$G$29)*H21,2)</f>
        <v>30.79</v>
      </c>
      <c r="K21" s="77">
        <f t="shared" si="1"/>
        <v>923.7</v>
      </c>
    </row>
    <row r="22" spans="1:12" ht="15" customHeight="1" x14ac:dyDescent="0.2">
      <c r="A22" s="458" t="s">
        <v>259</v>
      </c>
      <c r="B22" s="458"/>
      <c r="C22" s="458"/>
      <c r="D22" s="458"/>
      <c r="E22" s="458"/>
      <c r="F22" s="180" t="s">
        <v>272</v>
      </c>
      <c r="G22" s="232">
        <v>30</v>
      </c>
      <c r="H22" s="199">
        <v>24.5</v>
      </c>
      <c r="I22" s="77">
        <f t="shared" si="0"/>
        <v>735</v>
      </c>
      <c r="J22" s="78">
        <f>ROUND((1+0.1)*(1+'FSUP-VI Det. Desp Fiscais'!$G$29)*H22,2)</f>
        <v>31.43</v>
      </c>
      <c r="K22" s="77">
        <f t="shared" si="1"/>
        <v>942.9</v>
      </c>
    </row>
    <row r="23" spans="1:12" ht="15" customHeight="1" x14ac:dyDescent="0.2">
      <c r="A23" s="458" t="s">
        <v>260</v>
      </c>
      <c r="B23" s="458"/>
      <c r="C23" s="458"/>
      <c r="D23" s="458"/>
      <c r="E23" s="458"/>
      <c r="F23" s="180" t="s">
        <v>272</v>
      </c>
      <c r="G23" s="232">
        <v>30</v>
      </c>
      <c r="H23" s="199">
        <v>20.255000000000003</v>
      </c>
      <c r="I23" s="77">
        <f t="shared" si="0"/>
        <v>607.65</v>
      </c>
      <c r="J23" s="78">
        <f>ROUND((1+0.1)*(1+'FSUP-VI Det. Desp Fiscais'!$G$29)*H23,2)</f>
        <v>25.98</v>
      </c>
      <c r="K23" s="77">
        <f t="shared" si="1"/>
        <v>779.4</v>
      </c>
    </row>
    <row r="24" spans="1:12" ht="15" customHeight="1" x14ac:dyDescent="0.2">
      <c r="A24" s="458" t="s">
        <v>261</v>
      </c>
      <c r="B24" s="458"/>
      <c r="C24" s="458"/>
      <c r="D24" s="458"/>
      <c r="E24" s="458"/>
      <c r="F24" s="180" t="s">
        <v>272</v>
      </c>
      <c r="G24" s="232">
        <v>30</v>
      </c>
      <c r="H24" s="199">
        <v>20.255000000000003</v>
      </c>
      <c r="I24" s="77">
        <f t="shared" si="0"/>
        <v>607.65</v>
      </c>
      <c r="J24" s="78">
        <f>ROUND((1+0.1)*(1+'FSUP-VI Det. Desp Fiscais'!$G$29)*H24,2)</f>
        <v>25.98</v>
      </c>
      <c r="K24" s="77">
        <f t="shared" si="1"/>
        <v>779.4</v>
      </c>
    </row>
    <row r="25" spans="1:12" ht="15" customHeight="1" x14ac:dyDescent="0.2">
      <c r="A25" s="458" t="s">
        <v>262</v>
      </c>
      <c r="B25" s="458"/>
      <c r="C25" s="458"/>
      <c r="D25" s="458"/>
      <c r="E25" s="458"/>
      <c r="F25" s="180" t="s">
        <v>272</v>
      </c>
      <c r="G25" s="232">
        <v>30</v>
      </c>
      <c r="H25" s="199">
        <v>15.5</v>
      </c>
      <c r="I25" s="77">
        <f t="shared" si="0"/>
        <v>465</v>
      </c>
      <c r="J25" s="78">
        <f>ROUND((1+0.1)*(1+'FSUP-VI Det. Desp Fiscais'!$G$29)*H25,2)</f>
        <v>19.88</v>
      </c>
      <c r="K25" s="77">
        <f t="shared" si="1"/>
        <v>596.4</v>
      </c>
    </row>
    <row r="26" spans="1:12" ht="15" customHeight="1" x14ac:dyDescent="0.2">
      <c r="A26" s="458" t="s">
        <v>263</v>
      </c>
      <c r="B26" s="458"/>
      <c r="C26" s="458"/>
      <c r="D26" s="458"/>
      <c r="E26" s="458"/>
      <c r="F26" s="180" t="s">
        <v>272</v>
      </c>
      <c r="G26" s="232">
        <v>30</v>
      </c>
      <c r="H26" s="199">
        <v>22.324999999999999</v>
      </c>
      <c r="I26" s="77">
        <f t="shared" si="0"/>
        <v>669.75</v>
      </c>
      <c r="J26" s="78">
        <f>ROUND((1+0.1)*(1+'FSUP-VI Det. Desp Fiscais'!$G$29)*H26,2)</f>
        <v>28.64</v>
      </c>
      <c r="K26" s="77">
        <f t="shared" si="1"/>
        <v>859.2</v>
      </c>
    </row>
    <row r="27" spans="1:12" ht="15" customHeight="1" x14ac:dyDescent="0.2">
      <c r="A27" s="458" t="s">
        <v>264</v>
      </c>
      <c r="B27" s="458"/>
      <c r="C27" s="458"/>
      <c r="D27" s="458"/>
      <c r="E27" s="458"/>
      <c r="F27" s="180" t="s">
        <v>272</v>
      </c>
      <c r="G27" s="232">
        <v>30</v>
      </c>
      <c r="H27" s="199">
        <v>14.414999999999999</v>
      </c>
      <c r="I27" s="77">
        <f t="shared" si="0"/>
        <v>432.45</v>
      </c>
      <c r="J27" s="78">
        <f>ROUND((1+0.1)*(1+'FSUP-VI Det. Desp Fiscais'!$G$29)*H27,2)</f>
        <v>18.489999999999998</v>
      </c>
      <c r="K27" s="77">
        <f t="shared" si="1"/>
        <v>554.70000000000005</v>
      </c>
    </row>
    <row r="28" spans="1:12" ht="15" customHeight="1" x14ac:dyDescent="0.2">
      <c r="A28" s="458" t="s">
        <v>265</v>
      </c>
      <c r="B28" s="458"/>
      <c r="C28" s="458"/>
      <c r="D28" s="458"/>
      <c r="E28" s="458"/>
      <c r="F28" s="180" t="s">
        <v>272</v>
      </c>
      <c r="G28" s="232">
        <v>30</v>
      </c>
      <c r="H28" s="199">
        <v>10</v>
      </c>
      <c r="I28" s="77">
        <f t="shared" si="0"/>
        <v>300</v>
      </c>
      <c r="J28" s="78">
        <f>ROUND((1+0.1)*(1+'FSUP-VI Det. Desp Fiscais'!$G$29)*H28,2)</f>
        <v>12.83</v>
      </c>
      <c r="K28" s="77">
        <f t="shared" si="1"/>
        <v>384.9</v>
      </c>
    </row>
    <row r="29" spans="1:12" ht="15" customHeight="1" x14ac:dyDescent="0.2">
      <c r="A29" s="458" t="s">
        <v>266</v>
      </c>
      <c r="B29" s="458"/>
      <c r="C29" s="458"/>
      <c r="D29" s="458"/>
      <c r="E29" s="458"/>
      <c r="F29" s="180" t="s">
        <v>272</v>
      </c>
      <c r="G29" s="232">
        <v>30</v>
      </c>
      <c r="H29" s="199">
        <v>40.08</v>
      </c>
      <c r="I29" s="77">
        <f t="shared" si="0"/>
        <v>1202.4000000000001</v>
      </c>
      <c r="J29" s="78">
        <f>ROUND((1+0.1)*(1+'FSUP-VI Det. Desp Fiscais'!$G$29)*H29,2)</f>
        <v>51.41</v>
      </c>
      <c r="K29" s="77">
        <f t="shared" si="1"/>
        <v>1542.3</v>
      </c>
    </row>
    <row r="30" spans="1:12" ht="15" customHeight="1" x14ac:dyDescent="0.2">
      <c r="A30" s="458" t="s">
        <v>267</v>
      </c>
      <c r="B30" s="458"/>
      <c r="C30" s="458"/>
      <c r="D30" s="458"/>
      <c r="E30" s="458"/>
      <c r="F30" s="180" t="s">
        <v>272</v>
      </c>
      <c r="G30" s="232">
        <v>30</v>
      </c>
      <c r="H30" s="199">
        <v>29.615000000000002</v>
      </c>
      <c r="I30" s="77">
        <f t="shared" si="0"/>
        <v>888.45</v>
      </c>
      <c r="J30" s="78">
        <f>ROUND((1+0.1)*(1+'FSUP-VI Det. Desp Fiscais'!$G$29)*H30,2)</f>
        <v>37.99</v>
      </c>
      <c r="K30" s="77">
        <f t="shared" si="1"/>
        <v>1139.7</v>
      </c>
    </row>
    <row r="31" spans="1:12" ht="15" customHeight="1" x14ac:dyDescent="0.2">
      <c r="A31" s="458" t="s">
        <v>268</v>
      </c>
      <c r="B31" s="458"/>
      <c r="C31" s="458"/>
      <c r="D31" s="458"/>
      <c r="E31" s="458"/>
      <c r="F31" s="180" t="s">
        <v>272</v>
      </c>
      <c r="G31" s="232">
        <v>30</v>
      </c>
      <c r="H31" s="199">
        <v>30</v>
      </c>
      <c r="I31" s="77">
        <f t="shared" si="0"/>
        <v>900</v>
      </c>
      <c r="J31" s="78">
        <f>ROUND((1+0.1)*(1+'FSUP-VI Det. Desp Fiscais'!$G$29)*H31,2)</f>
        <v>38.479999999999997</v>
      </c>
      <c r="K31" s="77">
        <f t="shared" si="1"/>
        <v>1154.4000000000001</v>
      </c>
    </row>
    <row r="32" spans="1:12" ht="15" customHeight="1" x14ac:dyDescent="0.2">
      <c r="A32" s="458" t="s">
        <v>269</v>
      </c>
      <c r="B32" s="458"/>
      <c r="C32" s="458"/>
      <c r="D32" s="458"/>
      <c r="E32" s="458"/>
      <c r="F32" s="180" t="s">
        <v>272</v>
      </c>
      <c r="G32" s="232">
        <v>30</v>
      </c>
      <c r="H32" s="199">
        <v>76.045000000000002</v>
      </c>
      <c r="I32" s="77">
        <f t="shared" si="0"/>
        <v>2281.35</v>
      </c>
      <c r="J32" s="78">
        <f>ROUND((1+0.1)*(1+'FSUP-VI Det. Desp Fiscais'!$G$29)*H32,2)</f>
        <v>97.55</v>
      </c>
      <c r="K32" s="77">
        <f t="shared" si="1"/>
        <v>2926.5</v>
      </c>
    </row>
    <row r="33" spans="1:16" ht="15" customHeight="1" x14ac:dyDescent="0.2">
      <c r="A33" s="458" t="s">
        <v>270</v>
      </c>
      <c r="B33" s="458"/>
      <c r="C33" s="458"/>
      <c r="D33" s="458"/>
      <c r="E33" s="458"/>
      <c r="F33" s="180" t="s">
        <v>272</v>
      </c>
      <c r="G33" s="232">
        <v>30</v>
      </c>
      <c r="H33" s="199">
        <v>97.43</v>
      </c>
      <c r="I33" s="77">
        <f t="shared" si="0"/>
        <v>2922.9</v>
      </c>
      <c r="J33" s="78">
        <f>ROUND((1+0.1)*(1+'FSUP-VI Det. Desp Fiscais'!$G$29)*H33,2)</f>
        <v>124.98</v>
      </c>
      <c r="K33" s="77">
        <f t="shared" si="1"/>
        <v>3749.4</v>
      </c>
    </row>
    <row r="34" spans="1:16" ht="15" customHeight="1" x14ac:dyDescent="0.2">
      <c r="A34" s="458" t="s">
        <v>271</v>
      </c>
      <c r="B34" s="458"/>
      <c r="C34" s="458"/>
      <c r="D34" s="458"/>
      <c r="E34" s="458"/>
      <c r="F34" s="180" t="s">
        <v>272</v>
      </c>
      <c r="G34" s="232">
        <v>30</v>
      </c>
      <c r="H34" s="199">
        <v>38.510000000000005</v>
      </c>
      <c r="I34" s="77">
        <f t="shared" si="0"/>
        <v>1155.3</v>
      </c>
      <c r="J34" s="78">
        <f>ROUND((1+0.1)*(1+'FSUP-VI Det. Desp Fiscais'!$G$29)*H34,2)</f>
        <v>49.4</v>
      </c>
      <c r="K34" s="77">
        <f t="shared" si="1"/>
        <v>1482</v>
      </c>
    </row>
    <row r="35" spans="1:16" ht="15" customHeight="1" x14ac:dyDescent="0.2">
      <c r="A35" s="88"/>
      <c r="B35" s="89"/>
      <c r="C35" s="89"/>
      <c r="D35" s="89"/>
      <c r="E35" s="90"/>
      <c r="F35" s="180"/>
      <c r="G35" s="232"/>
      <c r="H35" s="199"/>
      <c r="I35" s="77"/>
      <c r="J35" s="78"/>
      <c r="K35" s="77"/>
    </row>
    <row r="36" spans="1:16" ht="15" customHeight="1" x14ac:dyDescent="0.2">
      <c r="A36" s="85"/>
      <c r="B36" s="86"/>
      <c r="C36" s="86"/>
      <c r="D36" s="86"/>
      <c r="E36" s="87"/>
      <c r="F36" s="83"/>
      <c r="G36" s="92"/>
      <c r="H36" s="77"/>
      <c r="I36" s="77"/>
      <c r="J36" s="78"/>
      <c r="K36" s="77"/>
    </row>
    <row r="37" spans="1:16" ht="15" customHeight="1" x14ac:dyDescent="0.2">
      <c r="A37" s="457" t="s">
        <v>297</v>
      </c>
      <c r="B37" s="457"/>
      <c r="C37" s="457"/>
      <c r="D37" s="457"/>
      <c r="E37" s="457"/>
      <c r="F37" s="457"/>
      <c r="G37" s="457"/>
      <c r="H37" s="79"/>
      <c r="I37" s="80">
        <f>SUM(I17:I36)</f>
        <v>17850.599999999999</v>
      </c>
      <c r="J37" s="79"/>
      <c r="K37" s="82">
        <f>SUM(K17:K36)</f>
        <v>22898.1</v>
      </c>
    </row>
    <row r="38" spans="1:16" ht="15" customHeight="1" thickTop="1" x14ac:dyDescent="0.2">
      <c r="A38" s="459" t="s">
        <v>197</v>
      </c>
      <c r="B38" s="459"/>
      <c r="C38" s="459"/>
      <c r="D38" s="459"/>
      <c r="E38" s="459"/>
      <c r="F38" s="459"/>
      <c r="G38" s="459"/>
      <c r="H38" s="459"/>
      <c r="I38" s="459"/>
      <c r="J38" s="459"/>
      <c r="K38" s="459"/>
      <c r="O38" s="278" t="s">
        <v>244</v>
      </c>
      <c r="P38" s="276" t="s">
        <v>245</v>
      </c>
    </row>
    <row r="39" spans="1:16" ht="15" customHeight="1" x14ac:dyDescent="0.2">
      <c r="A39" s="85" t="s">
        <v>276</v>
      </c>
      <c r="B39" s="86"/>
      <c r="C39" s="86"/>
      <c r="D39" s="86"/>
      <c r="E39" s="87"/>
      <c r="F39" s="83" t="s">
        <v>106</v>
      </c>
      <c r="G39" s="288">
        <v>80</v>
      </c>
      <c r="H39" s="93">
        <v>46.71</v>
      </c>
      <c r="I39" s="77">
        <f>ROUND(G39*H39,2)</f>
        <v>3736.8</v>
      </c>
      <c r="J39" s="78">
        <f>ROUND((1+0.1)*(1+'FSUP-VI Det. Desp Fiscais'!$G$29)*H39,2)</f>
        <v>59.92</v>
      </c>
      <c r="K39" s="77">
        <f>ROUND(G39*J39,2)</f>
        <v>4793.6000000000004</v>
      </c>
      <c r="M39" s="274">
        <v>24</v>
      </c>
      <c r="N39" s="68" t="s">
        <v>238</v>
      </c>
      <c r="O39" s="278">
        <f>M39+(M39*0.15)</f>
        <v>27.6</v>
      </c>
      <c r="P39" s="276">
        <f>O39*36</f>
        <v>993.6</v>
      </c>
    </row>
    <row r="40" spans="1:16" ht="15" customHeight="1" x14ac:dyDescent="0.2">
      <c r="A40" s="85" t="s">
        <v>277</v>
      </c>
      <c r="B40" s="86"/>
      <c r="C40" s="86"/>
      <c r="D40" s="86"/>
      <c r="E40" s="87"/>
      <c r="F40" s="83" t="s">
        <v>106</v>
      </c>
      <c r="G40" s="288">
        <v>12</v>
      </c>
      <c r="H40" s="93">
        <v>76.12</v>
      </c>
      <c r="I40" s="77">
        <f>ROUND(G40*H40,2)</f>
        <v>913.44</v>
      </c>
      <c r="J40" s="78">
        <f>ROUND((1+0.1)*(1+'FSUP-VI Det. Desp Fiscais'!$G$29)*H40,2)</f>
        <v>97.65</v>
      </c>
      <c r="K40" s="77">
        <f>ROUND(G40*J40,2)</f>
        <v>1171.8</v>
      </c>
      <c r="M40" s="274">
        <v>2</v>
      </c>
      <c r="N40" s="68" t="s">
        <v>238</v>
      </c>
      <c r="O40" s="278">
        <f>M40+(M40*0.15)</f>
        <v>2.2999999999999998</v>
      </c>
      <c r="P40" s="276">
        <f>O40*36</f>
        <v>82.8</v>
      </c>
    </row>
    <row r="41" spans="1:16" ht="15" customHeight="1" x14ac:dyDescent="0.2">
      <c r="A41" s="85" t="s">
        <v>278</v>
      </c>
      <c r="B41" s="86"/>
      <c r="C41" s="86"/>
      <c r="D41" s="86"/>
      <c r="E41" s="87"/>
      <c r="F41" s="83" t="s">
        <v>106</v>
      </c>
      <c r="G41" s="288">
        <v>4</v>
      </c>
      <c r="H41" s="93">
        <v>396.47</v>
      </c>
      <c r="I41" s="77">
        <f>ROUND(G41*H41,2)</f>
        <v>1585.88</v>
      </c>
      <c r="J41" s="78">
        <f>ROUND((1+0.1)*(1+'FSUP-VI Det. Desp Fiscais'!$G$29)*H41,2)</f>
        <v>508.59</v>
      </c>
      <c r="K41" s="77">
        <f>ROUND(G41*J41,2)</f>
        <v>2034.36</v>
      </c>
      <c r="M41" s="274">
        <v>10</v>
      </c>
      <c r="N41" s="68" t="s">
        <v>238</v>
      </c>
      <c r="O41" s="278">
        <f>M41+(M41*0.15)</f>
        <v>11.5</v>
      </c>
      <c r="P41" s="276">
        <f>O41*36</f>
        <v>414</v>
      </c>
    </row>
    <row r="42" spans="1:16" ht="15" customHeight="1" x14ac:dyDescent="0.2">
      <c r="A42" s="85" t="s">
        <v>279</v>
      </c>
      <c r="B42" s="86"/>
      <c r="C42" s="86"/>
      <c r="D42" s="86"/>
      <c r="E42" s="87"/>
      <c r="F42" s="181" t="s">
        <v>106</v>
      </c>
      <c r="G42" s="288">
        <v>4</v>
      </c>
      <c r="H42" s="93">
        <v>131.16</v>
      </c>
      <c r="I42" s="77">
        <f>ROUND(G42*H42,2)</f>
        <v>524.64</v>
      </c>
      <c r="J42" s="78">
        <f>ROUND((1+0.1)*(1+'FSUP-VI Det. Desp Fiscais'!$G$29)*H42,2)</f>
        <v>168.25</v>
      </c>
      <c r="K42" s="77">
        <f>ROUND(G42*J42,2)</f>
        <v>673</v>
      </c>
      <c r="M42" s="274">
        <v>10</v>
      </c>
      <c r="N42" s="68" t="s">
        <v>238</v>
      </c>
      <c r="O42" s="278">
        <f>M42+(M42*0.15)</f>
        <v>11.5</v>
      </c>
      <c r="P42" s="276">
        <f>O42*36</f>
        <v>414</v>
      </c>
    </row>
    <row r="43" spans="1:16" ht="15" customHeight="1" x14ac:dyDescent="0.2">
      <c r="A43" s="326" t="s">
        <v>251</v>
      </c>
      <c r="B43" s="327"/>
      <c r="C43" s="327"/>
      <c r="D43" s="327"/>
      <c r="E43" s="328"/>
      <c r="F43" s="181" t="s">
        <v>106</v>
      </c>
      <c r="G43" s="288">
        <v>4</v>
      </c>
      <c r="H43" s="329">
        <v>698.74</v>
      </c>
      <c r="I43" s="329">
        <f>ROUND(G43*H43,2)</f>
        <v>2794.96</v>
      </c>
      <c r="J43" s="330">
        <v>875.91</v>
      </c>
      <c r="K43" s="329">
        <v>3503.64</v>
      </c>
      <c r="L43" s="200"/>
      <c r="M43" s="274">
        <v>4</v>
      </c>
      <c r="N43" s="68" t="s">
        <v>238</v>
      </c>
      <c r="O43" s="278">
        <f>M43+(M43*0.15)</f>
        <v>4.5999999999999996</v>
      </c>
      <c r="P43" s="276">
        <f>O43*36</f>
        <v>165.6</v>
      </c>
    </row>
    <row r="44" spans="1:16" ht="15" customHeight="1" x14ac:dyDescent="0.2">
      <c r="A44" s="85"/>
      <c r="B44" s="86"/>
      <c r="C44" s="86"/>
      <c r="D44" s="86"/>
      <c r="E44" s="87"/>
      <c r="F44" s="83"/>
      <c r="G44" s="92"/>
      <c r="H44" s="77"/>
      <c r="I44" s="77"/>
      <c r="J44" s="78"/>
      <c r="K44" s="77"/>
    </row>
    <row r="45" spans="1:16" ht="15" customHeight="1" x14ac:dyDescent="0.2">
      <c r="A45" s="457" t="s">
        <v>198</v>
      </c>
      <c r="B45" s="457"/>
      <c r="C45" s="457"/>
      <c r="D45" s="457"/>
      <c r="E45" s="457"/>
      <c r="F45" s="457"/>
      <c r="G45" s="457"/>
      <c r="H45" s="79"/>
      <c r="I45" s="80">
        <f>SUM(I39:I44)</f>
        <v>9555.7200000000012</v>
      </c>
      <c r="J45" s="79"/>
      <c r="K45" s="82">
        <f>SUM(K39:K44)</f>
        <v>12176.4</v>
      </c>
    </row>
    <row r="46" spans="1:16" s="84" customFormat="1" ht="15" customHeight="1" x14ac:dyDescent="0.2">
      <c r="A46" s="459" t="s">
        <v>202</v>
      </c>
      <c r="B46" s="459"/>
      <c r="C46" s="459"/>
      <c r="D46" s="459"/>
      <c r="E46" s="459"/>
      <c r="F46" s="459"/>
      <c r="G46" s="459"/>
      <c r="H46" s="459"/>
      <c r="I46" s="459"/>
      <c r="J46" s="459"/>
      <c r="K46" s="459"/>
      <c r="O46" s="278"/>
      <c r="P46" s="277"/>
    </row>
    <row r="47" spans="1:16" ht="15" customHeight="1" x14ac:dyDescent="0.2">
      <c r="A47" s="85" t="s">
        <v>252</v>
      </c>
      <c r="B47" s="86"/>
      <c r="C47" s="86"/>
      <c r="D47" s="86"/>
      <c r="E47" s="87"/>
      <c r="F47" s="181" t="s">
        <v>120</v>
      </c>
      <c r="G47" s="233">
        <v>60</v>
      </c>
      <c r="H47" s="77">
        <v>22</v>
      </c>
      <c r="I47" s="77">
        <f>ROUND(G47*H47,2)</f>
        <v>1320</v>
      </c>
      <c r="J47" s="78">
        <f>ROUND((1+0.1)*(1+'FSUP-VI Det. Desp Fiscais'!$G$29)*H47,2)</f>
        <v>28.22</v>
      </c>
      <c r="K47" s="77">
        <f>ROUND(G47*J47,2)</f>
        <v>1693.2</v>
      </c>
    </row>
    <row r="48" spans="1:16" ht="15" customHeight="1" x14ac:dyDescent="0.2">
      <c r="A48" s="85" t="s">
        <v>253</v>
      </c>
      <c r="B48" s="86"/>
      <c r="C48" s="86"/>
      <c r="D48" s="86"/>
      <c r="E48" s="87"/>
      <c r="F48" s="181" t="s">
        <v>120</v>
      </c>
      <c r="G48" s="233">
        <v>6</v>
      </c>
      <c r="H48" s="77">
        <v>1278.25</v>
      </c>
      <c r="I48" s="77">
        <f>ROUND(G48*H48,2)</f>
        <v>7669.5</v>
      </c>
      <c r="J48" s="78">
        <f>ROUND((1+0.1)*(1+'FSUP-VI Det. Desp Fiscais'!$G$29)*H48,2)</f>
        <v>1639.74</v>
      </c>
      <c r="K48" s="77">
        <f>ROUND(G48*J48,2)</f>
        <v>9838.44</v>
      </c>
      <c r="M48" s="233">
        <v>550</v>
      </c>
      <c r="O48" s="276">
        <f>M48+(M48*0.15)</f>
        <v>632.5</v>
      </c>
    </row>
    <row r="49" spans="1:16" ht="20.25" customHeight="1" x14ac:dyDescent="0.2">
      <c r="A49" s="461"/>
      <c r="B49" s="462"/>
      <c r="C49" s="462"/>
      <c r="D49" s="462"/>
      <c r="E49" s="463"/>
      <c r="F49" s="181"/>
      <c r="G49" s="288"/>
      <c r="H49" s="77"/>
      <c r="I49" s="77"/>
      <c r="J49" s="78"/>
      <c r="K49" s="77"/>
      <c r="L49" s="200"/>
      <c r="M49" s="233">
        <v>15000</v>
      </c>
      <c r="O49" s="276">
        <f>M49+(M49*0.15)</f>
        <v>17250</v>
      </c>
    </row>
    <row r="50" spans="1:16" ht="15" customHeight="1" x14ac:dyDescent="0.2">
      <c r="A50" s="466"/>
      <c r="B50" s="467"/>
      <c r="C50" s="467"/>
      <c r="D50" s="467"/>
      <c r="E50" s="468"/>
      <c r="F50" s="202"/>
      <c r="G50" s="234"/>
      <c r="H50" s="91"/>
      <c r="I50" s="91"/>
      <c r="J50" s="78"/>
      <c r="K50" s="91"/>
      <c r="L50" s="200"/>
      <c r="M50" s="234">
        <v>75</v>
      </c>
      <c r="O50" s="276">
        <f>M50+(M50*0.15)</f>
        <v>86.25</v>
      </c>
    </row>
    <row r="51" spans="1:16" ht="21.75" customHeight="1" x14ac:dyDescent="0.2">
      <c r="A51" s="469"/>
      <c r="B51" s="470"/>
      <c r="C51" s="470"/>
      <c r="D51" s="470"/>
      <c r="E51" s="471"/>
      <c r="F51" s="203"/>
      <c r="G51" s="235"/>
      <c r="H51" s="204"/>
      <c r="I51" s="204"/>
      <c r="J51" s="78"/>
      <c r="K51" s="205"/>
      <c r="M51" s="235">
        <v>3600</v>
      </c>
      <c r="O51" s="276">
        <f>M51+(M51*0.15)</f>
        <v>4140</v>
      </c>
    </row>
    <row r="52" spans="1:16" ht="15" customHeight="1" thickBot="1" x14ac:dyDescent="0.25">
      <c r="A52" s="460" t="s">
        <v>108</v>
      </c>
      <c r="B52" s="457"/>
      <c r="C52" s="457"/>
      <c r="D52" s="457"/>
      <c r="E52" s="457"/>
      <c r="F52" s="457"/>
      <c r="G52" s="457"/>
      <c r="H52" s="79"/>
      <c r="I52" s="80">
        <f>SUM(I47:I51)</f>
        <v>8989.5</v>
      </c>
      <c r="J52" s="79"/>
      <c r="K52" s="206">
        <f>SUM(K47:K51)</f>
        <v>11531.640000000001</v>
      </c>
      <c r="M52" s="94"/>
    </row>
    <row r="53" spans="1:16" s="84" customFormat="1" ht="15" customHeight="1" thickTop="1" thickBot="1" x14ac:dyDescent="0.25">
      <c r="A53" s="440"/>
      <c r="B53" s="441"/>
      <c r="C53" s="441"/>
      <c r="D53" s="441"/>
      <c r="E53" s="441"/>
      <c r="F53" s="441"/>
      <c r="G53" s="441"/>
      <c r="H53" s="441"/>
      <c r="I53" s="441"/>
      <c r="J53" s="441"/>
      <c r="K53" s="442"/>
      <c r="L53" s="201"/>
      <c r="O53" s="279"/>
      <c r="P53" s="277"/>
    </row>
    <row r="54" spans="1:16" ht="12.6" customHeight="1" thickTop="1" x14ac:dyDescent="0.2">
      <c r="A54" s="207" t="s">
        <v>29</v>
      </c>
      <c r="B54" s="96"/>
      <c r="C54" s="96"/>
      <c r="D54" s="96"/>
      <c r="E54" s="96"/>
      <c r="F54" s="97"/>
      <c r="G54" s="95" t="s">
        <v>30</v>
      </c>
      <c r="H54" s="96"/>
      <c r="I54" s="96"/>
      <c r="J54" s="96"/>
      <c r="K54" s="208"/>
    </row>
    <row r="55" spans="1:16" ht="12.6" customHeight="1" x14ac:dyDescent="0.2">
      <c r="A55" s="448"/>
      <c r="B55" s="449"/>
      <c r="C55" s="449"/>
      <c r="D55" s="449"/>
      <c r="E55" s="449"/>
      <c r="F55" s="450"/>
      <c r="G55" s="451"/>
      <c r="H55" s="449"/>
      <c r="I55" s="449"/>
      <c r="J55" s="449"/>
      <c r="K55" s="452"/>
    </row>
    <row r="56" spans="1:16" ht="12.6" customHeight="1" x14ac:dyDescent="0.2">
      <c r="A56" s="443" t="s">
        <v>31</v>
      </c>
      <c r="B56" s="444"/>
      <c r="C56" s="444"/>
      <c r="D56" s="444"/>
      <c r="E56" s="444"/>
      <c r="F56" s="444"/>
      <c r="G56" s="444"/>
      <c r="H56" s="99" t="s">
        <v>32</v>
      </c>
      <c r="I56" s="100"/>
      <c r="J56" s="100"/>
      <c r="K56" s="209"/>
    </row>
    <row r="57" spans="1:16" ht="12.6" customHeight="1" x14ac:dyDescent="0.2">
      <c r="A57" s="210"/>
      <c r="B57" s="101"/>
      <c r="C57" s="101"/>
      <c r="D57" s="101"/>
      <c r="E57" s="101"/>
      <c r="F57" s="101"/>
      <c r="G57" s="98"/>
      <c r="H57" s="453"/>
      <c r="I57" s="454"/>
      <c r="J57" s="454"/>
      <c r="K57" s="455"/>
    </row>
    <row r="58" spans="1:16" ht="11.1" customHeight="1" x14ac:dyDescent="0.2">
      <c r="A58" s="445" t="s">
        <v>33</v>
      </c>
      <c r="B58" s="446"/>
      <c r="C58" s="446"/>
      <c r="D58" s="446"/>
      <c r="E58" s="446"/>
      <c r="F58" s="446"/>
      <c r="G58" s="446"/>
      <c r="H58" s="446"/>
      <c r="I58" s="446"/>
      <c r="J58" s="446"/>
      <c r="K58" s="447"/>
    </row>
    <row r="59" spans="1:16" ht="11.1" customHeight="1" x14ac:dyDescent="0.2">
      <c r="A59" s="437" t="s">
        <v>215</v>
      </c>
      <c r="B59" s="438"/>
      <c r="C59" s="438"/>
      <c r="D59" s="438"/>
      <c r="E59" s="438"/>
      <c r="F59" s="438"/>
      <c r="G59" s="438"/>
      <c r="H59" s="438"/>
      <c r="I59" s="438"/>
      <c r="J59" s="438"/>
      <c r="K59" s="439"/>
    </row>
    <row r="60" spans="1:16" ht="11.1" customHeight="1" x14ac:dyDescent="0.2">
      <c r="A60" s="437" t="s">
        <v>109</v>
      </c>
      <c r="B60" s="438"/>
      <c r="C60" s="438"/>
      <c r="D60" s="438"/>
      <c r="E60" s="438"/>
      <c r="F60" s="438"/>
      <c r="G60" s="438"/>
      <c r="H60" s="438"/>
      <c r="I60" s="438"/>
      <c r="J60" s="438"/>
      <c r="K60" s="439"/>
    </row>
    <row r="61" spans="1:16" s="84" customFormat="1" ht="11.1" customHeight="1" x14ac:dyDescent="0.2">
      <c r="A61" s="437" t="s">
        <v>292</v>
      </c>
      <c r="B61" s="438"/>
      <c r="C61" s="438"/>
      <c r="D61" s="438"/>
      <c r="E61" s="438"/>
      <c r="F61" s="438"/>
      <c r="G61" s="438"/>
      <c r="H61" s="438"/>
      <c r="I61" s="438"/>
      <c r="J61" s="438"/>
      <c r="K61" s="439"/>
      <c r="O61" s="279"/>
      <c r="P61" s="277"/>
    </row>
    <row r="62" spans="1:16" ht="11.1" customHeight="1" x14ac:dyDescent="0.2">
      <c r="A62" s="211" t="s">
        <v>110</v>
      </c>
      <c r="B62" s="212"/>
      <c r="C62" s="212"/>
      <c r="D62" s="212"/>
      <c r="E62" s="212"/>
      <c r="F62" s="212"/>
      <c r="G62" s="212"/>
      <c r="H62" s="212"/>
      <c r="I62" s="212"/>
      <c r="J62" s="212"/>
      <c r="K62" s="213"/>
    </row>
  </sheetData>
  <sheetProtection selectLockedCells="1" selectUnlockedCells="1"/>
  <mergeCells count="57">
    <mergeCell ref="A28:E28"/>
    <mergeCell ref="A29:E29"/>
    <mergeCell ref="A30:E30"/>
    <mergeCell ref="A31:E31"/>
    <mergeCell ref="A23:E23"/>
    <mergeCell ref="A24:E24"/>
    <mergeCell ref="A25:E25"/>
    <mergeCell ref="A26:E26"/>
    <mergeCell ref="A27:E27"/>
    <mergeCell ref="A1:K2"/>
    <mergeCell ref="A50:E50"/>
    <mergeCell ref="A51:E51"/>
    <mergeCell ref="A8:B8"/>
    <mergeCell ref="C8:I8"/>
    <mergeCell ref="J8:K8"/>
    <mergeCell ref="A9:E10"/>
    <mergeCell ref="F9:F10"/>
    <mergeCell ref="G9:G10"/>
    <mergeCell ref="H9:I9"/>
    <mergeCell ref="J9:K9"/>
    <mergeCell ref="A7:B7"/>
    <mergeCell ref="C7:I7"/>
    <mergeCell ref="J7:K7"/>
    <mergeCell ref="A34:E34"/>
    <mergeCell ref="A17:E17"/>
    <mergeCell ref="A12:E12"/>
    <mergeCell ref="A13:E13"/>
    <mergeCell ref="A14:G14"/>
    <mergeCell ref="A46:K46"/>
    <mergeCell ref="A52:G52"/>
    <mergeCell ref="A49:E49"/>
    <mergeCell ref="A15:K15"/>
    <mergeCell ref="A38:K38"/>
    <mergeCell ref="A45:G45"/>
    <mergeCell ref="A32:E32"/>
    <mergeCell ref="A33:E33"/>
    <mergeCell ref="A18:E18"/>
    <mergeCell ref="A19:E19"/>
    <mergeCell ref="A20:E20"/>
    <mergeCell ref="A21:E21"/>
    <mergeCell ref="A22:E22"/>
    <mergeCell ref="A3:I4"/>
    <mergeCell ref="J3:K3"/>
    <mergeCell ref="J4:K4"/>
    <mergeCell ref="A5:K5"/>
    <mergeCell ref="A61:K61"/>
    <mergeCell ref="A53:K53"/>
    <mergeCell ref="A56:G56"/>
    <mergeCell ref="A58:K58"/>
    <mergeCell ref="A59:K59"/>
    <mergeCell ref="A55:F55"/>
    <mergeCell ref="G55:K55"/>
    <mergeCell ref="H57:K57"/>
    <mergeCell ref="A60:K60"/>
    <mergeCell ref="A16:K16"/>
    <mergeCell ref="A37:G37"/>
    <mergeCell ref="A11:E11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81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tabSelected="1" view="pageBreakPreview" zoomScale="95" zoomScaleSheetLayoutView="95" workbookViewId="0">
      <pane ySplit="1" topLeftCell="A4" activePane="bottomLeft"/>
      <selection activeCell="N3" sqref="N3:O3"/>
      <selection pane="bottomLeft" activeCell="N3" sqref="N3:O3"/>
    </sheetView>
  </sheetViews>
  <sheetFormatPr defaultColWidth="11.42578125" defaultRowHeight="15" customHeight="1" x14ac:dyDescent="0.2"/>
  <cols>
    <col min="1" max="1" width="8.85546875" style="102" customWidth="1"/>
    <col min="2" max="2" width="19.7109375" style="102" customWidth="1"/>
    <col min="3" max="3" width="14.28515625" style="102" customWidth="1"/>
    <col min="4" max="6" width="4.7109375" style="102" customWidth="1"/>
    <col min="7" max="14" width="10" style="102" customWidth="1"/>
    <col min="15" max="15" width="10.140625" style="102" customWidth="1"/>
    <col min="16" max="16384" width="11.42578125" style="102"/>
  </cols>
  <sheetData>
    <row r="1" spans="1:18" ht="15" customHeight="1" x14ac:dyDescent="0.2">
      <c r="A1" s="478"/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</row>
    <row r="2" spans="1:18" ht="15" customHeight="1" x14ac:dyDescent="0.2">
      <c r="A2" s="479"/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</row>
    <row r="3" spans="1:18" ht="12.95" customHeight="1" x14ac:dyDescent="0.2">
      <c r="A3" s="372" t="s">
        <v>111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44" t="s">
        <v>4</v>
      </c>
      <c r="N3" s="344"/>
    </row>
    <row r="4" spans="1:18" ht="12.95" customHeight="1" x14ac:dyDescent="0.2">
      <c r="A4" s="372"/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411" t="s">
        <v>112</v>
      </c>
      <c r="N4" s="411"/>
    </row>
    <row r="5" spans="1:18" ht="12" customHeight="1" x14ac:dyDescent="0.2">
      <c r="A5" s="375" t="s">
        <v>6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</row>
    <row r="6" spans="1:18" ht="12" customHeight="1" x14ac:dyDescent="0.2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313" t="s">
        <v>284</v>
      </c>
      <c r="N6" s="318">
        <f>'FSUP-VI Det. Desp Fiscais'!G29</f>
        <v>0.16618075801749271</v>
      </c>
    </row>
    <row r="7" spans="1:18" ht="12" customHeight="1" x14ac:dyDescent="0.2">
      <c r="A7" s="346" t="s">
        <v>7</v>
      </c>
      <c r="B7" s="346"/>
      <c r="C7" s="346" t="s">
        <v>8</v>
      </c>
      <c r="D7" s="346"/>
      <c r="E7" s="346"/>
      <c r="F7" s="346"/>
      <c r="G7" s="346"/>
      <c r="H7" s="346"/>
      <c r="I7" s="346"/>
      <c r="J7" s="346"/>
      <c r="K7" s="346"/>
      <c r="L7" s="346"/>
      <c r="M7" s="346" t="s">
        <v>9</v>
      </c>
      <c r="N7" s="346"/>
    </row>
    <row r="8" spans="1:18" ht="12" customHeight="1" x14ac:dyDescent="0.2">
      <c r="A8" s="10" t="s">
        <v>194</v>
      </c>
      <c r="B8" s="42"/>
      <c r="C8" s="10" t="s">
        <v>195</v>
      </c>
      <c r="D8" s="103"/>
      <c r="E8" s="103"/>
      <c r="F8" s="103"/>
      <c r="G8" s="103"/>
      <c r="H8" s="103"/>
      <c r="I8" s="103"/>
      <c r="J8" s="103"/>
      <c r="K8" s="103"/>
      <c r="L8" s="70"/>
      <c r="M8" s="379"/>
      <c r="N8" s="379"/>
    </row>
    <row r="9" spans="1:18" ht="9.9499999999999993" customHeight="1" x14ac:dyDescent="0.2">
      <c r="A9" s="414" t="s">
        <v>100</v>
      </c>
      <c r="B9" s="414"/>
      <c r="C9" s="414"/>
      <c r="D9" s="414" t="s">
        <v>113</v>
      </c>
      <c r="E9" s="419" t="s">
        <v>114</v>
      </c>
      <c r="F9" s="419" t="s">
        <v>115</v>
      </c>
      <c r="G9" s="417" t="s">
        <v>116</v>
      </c>
      <c r="H9" s="417"/>
      <c r="I9" s="417"/>
      <c r="J9" s="417"/>
      <c r="K9" s="413" t="s">
        <v>117</v>
      </c>
      <c r="L9" s="413"/>
      <c r="M9" s="413"/>
      <c r="N9" s="413"/>
    </row>
    <row r="10" spans="1:18" ht="9.9499999999999993" customHeight="1" x14ac:dyDescent="0.2">
      <c r="A10" s="414"/>
      <c r="B10" s="414"/>
      <c r="C10" s="414"/>
      <c r="D10" s="414"/>
      <c r="E10" s="419"/>
      <c r="F10" s="419"/>
      <c r="G10" s="416" t="s">
        <v>84</v>
      </c>
      <c r="H10" s="416"/>
      <c r="I10" s="482" t="s">
        <v>85</v>
      </c>
      <c r="J10" s="482"/>
      <c r="K10" s="416" t="s">
        <v>84</v>
      </c>
      <c r="L10" s="416"/>
      <c r="M10" s="412" t="s">
        <v>85</v>
      </c>
      <c r="N10" s="412"/>
    </row>
    <row r="11" spans="1:18" ht="9.9499999999999993" customHeight="1" x14ac:dyDescent="0.2">
      <c r="A11" s="414"/>
      <c r="B11" s="414"/>
      <c r="C11" s="414"/>
      <c r="D11" s="414"/>
      <c r="E11" s="419"/>
      <c r="F11" s="419"/>
      <c r="G11" s="45" t="s">
        <v>86</v>
      </c>
      <c r="H11" s="46" t="s">
        <v>87</v>
      </c>
      <c r="I11" s="45" t="s">
        <v>86</v>
      </c>
      <c r="J11" s="46" t="s">
        <v>87</v>
      </c>
      <c r="K11" s="45" t="s">
        <v>86</v>
      </c>
      <c r="L11" s="46" t="s">
        <v>87</v>
      </c>
      <c r="M11" s="45" t="s">
        <v>86</v>
      </c>
      <c r="N11" s="46" t="s">
        <v>87</v>
      </c>
    </row>
    <row r="12" spans="1:18" s="109" customFormat="1" ht="12" customHeight="1" x14ac:dyDescent="0.2">
      <c r="A12" s="104" t="s">
        <v>118</v>
      </c>
      <c r="B12" s="105"/>
      <c r="C12" s="106"/>
      <c r="D12" s="47"/>
      <c r="E12" s="107"/>
      <c r="F12" s="108"/>
      <c r="G12" s="53"/>
      <c r="H12" s="53"/>
      <c r="I12" s="53"/>
      <c r="J12" s="53"/>
      <c r="K12" s="53"/>
      <c r="L12" s="53"/>
      <c r="M12" s="53"/>
      <c r="N12" s="53"/>
      <c r="P12" s="110"/>
      <c r="Q12" s="110"/>
      <c r="R12" s="110"/>
    </row>
    <row r="13" spans="1:18" s="109" customFormat="1" ht="12" customHeight="1" x14ac:dyDescent="0.2">
      <c r="A13" s="104" t="s">
        <v>119</v>
      </c>
      <c r="B13" s="105"/>
      <c r="C13" s="106"/>
      <c r="D13" s="47"/>
      <c r="E13" s="54"/>
      <c r="F13" s="54"/>
      <c r="G13" s="51"/>
      <c r="H13" s="51"/>
      <c r="I13" s="51"/>
      <c r="J13" s="51"/>
      <c r="K13" s="53"/>
      <c r="L13" s="53"/>
      <c r="M13" s="51"/>
      <c r="N13" s="53"/>
    </row>
    <row r="14" spans="1:18" s="109" customFormat="1" ht="12" customHeight="1" x14ac:dyDescent="0.2">
      <c r="A14" s="104" t="s">
        <v>192</v>
      </c>
      <c r="B14" s="105"/>
      <c r="C14" s="106"/>
      <c r="D14" s="47" t="s">
        <v>190</v>
      </c>
      <c r="E14" s="54" t="s">
        <v>120</v>
      </c>
      <c r="F14" s="54">
        <v>1</v>
      </c>
      <c r="G14" s="51">
        <f>'FSUP-II VIAGENS'!G13</f>
        <v>675.22</v>
      </c>
      <c r="H14" s="51">
        <f>ROUND(F14*G14,2)</f>
        <v>675.22</v>
      </c>
      <c r="I14" s="51">
        <f>ROUND((1+0.1)*(1+'FSUP-VI Det. Desp Fiscais'!$G$29)*G14,2)</f>
        <v>866.17</v>
      </c>
      <c r="J14" s="51">
        <f>ROUND(F14*I14,2)</f>
        <v>866.17</v>
      </c>
      <c r="K14" s="53">
        <f>G14</f>
        <v>675.22</v>
      </c>
      <c r="L14" s="53">
        <f>ROUND(K14*F14,2)</f>
        <v>675.22</v>
      </c>
      <c r="M14" s="51">
        <f>ROUND((1+0.1)*(1+'FSUP-VI Det. Desp Fiscais'!$G$29)*K14,2)</f>
        <v>866.17</v>
      </c>
      <c r="N14" s="53">
        <f>ROUND(F14*M14,2)</f>
        <v>866.17</v>
      </c>
    </row>
    <row r="15" spans="1:18" s="109" customFormat="1" ht="12" customHeight="1" x14ac:dyDescent="0.2">
      <c r="A15" s="104"/>
      <c r="B15" s="105"/>
      <c r="C15" s="106"/>
      <c r="D15" s="47"/>
      <c r="E15" s="54"/>
      <c r="F15" s="54"/>
      <c r="G15" s="51"/>
      <c r="H15" s="51"/>
      <c r="I15" s="51"/>
      <c r="J15" s="51"/>
      <c r="K15" s="53"/>
      <c r="L15" s="53"/>
      <c r="M15" s="51"/>
      <c r="N15" s="53"/>
    </row>
    <row r="16" spans="1:18" s="109" customFormat="1" ht="12" customHeight="1" x14ac:dyDescent="0.2">
      <c r="A16" s="104"/>
      <c r="B16" s="105"/>
      <c r="C16" s="106"/>
      <c r="D16" s="47"/>
      <c r="E16" s="54"/>
      <c r="F16" s="54"/>
      <c r="G16" s="51"/>
      <c r="H16" s="51"/>
      <c r="I16" s="51"/>
      <c r="J16" s="51"/>
      <c r="K16" s="53"/>
      <c r="L16" s="53"/>
      <c r="M16" s="51"/>
      <c r="N16" s="53"/>
    </row>
    <row r="17" spans="1:14" s="109" customFormat="1" ht="12" customHeight="1" x14ac:dyDescent="0.2">
      <c r="A17" s="104"/>
      <c r="B17" s="105"/>
      <c r="C17" s="106"/>
      <c r="D17" s="47"/>
      <c r="E17" s="54"/>
      <c r="F17" s="54"/>
      <c r="G17" s="51"/>
      <c r="H17" s="51"/>
      <c r="I17" s="51"/>
      <c r="J17" s="51"/>
      <c r="K17" s="53"/>
      <c r="L17" s="53"/>
      <c r="M17" s="51"/>
      <c r="N17" s="53"/>
    </row>
    <row r="18" spans="1:14" s="109" customFormat="1" ht="12" customHeight="1" x14ac:dyDescent="0.2">
      <c r="A18" s="104"/>
      <c r="B18" s="105"/>
      <c r="C18" s="106"/>
      <c r="D18" s="47"/>
      <c r="E18" s="54"/>
      <c r="F18" s="54"/>
      <c r="G18" s="51"/>
      <c r="H18" s="51"/>
      <c r="I18" s="51"/>
      <c r="J18" s="51"/>
      <c r="K18" s="53"/>
      <c r="L18" s="53"/>
      <c r="M18" s="51"/>
      <c r="N18" s="53"/>
    </row>
    <row r="19" spans="1:14" s="109" customFormat="1" ht="12" customHeight="1" x14ac:dyDescent="0.2">
      <c r="A19" s="104"/>
      <c r="B19" s="105"/>
      <c r="C19" s="106"/>
      <c r="D19" s="47"/>
      <c r="E19" s="54"/>
      <c r="F19" s="54"/>
      <c r="G19" s="51"/>
      <c r="H19" s="51"/>
      <c r="I19" s="51"/>
      <c r="J19" s="51"/>
      <c r="K19" s="53"/>
      <c r="L19" s="53"/>
      <c r="M19" s="51"/>
      <c r="N19" s="53"/>
    </row>
    <row r="20" spans="1:14" s="109" customFormat="1" ht="12" customHeight="1" x14ac:dyDescent="0.2">
      <c r="A20" s="104"/>
      <c r="B20" s="105"/>
      <c r="C20" s="106"/>
      <c r="D20" s="47"/>
      <c r="E20" s="54"/>
      <c r="F20" s="54"/>
      <c r="G20" s="51"/>
      <c r="H20" s="51"/>
      <c r="I20" s="51"/>
      <c r="J20" s="51"/>
      <c r="K20" s="53"/>
      <c r="L20" s="53"/>
      <c r="M20" s="51"/>
      <c r="N20" s="53"/>
    </row>
    <row r="21" spans="1:14" s="109" customFormat="1" ht="12" customHeight="1" x14ac:dyDescent="0.2">
      <c r="A21" s="104"/>
      <c r="B21" s="105"/>
      <c r="C21" s="106"/>
      <c r="D21" s="47"/>
      <c r="E21" s="54"/>
      <c r="F21" s="54"/>
      <c r="G21" s="51"/>
      <c r="H21" s="51"/>
      <c r="I21" s="51"/>
      <c r="J21" s="51"/>
      <c r="K21" s="53"/>
      <c r="L21" s="53"/>
      <c r="M21" s="51"/>
      <c r="N21" s="53"/>
    </row>
    <row r="22" spans="1:14" s="109" customFormat="1" ht="12" customHeight="1" x14ac:dyDescent="0.2">
      <c r="A22" s="104"/>
      <c r="B22" s="105"/>
      <c r="C22" s="106"/>
      <c r="D22" s="47"/>
      <c r="E22" s="54"/>
      <c r="F22" s="54"/>
      <c r="G22" s="51"/>
      <c r="H22" s="51"/>
      <c r="I22" s="51"/>
      <c r="J22" s="51"/>
      <c r="K22" s="53"/>
      <c r="L22" s="53"/>
      <c r="M22" s="51"/>
      <c r="N22" s="53"/>
    </row>
    <row r="23" spans="1:14" s="109" customFormat="1" ht="12" customHeight="1" x14ac:dyDescent="0.2">
      <c r="A23" s="104"/>
      <c r="B23" s="105"/>
      <c r="C23" s="106"/>
      <c r="D23" s="47"/>
      <c r="E23" s="54"/>
      <c r="F23" s="54"/>
      <c r="G23" s="51"/>
      <c r="H23" s="51"/>
      <c r="I23" s="51"/>
      <c r="J23" s="51"/>
      <c r="K23" s="53"/>
      <c r="L23" s="53"/>
      <c r="M23" s="51"/>
      <c r="N23" s="53"/>
    </row>
    <row r="24" spans="1:14" s="109" customFormat="1" ht="12" customHeight="1" x14ac:dyDescent="0.2">
      <c r="A24" s="104" t="s">
        <v>121</v>
      </c>
      <c r="B24" s="105"/>
      <c r="C24" s="106"/>
      <c r="D24" s="47"/>
      <c r="E24" s="54"/>
      <c r="F24" s="54"/>
      <c r="G24" s="51"/>
      <c r="H24" s="51"/>
      <c r="I24" s="51"/>
      <c r="J24" s="51"/>
      <c r="K24" s="53"/>
      <c r="L24" s="53"/>
      <c r="M24" s="51"/>
      <c r="N24" s="53"/>
    </row>
    <row r="25" spans="1:14" s="109" customFormat="1" ht="12" customHeight="1" x14ac:dyDescent="0.2">
      <c r="A25" s="104" t="s">
        <v>193</v>
      </c>
      <c r="B25" s="105"/>
      <c r="C25" s="106"/>
      <c r="D25" s="47" t="s">
        <v>190</v>
      </c>
      <c r="E25" s="54" t="s">
        <v>120</v>
      </c>
      <c r="F25" s="54">
        <v>1</v>
      </c>
      <c r="G25" s="51">
        <v>295</v>
      </c>
      <c r="H25" s="51">
        <f>ROUND(F25*G25,2)</f>
        <v>295</v>
      </c>
      <c r="I25" s="51">
        <f>ROUND((1+0.1)*(1+0.1396)*G25,2)</f>
        <v>369.8</v>
      </c>
      <c r="J25" s="51">
        <f>ROUND(F25*I25,2)</f>
        <v>369.8</v>
      </c>
      <c r="K25" s="53"/>
      <c r="L25" s="53"/>
      <c r="M25" s="51"/>
      <c r="N25" s="53"/>
    </row>
    <row r="26" spans="1:14" s="109" customFormat="1" ht="12" customHeight="1" x14ac:dyDescent="0.2">
      <c r="A26" s="104"/>
      <c r="B26" s="105"/>
      <c r="C26" s="106"/>
      <c r="D26" s="47"/>
      <c r="E26" s="54"/>
      <c r="F26" s="54"/>
      <c r="G26" s="51"/>
      <c r="H26" s="51"/>
      <c r="I26" s="51"/>
      <c r="J26" s="51"/>
      <c r="K26" s="53"/>
      <c r="L26" s="53"/>
      <c r="M26" s="51"/>
      <c r="N26" s="53"/>
    </row>
    <row r="27" spans="1:14" s="109" customFormat="1" ht="12" customHeight="1" x14ac:dyDescent="0.2">
      <c r="A27" s="104"/>
      <c r="B27" s="105"/>
      <c r="C27" s="106"/>
      <c r="D27" s="47"/>
      <c r="E27" s="54"/>
      <c r="F27" s="54"/>
      <c r="G27" s="51"/>
      <c r="H27" s="51"/>
      <c r="I27" s="51"/>
      <c r="J27" s="51"/>
      <c r="K27" s="53"/>
      <c r="L27" s="53"/>
      <c r="M27" s="51"/>
      <c r="N27" s="53"/>
    </row>
    <row r="28" spans="1:14" s="109" customFormat="1" ht="12" customHeight="1" x14ac:dyDescent="0.2">
      <c r="A28" s="186"/>
      <c r="B28" s="187"/>
      <c r="C28" s="188"/>
      <c r="D28" s="189"/>
      <c r="E28" s="191"/>
      <c r="F28" s="191"/>
      <c r="G28" s="192"/>
      <c r="H28" s="192"/>
      <c r="I28" s="192"/>
      <c r="J28" s="192"/>
      <c r="K28" s="190"/>
      <c r="L28" s="190"/>
      <c r="M28" s="192"/>
      <c r="N28" s="190"/>
    </row>
    <row r="29" spans="1:14" s="109" customFormat="1" ht="12" customHeight="1" x14ac:dyDescent="0.2">
      <c r="A29" s="186"/>
      <c r="B29" s="187"/>
      <c r="C29" s="188"/>
      <c r="D29" s="189"/>
      <c r="E29" s="191"/>
      <c r="F29" s="191"/>
      <c r="G29" s="192"/>
      <c r="H29" s="192"/>
      <c r="I29" s="192"/>
      <c r="J29" s="192"/>
      <c r="K29" s="190"/>
      <c r="L29" s="190"/>
      <c r="M29" s="192"/>
      <c r="N29" s="190"/>
    </row>
    <row r="30" spans="1:14" s="109" customFormat="1" ht="12" customHeight="1" x14ac:dyDescent="0.2">
      <c r="A30" s="186"/>
      <c r="B30" s="187"/>
      <c r="C30" s="188"/>
      <c r="D30" s="189"/>
      <c r="E30" s="191"/>
      <c r="F30" s="191"/>
      <c r="G30" s="192"/>
      <c r="H30" s="192"/>
      <c r="I30" s="192"/>
      <c r="J30" s="192"/>
      <c r="K30" s="190"/>
      <c r="L30" s="190"/>
      <c r="M30" s="192"/>
      <c r="N30" s="190"/>
    </row>
    <row r="31" spans="1:14" s="109" customFormat="1" ht="12" customHeight="1" x14ac:dyDescent="0.2">
      <c r="A31" s="186"/>
      <c r="B31" s="187"/>
      <c r="C31" s="188"/>
      <c r="D31" s="189"/>
      <c r="E31" s="191"/>
      <c r="F31" s="191"/>
      <c r="G31" s="192"/>
      <c r="H31" s="192"/>
      <c r="I31" s="192"/>
      <c r="J31" s="192"/>
      <c r="K31" s="190"/>
      <c r="L31" s="190"/>
      <c r="M31" s="192"/>
      <c r="N31" s="190"/>
    </row>
    <row r="32" spans="1:14" s="109" customFormat="1" ht="12" customHeight="1" x14ac:dyDescent="0.2">
      <c r="A32" s="104"/>
      <c r="B32" s="105"/>
      <c r="C32" s="106"/>
      <c r="D32" s="47"/>
      <c r="E32" s="54"/>
      <c r="F32" s="54"/>
      <c r="G32" s="51"/>
      <c r="H32" s="51"/>
      <c r="I32" s="51"/>
      <c r="J32" s="51"/>
      <c r="K32" s="53"/>
      <c r="L32" s="53"/>
      <c r="M32" s="51"/>
      <c r="N32" s="53"/>
    </row>
    <row r="33" spans="1:15" s="109" customFormat="1" ht="12" customHeight="1" x14ac:dyDescent="0.2">
      <c r="A33" s="104"/>
      <c r="B33" s="105"/>
      <c r="C33" s="106"/>
      <c r="D33" s="47"/>
      <c r="E33" s="54"/>
      <c r="F33" s="54"/>
      <c r="G33" s="51"/>
      <c r="H33" s="51"/>
      <c r="I33" s="51"/>
      <c r="J33" s="51"/>
      <c r="K33" s="53"/>
      <c r="L33" s="53"/>
      <c r="M33" s="51"/>
      <c r="N33" s="53"/>
    </row>
    <row r="34" spans="1:15" s="109" customFormat="1" ht="12" customHeight="1" x14ac:dyDescent="0.2">
      <c r="A34" s="104"/>
      <c r="B34" s="105"/>
      <c r="C34" s="106"/>
      <c r="D34" s="47"/>
      <c r="E34" s="54"/>
      <c r="F34" s="54"/>
      <c r="G34" s="51"/>
      <c r="H34" s="51"/>
      <c r="I34" s="51"/>
      <c r="J34" s="51"/>
      <c r="K34" s="53"/>
      <c r="L34" s="53"/>
      <c r="M34" s="51"/>
      <c r="N34" s="53"/>
    </row>
    <row r="35" spans="1:15" s="109" customFormat="1" ht="12" customHeight="1" x14ac:dyDescent="0.2">
      <c r="A35" s="104"/>
      <c r="B35" s="105"/>
      <c r="C35" s="106"/>
      <c r="D35" s="47"/>
      <c r="E35" s="54"/>
      <c r="F35" s="54"/>
      <c r="G35" s="51"/>
      <c r="H35" s="51"/>
      <c r="I35" s="51"/>
      <c r="J35" s="51"/>
      <c r="K35" s="53"/>
      <c r="L35" s="53"/>
      <c r="M35" s="51"/>
      <c r="N35" s="53"/>
    </row>
    <row r="36" spans="1:15" s="109" customFormat="1" ht="12" customHeight="1" x14ac:dyDescent="0.2">
      <c r="A36" s="104"/>
      <c r="B36" s="105"/>
      <c r="C36" s="106"/>
      <c r="D36" s="47"/>
      <c r="E36" s="54"/>
      <c r="F36" s="59"/>
      <c r="G36" s="60"/>
      <c r="H36" s="60"/>
      <c r="I36" s="51"/>
      <c r="J36" s="51"/>
      <c r="K36" s="59"/>
      <c r="L36" s="53"/>
      <c r="M36" s="51"/>
      <c r="N36" s="53"/>
    </row>
    <row r="37" spans="1:15" s="109" customFormat="1" ht="12" customHeight="1" x14ac:dyDescent="0.2">
      <c r="A37" s="104"/>
      <c r="B37" s="105"/>
      <c r="C37" s="106"/>
      <c r="D37" s="47"/>
      <c r="E37" s="54"/>
      <c r="F37" s="54"/>
      <c r="G37" s="51"/>
      <c r="H37" s="51"/>
      <c r="I37" s="51"/>
      <c r="J37" s="51"/>
      <c r="K37" s="51"/>
      <c r="L37" s="53"/>
      <c r="M37" s="51"/>
      <c r="N37" s="53"/>
    </row>
    <row r="38" spans="1:15" s="109" customFormat="1" ht="12" customHeight="1" x14ac:dyDescent="0.2">
      <c r="A38" s="477"/>
      <c r="B38" s="477"/>
      <c r="C38" s="477"/>
      <c r="D38" s="111"/>
      <c r="E38" s="107"/>
      <c r="F38" s="108"/>
      <c r="G38" s="53"/>
      <c r="H38" s="51"/>
      <c r="I38" s="51"/>
      <c r="J38" s="51"/>
      <c r="K38" s="53"/>
      <c r="L38" s="53"/>
      <c r="M38" s="51"/>
      <c r="N38" s="53"/>
    </row>
    <row r="39" spans="1:15" s="109" customFormat="1" ht="12" customHeight="1" x14ac:dyDescent="0.2">
      <c r="A39" s="112"/>
      <c r="B39" s="113"/>
      <c r="C39" s="114"/>
      <c r="D39" s="114"/>
      <c r="E39" s="54"/>
      <c r="F39" s="108"/>
      <c r="G39" s="53"/>
      <c r="H39" s="51"/>
      <c r="I39" s="51"/>
      <c r="J39" s="51"/>
      <c r="K39" s="53"/>
      <c r="L39" s="53"/>
      <c r="M39" s="51"/>
      <c r="N39" s="53"/>
    </row>
    <row r="40" spans="1:15" s="109" customFormat="1" ht="12" customHeight="1" x14ac:dyDescent="0.2">
      <c r="A40" s="112"/>
      <c r="B40" s="113"/>
      <c r="C40" s="114"/>
      <c r="D40" s="114"/>
      <c r="E40" s="54"/>
      <c r="F40" s="108"/>
      <c r="G40" s="53"/>
      <c r="H40" s="51"/>
      <c r="I40" s="51"/>
      <c r="J40" s="51"/>
      <c r="K40" s="53"/>
      <c r="L40" s="53"/>
      <c r="M40" s="51"/>
      <c r="N40" s="53"/>
    </row>
    <row r="41" spans="1:15" s="109" customFormat="1" ht="12" customHeight="1" x14ac:dyDescent="0.2">
      <c r="A41" s="425" t="s">
        <v>122</v>
      </c>
      <c r="B41" s="425"/>
      <c r="C41" s="425"/>
      <c r="D41" s="425"/>
      <c r="E41" s="425"/>
      <c r="F41" s="425"/>
      <c r="G41" s="61"/>
      <c r="H41" s="62">
        <f>SUM(H12:H40)</f>
        <v>970.22</v>
      </c>
      <c r="I41" s="61"/>
      <c r="J41" s="62">
        <f>SUM(J12:J40)</f>
        <v>1235.97</v>
      </c>
      <c r="K41" s="61"/>
      <c r="L41" s="62">
        <f>SUM(L12:L40)</f>
        <v>675.22</v>
      </c>
      <c r="M41" s="61"/>
      <c r="N41" s="63">
        <f>SUM(N12:N40)</f>
        <v>866.17</v>
      </c>
      <c r="O41" s="115"/>
    </row>
    <row r="42" spans="1:15" ht="11.45" customHeight="1" x14ac:dyDescent="0.2">
      <c r="A42" s="375" t="s">
        <v>29</v>
      </c>
      <c r="B42" s="375"/>
      <c r="C42" s="375"/>
      <c r="D42" s="375"/>
      <c r="E42" s="375"/>
      <c r="F42" s="375"/>
      <c r="G42" s="398" t="s">
        <v>30</v>
      </c>
      <c r="H42" s="398"/>
      <c r="I42" s="398"/>
      <c r="J42" s="398"/>
      <c r="K42" s="398"/>
      <c r="L42" s="398"/>
      <c r="M42" s="398"/>
      <c r="N42" s="398"/>
    </row>
    <row r="43" spans="1:15" ht="11.45" customHeight="1" x14ac:dyDescent="0.2">
      <c r="A43" s="410"/>
      <c r="B43" s="410"/>
      <c r="C43" s="410"/>
      <c r="D43" s="410"/>
      <c r="E43" s="410"/>
      <c r="F43" s="410"/>
      <c r="G43" s="410"/>
      <c r="H43" s="410"/>
      <c r="I43" s="410"/>
      <c r="J43" s="410"/>
      <c r="K43" s="410"/>
      <c r="L43" s="410"/>
      <c r="M43" s="410"/>
      <c r="N43" s="410"/>
    </row>
    <row r="44" spans="1:15" ht="11.45" customHeight="1" x14ac:dyDescent="0.2">
      <c r="A44" s="378" t="s">
        <v>31</v>
      </c>
      <c r="B44" s="378"/>
      <c r="C44" s="378"/>
      <c r="D44" s="378"/>
      <c r="E44" s="378"/>
      <c r="F44" s="378"/>
      <c r="G44" s="378"/>
      <c r="H44" s="378"/>
      <c r="I44" s="378"/>
      <c r="J44" s="378"/>
      <c r="K44" s="378"/>
      <c r="L44" s="346" t="s">
        <v>32</v>
      </c>
      <c r="M44" s="346"/>
      <c r="N44" s="346"/>
    </row>
    <row r="45" spans="1:15" ht="17.25" customHeight="1" x14ac:dyDescent="0.2">
      <c r="A45" s="347"/>
      <c r="B45" s="347"/>
      <c r="C45" s="347"/>
      <c r="D45" s="347"/>
      <c r="E45" s="347"/>
      <c r="F45" s="347"/>
      <c r="G45" s="347"/>
      <c r="H45" s="347"/>
      <c r="I45" s="347"/>
      <c r="J45" s="347"/>
      <c r="K45" s="347"/>
      <c r="L45" s="481"/>
      <c r="M45" s="410"/>
      <c r="N45" s="410"/>
    </row>
    <row r="46" spans="1:15" ht="10.5" customHeight="1" x14ac:dyDescent="0.2">
      <c r="A46" s="438" t="s">
        <v>123</v>
      </c>
      <c r="B46" s="438"/>
      <c r="C46" s="438"/>
      <c r="D46" s="438"/>
      <c r="E46" s="438"/>
      <c r="F46" s="438"/>
      <c r="G46" s="438"/>
      <c r="H46" s="438"/>
      <c r="I46" s="438"/>
      <c r="J46" s="438"/>
      <c r="K46" s="438"/>
      <c r="L46" s="438"/>
      <c r="M46" s="438"/>
      <c r="N46" s="438"/>
    </row>
    <row r="47" spans="1:15" ht="11.1" customHeight="1" x14ac:dyDescent="0.2">
      <c r="A47" s="480" t="s">
        <v>293</v>
      </c>
      <c r="B47" s="480"/>
      <c r="C47" s="480"/>
      <c r="D47" s="480"/>
      <c r="E47" s="480"/>
      <c r="F47" s="480"/>
      <c r="G47" s="480"/>
      <c r="H47" s="480"/>
      <c r="I47" s="480"/>
      <c r="J47" s="480"/>
      <c r="K47" s="480"/>
      <c r="L47" s="480"/>
      <c r="M47" s="480"/>
      <c r="N47" s="480"/>
    </row>
    <row r="48" spans="1:15" ht="12" customHeight="1" x14ac:dyDescent="0.2">
      <c r="A48" s="116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09"/>
    </row>
  </sheetData>
  <sheetProtection selectLockedCells="1" selectUnlockedCells="1"/>
  <mergeCells count="31">
    <mergeCell ref="G42:N42"/>
    <mergeCell ref="E9:E11"/>
    <mergeCell ref="A46:N46"/>
    <mergeCell ref="A5:N5"/>
    <mergeCell ref="A47:N47"/>
    <mergeCell ref="M7:N7"/>
    <mergeCell ref="G43:N43"/>
    <mergeCell ref="A44:K44"/>
    <mergeCell ref="L44:N44"/>
    <mergeCell ref="M8:N8"/>
    <mergeCell ref="A45:K45"/>
    <mergeCell ref="G10:H10"/>
    <mergeCell ref="L45:N45"/>
    <mergeCell ref="I10:J10"/>
    <mergeCell ref="K10:L10"/>
    <mergeCell ref="M10:N10"/>
    <mergeCell ref="A1:N2"/>
    <mergeCell ref="K9:N9"/>
    <mergeCell ref="A3:L4"/>
    <mergeCell ref="M3:N3"/>
    <mergeCell ref="M4:N4"/>
    <mergeCell ref="A7:B7"/>
    <mergeCell ref="C7:L7"/>
    <mergeCell ref="G9:J9"/>
    <mergeCell ref="A9:C11"/>
    <mergeCell ref="F9:F11"/>
    <mergeCell ref="A43:F43"/>
    <mergeCell ref="A38:C38"/>
    <mergeCell ref="A41:F41"/>
    <mergeCell ref="D9:D11"/>
    <mergeCell ref="A42:F42"/>
  </mergeCells>
  <phoneticPr fontId="18" type="noConversion"/>
  <printOptions horizontalCentered="1"/>
  <pageMargins left="0.78740157480314965" right="1.1811023622047245" top="0.74803149606299213" bottom="0.27559055118110237" header="0.51181102362204722" footer="0.51181102362204722"/>
  <pageSetup paperSize="9" scale="91" firstPageNumber="0" orientation="landscape" horizontalDpi="4294967294" vertic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tabSelected="1" view="pageBreakPreview" topLeftCell="A7" zoomScaleSheetLayoutView="100" workbookViewId="0">
      <pane ySplit="1" topLeftCell="A4" activePane="bottomLeft"/>
      <selection activeCell="N3" sqref="N3:O3"/>
      <selection pane="bottomLeft" activeCell="N3" sqref="N3:O3"/>
    </sheetView>
  </sheetViews>
  <sheetFormatPr defaultColWidth="11.42578125" defaultRowHeight="15" customHeight="1" x14ac:dyDescent="0.2"/>
  <cols>
    <col min="1" max="1" width="5.42578125" style="102" customWidth="1"/>
    <col min="2" max="2" width="18.42578125" style="102" customWidth="1"/>
    <col min="3" max="3" width="23.140625" style="102" customWidth="1"/>
    <col min="4" max="4" width="6.140625" style="102" customWidth="1"/>
    <col min="5" max="5" width="8.140625" style="102" customWidth="1"/>
    <col min="6" max="6" width="13.85546875" style="102" customWidth="1"/>
    <col min="7" max="7" width="13.85546875" style="118" customWidth="1"/>
    <col min="8" max="16384" width="11.42578125" style="102"/>
  </cols>
  <sheetData>
    <row r="1" spans="1:7" ht="15" customHeight="1" x14ac:dyDescent="0.2">
      <c r="A1" s="478"/>
      <c r="B1" s="478"/>
      <c r="C1" s="478"/>
      <c r="D1" s="478"/>
      <c r="E1" s="478"/>
      <c r="F1" s="478"/>
      <c r="G1" s="478"/>
    </row>
    <row r="2" spans="1:7" ht="15" customHeight="1" x14ac:dyDescent="0.2">
      <c r="A2" s="479"/>
      <c r="B2" s="479"/>
      <c r="C2" s="479"/>
      <c r="D2" s="479"/>
      <c r="E2" s="479"/>
      <c r="F2" s="479"/>
      <c r="G2" s="479"/>
    </row>
    <row r="3" spans="1:7" ht="15" customHeight="1" x14ac:dyDescent="0.2">
      <c r="A3" s="372" t="s">
        <v>124</v>
      </c>
      <c r="B3" s="372"/>
      <c r="C3" s="372"/>
      <c r="D3" s="372"/>
      <c r="E3" s="372"/>
      <c r="F3" s="372"/>
      <c r="G3" s="5" t="s">
        <v>4</v>
      </c>
    </row>
    <row r="4" spans="1:7" ht="15" customHeight="1" x14ac:dyDescent="0.2">
      <c r="A4" s="372"/>
      <c r="B4" s="372"/>
      <c r="C4" s="372"/>
      <c r="D4" s="372"/>
      <c r="E4" s="372"/>
      <c r="F4" s="372"/>
      <c r="G4" s="39" t="s">
        <v>125</v>
      </c>
    </row>
    <row r="5" spans="1:7" ht="12.6" customHeight="1" x14ac:dyDescent="0.2">
      <c r="A5" s="375" t="s">
        <v>6</v>
      </c>
      <c r="B5" s="375"/>
      <c r="C5" s="375"/>
      <c r="D5" s="375"/>
      <c r="E5" s="375"/>
      <c r="F5" s="375"/>
      <c r="G5" s="375"/>
    </row>
    <row r="6" spans="1:7" ht="12.6" customHeight="1" x14ac:dyDescent="0.2">
      <c r="A6" s="119"/>
      <c r="B6" s="109"/>
      <c r="C6" s="109"/>
      <c r="D6" s="109"/>
      <c r="E6" s="109"/>
      <c r="F6" s="109"/>
      <c r="G6" s="120"/>
    </row>
    <row r="7" spans="1:7" ht="12.6" customHeight="1" x14ac:dyDescent="0.2">
      <c r="A7" s="121" t="s">
        <v>7</v>
      </c>
      <c r="B7" s="122"/>
      <c r="C7" s="346" t="s">
        <v>8</v>
      </c>
      <c r="D7" s="346"/>
      <c r="E7" s="346"/>
      <c r="F7" s="346"/>
      <c r="G7" s="123" t="s">
        <v>9</v>
      </c>
    </row>
    <row r="8" spans="1:7" ht="12.6" customHeight="1" x14ac:dyDescent="0.2">
      <c r="A8" s="10" t="s">
        <v>194</v>
      </c>
      <c r="B8" s="42"/>
      <c r="C8" s="10" t="s">
        <v>205</v>
      </c>
      <c r="D8" s="103"/>
      <c r="E8" s="103"/>
      <c r="F8" s="70"/>
      <c r="G8" s="12"/>
    </row>
    <row r="9" spans="1:7" ht="12.6" customHeight="1" x14ac:dyDescent="0.2">
      <c r="A9" s="493" t="s">
        <v>126</v>
      </c>
      <c r="B9" s="494" t="s">
        <v>100</v>
      </c>
      <c r="C9" s="494"/>
      <c r="D9" s="494"/>
      <c r="E9" s="494"/>
      <c r="F9" s="419" t="s">
        <v>127</v>
      </c>
      <c r="G9" s="419"/>
    </row>
    <row r="10" spans="1:7" ht="12.6" customHeight="1" x14ac:dyDescent="0.2">
      <c r="A10" s="493"/>
      <c r="B10" s="494"/>
      <c r="C10" s="494"/>
      <c r="D10" s="494"/>
      <c r="E10" s="494"/>
      <c r="F10" s="126" t="s">
        <v>128</v>
      </c>
      <c r="G10" s="127" t="s">
        <v>129</v>
      </c>
    </row>
    <row r="11" spans="1:7" s="109" customFormat="1" ht="36.75" customHeight="1" x14ac:dyDescent="0.2">
      <c r="A11" s="128">
        <v>1</v>
      </c>
      <c r="B11" s="483" t="s">
        <v>130</v>
      </c>
      <c r="C11" s="483"/>
      <c r="D11" s="483"/>
      <c r="E11" s="483"/>
      <c r="F11" s="129">
        <v>10</v>
      </c>
      <c r="G11" s="130">
        <f>ROUND(F11/$F$38*FSUP!N$33,2)</f>
        <v>140204.18</v>
      </c>
    </row>
    <row r="12" spans="1:7" s="109" customFormat="1" ht="24" customHeight="1" x14ac:dyDescent="0.2">
      <c r="A12" s="128">
        <v>2</v>
      </c>
      <c r="B12" s="484" t="s">
        <v>131</v>
      </c>
      <c r="C12" s="484"/>
      <c r="D12" s="484"/>
      <c r="E12" s="484"/>
      <c r="F12" s="129">
        <v>3</v>
      </c>
      <c r="G12" s="130">
        <f>ROUND(F12/$F$38*FSUP!N$33,2)</f>
        <v>42061.25</v>
      </c>
    </row>
    <row r="13" spans="1:7" s="109" customFormat="1" ht="24.75" customHeight="1" x14ac:dyDescent="0.2">
      <c r="A13" s="128">
        <v>3</v>
      </c>
      <c r="B13" s="484" t="s">
        <v>132</v>
      </c>
      <c r="C13" s="484"/>
      <c r="D13" s="484"/>
      <c r="E13" s="484"/>
      <c r="F13" s="129">
        <v>2</v>
      </c>
      <c r="G13" s="130">
        <f>ROUND(F13/$F$38*FSUP!N$33,2)</f>
        <v>28040.84</v>
      </c>
    </row>
    <row r="14" spans="1:7" s="109" customFormat="1" ht="15" customHeight="1" x14ac:dyDescent="0.2">
      <c r="A14" s="131"/>
      <c r="B14" s="132"/>
      <c r="C14" s="132"/>
      <c r="D14" s="132"/>
      <c r="E14" s="133"/>
      <c r="F14" s="129"/>
      <c r="G14" s="130"/>
    </row>
    <row r="15" spans="1:7" s="109" customFormat="1" ht="15" customHeight="1" x14ac:dyDescent="0.2">
      <c r="A15" s="134"/>
      <c r="B15" s="135"/>
      <c r="C15" s="135"/>
      <c r="D15" s="135"/>
      <c r="E15" s="111"/>
      <c r="F15" s="136"/>
      <c r="G15" s="130"/>
    </row>
    <row r="16" spans="1:7" s="109" customFormat="1" ht="15" customHeight="1" x14ac:dyDescent="0.2">
      <c r="A16" s="137"/>
      <c r="B16" s="138"/>
      <c r="C16" s="138"/>
      <c r="D16" s="138"/>
      <c r="E16" s="139"/>
      <c r="F16" s="136"/>
      <c r="G16" s="130"/>
    </row>
    <row r="17" spans="1:7" s="109" customFormat="1" ht="15" customHeight="1" x14ac:dyDescent="0.2">
      <c r="A17" s="137"/>
      <c r="B17" s="138"/>
      <c r="C17" s="138"/>
      <c r="D17" s="138"/>
      <c r="E17" s="139"/>
      <c r="F17" s="136"/>
      <c r="G17" s="130"/>
    </row>
    <row r="18" spans="1:7" s="109" customFormat="1" ht="15" customHeight="1" x14ac:dyDescent="0.2">
      <c r="A18" s="134"/>
      <c r="B18" s="138"/>
      <c r="C18" s="138"/>
      <c r="D18" s="138"/>
      <c r="E18" s="139"/>
      <c r="F18" s="140"/>
      <c r="G18" s="130"/>
    </row>
    <row r="19" spans="1:7" s="109" customFormat="1" ht="15" customHeight="1" x14ac:dyDescent="0.2">
      <c r="A19" s="134"/>
      <c r="B19" s="138"/>
      <c r="C19" s="138"/>
      <c r="D19" s="138"/>
      <c r="E19" s="139"/>
      <c r="F19" s="140"/>
      <c r="G19" s="130"/>
    </row>
    <row r="20" spans="1:7" s="109" customFormat="1" ht="15" customHeight="1" x14ac:dyDescent="0.2">
      <c r="A20" s="137"/>
      <c r="B20" s="138"/>
      <c r="C20" s="138"/>
      <c r="D20" s="138"/>
      <c r="E20" s="139"/>
      <c r="F20" s="140"/>
      <c r="G20" s="130"/>
    </row>
    <row r="21" spans="1:7" s="109" customFormat="1" ht="15" customHeight="1" x14ac:dyDescent="0.2">
      <c r="A21" s="137"/>
      <c r="B21" s="138"/>
      <c r="C21" s="138"/>
      <c r="D21" s="138"/>
      <c r="E21" s="139"/>
      <c r="F21" s="140"/>
      <c r="G21" s="130"/>
    </row>
    <row r="22" spans="1:7" s="109" customFormat="1" ht="15" customHeight="1" x14ac:dyDescent="0.2">
      <c r="A22" s="137"/>
      <c r="B22" s="138"/>
      <c r="C22" s="138"/>
      <c r="D22" s="138"/>
      <c r="E22" s="139"/>
      <c r="F22" s="140"/>
      <c r="G22" s="130"/>
    </row>
    <row r="23" spans="1:7" s="109" customFormat="1" ht="15" customHeight="1" x14ac:dyDescent="0.2">
      <c r="A23" s="137"/>
      <c r="B23" s="138"/>
      <c r="C23" s="138"/>
      <c r="D23" s="138"/>
      <c r="E23" s="139"/>
      <c r="F23" s="140"/>
      <c r="G23" s="130"/>
    </row>
    <row r="24" spans="1:7" s="109" customFormat="1" ht="15" customHeight="1" x14ac:dyDescent="0.2">
      <c r="A24" s="134"/>
      <c r="B24" s="138"/>
      <c r="C24" s="138"/>
      <c r="D24" s="138"/>
      <c r="E24" s="139"/>
      <c r="F24" s="140"/>
      <c r="G24" s="130"/>
    </row>
    <row r="25" spans="1:7" s="109" customFormat="1" ht="15" customHeight="1" x14ac:dyDescent="0.2">
      <c r="A25" s="137"/>
      <c r="B25" s="138"/>
      <c r="C25" s="138"/>
      <c r="D25" s="138"/>
      <c r="E25" s="139"/>
      <c r="F25" s="140"/>
      <c r="G25" s="130"/>
    </row>
    <row r="26" spans="1:7" s="109" customFormat="1" ht="15" customHeight="1" x14ac:dyDescent="0.2">
      <c r="A26" s="137"/>
      <c r="B26" s="138"/>
      <c r="C26" s="138"/>
      <c r="D26" s="138"/>
      <c r="E26" s="139"/>
      <c r="F26" s="140"/>
      <c r="G26" s="130"/>
    </row>
    <row r="27" spans="1:7" s="109" customFormat="1" ht="15" customHeight="1" x14ac:dyDescent="0.2">
      <c r="A27" s="134"/>
      <c r="B27" s="138"/>
      <c r="C27" s="138"/>
      <c r="D27" s="138"/>
      <c r="E27" s="139"/>
      <c r="F27" s="140"/>
      <c r="G27" s="130"/>
    </row>
    <row r="28" spans="1:7" s="109" customFormat="1" ht="15" customHeight="1" x14ac:dyDescent="0.2">
      <c r="A28" s="134"/>
      <c r="B28" s="138"/>
      <c r="C28" s="138"/>
      <c r="D28" s="138"/>
      <c r="E28" s="139"/>
      <c r="F28" s="140"/>
      <c r="G28" s="130"/>
    </row>
    <row r="29" spans="1:7" s="109" customFormat="1" ht="15" customHeight="1" x14ac:dyDescent="0.2">
      <c r="A29" s="137"/>
      <c r="B29" s="138"/>
      <c r="C29" s="138"/>
      <c r="D29" s="138"/>
      <c r="E29" s="139"/>
      <c r="F29" s="140"/>
      <c r="G29" s="130"/>
    </row>
    <row r="30" spans="1:7" s="109" customFormat="1" ht="15" customHeight="1" x14ac:dyDescent="0.2">
      <c r="A30" s="137"/>
      <c r="B30" s="138"/>
      <c r="C30" s="138"/>
      <c r="D30" s="138"/>
      <c r="E30" s="139"/>
      <c r="F30" s="140"/>
      <c r="G30" s="130"/>
    </row>
    <row r="31" spans="1:7" s="109" customFormat="1" ht="15" customHeight="1" x14ac:dyDescent="0.2">
      <c r="A31" s="137"/>
      <c r="B31" s="138"/>
      <c r="C31" s="138"/>
      <c r="D31" s="138"/>
      <c r="E31" s="139"/>
      <c r="F31" s="140"/>
      <c r="G31" s="130"/>
    </row>
    <row r="32" spans="1:7" s="109" customFormat="1" ht="15" customHeight="1" x14ac:dyDescent="0.2">
      <c r="A32" s="137"/>
      <c r="B32" s="138"/>
      <c r="C32" s="138"/>
      <c r="D32" s="138"/>
      <c r="E32" s="139"/>
      <c r="F32" s="140"/>
      <c r="G32" s="130"/>
    </row>
    <row r="33" spans="1:7" s="109" customFormat="1" ht="15" customHeight="1" x14ac:dyDescent="0.2">
      <c r="A33" s="134"/>
      <c r="B33" s="138"/>
      <c r="C33" s="138"/>
      <c r="D33" s="138"/>
      <c r="E33" s="139"/>
      <c r="F33" s="140"/>
      <c r="G33" s="130"/>
    </row>
    <row r="34" spans="1:7" s="109" customFormat="1" ht="15" customHeight="1" x14ac:dyDescent="0.2">
      <c r="A34" s="137"/>
      <c r="B34" s="138"/>
      <c r="C34" s="138"/>
      <c r="D34" s="138"/>
      <c r="E34" s="139"/>
      <c r="F34" s="140"/>
      <c r="G34" s="130"/>
    </row>
    <row r="35" spans="1:7" s="109" customFormat="1" ht="15" customHeight="1" x14ac:dyDescent="0.2">
      <c r="A35" s="137"/>
      <c r="B35" s="138"/>
      <c r="C35" s="138"/>
      <c r="D35" s="138"/>
      <c r="E35" s="139"/>
      <c r="F35" s="140"/>
      <c r="G35" s="130"/>
    </row>
    <row r="36" spans="1:7" s="109" customFormat="1" ht="15" customHeight="1" x14ac:dyDescent="0.2">
      <c r="A36" s="134"/>
      <c r="B36" s="138"/>
      <c r="C36" s="138"/>
      <c r="D36" s="138"/>
      <c r="E36" s="139"/>
      <c r="F36" s="140"/>
      <c r="G36" s="130"/>
    </row>
    <row r="37" spans="1:7" s="109" customFormat="1" ht="15" customHeight="1" x14ac:dyDescent="0.2">
      <c r="A37" s="134"/>
      <c r="B37" s="138"/>
      <c r="C37" s="138"/>
      <c r="D37" s="138"/>
      <c r="E37" s="139"/>
      <c r="F37" s="140"/>
      <c r="G37" s="130"/>
    </row>
    <row r="38" spans="1:7" ht="20.100000000000001" customHeight="1" x14ac:dyDescent="0.2">
      <c r="A38" s="119"/>
      <c r="B38" s="485" t="s">
        <v>133</v>
      </c>
      <c r="C38" s="485"/>
      <c r="D38" s="485"/>
      <c r="E38" s="485"/>
      <c r="F38" s="141">
        <f>SUM(F11:F22)</f>
        <v>15</v>
      </c>
      <c r="G38" s="142">
        <f>SUM(G11:G37)</f>
        <v>210306.27</v>
      </c>
    </row>
    <row r="39" spans="1:7" ht="1.5" customHeight="1" thickBot="1" x14ac:dyDescent="0.25">
      <c r="A39" s="143"/>
      <c r="B39" s="144"/>
      <c r="C39" s="144"/>
      <c r="D39" s="144"/>
      <c r="E39" s="144"/>
      <c r="F39" s="144"/>
      <c r="G39" s="145"/>
    </row>
    <row r="40" spans="1:7" ht="24.95" customHeight="1" thickTop="1" x14ac:dyDescent="0.2">
      <c r="A40" s="486" t="s">
        <v>209</v>
      </c>
      <c r="B40" s="487"/>
      <c r="C40" s="488"/>
      <c r="D40" s="486" t="s">
        <v>210</v>
      </c>
      <c r="E40" s="489"/>
      <c r="F40" s="489"/>
      <c r="G40" s="490"/>
    </row>
    <row r="41" spans="1:7" ht="24.95" customHeight="1" x14ac:dyDescent="0.2">
      <c r="A41" s="121" t="s">
        <v>31</v>
      </c>
      <c r="B41" s="149"/>
      <c r="C41" s="149"/>
      <c r="D41" s="149"/>
      <c r="E41" s="122"/>
      <c r="F41" s="491" t="s">
        <v>211</v>
      </c>
      <c r="G41" s="492"/>
    </row>
    <row r="42" spans="1:7" ht="15" customHeight="1" x14ac:dyDescent="0.2">
      <c r="A42" s="121" t="s">
        <v>134</v>
      </c>
      <c r="B42" s="149"/>
      <c r="C42" s="149"/>
      <c r="D42" s="149"/>
      <c r="E42" s="149"/>
      <c r="F42" s="149"/>
      <c r="G42" s="150"/>
    </row>
    <row r="43" spans="1:7" ht="15" customHeight="1" x14ac:dyDescent="0.2">
      <c r="A43" s="378" t="s">
        <v>135</v>
      </c>
      <c r="B43" s="378"/>
      <c r="C43" s="378"/>
      <c r="D43" s="378"/>
      <c r="E43" s="378"/>
      <c r="F43" s="378"/>
      <c r="G43" s="378"/>
    </row>
    <row r="44" spans="1:7" ht="15" customHeight="1" x14ac:dyDescent="0.2">
      <c r="A44" s="378" t="s">
        <v>136</v>
      </c>
      <c r="B44" s="378"/>
      <c r="C44" s="378"/>
      <c r="D44" s="378"/>
      <c r="E44" s="378"/>
      <c r="F44" s="378"/>
      <c r="G44" s="378"/>
    </row>
    <row r="45" spans="1:7" ht="15" customHeight="1" x14ac:dyDescent="0.2">
      <c r="A45" s="40"/>
      <c r="B45" s="41"/>
      <c r="C45" s="41"/>
      <c r="D45" s="41"/>
      <c r="E45" s="41"/>
      <c r="F45" s="41"/>
      <c r="G45" s="151"/>
    </row>
  </sheetData>
  <sheetProtection selectLockedCells="1" selectUnlockedCells="1"/>
  <mergeCells count="16">
    <mergeCell ref="A1:G2"/>
    <mergeCell ref="A3:F4"/>
    <mergeCell ref="A5:G5"/>
    <mergeCell ref="C7:F7"/>
    <mergeCell ref="A9:A10"/>
    <mergeCell ref="B9:E10"/>
    <mergeCell ref="F9:G9"/>
    <mergeCell ref="A44:G44"/>
    <mergeCell ref="B11:E11"/>
    <mergeCell ref="B12:E12"/>
    <mergeCell ref="B13:E13"/>
    <mergeCell ref="B38:E38"/>
    <mergeCell ref="A43:G43"/>
    <mergeCell ref="A40:C40"/>
    <mergeCell ref="D40:G40"/>
    <mergeCell ref="F41:G41"/>
  </mergeCells>
  <phoneticPr fontId="18" type="noConversion"/>
  <printOptions horizontalCentered="1"/>
  <pageMargins left="0.59055118110236227" right="0.39370078740157483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tabSelected="1" view="pageBreakPreview" zoomScale="130" zoomScaleSheetLayoutView="130" workbookViewId="0">
      <pane ySplit="1" activePane="bottomLeft"/>
      <selection activeCell="N3" sqref="N3:O3"/>
      <selection pane="bottomLeft" activeCell="N3" sqref="N3:O3"/>
    </sheetView>
  </sheetViews>
  <sheetFormatPr defaultColWidth="11.42578125" defaultRowHeight="15" customHeight="1" x14ac:dyDescent="0.2"/>
  <cols>
    <col min="1" max="1" width="3.85546875" style="102" customWidth="1"/>
    <col min="2" max="2" width="13.42578125" style="102" customWidth="1"/>
    <col min="3" max="3" width="11.42578125" style="102"/>
    <col min="4" max="4" width="9.85546875" style="102" customWidth="1"/>
    <col min="5" max="5" width="10.85546875" style="102" customWidth="1"/>
    <col min="6" max="6" width="12.42578125" style="102" customWidth="1"/>
    <col min="7" max="7" width="13.28515625" style="102" customWidth="1"/>
    <col min="8" max="8" width="13.140625" style="102" customWidth="1"/>
    <col min="9" max="9" width="11.42578125" style="102"/>
    <col min="10" max="10" width="13.85546875" style="102" bestFit="1" customWidth="1"/>
    <col min="11" max="16384" width="11.42578125" style="102"/>
  </cols>
  <sheetData>
    <row r="1" spans="1:8" ht="15" customHeight="1" x14ac:dyDescent="0.2">
      <c r="A1" s="478"/>
      <c r="B1" s="478"/>
      <c r="C1" s="478"/>
      <c r="D1" s="478"/>
      <c r="E1" s="478"/>
      <c r="F1" s="478"/>
      <c r="G1" s="478"/>
      <c r="H1" s="478"/>
    </row>
    <row r="2" spans="1:8" ht="15" customHeight="1" x14ac:dyDescent="0.2">
      <c r="A2" s="479"/>
      <c r="B2" s="479"/>
      <c r="C2" s="479"/>
      <c r="D2" s="479"/>
      <c r="E2" s="479"/>
      <c r="F2" s="479"/>
      <c r="G2" s="479"/>
      <c r="H2" s="479"/>
    </row>
    <row r="3" spans="1:8" ht="15" customHeight="1" x14ac:dyDescent="0.2">
      <c r="A3" s="372" t="s">
        <v>137</v>
      </c>
      <c r="B3" s="372"/>
      <c r="C3" s="372"/>
      <c r="D3" s="372"/>
      <c r="E3" s="372"/>
      <c r="F3" s="372"/>
      <c r="G3" s="372"/>
      <c r="H3" s="5" t="s">
        <v>4</v>
      </c>
    </row>
    <row r="4" spans="1:8" ht="15" customHeight="1" x14ac:dyDescent="0.2">
      <c r="A4" s="372"/>
      <c r="B4" s="372"/>
      <c r="C4" s="372"/>
      <c r="D4" s="372"/>
      <c r="E4" s="372"/>
      <c r="F4" s="372"/>
      <c r="G4" s="372"/>
      <c r="H4" s="39" t="s">
        <v>138</v>
      </c>
    </row>
    <row r="5" spans="1:8" ht="12.6" customHeight="1" x14ac:dyDescent="0.2">
      <c r="A5" s="375" t="s">
        <v>6</v>
      </c>
      <c r="B5" s="375"/>
      <c r="C5" s="375"/>
      <c r="D5" s="375"/>
      <c r="E5" s="375"/>
      <c r="F5" s="375"/>
      <c r="G5" s="375"/>
      <c r="H5" s="375"/>
    </row>
    <row r="6" spans="1:8" ht="12.6" customHeight="1" x14ac:dyDescent="0.2">
      <c r="A6" s="365"/>
      <c r="B6" s="365"/>
      <c r="C6" s="365"/>
      <c r="D6" s="365"/>
      <c r="E6" s="365"/>
      <c r="F6" s="365"/>
      <c r="G6" s="365"/>
      <c r="H6" s="365"/>
    </row>
    <row r="7" spans="1:8" ht="12.6" customHeight="1" x14ac:dyDescent="0.2">
      <c r="A7" s="121" t="s">
        <v>7</v>
      </c>
      <c r="B7" s="122"/>
      <c r="C7" s="346" t="s">
        <v>8</v>
      </c>
      <c r="D7" s="346"/>
      <c r="E7" s="346"/>
      <c r="F7" s="346"/>
      <c r="G7" s="346"/>
      <c r="H7" s="6" t="s">
        <v>9</v>
      </c>
    </row>
    <row r="8" spans="1:8" ht="12.6" customHeight="1" x14ac:dyDescent="0.2">
      <c r="A8" s="10" t="s">
        <v>194</v>
      </c>
      <c r="B8" s="42"/>
      <c r="C8" s="10" t="s">
        <v>205</v>
      </c>
      <c r="D8" s="103"/>
      <c r="E8" s="103"/>
      <c r="F8" s="103"/>
      <c r="G8" s="70"/>
      <c r="H8" s="152"/>
    </row>
    <row r="9" spans="1:8" ht="12.6" customHeight="1" x14ac:dyDescent="0.2">
      <c r="A9" s="493" t="s">
        <v>139</v>
      </c>
      <c r="B9" s="493"/>
      <c r="C9" s="493"/>
      <c r="D9" s="493"/>
      <c r="E9" s="493"/>
      <c r="F9" s="419" t="s">
        <v>127</v>
      </c>
      <c r="G9" s="419"/>
      <c r="H9" s="419"/>
    </row>
    <row r="10" spans="1:8" ht="12.6" customHeight="1" x14ac:dyDescent="0.2">
      <c r="A10" s="493"/>
      <c r="B10" s="493"/>
      <c r="C10" s="493"/>
      <c r="D10" s="493"/>
      <c r="E10" s="493"/>
      <c r="F10" s="126" t="s">
        <v>140</v>
      </c>
      <c r="G10" s="126" t="s">
        <v>141</v>
      </c>
      <c r="H10" s="126" t="s">
        <v>129</v>
      </c>
    </row>
    <row r="11" spans="1:8" s="109" customFormat="1" ht="15" customHeight="1" x14ac:dyDescent="0.2">
      <c r="A11" s="499"/>
      <c r="B11" s="499"/>
      <c r="C11" s="499"/>
      <c r="D11" s="499"/>
      <c r="E11" s="499"/>
      <c r="F11" s="53"/>
      <c r="G11" s="53"/>
      <c r="H11" s="53"/>
    </row>
    <row r="12" spans="1:8" s="109" customFormat="1" ht="15" customHeight="1" x14ac:dyDescent="0.2">
      <c r="A12" s="506" t="s">
        <v>206</v>
      </c>
      <c r="B12" s="506"/>
      <c r="C12" s="506"/>
      <c r="D12" s="506"/>
      <c r="E12" s="506"/>
      <c r="F12" s="303">
        <v>0.05</v>
      </c>
      <c r="G12" s="304">
        <f>(1/(1-$F$29))*F12</f>
        <v>5.830903790087464E-2</v>
      </c>
      <c r="H12" s="153">
        <f>ROUND(G12/G$29*FSUP!N$35,2)</f>
        <v>141694.78</v>
      </c>
    </row>
    <row r="13" spans="1:8" s="109" customFormat="1" ht="15" customHeight="1" x14ac:dyDescent="0.2">
      <c r="A13" s="497" t="s">
        <v>142</v>
      </c>
      <c r="B13" s="497"/>
      <c r="C13" s="497"/>
      <c r="D13" s="497"/>
      <c r="E13" s="497"/>
      <c r="F13" s="305">
        <v>1.6500000000000001E-2</v>
      </c>
      <c r="G13" s="304">
        <f>(1/(1-$F$29))*F13</f>
        <v>1.9241982507288632E-2</v>
      </c>
      <c r="H13" s="153">
        <f>ROUND(G13/G$29*FSUP!N$35,2)</f>
        <v>46759.28</v>
      </c>
    </row>
    <row r="14" spans="1:8" s="109" customFormat="1" ht="15" customHeight="1" x14ac:dyDescent="0.2">
      <c r="A14" s="497" t="s">
        <v>143</v>
      </c>
      <c r="B14" s="497"/>
      <c r="C14" s="497"/>
      <c r="D14" s="497"/>
      <c r="E14" s="497"/>
      <c r="F14" s="305">
        <v>7.5999999999999998E-2</v>
      </c>
      <c r="G14" s="304">
        <f>(1/(1-$F$29))*F14</f>
        <v>8.8629737609329448E-2</v>
      </c>
      <c r="H14" s="153">
        <f>ROUND(G14/G$29*FSUP!N$35,2)</f>
        <v>215376.07</v>
      </c>
    </row>
    <row r="15" spans="1:8" s="109" customFormat="1" ht="15" customHeight="1" x14ac:dyDescent="0.2">
      <c r="A15" s="497"/>
      <c r="B15" s="497"/>
      <c r="C15" s="497"/>
      <c r="D15" s="497"/>
      <c r="E15" s="497"/>
      <c r="F15" s="305"/>
      <c r="G15" s="306"/>
      <c r="H15" s="53"/>
    </row>
    <row r="16" spans="1:8" s="109" customFormat="1" ht="15" customHeight="1" x14ac:dyDescent="0.2">
      <c r="A16" s="154"/>
      <c r="B16" s="155"/>
      <c r="C16" s="155"/>
      <c r="D16" s="155"/>
      <c r="E16" s="155"/>
      <c r="F16" s="305"/>
      <c r="G16" s="306"/>
      <c r="H16" s="53"/>
    </row>
    <row r="17" spans="1:11" s="109" customFormat="1" ht="15" customHeight="1" x14ac:dyDescent="0.2">
      <c r="A17" s="154"/>
      <c r="B17" s="155"/>
      <c r="C17" s="155"/>
      <c r="D17" s="155"/>
      <c r="E17" s="155"/>
      <c r="F17" s="305"/>
      <c r="G17" s="306"/>
      <c r="H17" s="53"/>
    </row>
    <row r="18" spans="1:11" s="109" customFormat="1" ht="15" customHeight="1" x14ac:dyDescent="0.2">
      <c r="A18" s="154"/>
      <c r="B18" s="155"/>
      <c r="C18" s="155"/>
      <c r="D18" s="155"/>
      <c r="E18" s="155"/>
      <c r="F18" s="305"/>
      <c r="G18" s="306"/>
      <c r="H18" s="53"/>
    </row>
    <row r="19" spans="1:11" s="109" customFormat="1" ht="15" customHeight="1" x14ac:dyDescent="0.2">
      <c r="A19" s="154"/>
      <c r="B19" s="155"/>
      <c r="C19" s="155"/>
      <c r="D19" s="155"/>
      <c r="E19" s="155"/>
      <c r="F19" s="305"/>
      <c r="G19" s="306"/>
      <c r="H19" s="53"/>
    </row>
    <row r="20" spans="1:11" s="109" customFormat="1" ht="15" customHeight="1" x14ac:dyDescent="0.2">
      <c r="A20" s="154"/>
      <c r="B20" s="155"/>
      <c r="C20" s="155"/>
      <c r="D20" s="155"/>
      <c r="E20" s="155"/>
      <c r="F20" s="305"/>
      <c r="G20" s="306"/>
      <c r="H20" s="53"/>
    </row>
    <row r="21" spans="1:11" s="109" customFormat="1" ht="15" customHeight="1" x14ac:dyDescent="0.2">
      <c r="A21" s="495"/>
      <c r="B21" s="495"/>
      <c r="C21" s="495"/>
      <c r="D21" s="495"/>
      <c r="E21" s="495"/>
      <c r="F21" s="307"/>
      <c r="G21" s="306"/>
      <c r="H21" s="53"/>
    </row>
    <row r="22" spans="1:11" s="109" customFormat="1" ht="15" customHeight="1" x14ac:dyDescent="0.2">
      <c r="A22" s="496"/>
      <c r="B22" s="496"/>
      <c r="C22" s="496"/>
      <c r="D22" s="496"/>
      <c r="E22" s="496"/>
      <c r="F22" s="307"/>
      <c r="G22" s="306"/>
      <c r="H22" s="53"/>
    </row>
    <row r="23" spans="1:11" s="109" customFormat="1" ht="15" customHeight="1" x14ac:dyDescent="0.2">
      <c r="A23" s="498"/>
      <c r="B23" s="498"/>
      <c r="C23" s="498"/>
      <c r="D23" s="498"/>
      <c r="E23" s="498"/>
      <c r="F23" s="307"/>
      <c r="G23" s="306"/>
      <c r="H23" s="53"/>
    </row>
    <row r="24" spans="1:11" s="109" customFormat="1" ht="15" customHeight="1" x14ac:dyDescent="0.2">
      <c r="A24" s="499"/>
      <c r="B24" s="499"/>
      <c r="C24" s="499"/>
      <c r="D24" s="499"/>
      <c r="E24" s="499"/>
      <c r="F24" s="306"/>
      <c r="G24" s="306"/>
      <c r="H24" s="53"/>
    </row>
    <row r="25" spans="1:11" s="109" customFormat="1" ht="15" customHeight="1" x14ac:dyDescent="0.2">
      <c r="A25" s="496"/>
      <c r="B25" s="496"/>
      <c r="C25" s="496"/>
      <c r="D25" s="496"/>
      <c r="E25" s="496"/>
      <c r="F25" s="306"/>
      <c r="G25" s="306"/>
      <c r="H25" s="53"/>
    </row>
    <row r="26" spans="1:11" s="109" customFormat="1" ht="15" customHeight="1" x14ac:dyDescent="0.2">
      <c r="A26" s="496"/>
      <c r="B26" s="496"/>
      <c r="C26" s="496"/>
      <c r="D26" s="496"/>
      <c r="E26" s="496"/>
      <c r="F26" s="306"/>
      <c r="G26" s="306"/>
      <c r="H26" s="53"/>
    </row>
    <row r="27" spans="1:11" s="109" customFormat="1" ht="15" customHeight="1" x14ac:dyDescent="0.2">
      <c r="A27" s="499"/>
      <c r="B27" s="499"/>
      <c r="C27" s="499"/>
      <c r="D27" s="499"/>
      <c r="E27" s="499"/>
      <c r="F27" s="306"/>
      <c r="G27" s="306"/>
      <c r="H27" s="53"/>
    </row>
    <row r="28" spans="1:11" s="109" customFormat="1" ht="15" customHeight="1" x14ac:dyDescent="0.2">
      <c r="A28" s="499"/>
      <c r="B28" s="499"/>
      <c r="C28" s="499"/>
      <c r="D28" s="499"/>
      <c r="E28" s="499"/>
      <c r="F28" s="306"/>
      <c r="G28" s="306"/>
      <c r="H28" s="53"/>
      <c r="K28" s="220"/>
    </row>
    <row r="29" spans="1:11" ht="22.5" customHeight="1" x14ac:dyDescent="0.2">
      <c r="A29" s="503" t="s">
        <v>144</v>
      </c>
      <c r="B29" s="503"/>
      <c r="C29" s="503"/>
      <c r="D29" s="503"/>
      <c r="E29" s="503"/>
      <c r="F29" s="302">
        <f>SUM(F12:F28)</f>
        <v>0.14250000000000002</v>
      </c>
      <c r="G29" s="302">
        <f>SUM(G12:G28)</f>
        <v>0.16618075801749271</v>
      </c>
      <c r="H29" s="156">
        <f>SUM(H12:H28)</f>
        <v>403830.13</v>
      </c>
      <c r="I29" s="218"/>
      <c r="J29" s="217"/>
      <c r="K29" s="217"/>
    </row>
    <row r="30" spans="1:11" ht="12.6" customHeight="1" x14ac:dyDescent="0.2">
      <c r="A30" s="375" t="s">
        <v>29</v>
      </c>
      <c r="B30" s="375"/>
      <c r="C30" s="375"/>
      <c r="D30" s="375"/>
      <c r="E30" s="375"/>
      <c r="F30" s="375" t="s">
        <v>30</v>
      </c>
      <c r="G30" s="375"/>
      <c r="H30" s="375"/>
      <c r="J30" s="217"/>
    </row>
    <row r="31" spans="1:11" ht="12.6" customHeight="1" x14ac:dyDescent="0.2">
      <c r="A31" s="410"/>
      <c r="B31" s="410"/>
      <c r="C31" s="410"/>
      <c r="D31" s="410"/>
      <c r="E31" s="410"/>
      <c r="F31" s="410"/>
      <c r="G31" s="410"/>
      <c r="H31" s="410"/>
      <c r="J31" s="219"/>
    </row>
    <row r="32" spans="1:11" ht="12.6" customHeight="1" x14ac:dyDescent="0.2">
      <c r="A32" s="346" t="s">
        <v>31</v>
      </c>
      <c r="B32" s="346"/>
      <c r="C32" s="346"/>
      <c r="D32" s="346"/>
      <c r="E32" s="346"/>
      <c r="F32" s="346"/>
      <c r="G32" s="378" t="s">
        <v>32</v>
      </c>
      <c r="H32" s="378"/>
      <c r="J32" s="219"/>
    </row>
    <row r="33" spans="1:8" ht="12.6" customHeight="1" x14ac:dyDescent="0.2">
      <c r="A33" s="370"/>
      <c r="B33" s="370"/>
      <c r="C33" s="370"/>
      <c r="D33" s="370"/>
      <c r="E33" s="370"/>
      <c r="F33" s="370"/>
      <c r="G33" s="504"/>
      <c r="H33" s="505"/>
    </row>
    <row r="34" spans="1:8" ht="12" customHeight="1" x14ac:dyDescent="0.2">
      <c r="A34" s="500" t="s">
        <v>145</v>
      </c>
      <c r="B34" s="501"/>
      <c r="C34" s="501"/>
      <c r="D34" s="501"/>
      <c r="E34" s="501"/>
      <c r="F34" s="501"/>
      <c r="G34" s="501"/>
      <c r="H34" s="502"/>
    </row>
    <row r="35" spans="1:8" ht="12" customHeight="1" x14ac:dyDescent="0.2">
      <c r="A35" s="259" t="s">
        <v>146</v>
      </c>
      <c r="B35" s="247"/>
      <c r="C35" s="247"/>
      <c r="D35" s="247"/>
      <c r="E35" s="247"/>
      <c r="F35" s="247"/>
      <c r="G35" s="247"/>
      <c r="H35" s="260"/>
    </row>
    <row r="36" spans="1:8" ht="12" customHeight="1" x14ac:dyDescent="0.2">
      <c r="A36" s="259" t="s">
        <v>289</v>
      </c>
      <c r="B36" s="247"/>
      <c r="C36" s="247"/>
      <c r="D36" s="247"/>
      <c r="E36" s="247"/>
      <c r="F36" s="247"/>
      <c r="G36" s="247"/>
      <c r="H36" s="258"/>
    </row>
    <row r="37" spans="1:8" ht="12" customHeight="1" x14ac:dyDescent="0.2">
      <c r="A37" s="259" t="s">
        <v>203</v>
      </c>
      <c r="B37" s="246"/>
      <c r="C37" s="246"/>
      <c r="D37" s="246"/>
      <c r="E37" s="246"/>
      <c r="F37" s="246"/>
      <c r="G37" s="247"/>
      <c r="H37" s="258"/>
    </row>
    <row r="38" spans="1:8" ht="12" customHeight="1" x14ac:dyDescent="0.2">
      <c r="A38" s="259" t="s">
        <v>204</v>
      </c>
      <c r="B38" s="247"/>
      <c r="C38" s="247"/>
      <c r="D38" s="247"/>
      <c r="E38" s="247"/>
      <c r="F38" s="247"/>
      <c r="G38" s="247"/>
      <c r="H38" s="258"/>
    </row>
    <row r="39" spans="1:8" ht="12" customHeight="1" x14ac:dyDescent="0.2">
      <c r="A39" s="261" t="s">
        <v>147</v>
      </c>
      <c r="B39" s="147"/>
      <c r="C39" s="147"/>
      <c r="D39" s="147"/>
      <c r="E39" s="147"/>
      <c r="F39" s="147"/>
      <c r="G39" s="147"/>
      <c r="H39" s="260"/>
    </row>
    <row r="40" spans="1:8" ht="12" customHeight="1" x14ac:dyDescent="0.2">
      <c r="A40" s="259" t="s">
        <v>214</v>
      </c>
      <c r="B40" s="247"/>
      <c r="C40" s="247"/>
      <c r="D40" s="247"/>
      <c r="E40" s="247"/>
      <c r="F40" s="247"/>
      <c r="G40" s="248"/>
      <c r="H40" s="262"/>
    </row>
    <row r="41" spans="1:8" ht="12" customHeight="1" x14ac:dyDescent="0.2">
      <c r="A41" s="320" t="s">
        <v>286</v>
      </c>
      <c r="B41" s="247" t="s">
        <v>287</v>
      </c>
      <c r="C41" s="247"/>
      <c r="D41" s="247"/>
      <c r="E41" s="247"/>
      <c r="F41" s="247"/>
      <c r="G41" s="247"/>
      <c r="H41" s="258"/>
    </row>
    <row r="42" spans="1:8" ht="12" customHeight="1" x14ac:dyDescent="0.2">
      <c r="A42" s="320" t="s">
        <v>290</v>
      </c>
      <c r="B42" s="247" t="s">
        <v>291</v>
      </c>
      <c r="C42" s="247"/>
      <c r="D42" s="247"/>
      <c r="E42" s="247"/>
      <c r="F42" s="247"/>
      <c r="G42" s="247"/>
      <c r="H42" s="258"/>
    </row>
    <row r="43" spans="1:8" ht="12" customHeight="1" x14ac:dyDescent="0.2">
      <c r="A43" s="319" t="s">
        <v>285</v>
      </c>
      <c r="B43" s="147" t="s">
        <v>294</v>
      </c>
      <c r="C43" s="147"/>
      <c r="D43" s="249"/>
      <c r="E43" s="249"/>
      <c r="F43" s="249"/>
      <c r="G43" s="249"/>
      <c r="H43" s="263"/>
    </row>
    <row r="44" spans="1:8" ht="12" customHeight="1" x14ac:dyDescent="0.2">
      <c r="A44" s="264" t="s">
        <v>207</v>
      </c>
      <c r="B44" s="249"/>
      <c r="C44" s="249"/>
      <c r="D44" s="249"/>
      <c r="E44" s="249"/>
      <c r="F44" s="249"/>
      <c r="G44" s="249"/>
      <c r="H44" s="263"/>
    </row>
    <row r="45" spans="1:8" s="109" customFormat="1" ht="12" customHeight="1" x14ac:dyDescent="0.2">
      <c r="A45" s="265" t="s">
        <v>207</v>
      </c>
      <c r="B45" s="266"/>
      <c r="C45" s="266"/>
      <c r="D45" s="266"/>
      <c r="E45" s="266"/>
      <c r="F45" s="266"/>
      <c r="G45" s="266"/>
      <c r="H45" s="267"/>
    </row>
  </sheetData>
  <sheetProtection selectLockedCells="1" selectUnlockedCells="1"/>
  <mergeCells count="30">
    <mergeCell ref="A1:H2"/>
    <mergeCell ref="A24:E24"/>
    <mergeCell ref="A26:E26"/>
    <mergeCell ref="A34:H34"/>
    <mergeCell ref="A28:E28"/>
    <mergeCell ref="A29:E29"/>
    <mergeCell ref="A30:E30"/>
    <mergeCell ref="F30:H30"/>
    <mergeCell ref="G33:H33"/>
    <mergeCell ref="A33:F33"/>
    <mergeCell ref="A9:E10"/>
    <mergeCell ref="A11:E11"/>
    <mergeCell ref="A12:E12"/>
    <mergeCell ref="A13:E13"/>
    <mergeCell ref="A27:E27"/>
    <mergeCell ref="F31:H31"/>
    <mergeCell ref="G32:H32"/>
    <mergeCell ref="A31:E31"/>
    <mergeCell ref="A21:E21"/>
    <mergeCell ref="A3:G4"/>
    <mergeCell ref="A5:H5"/>
    <mergeCell ref="A6:H6"/>
    <mergeCell ref="C7:G7"/>
    <mergeCell ref="A32:F32"/>
    <mergeCell ref="F9:H9"/>
    <mergeCell ref="A25:E25"/>
    <mergeCell ref="A15:E15"/>
    <mergeCell ref="A22:E22"/>
    <mergeCell ref="A23:E23"/>
    <mergeCell ref="A14:E14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view="pageBreakPreview" topLeftCell="A25" zoomScale="140" zoomScaleSheetLayoutView="140" workbookViewId="0">
      <pane ySplit="1" activePane="bottomLeft"/>
      <selection activeCell="N3" sqref="N3:O3"/>
      <selection pane="bottomLeft" activeCell="N3" sqref="N3:O3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7" width="13.5703125" customWidth="1"/>
  </cols>
  <sheetData>
    <row r="1" spans="1:7" x14ac:dyDescent="0.2">
      <c r="A1" s="395" t="s">
        <v>282</v>
      </c>
      <c r="B1" s="395"/>
      <c r="C1" s="395"/>
      <c r="D1" s="395"/>
      <c r="E1" s="395"/>
      <c r="F1" s="395"/>
      <c r="G1" s="395"/>
    </row>
    <row r="2" spans="1:7" x14ac:dyDescent="0.2">
      <c r="A2" s="396"/>
      <c r="B2" s="396"/>
      <c r="C2" s="396"/>
      <c r="D2" s="396"/>
      <c r="E2" s="396"/>
      <c r="F2" s="396"/>
      <c r="G2" s="396"/>
    </row>
    <row r="3" spans="1:7" x14ac:dyDescent="0.2">
      <c r="A3" s="372" t="s">
        <v>148</v>
      </c>
      <c r="B3" s="372"/>
      <c r="C3" s="372"/>
      <c r="D3" s="372"/>
      <c r="E3" s="372"/>
      <c r="F3" s="372"/>
      <c r="G3" s="5" t="s">
        <v>4</v>
      </c>
    </row>
    <row r="4" spans="1:7" ht="18" x14ac:dyDescent="0.2">
      <c r="A4" s="372"/>
      <c r="B4" s="372"/>
      <c r="C4" s="372"/>
      <c r="D4" s="372"/>
      <c r="E4" s="372"/>
      <c r="F4" s="372"/>
      <c r="G4" s="39" t="s">
        <v>149</v>
      </c>
    </row>
    <row r="5" spans="1:7" x14ac:dyDescent="0.2">
      <c r="A5" s="375" t="s">
        <v>6</v>
      </c>
      <c r="B5" s="375"/>
      <c r="C5" s="375"/>
      <c r="D5" s="375"/>
      <c r="E5" s="375"/>
      <c r="F5" s="375"/>
      <c r="G5" s="375"/>
    </row>
    <row r="6" spans="1:7" x14ac:dyDescent="0.2">
      <c r="A6" s="521"/>
      <c r="B6" s="521"/>
      <c r="C6" s="521"/>
      <c r="D6" s="521"/>
      <c r="E6" s="521"/>
      <c r="F6" s="521"/>
      <c r="G6" s="521"/>
    </row>
    <row r="7" spans="1:7" x14ac:dyDescent="0.2">
      <c r="A7" s="346" t="s">
        <v>7</v>
      </c>
      <c r="B7" s="346"/>
      <c r="C7" s="346" t="s">
        <v>8</v>
      </c>
      <c r="D7" s="346"/>
      <c r="E7" s="346"/>
      <c r="F7" s="346"/>
      <c r="G7" s="6" t="s">
        <v>9</v>
      </c>
    </row>
    <row r="8" spans="1:7" x14ac:dyDescent="0.2">
      <c r="A8" s="10" t="s">
        <v>194</v>
      </c>
      <c r="B8" s="42"/>
      <c r="C8" s="10" t="s">
        <v>205</v>
      </c>
      <c r="D8" s="103"/>
      <c r="E8" s="103"/>
      <c r="F8" s="70"/>
      <c r="G8" s="160"/>
    </row>
    <row r="9" spans="1:7" ht="13.5" customHeight="1" x14ac:dyDescent="0.2">
      <c r="A9" s="493" t="s">
        <v>100</v>
      </c>
      <c r="B9" s="493"/>
      <c r="C9" s="493"/>
      <c r="D9" s="493"/>
      <c r="E9" s="493"/>
      <c r="F9" s="419" t="s">
        <v>127</v>
      </c>
      <c r="G9" s="419"/>
    </row>
    <row r="10" spans="1:7" x14ac:dyDescent="0.2">
      <c r="A10" s="493"/>
      <c r="B10" s="493"/>
      <c r="C10" s="493"/>
      <c r="D10" s="493"/>
      <c r="E10" s="493"/>
      <c r="F10" s="126" t="s">
        <v>128</v>
      </c>
      <c r="G10" s="126" t="s">
        <v>129</v>
      </c>
    </row>
    <row r="11" spans="1:7" x14ac:dyDescent="0.2">
      <c r="A11" s="45" t="s">
        <v>88</v>
      </c>
      <c r="B11" s="520" t="s">
        <v>150</v>
      </c>
      <c r="C11" s="520"/>
      <c r="D11" s="520"/>
      <c r="E11" s="520"/>
      <c r="F11" s="45"/>
      <c r="G11" s="161"/>
    </row>
    <row r="12" spans="1:7" x14ac:dyDescent="0.2">
      <c r="A12" s="128" t="s">
        <v>151</v>
      </c>
      <c r="B12" s="162" t="s">
        <v>152</v>
      </c>
      <c r="C12" s="163"/>
      <c r="D12" s="163"/>
      <c r="E12" s="163"/>
      <c r="F12" s="164">
        <v>0</v>
      </c>
      <c r="G12" s="165">
        <f>ROUND(F12*'FSUP-I EQUIPE TÉCNICA'!L$42,2)</f>
        <v>0</v>
      </c>
    </row>
    <row r="13" spans="1:7" x14ac:dyDescent="0.2">
      <c r="A13" s="128" t="s">
        <v>63</v>
      </c>
      <c r="B13" s="162" t="s">
        <v>153</v>
      </c>
      <c r="C13" s="163"/>
      <c r="D13" s="163"/>
      <c r="E13" s="163"/>
      <c r="F13" s="164">
        <v>0.2</v>
      </c>
      <c r="G13" s="165">
        <f>ROUND(F13*'FSUP-I EQUIPE TÉCNICA'!L$42,2)</f>
        <v>205886.91</v>
      </c>
    </row>
    <row r="14" spans="1:7" x14ac:dyDescent="0.2">
      <c r="A14" s="128" t="s">
        <v>64</v>
      </c>
      <c r="B14" s="162" t="s">
        <v>154</v>
      </c>
      <c r="C14" s="163"/>
      <c r="D14" s="163"/>
      <c r="E14" s="163"/>
      <c r="F14" s="164">
        <v>0.08</v>
      </c>
      <c r="G14" s="165">
        <f>ROUND(F14*'FSUP-I EQUIPE TÉCNICA'!L$42,2)</f>
        <v>82354.759999999995</v>
      </c>
    </row>
    <row r="15" spans="1:7" x14ac:dyDescent="0.2">
      <c r="A15" s="128" t="s">
        <v>155</v>
      </c>
      <c r="B15" s="162" t="s">
        <v>156</v>
      </c>
      <c r="C15" s="163"/>
      <c r="D15" s="163"/>
      <c r="E15" s="163"/>
      <c r="F15" s="164">
        <v>2E-3</v>
      </c>
      <c r="G15" s="165">
        <f>ROUND(F15*'FSUP-I EQUIPE TÉCNICA'!L$42,2)</f>
        <v>2058.87</v>
      </c>
    </row>
    <row r="16" spans="1:7" x14ac:dyDescent="0.2">
      <c r="A16" s="128" t="s">
        <v>157</v>
      </c>
      <c r="B16" s="162" t="s">
        <v>158</v>
      </c>
      <c r="C16" s="163"/>
      <c r="D16" s="163"/>
      <c r="E16" s="163"/>
      <c r="F16" s="164">
        <v>2.5000000000000001E-2</v>
      </c>
      <c r="G16" s="165">
        <f>ROUND(F16*'FSUP-I EQUIPE TÉCNICA'!L$42,2)</f>
        <v>25735.86</v>
      </c>
    </row>
    <row r="17" spans="1:7" x14ac:dyDescent="0.2">
      <c r="A17" s="128" t="s">
        <v>159</v>
      </c>
      <c r="B17" s="162" t="s">
        <v>160</v>
      </c>
      <c r="C17" s="163"/>
      <c r="D17" s="163"/>
      <c r="E17" s="163"/>
      <c r="F17" s="164">
        <v>6.0000000000000001E-3</v>
      </c>
      <c r="G17" s="165">
        <f>ROUND(F17*'FSUP-I EQUIPE TÉCNICA'!L$42,2)</f>
        <v>6176.61</v>
      </c>
    </row>
    <row r="18" spans="1:7" x14ac:dyDescent="0.2">
      <c r="A18" s="128" t="s">
        <v>161</v>
      </c>
      <c r="B18" s="162" t="s">
        <v>162</v>
      </c>
      <c r="C18" s="163"/>
      <c r="D18" s="163"/>
      <c r="E18" s="163"/>
      <c r="F18" s="164">
        <v>0.03</v>
      </c>
      <c r="G18" s="165">
        <f>ROUND(F18*'FSUP-I EQUIPE TÉCNICA'!L$42,2)</f>
        <v>30883.040000000001</v>
      </c>
    </row>
    <row r="19" spans="1:7" x14ac:dyDescent="0.2">
      <c r="A19" s="128" t="s">
        <v>163</v>
      </c>
      <c r="B19" s="162" t="s">
        <v>164</v>
      </c>
      <c r="C19" s="163"/>
      <c r="D19" s="163"/>
      <c r="E19" s="163"/>
      <c r="F19" s="164">
        <v>0.01</v>
      </c>
      <c r="G19" s="165">
        <f>ROUND(F19*'FSUP-I EQUIPE TÉCNICA'!L$42,2)</f>
        <v>10294.35</v>
      </c>
    </row>
    <row r="20" spans="1:7" x14ac:dyDescent="0.2">
      <c r="A20" s="128" t="s">
        <v>165</v>
      </c>
      <c r="B20" s="162" t="s">
        <v>166</v>
      </c>
      <c r="C20" s="163"/>
      <c r="D20" s="163"/>
      <c r="E20" s="163"/>
      <c r="F20" s="166">
        <v>1.4999999999999999E-2</v>
      </c>
      <c r="G20" s="165">
        <f>ROUND(F20*'FSUP-I EQUIPE TÉCNICA'!L$42,2)</f>
        <v>15441.52</v>
      </c>
    </row>
    <row r="21" spans="1:7" x14ac:dyDescent="0.2">
      <c r="A21" s="512" t="s">
        <v>167</v>
      </c>
      <c r="B21" s="512"/>
      <c r="C21" s="512"/>
      <c r="D21" s="512"/>
      <c r="E21" s="512"/>
      <c r="F21" s="167">
        <f>ROUND(SUM(F12:F20),4)</f>
        <v>0.36799999999999999</v>
      </c>
      <c r="G21" s="168">
        <f>ROUND(SUM(G12:G20),2)</f>
        <v>378831.92</v>
      </c>
    </row>
    <row r="22" spans="1:7" x14ac:dyDescent="0.2">
      <c r="A22" s="525"/>
      <c r="B22" s="525"/>
      <c r="C22" s="525"/>
      <c r="D22" s="525"/>
      <c r="E22" s="525"/>
      <c r="F22" s="525"/>
      <c r="G22" s="169"/>
    </row>
    <row r="23" spans="1:7" x14ac:dyDescent="0.2">
      <c r="A23" s="124" t="s">
        <v>168</v>
      </c>
      <c r="B23" s="526" t="s">
        <v>169</v>
      </c>
      <c r="C23" s="527"/>
      <c r="D23" s="527"/>
      <c r="E23" s="527"/>
      <c r="F23" s="269"/>
      <c r="G23" s="125"/>
    </row>
    <row r="24" spans="1:7" x14ac:dyDescent="0.2">
      <c r="A24" s="270" t="s">
        <v>55</v>
      </c>
      <c r="B24" s="271" t="s">
        <v>224</v>
      </c>
      <c r="C24" s="268"/>
      <c r="D24" s="268"/>
      <c r="E24" s="268"/>
      <c r="F24" s="273">
        <v>0</v>
      </c>
      <c r="G24" s="165">
        <f>ROUND(F24*'FSUP-I EQUIPE TÉCNICA'!L$42,2)</f>
        <v>0</v>
      </c>
    </row>
    <row r="25" spans="1:7" x14ac:dyDescent="0.2">
      <c r="A25" s="270" t="s">
        <v>56</v>
      </c>
      <c r="B25" s="515" t="s">
        <v>225</v>
      </c>
      <c r="C25" s="516"/>
      <c r="D25" s="268"/>
      <c r="E25" s="268"/>
      <c r="F25" s="273">
        <v>0</v>
      </c>
      <c r="G25" s="165">
        <f>ROUND(F25*'FSUP-I EQUIPE TÉCNICA'!L$42,2)</f>
        <v>0</v>
      </c>
    </row>
    <row r="26" spans="1:7" x14ac:dyDescent="0.2">
      <c r="A26" s="270" t="s">
        <v>216</v>
      </c>
      <c r="B26" s="507" t="s">
        <v>226</v>
      </c>
      <c r="C26" s="508"/>
      <c r="D26" s="268"/>
      <c r="E26" s="268"/>
      <c r="F26" s="273">
        <v>7.0000000000000001E-3</v>
      </c>
      <c r="G26" s="165">
        <f>ROUND(F26*'FSUP-I EQUIPE TÉCNICA'!L$42,2)</f>
        <v>7206.04</v>
      </c>
    </row>
    <row r="27" spans="1:7" x14ac:dyDescent="0.2">
      <c r="A27" s="270" t="s">
        <v>217</v>
      </c>
      <c r="B27" s="507" t="s">
        <v>170</v>
      </c>
      <c r="C27" s="508"/>
      <c r="D27" s="268"/>
      <c r="E27" s="268"/>
      <c r="F27" s="273">
        <v>8.3299999999999999E-2</v>
      </c>
      <c r="G27" s="165">
        <f>ROUND(F27*'FSUP-I EQUIPE TÉCNICA'!L$42,2)</f>
        <v>85751.9</v>
      </c>
    </row>
    <row r="28" spans="1:7" x14ac:dyDescent="0.2">
      <c r="A28" s="270" t="s">
        <v>218</v>
      </c>
      <c r="B28" s="507" t="s">
        <v>227</v>
      </c>
      <c r="C28" s="508"/>
      <c r="D28" s="268"/>
      <c r="E28" s="268"/>
      <c r="F28" s="273">
        <v>5.0000000000000001E-4</v>
      </c>
      <c r="G28" s="165">
        <f>ROUND(F28*'FSUP-I EQUIPE TÉCNICA'!L$42,2)</f>
        <v>514.72</v>
      </c>
    </row>
    <row r="29" spans="1:7" x14ac:dyDescent="0.2">
      <c r="A29" s="270" t="s">
        <v>219</v>
      </c>
      <c r="B29" s="507" t="s">
        <v>228</v>
      </c>
      <c r="C29" s="508"/>
      <c r="D29" s="268"/>
      <c r="E29" s="268"/>
      <c r="F29" s="273">
        <v>5.5999999999999999E-3</v>
      </c>
      <c r="G29" s="165">
        <f>ROUND(F29*'FSUP-I EQUIPE TÉCNICA'!L$42,2)</f>
        <v>5764.83</v>
      </c>
    </row>
    <row r="30" spans="1:7" x14ac:dyDescent="0.2">
      <c r="A30" s="270" t="s">
        <v>220</v>
      </c>
      <c r="B30" s="507" t="s">
        <v>229</v>
      </c>
      <c r="C30" s="508"/>
      <c r="D30" s="268"/>
      <c r="E30" s="268"/>
      <c r="F30" s="273">
        <v>0</v>
      </c>
      <c r="G30" s="165">
        <f>ROUND(F30*'FSUP-I EQUIPE TÉCNICA'!L$42,2)</f>
        <v>0</v>
      </c>
    </row>
    <row r="31" spans="1:7" x14ac:dyDescent="0.2">
      <c r="A31" s="270" t="s">
        <v>221</v>
      </c>
      <c r="B31" s="507" t="s">
        <v>230</v>
      </c>
      <c r="C31" s="508"/>
      <c r="D31" s="268"/>
      <c r="E31" s="268"/>
      <c r="F31" s="273">
        <v>8.0000000000000004E-4</v>
      </c>
      <c r="G31" s="165">
        <f>ROUND(F31*'FSUP-I EQUIPE TÉCNICA'!L$42,2)</f>
        <v>823.55</v>
      </c>
    </row>
    <row r="32" spans="1:7" x14ac:dyDescent="0.2">
      <c r="A32" s="270" t="s">
        <v>222</v>
      </c>
      <c r="B32" s="507" t="s">
        <v>231</v>
      </c>
      <c r="C32" s="508"/>
      <c r="D32" s="268"/>
      <c r="E32" s="268"/>
      <c r="F32" s="273">
        <v>7.7899999999999997E-2</v>
      </c>
      <c r="G32" s="165">
        <f>ROUND(F32*'FSUP-I EQUIPE TÉCNICA'!L$42,2)</f>
        <v>80192.95</v>
      </c>
    </row>
    <row r="33" spans="1:7" x14ac:dyDescent="0.2">
      <c r="A33" s="270" t="s">
        <v>223</v>
      </c>
      <c r="B33" s="507" t="s">
        <v>232</v>
      </c>
      <c r="C33" s="508"/>
      <c r="D33" s="170"/>
      <c r="E33" s="170"/>
      <c r="F33" s="273">
        <v>2.0000000000000001E-4</v>
      </c>
      <c r="G33" s="165">
        <f>ROUND(F33*'FSUP-I EQUIPE TÉCNICA'!L$42,2)</f>
        <v>205.89</v>
      </c>
    </row>
    <row r="34" spans="1:7" x14ac:dyDescent="0.2">
      <c r="A34" s="512" t="s">
        <v>171</v>
      </c>
      <c r="B34" s="513"/>
      <c r="C34" s="513"/>
      <c r="D34" s="512"/>
      <c r="E34" s="512"/>
      <c r="F34" s="272">
        <f>ROUND(SUM(F24:F33),4)</f>
        <v>0.17530000000000001</v>
      </c>
      <c r="G34" s="168">
        <f>ROUND(SUM(G24:G33),2)</f>
        <v>180459.88</v>
      </c>
    </row>
    <row r="35" spans="1:7" x14ac:dyDescent="0.2">
      <c r="A35" s="172"/>
      <c r="B35" s="514"/>
      <c r="C35" s="514"/>
      <c r="D35" s="514"/>
      <c r="E35" s="514"/>
      <c r="F35" s="514"/>
      <c r="G35" s="514"/>
    </row>
    <row r="36" spans="1:7" x14ac:dyDescent="0.2">
      <c r="A36" s="124" t="s">
        <v>58</v>
      </c>
      <c r="B36" s="527" t="s">
        <v>172</v>
      </c>
      <c r="C36" s="527"/>
      <c r="D36" s="527"/>
      <c r="E36" s="527"/>
      <c r="F36" s="124"/>
      <c r="G36" s="125"/>
    </row>
    <row r="37" spans="1:7" x14ac:dyDescent="0.2">
      <c r="A37" s="128" t="s">
        <v>173</v>
      </c>
      <c r="B37" s="529" t="s">
        <v>174</v>
      </c>
      <c r="C37" s="529"/>
      <c r="D37" s="529"/>
      <c r="E37" s="529"/>
      <c r="F37" s="164">
        <v>3.85E-2</v>
      </c>
      <c r="G37" s="165">
        <f>ROUND(F37*'FSUP-I EQUIPE TÉCNICA'!L$42,2)</f>
        <v>39633.230000000003</v>
      </c>
    </row>
    <row r="38" spans="1:7" x14ac:dyDescent="0.2">
      <c r="A38" s="128" t="s">
        <v>175</v>
      </c>
      <c r="B38" s="529" t="s">
        <v>176</v>
      </c>
      <c r="C38" s="529"/>
      <c r="D38" s="529"/>
      <c r="E38" s="529"/>
      <c r="F38" s="164">
        <v>2.7799999999999998E-2</v>
      </c>
      <c r="G38" s="165">
        <f>ROUND(F38*'FSUP-I EQUIPE TÉCNICA'!L$42,2)</f>
        <v>28618.28</v>
      </c>
    </row>
    <row r="39" spans="1:7" x14ac:dyDescent="0.2">
      <c r="A39" s="128" t="s">
        <v>177</v>
      </c>
      <c r="B39" s="509" t="s">
        <v>237</v>
      </c>
      <c r="C39" s="510"/>
      <c r="D39" s="510"/>
      <c r="E39" s="511"/>
      <c r="F39" s="171">
        <v>4.1999999999999997E-3</v>
      </c>
      <c r="G39" s="165">
        <f>ROUND(F39*'FSUP-I EQUIPE TÉCNICA'!L$42,2)</f>
        <v>4323.63</v>
      </c>
    </row>
    <row r="40" spans="1:7" x14ac:dyDescent="0.2">
      <c r="A40" s="128" t="s">
        <v>233</v>
      </c>
      <c r="B40" s="529" t="s">
        <v>236</v>
      </c>
      <c r="C40" s="529"/>
      <c r="D40" s="529"/>
      <c r="E40" s="529"/>
      <c r="F40" s="171">
        <v>1.1999999999999999E-3</v>
      </c>
      <c r="G40" s="165">
        <f>ROUND(F40*'FSUP-I EQUIPE TÉCNICA'!L$42,2)</f>
        <v>1235.32</v>
      </c>
    </row>
    <row r="41" spans="1:7" x14ac:dyDescent="0.2">
      <c r="A41" s="128" t="s">
        <v>234</v>
      </c>
      <c r="B41" s="529" t="s">
        <v>235</v>
      </c>
      <c r="C41" s="529"/>
      <c r="D41" s="529"/>
      <c r="E41" s="529"/>
      <c r="F41" s="171">
        <v>4.9500000000000002E-2</v>
      </c>
      <c r="G41" s="165">
        <f>ROUND(F41*'FSUP-I EQUIPE TÉCNICA'!L$42,2)</f>
        <v>50957.01</v>
      </c>
    </row>
    <row r="42" spans="1:7" x14ac:dyDescent="0.2">
      <c r="A42" s="512" t="s">
        <v>178</v>
      </c>
      <c r="B42" s="512"/>
      <c r="C42" s="512"/>
      <c r="D42" s="512"/>
      <c r="E42" s="512"/>
      <c r="F42" s="167">
        <f>ROUND(SUM(F37:F41),4)</f>
        <v>0.1212</v>
      </c>
      <c r="G42" s="168">
        <f>ROUND(SUM(G37:G41),2)</f>
        <v>124767.47</v>
      </c>
    </row>
    <row r="43" spans="1:7" x14ac:dyDescent="0.2">
      <c r="A43" s="531"/>
      <c r="B43" s="531"/>
      <c r="C43" s="531"/>
      <c r="D43" s="531"/>
      <c r="E43" s="531"/>
      <c r="F43" s="531"/>
      <c r="G43" s="531"/>
    </row>
    <row r="44" spans="1:7" x14ac:dyDescent="0.2">
      <c r="A44" s="124" t="s">
        <v>179</v>
      </c>
      <c r="B44" s="527" t="s">
        <v>180</v>
      </c>
      <c r="C44" s="527"/>
      <c r="D44" s="527"/>
      <c r="E44" s="527"/>
      <c r="F44" s="124"/>
      <c r="G44" s="125"/>
    </row>
    <row r="45" spans="1:7" x14ac:dyDescent="0.2">
      <c r="A45" s="128" t="s">
        <v>181</v>
      </c>
      <c r="B45" s="530" t="s">
        <v>182</v>
      </c>
      <c r="C45" s="530"/>
      <c r="D45" s="530"/>
      <c r="E45" s="530"/>
      <c r="F45" s="164">
        <v>6.4500000000000002E-2</v>
      </c>
      <c r="G45" s="165">
        <f>ROUND(F45*'FSUP-I EQUIPE TÉCNICA'!L$42,2)</f>
        <v>66398.53</v>
      </c>
    </row>
    <row r="46" spans="1:7" x14ac:dyDescent="0.2">
      <c r="A46" s="128" t="s">
        <v>183</v>
      </c>
      <c r="B46" s="530" t="s">
        <v>184</v>
      </c>
      <c r="C46" s="530"/>
      <c r="D46" s="530"/>
      <c r="E46" s="530"/>
      <c r="F46" s="171">
        <v>4.4000000000000003E-3</v>
      </c>
      <c r="G46" s="165">
        <f>ROUND(F46*'FSUP-I EQUIPE TÉCNICA'!L$42,2)</f>
        <v>4529.51</v>
      </c>
    </row>
    <row r="47" spans="1:7" x14ac:dyDescent="0.2">
      <c r="A47" s="512" t="s">
        <v>185</v>
      </c>
      <c r="B47" s="512"/>
      <c r="C47" s="512"/>
      <c r="D47" s="512"/>
      <c r="E47" s="512"/>
      <c r="F47" s="167">
        <f>SUM(F45:F46)</f>
        <v>6.8900000000000003E-2</v>
      </c>
      <c r="G47" s="168">
        <f>ROUND(SUM(G45:G46),2)</f>
        <v>70928.039999999994</v>
      </c>
    </row>
    <row r="48" spans="1:7" x14ac:dyDescent="0.2">
      <c r="A48" s="173"/>
      <c r="B48" s="174"/>
      <c r="C48" s="174"/>
      <c r="D48" s="174"/>
      <c r="E48" s="174"/>
      <c r="F48" s="175"/>
      <c r="G48" s="176"/>
    </row>
    <row r="49" spans="1:7" x14ac:dyDescent="0.2">
      <c r="A49" s="528" t="s">
        <v>186</v>
      </c>
      <c r="B49" s="528"/>
      <c r="C49" s="528"/>
      <c r="D49" s="528"/>
      <c r="E49" s="528"/>
      <c r="F49" s="290">
        <f>ROUND(F21+F34+F42+F47,4)</f>
        <v>0.73340000000000005</v>
      </c>
      <c r="G49" s="177">
        <f>ROUND(G21+G34+G42+G47,2)</f>
        <v>754987.31</v>
      </c>
    </row>
    <row r="50" spans="1:7" x14ac:dyDescent="0.2">
      <c r="A50" s="146" t="s">
        <v>29</v>
      </c>
      <c r="B50" s="147"/>
      <c r="C50" s="148"/>
      <c r="D50" s="146" t="s">
        <v>30</v>
      </c>
      <c r="E50" s="147"/>
      <c r="F50" s="147"/>
      <c r="G50" s="148"/>
    </row>
    <row r="51" spans="1:7" x14ac:dyDescent="0.2">
      <c r="A51" s="522"/>
      <c r="B51" s="523"/>
      <c r="C51" s="407"/>
      <c r="D51" s="522"/>
      <c r="E51" s="523"/>
      <c r="F51" s="523"/>
      <c r="G51" s="407"/>
    </row>
    <row r="52" spans="1:7" x14ac:dyDescent="0.2">
      <c r="A52" s="121" t="s">
        <v>31</v>
      </c>
      <c r="B52" s="149"/>
      <c r="C52" s="149"/>
      <c r="D52" s="149"/>
      <c r="E52" s="122"/>
      <c r="F52" s="121" t="s">
        <v>32</v>
      </c>
      <c r="G52" s="122"/>
    </row>
    <row r="53" spans="1:7" x14ac:dyDescent="0.2">
      <c r="A53" s="40"/>
      <c r="B53" s="41"/>
      <c r="C53" s="41"/>
      <c r="D53" s="41"/>
      <c r="E53" s="32"/>
      <c r="F53" s="453"/>
      <c r="G53" s="524"/>
    </row>
    <row r="54" spans="1:7" x14ac:dyDescent="0.2">
      <c r="A54" s="119" t="s">
        <v>145</v>
      </c>
      <c r="B54" s="109"/>
      <c r="C54" s="109"/>
      <c r="D54" s="109"/>
      <c r="E54" s="109"/>
      <c r="F54" s="109"/>
      <c r="G54" s="178"/>
    </row>
    <row r="55" spans="1:7" x14ac:dyDescent="0.2">
      <c r="A55" s="146" t="s">
        <v>187</v>
      </c>
      <c r="B55" s="147"/>
      <c r="C55" s="147"/>
      <c r="D55" s="147"/>
      <c r="E55" s="147"/>
      <c r="F55" s="147"/>
      <c r="G55" s="148"/>
    </row>
    <row r="56" spans="1:7" x14ac:dyDescent="0.2">
      <c r="A56" s="517" t="s">
        <v>188</v>
      </c>
      <c r="B56" s="518"/>
      <c r="C56" s="518"/>
      <c r="D56" s="518"/>
      <c r="E56" s="518"/>
      <c r="F56" s="518"/>
      <c r="G56" s="519"/>
    </row>
    <row r="57" spans="1:7" x14ac:dyDescent="0.2">
      <c r="A57" s="517"/>
      <c r="B57" s="518"/>
      <c r="C57" s="518"/>
      <c r="D57" s="518"/>
      <c r="E57" s="518"/>
      <c r="F57" s="518"/>
      <c r="G57" s="519"/>
    </row>
    <row r="58" spans="1:7" x14ac:dyDescent="0.2">
      <c r="A58" s="119"/>
      <c r="B58" s="109"/>
      <c r="C58" s="109"/>
      <c r="D58" s="109"/>
      <c r="E58" s="109"/>
      <c r="F58" s="109"/>
      <c r="G58" s="178"/>
    </row>
    <row r="59" spans="1:7" x14ac:dyDescent="0.2">
      <c r="A59" s="157"/>
      <c r="B59" s="158"/>
      <c r="C59" s="158"/>
      <c r="D59" s="158"/>
      <c r="E59" s="158"/>
      <c r="F59" s="158"/>
      <c r="G59" s="159"/>
    </row>
  </sheetData>
  <sheetProtection selectLockedCells="1" selectUnlockedCells="1"/>
  <mergeCells count="40">
    <mergeCell ref="A49:E49"/>
    <mergeCell ref="B36:E36"/>
    <mergeCell ref="B37:E37"/>
    <mergeCell ref="B38:E38"/>
    <mergeCell ref="B41:E41"/>
    <mergeCell ref="B46:E46"/>
    <mergeCell ref="A47:E47"/>
    <mergeCell ref="A43:G43"/>
    <mergeCell ref="B44:E44"/>
    <mergeCell ref="B45:E45"/>
    <mergeCell ref="A42:E42"/>
    <mergeCell ref="B40:E40"/>
    <mergeCell ref="A56:G57"/>
    <mergeCell ref="A1:G2"/>
    <mergeCell ref="B11:E11"/>
    <mergeCell ref="A3:F4"/>
    <mergeCell ref="A5:G5"/>
    <mergeCell ref="A6:G6"/>
    <mergeCell ref="A7:B7"/>
    <mergeCell ref="C7:F7"/>
    <mergeCell ref="A9:E10"/>
    <mergeCell ref="F9:G9"/>
    <mergeCell ref="A51:C51"/>
    <mergeCell ref="D51:G51"/>
    <mergeCell ref="F53:G53"/>
    <mergeCell ref="A21:E21"/>
    <mergeCell ref="A22:F22"/>
    <mergeCell ref="B23:E23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9:E39"/>
    <mergeCell ref="A34:E34"/>
    <mergeCell ref="B35:G35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5A823DF34875438B96C6F5E4CB8532" ma:contentTypeVersion="0" ma:contentTypeDescription="Crie um novo documento." ma:contentTypeScope="" ma:versionID="e5edac4ed35096c9a15c100284206758">
  <xsd:schema xmlns:xsd="http://www.w3.org/2001/XMLSchema" xmlns:xs="http://www.w3.org/2001/XMLSchema" xmlns:p="http://schemas.microsoft.com/office/2006/metadata/properties" xmlns:ns2="a1e48662-16a4-40f2-b1e7-32676133bcd9" targetNamespace="http://schemas.microsoft.com/office/2006/metadata/properties" ma:root="true" ma:fieldsID="e617bda26bef8090b709426b21fe54af" ns2:_="">
    <xsd:import namespace="a1e48662-16a4-40f2-b1e7-32676133bcd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48662-16a4-40f2-b1e7-32676133bc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e48662-16a4-40f2-b1e7-32676133bcd9">6TSJ6WNAJK4R-1990-75408</_dlc_DocId>
    <_dlc_DocIdUrl xmlns="a1e48662-16a4-40f2-b1e7-32676133bcd9">
      <Url>http://portal.arcadislogos.net/dma/codevasf/_layouts/DocIdRedir.aspx?ID=6TSJ6WNAJK4R-1990-75408</Url>
      <Description>6TSJ6WNAJK4R-1990-75408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A8E0A9-D42B-4E03-8601-F1C86CA9A56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78DF1A3-6E60-43CB-B8DA-15D99CCC4C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e48662-16a4-40f2-b1e7-32676133b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5E78C8-A836-4024-84CE-96AC0341B6D4}">
  <ds:schemaRefs>
    <ds:schemaRef ds:uri="http://purl.org/dc/terms/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a1e48662-16a4-40f2-b1e7-32676133bcd9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B2C05E00-A230-47C5-9063-8B3A7858B9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Resumo</vt:lpstr>
      <vt:lpstr>FSUP</vt:lpstr>
      <vt:lpstr>FSUP-I EQUIPE TÉCNICA</vt:lpstr>
      <vt:lpstr>FSUP-II VIAGENS</vt:lpstr>
      <vt:lpstr>FSUP-III Manutenção Operac</vt:lpstr>
      <vt:lpstr>FSUP-IV Mobiliz Desmob</vt:lpstr>
      <vt:lpstr>FSUP-V Det. custos Adm.</vt:lpstr>
      <vt:lpstr>FSUP-VI Det. Desp Fiscais</vt:lpstr>
      <vt:lpstr>FSUP-VII Det. Enc. Sociais</vt:lpstr>
      <vt:lpstr>FSUP!Area_de_impressao</vt:lpstr>
      <vt:lpstr>'FSUP-I EQUIPE TÉCNICA'!Area_de_impressao</vt:lpstr>
      <vt:lpstr>'FSUP-II VIAGENS'!Area_de_impressao</vt:lpstr>
      <vt:lpstr>'FSUP-III Manutenção Operac'!Area_de_impressao</vt:lpstr>
      <vt:lpstr>'FSUP-IV Mobiliz Desmob'!Area_de_impressao</vt:lpstr>
      <vt:lpstr>'FSUP-VI Det. Desp Fiscais'!Area_de_impressao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Bárbara Ferreira Mafra</dc:creator>
  <cp:lastModifiedBy>Raquel Pedroso Neiva</cp:lastModifiedBy>
  <cp:lastPrinted>2018-08-22T12:15:10Z</cp:lastPrinted>
  <dcterms:created xsi:type="dcterms:W3CDTF">2013-04-19T14:21:46Z</dcterms:created>
  <dcterms:modified xsi:type="dcterms:W3CDTF">2018-08-22T12:16:09Z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25017198-8a3e-4f11-9633-1efd0d7c8af1</vt:lpwstr>
  </property>
  <property fmtid="{D5CDD505-2E9C-101B-9397-08002B2CF9AE}" pid="3" name="ContentTypeId">
    <vt:lpwstr>0x010100505A823DF34875438B96C6F5E4CB8532</vt:lpwstr>
  </property>
</Properties>
</file>