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srv19\AR.GMA\TR ASSESSORIA AMBIENTAL\TR ASSESSORIA - VERSÃO FINAL - PR-SL\"/>
    </mc:Choice>
  </mc:AlternateContent>
  <bookViews>
    <workbookView xWindow="0" yWindow="60" windowWidth="20490" windowHeight="7695" tabRatio="818"/>
  </bookViews>
  <sheets>
    <sheet name="Resumo" sheetId="1" r:id="rId1"/>
    <sheet name="FSUP" sheetId="2" r:id="rId2"/>
    <sheet name="FSUP-I EQUIPE TÉCNICA" sheetId="3" r:id="rId3"/>
    <sheet name="FSUP-II VIAGENS" sheetId="4" r:id="rId4"/>
    <sheet name="FSUP-III Manutenção Operac" sheetId="5" r:id="rId5"/>
    <sheet name="FSUP-IV Mobiliz Desmob" sheetId="6" r:id="rId6"/>
    <sheet name="FSUP-V Det. custos Adm." sheetId="7" r:id="rId7"/>
    <sheet name="FSUP-VI Det. Desp Fiscais" sheetId="8" r:id="rId8"/>
    <sheet name="FSUP-VII Det. Enc. Sociais" sheetId="9" r:id="rId9"/>
  </sheets>
  <externalReferences>
    <externalReference r:id="rId10"/>
  </externalReferences>
  <definedNames>
    <definedName name="_xlnm.Print_Area" localSheetId="1">FSUP!$A$1:$O$46</definedName>
    <definedName name="_xlnm.Print_Area" localSheetId="2">'FSUP-I EQUIPE TÉCNICA'!$A$1:$M$60</definedName>
    <definedName name="_xlnm.Print_Area" localSheetId="3">'FSUP-II VIAGENS'!$A$1:$O$47</definedName>
    <definedName name="_xlnm.Print_Area" localSheetId="4">'FSUP-III Manutenção Operac'!$A$3:$K$51</definedName>
    <definedName name="_xlnm.Print_Area" localSheetId="5">'FSUP-IV Mobiliz Desmob'!$A$1:$N$47</definedName>
    <definedName name="_xlnm.Print_Area" localSheetId="7">'FSUP-VI Det. Desp Fiscais'!$A$1:$H$45</definedName>
    <definedName name="_xlnm.Print_Area" localSheetId="0">Resumo!$A$1:$O$3</definedName>
    <definedName name="COD_ATRIUM">#REF!</definedName>
    <definedName name="COD_SINAPI">#REF!</definedName>
    <definedName name="Excel_BuiltIn_Print_Area_10_1">#REF!</definedName>
    <definedName name="Excel_BuiltIn_Print_Area_11_1">#REF!</definedName>
    <definedName name="Excel_BuiltIn_Print_Area_13_1">('[1]Planilha IV'!$A$1:$F$35,'[1]Planilha IV'!$A$36:$F$101,'[1]Planilha IV'!$A$102:$F$146,'[1]Planilha IV'!$A$147:$F$224,'[1]Planilha IV'!$A$225:$F$283,'[1]Planilha IV'!$A$284:$F$369)</definedName>
    <definedName name="Excel_BuiltIn_Print_Area_15_1">#REF!</definedName>
    <definedName name="Excel_BuiltIn_Print_Area_16_1">#REF!</definedName>
    <definedName name="Excel_BuiltIn_Print_Area_17_1">#REF!</definedName>
    <definedName name="Excel_BuiltIn_Print_Area_18_1">#REF!</definedName>
    <definedName name="Excel_BuiltIn_Print_Area_20">#REF!</definedName>
    <definedName name="Excel_BuiltIn_Print_Area_4">'[1]Item 1.3 Adm. Local'!#REF!</definedName>
    <definedName name="Excel_BuiltIn_Print_Area_7_1">('[1]Item 1.3 Adm. Local'!#REF!,'[1]Item 1.3 Adm. Local'!#REF!,'[1]Item 1.3 Adm. Local'!#REF!,'[1]Item 1.3 Adm. Local'!#REF!,'[1]Item 1.3 Adm. Local'!#REF!)</definedName>
    <definedName name="Excel_BuiltIn_Print_Area_7_1_1">'[1]Item 1.3 Adm. Local'!#REF!</definedName>
    <definedName name="Excel_BuiltIn_Print_Area_8_1">('[1]Item 1.3 Adm. Local'!#REF!,'[1]Item 1.3 Adm. Local'!#REF!,'[1]Item 1.3 Adm. Local'!#REF!,'[1]Item 1.3 Adm. Local'!#REF!,'[1]Item 1.3 Adm. Local'!#REF!)</definedName>
    <definedName name="Excel_BuiltIn_Print_Area_9_1">#REF!</definedName>
    <definedName name="Excel_BuiltIn_Print_Titles_10">#REF!</definedName>
    <definedName name="Excel_BuiltIn_Print_Titles_13_1">#REF!</definedName>
    <definedName name="Excel_BuiltIn_Print_Titles_16">#REF!</definedName>
    <definedName name="Excel_BuiltIn_Print_Titles_18">#REF!</definedName>
    <definedName name="Excel_BuiltIn_Print_Titles_20">#REF!</definedName>
    <definedName name="Excel_BuiltIn_Print_Titles_9">#REF!</definedName>
  </definedNames>
  <calcPr calcId="162913"/>
</workbook>
</file>

<file path=xl/calcChain.xml><?xml version="1.0" encoding="utf-8"?>
<calcChain xmlns="http://schemas.openxmlformats.org/spreadsheetml/2006/main">
  <c r="I25" i="6" l="1"/>
  <c r="F37" i="3" l="1"/>
  <c r="F22" i="3"/>
  <c r="F16" i="3"/>
  <c r="F17" i="3"/>
  <c r="F15" i="3"/>
  <c r="A36" i="8" l="1"/>
  <c r="A52" i="3"/>
  <c r="A18" i="2"/>
  <c r="A33" i="2"/>
  <c r="P37" i="3"/>
  <c r="F29" i="8" l="1"/>
  <c r="A42" i="8" s="1"/>
  <c r="G14" i="6"/>
  <c r="F34" i="9" l="1"/>
  <c r="P17" i="3" l="1"/>
  <c r="P22" i="3"/>
  <c r="L15" i="3" l="1"/>
  <c r="M14" i="3"/>
  <c r="F14" i="3"/>
  <c r="J25" i="6" l="1"/>
  <c r="G14" i="3"/>
  <c r="N16" i="2"/>
  <c r="N19" i="2" s="1"/>
  <c r="G15" i="3"/>
  <c r="G16" i="3"/>
  <c r="L16" i="3"/>
  <c r="G17" i="3"/>
  <c r="L17" i="3"/>
  <c r="G22" i="3"/>
  <c r="L22" i="3"/>
  <c r="G37" i="3"/>
  <c r="L37" i="3"/>
  <c r="H13" i="4"/>
  <c r="H14" i="4"/>
  <c r="I12" i="5"/>
  <c r="I13" i="5"/>
  <c r="I17" i="5"/>
  <c r="I18" i="5"/>
  <c r="I19" i="5"/>
  <c r="I20" i="5"/>
  <c r="I21" i="5"/>
  <c r="I22" i="5"/>
  <c r="I23" i="5"/>
  <c r="I27" i="5"/>
  <c r="I28" i="5"/>
  <c r="I35" i="5"/>
  <c r="I36" i="5"/>
  <c r="I37" i="5"/>
  <c r="I38" i="5"/>
  <c r="I39" i="5"/>
  <c r="H14" i="6"/>
  <c r="K14" i="6"/>
  <c r="H25" i="6"/>
  <c r="F38" i="7"/>
  <c r="G13" i="8"/>
  <c r="F21" i="9"/>
  <c r="F42" i="9"/>
  <c r="F47" i="9"/>
  <c r="F49" i="9" s="1"/>
  <c r="H16" i="3" l="1"/>
  <c r="I16" i="3" s="1"/>
  <c r="J16" i="3" s="1"/>
  <c r="K16" i="3" s="1"/>
  <c r="L14" i="6"/>
  <c r="L41" i="6" s="1"/>
  <c r="N12" i="2" s="1"/>
  <c r="I40" i="5"/>
  <c r="N29" i="2" s="1"/>
  <c r="I14" i="5"/>
  <c r="N26" i="2" s="1"/>
  <c r="H32" i="4"/>
  <c r="N21" i="2" s="1"/>
  <c r="I25" i="5"/>
  <c r="N27" i="2" s="1"/>
  <c r="G12" i="8"/>
  <c r="G14" i="8"/>
  <c r="H41" i="6"/>
  <c r="N11" i="2" s="1"/>
  <c r="M42" i="3"/>
  <c r="H15" i="3"/>
  <c r="I15" i="3" s="1"/>
  <c r="H14" i="3"/>
  <c r="H17" i="3"/>
  <c r="H22" i="3"/>
  <c r="I22" i="3" s="1"/>
  <c r="L42" i="3"/>
  <c r="M13" i="4"/>
  <c r="I29" i="5"/>
  <c r="H37" i="3"/>
  <c r="I37" i="3" s="1"/>
  <c r="I17" i="3" l="1"/>
  <c r="J17" i="3" s="1"/>
  <c r="K17" i="3" s="1"/>
  <c r="I14" i="3"/>
  <c r="J14" i="3" s="1"/>
  <c r="K14" i="3" s="1"/>
  <c r="G29" i="8"/>
  <c r="N13" i="2"/>
  <c r="G37" i="9"/>
  <c r="G24" i="9"/>
  <c r="G28" i="9"/>
  <c r="G32" i="9"/>
  <c r="G39" i="9"/>
  <c r="G25" i="9"/>
  <c r="G29" i="9"/>
  <c r="G33" i="9"/>
  <c r="G34" i="9" s="1"/>
  <c r="G40" i="9"/>
  <c r="G26" i="9"/>
  <c r="G30" i="9"/>
  <c r="G12" i="9"/>
  <c r="G27" i="9"/>
  <c r="G31" i="9"/>
  <c r="J22" i="3"/>
  <c r="K22" i="3" s="1"/>
  <c r="M32" i="4"/>
  <c r="N22" i="2" s="1"/>
  <c r="N23" i="2" s="1"/>
  <c r="G19" i="9"/>
  <c r="G16" i="9"/>
  <c r="N15" i="2"/>
  <c r="G15" i="9"/>
  <c r="G17" i="9"/>
  <c r="G20" i="9"/>
  <c r="G18" i="9"/>
  <c r="G13" i="9"/>
  <c r="G14" i="9"/>
  <c r="G45" i="9"/>
  <c r="G41" i="9"/>
  <c r="J15" i="3"/>
  <c r="G38" i="9"/>
  <c r="G46" i="9"/>
  <c r="I30" i="5"/>
  <c r="J37" i="3"/>
  <c r="K37" i="3" s="1"/>
  <c r="N17" i="2" l="1"/>
  <c r="N33" i="2" s="1"/>
  <c r="G11" i="7" s="1"/>
  <c r="N18" i="2"/>
  <c r="N20" i="2" s="1"/>
  <c r="A49" i="5"/>
  <c r="A44" i="4"/>
  <c r="A35" i="2"/>
  <c r="J36" i="5"/>
  <c r="K36" i="5" s="1"/>
  <c r="J35" i="5"/>
  <c r="K35" i="5" s="1"/>
  <c r="J31" i="5"/>
  <c r="K31" i="5" s="1"/>
  <c r="J20" i="5"/>
  <c r="K20" i="5" s="1"/>
  <c r="J17" i="5"/>
  <c r="K17" i="5" s="1"/>
  <c r="I14" i="4"/>
  <c r="J14" i="4" s="1"/>
  <c r="J38" i="5"/>
  <c r="K38" i="5" s="1"/>
  <c r="J18" i="5"/>
  <c r="K18" i="5" s="1"/>
  <c r="J12" i="5"/>
  <c r="K12" i="5" s="1"/>
  <c r="A43" i="8"/>
  <c r="J37" i="5"/>
  <c r="K37" i="5" s="1"/>
  <c r="J28" i="5"/>
  <c r="K28" i="5" s="1"/>
  <c r="J27" i="5"/>
  <c r="K27" i="5" s="1"/>
  <c r="J21" i="5"/>
  <c r="K21" i="5" s="1"/>
  <c r="J13" i="5"/>
  <c r="K13" i="5" s="1"/>
  <c r="I13" i="4"/>
  <c r="J13" i="4" s="1"/>
  <c r="M14" i="6"/>
  <c r="N14" i="6" s="1"/>
  <c r="N41" i="6" s="1"/>
  <c r="J29" i="5"/>
  <c r="K29" i="5" s="1"/>
  <c r="J22" i="5"/>
  <c r="K22" i="5" s="1"/>
  <c r="I14" i="6"/>
  <c r="J14" i="6" s="1"/>
  <c r="J41" i="6" s="1"/>
  <c r="J39" i="5"/>
  <c r="K39" i="5" s="1"/>
  <c r="J30" i="5"/>
  <c r="K30" i="5" s="1"/>
  <c r="J19" i="5"/>
  <c r="K19" i="5" s="1"/>
  <c r="J23" i="5"/>
  <c r="K23" i="5" s="1"/>
  <c r="N13" i="4"/>
  <c r="O13" i="4" s="1"/>
  <c r="O32" i="4" s="1"/>
  <c r="K15" i="3"/>
  <c r="G47" i="9"/>
  <c r="G21" i="9"/>
  <c r="G42" i="9"/>
  <c r="I31" i="5"/>
  <c r="I33" i="5" s="1"/>
  <c r="N28" i="2" s="1"/>
  <c r="N31" i="2" s="1"/>
  <c r="J32" i="4" l="1"/>
  <c r="K40" i="5"/>
  <c r="K14" i="5"/>
  <c r="K25" i="5"/>
  <c r="K33" i="5"/>
  <c r="G49" i="9"/>
  <c r="N34" i="2"/>
  <c r="N35" i="2" s="1"/>
  <c r="G13" i="7"/>
  <c r="G12" i="7"/>
  <c r="N32" i="2"/>
  <c r="H12" i="8" l="1"/>
  <c r="G38" i="7"/>
  <c r="N1" i="1"/>
  <c r="N36" i="2" l="1"/>
  <c r="N2" i="1" s="1"/>
  <c r="H14" i="8"/>
  <c r="H13" i="8"/>
  <c r="N37" i="2" l="1"/>
  <c r="N3" i="1" s="1"/>
  <c r="H29" i="8"/>
</calcChain>
</file>

<file path=xl/sharedStrings.xml><?xml version="1.0" encoding="utf-8"?>
<sst xmlns="http://schemas.openxmlformats.org/spreadsheetml/2006/main" count="412" uniqueCount="270">
  <si>
    <t>TOTAL DOS CUSTOS DIRETOS</t>
  </si>
  <si>
    <t>TOTAL DO CUSTOS INDIRETOS</t>
  </si>
  <si>
    <t>TOTAL DA PROPOSTA</t>
  </si>
  <si>
    <t>PROPOSTA FINANCEIRA SUP. E APOIO A FISC. DE OBRA</t>
  </si>
  <si>
    <t>CODIGO:</t>
  </si>
  <si>
    <t>FSUP</t>
  </si>
  <si>
    <t>NOME DA CONSULTORA:</t>
  </si>
  <si>
    <t>PROJETO:</t>
  </si>
  <si>
    <t>OBJETO:</t>
  </si>
  <si>
    <t>EDITAL:</t>
  </si>
  <si>
    <t>SERVIÇOS PAGOS A PREÇO UNITÁRIO</t>
  </si>
  <si>
    <t>MOBILIZAÇÃO/DESMOBILIZAÇÃO</t>
  </si>
  <si>
    <t xml:space="preserve"> A1 - MOBILIZAÇÃO (FSUP-IV)</t>
  </si>
  <si>
    <t xml:space="preserve"> A2 - DESMOBILIZAÇÃO (FSUP-IV)</t>
  </si>
  <si>
    <t xml:space="preserve"> A - TOTAL DOS CUSTOS COM MOBILIZAÇÃO E DESMOBILIZAÇÃO</t>
  </si>
  <si>
    <t>MÃO-DE-OBRA</t>
  </si>
  <si>
    <t xml:space="preserve"> B1 - TOTAL DE SALÁRIO DA EQUIPE COM VÍNCULO (FSUP-I)</t>
  </si>
  <si>
    <t xml:space="preserve"> B2 - TOTAL DE SALÁRIO DO AUTÔNOMO (FSUP-I)</t>
  </si>
  <si>
    <t xml:space="preserve"> B - TOTAL DOS CUSTOS DE SALÁRIOS DA EQUIPE</t>
  </si>
  <si>
    <t xml:space="preserve"> C2 - ENCARGOS SOCIAIS DE B2 (20% DO B2)</t>
  </si>
  <si>
    <t xml:space="preserve"> C - TOTAL DOS CUSTOS COM ENCARGOS SOCIAIS</t>
  </si>
  <si>
    <t xml:space="preserve"> D1 - CUSTO TOTAL DAS PASSAGENS AÉREAS E TERRESTRES (FSUP-II)</t>
  </si>
  <si>
    <t xml:space="preserve"> D2 - CUSTO TOTAL DAS DIÁRIAS (FSUP-II)</t>
  </si>
  <si>
    <t xml:space="preserve"> D - TOTAL DO CUSTO COM VIAGENS</t>
  </si>
  <si>
    <t>MANUTENÇÃO OPERACIONAL</t>
  </si>
  <si>
    <t xml:space="preserve"> 1 - CUSTO DOS VEÍCULOS (FSUP-III, ITEM 1)</t>
  </si>
  <si>
    <t>E - TOTAL DOS PREÇOS COM MANUTENÇÃO OPERACIONAL</t>
  </si>
  <si>
    <t xml:space="preserve"> G - REMUNERAÇÃO DA EMPRESA (LUCRO) = (10% DE A + B + C + D + E + F)</t>
  </si>
  <si>
    <t>NOME DO INFORMANTE:</t>
  </si>
  <si>
    <t>QUALIFICAÇÃO:</t>
  </si>
  <si>
    <t>ASSINATURA:</t>
  </si>
  <si>
    <t>DATA:</t>
  </si>
  <si>
    <t>OBSERVAÇÃO:</t>
  </si>
  <si>
    <t>SALÁRIOS DA EQUIPE TÉCNICA</t>
  </si>
  <si>
    <t>FSUP- I</t>
  </si>
  <si>
    <t>EQUIPE TÉCNICA</t>
  </si>
  <si>
    <t>COMPOSIÇÃO DOS SALÁRIOS POR PROFISSÃO/FUNÇÃO</t>
  </si>
  <si>
    <t xml:space="preserve">CUSTOS </t>
  </si>
  <si>
    <t>SALÁRIO</t>
  </si>
  <si>
    <t>ENC.</t>
  </si>
  <si>
    <t xml:space="preserve">CUSTO </t>
  </si>
  <si>
    <t>R. EMP.</t>
  </si>
  <si>
    <t>DESP.</t>
  </si>
  <si>
    <t>HORA</t>
  </si>
  <si>
    <t>PROFISSÃO/FUNÇÃO</t>
  </si>
  <si>
    <t>S</t>
  </si>
  <si>
    <t>QTD</t>
  </si>
  <si>
    <t>CATEG.</t>
  </si>
  <si>
    <t>SOCIAIS</t>
  </si>
  <si>
    <t>ADM.</t>
  </si>
  <si>
    <t>LUCRO</t>
  </si>
  <si>
    <t>FISCAIS</t>
  </si>
  <si>
    <t>MENSAL</t>
  </si>
  <si>
    <t>TÉCNICA</t>
  </si>
  <si>
    <t>B1</t>
  </si>
  <si>
    <t>B2</t>
  </si>
  <si>
    <t>NÍVEL SUPERIOR</t>
  </si>
  <si>
    <t>C</t>
  </si>
  <si>
    <t>P1</t>
  </si>
  <si>
    <t>P2</t>
  </si>
  <si>
    <t>NÍVEL TÉCNICO</t>
  </si>
  <si>
    <t>T1</t>
  </si>
  <si>
    <t>NÍVEL AUXILIAR</t>
  </si>
  <si>
    <t>A2</t>
  </si>
  <si>
    <t>A3</t>
  </si>
  <si>
    <t>APOIO</t>
  </si>
  <si>
    <t>TOTAIS DOS  SALÁRIOS DA EQUIPE</t>
  </si>
  <si>
    <t>1 - UTILIZAR  OS PARÂMETROS DE CLASSIFICAÇÃO  INDICADOS NO TSUP- II EQUIPE TÉCNICA</t>
  </si>
  <si>
    <t>2- UTILIZAR OS SÍMBOLOS INDICADOS NO TSUP-II EQUIPE TÉCNICA</t>
  </si>
  <si>
    <t xml:space="preserve">3- INDICAR A QUANTIDADE DE HOMENS POR CATEGORIA. </t>
  </si>
  <si>
    <t>4- INIDCAR O SALÁRIO BASE DA CATEGORIA</t>
  </si>
  <si>
    <t>6- CUSTO DE ADMINISTRAÇÃO, APLICAR NO MÁXIMO 25% SOBRE O SALÁRIO BASE DA CATEGORIA</t>
  </si>
  <si>
    <t>7 - REMUN. DA EMPRESA (LUCRO), APLICAR NO MÁXIMO 10% SOBRE O SALÁRIO DA CATEG + ENCARGOS SOCIAIS + CUSTO DE ADM.</t>
  </si>
  <si>
    <r>
      <t xml:space="preserve">8 - DESP. FISCAIS, APLICAR O </t>
    </r>
    <r>
      <rPr>
        <b/>
        <sz val="7"/>
        <rFont val="Arial"/>
        <family val="2"/>
      </rPr>
      <t xml:space="preserve">DF' </t>
    </r>
    <r>
      <rPr>
        <sz val="7"/>
        <rFont val="Arial"/>
        <family val="2"/>
      </rPr>
      <t xml:space="preserve">CALCULADO NO FSUP-VI SOBRE O SALÁRIO DA CATEG. + ENC. SOCIAIS + CUSTO DE ADM. + LUCRO </t>
    </r>
  </si>
  <si>
    <t xml:space="preserve">9- PREÇO DO HOMEM MÊS POR CATEGORIA = SOMATÓRIO DOS ITENS   (4) + (5) + (6) + (7) +(8) </t>
  </si>
  <si>
    <t>10- PREÇO DA HORA TÉCNICA = (9) / 176</t>
  </si>
  <si>
    <t>11 - SALÁRIOS DE B1 = SALARIO DOS EMPREGADOS COM VÍNCULO X QTD HOMEM MÊS. EXPORTAR O TOTAL PARA LINHA B1 DO FSUP</t>
  </si>
  <si>
    <t>12 - SALÁRIO DE B2 = SALÁRIO DO AUTÔNOMO X QTD HOMEM X MÊS. EXPORTAR O TOTAL PARA A LINHA B2 DO FSUP</t>
  </si>
  <si>
    <t>VIAGENS DA EQUIPE TÉCNICA</t>
  </si>
  <si>
    <t>SIMBOLO</t>
  </si>
  <si>
    <t>ROTEIRO (ida e volta)</t>
  </si>
  <si>
    <t>PASSAGENS</t>
  </si>
  <si>
    <t>DIÁRIAS</t>
  </si>
  <si>
    <t>A/T</t>
  </si>
  <si>
    <t>CUSTO</t>
  </si>
  <si>
    <t>PREÇO</t>
  </si>
  <si>
    <t>UNITÁRIO</t>
  </si>
  <si>
    <t>TOTAL</t>
  </si>
  <si>
    <t>A</t>
  </si>
  <si>
    <t>T</t>
  </si>
  <si>
    <t>TOTAIS DE CUSTOS E DE PREÇOS DE PASSAGENS E DIÁRIAS</t>
  </si>
  <si>
    <t>OBSERVAÇÕES:</t>
  </si>
  <si>
    <t xml:space="preserve">1 - VIAGENS DURANTE  A EXECUÇÃO DOS SERVIÇOS,  INCLUÍNDO REUNIÕES NA ADM. CENTRAL DA CODEVASF </t>
  </si>
  <si>
    <t>2 - NÂO INCLUIR  VIAGENS COM MOBILIZAÇÃO/DESMOBILIZAÇÃO DA EQUIPE QUE SERÃO CALCULADOS NO PSUP-IV</t>
  </si>
  <si>
    <t>3 - AS DIÁRIAS COBREM DESPESAS COM TAXI, ALIMENTAÇÃO E HOSPEDAGEM</t>
  </si>
  <si>
    <t>4 - INDICAR (A) PARA AS PASSAGENS  AÉREAS E (T) PARA AS TERRESTRES</t>
  </si>
  <si>
    <t>5 - CUSTO DO ITEM SEM LUCRO E SEM DESPESAS FISCAIS</t>
  </si>
  <si>
    <t>6 - EXPORTAR O TOTAL DO CUSTO COM PASSAGENS E DIÁRIAS, RESPECTIVAMENTE,  LINHAS  "D1" E "D2" DO PSUP</t>
  </si>
  <si>
    <t>7 - OS PREÇOS UNITÁRIOS SERÃO UTILIZADOS PARA FINS  DE FATURARAMENTO</t>
  </si>
  <si>
    <t xml:space="preserve"> MANUTENÇÃO OPERACIONAL</t>
  </si>
  <si>
    <t>FSUP-III</t>
  </si>
  <si>
    <t>DISCRIMINAÇÃO</t>
  </si>
  <si>
    <t>UND</t>
  </si>
  <si>
    <r>
      <t xml:space="preserve">CUSTOS </t>
    </r>
    <r>
      <rPr>
        <b/>
        <vertAlign val="superscript"/>
        <sz val="8"/>
        <rFont val="Arial"/>
        <family val="2"/>
      </rPr>
      <t>2</t>
    </r>
  </si>
  <si>
    <r>
      <t xml:space="preserve">PREÇOS </t>
    </r>
    <r>
      <rPr>
        <b/>
        <vertAlign val="superscript"/>
        <sz val="8"/>
        <rFont val="Arial"/>
        <family val="2"/>
      </rPr>
      <t>3</t>
    </r>
  </si>
  <si>
    <t>UNT</t>
  </si>
  <si>
    <t>1    VEÍCULOS</t>
  </si>
  <si>
    <t>mês</t>
  </si>
  <si>
    <t>1.2 Aluguel de veículos leve</t>
  </si>
  <si>
    <t>Total dos custos e dos preços dos veículos</t>
  </si>
  <si>
    <t>Total dos custos e dos preços dos serv. gráficos/computação</t>
  </si>
  <si>
    <t>2. Custo do item sem lucro e despesas fiscais</t>
  </si>
  <si>
    <t>4. Exportar " total custo" para a  linha corresponde no FSUP. Os preços serão aplicados para fins de faturamento</t>
  </si>
  <si>
    <t>MOBILIZAÇÃO E DESMOBILIZAÇÃO</t>
  </si>
  <si>
    <t>FSUP-IV</t>
  </si>
  <si>
    <t>SÍMB.</t>
  </si>
  <si>
    <t>UNID</t>
  </si>
  <si>
    <t>QTD.</t>
  </si>
  <si>
    <t>MOBILIZAÇÃO</t>
  </si>
  <si>
    <t>DESMOBILIZAÇÃO</t>
  </si>
  <si>
    <t>1.      DESLOCAMENTO DA EQUIPE</t>
  </si>
  <si>
    <t>1.1    Passagens aéreas</t>
  </si>
  <si>
    <t>unid.</t>
  </si>
  <si>
    <t>1.2    Diárias</t>
  </si>
  <si>
    <t>TOTAIS DE CUSTOS E DE PREÇOS DE MOBILIZAÇÃO/DESMOBILIZAÇÃO</t>
  </si>
  <si>
    <t>OBS: 1 - Custo do item sem lucro e sem despesas fiscais. Os totais detes deverão ser exportados para o item correspondente no FSUP</t>
  </si>
  <si>
    <t>DETALHAMENTO DOS CUSTOS DE ADMINISTRAÇÃO</t>
  </si>
  <si>
    <t>FSUP-V</t>
  </si>
  <si>
    <t>SEQ.</t>
  </si>
  <si>
    <t>VALORES</t>
  </si>
  <si>
    <t>%</t>
  </si>
  <si>
    <t>R$</t>
  </si>
  <si>
    <t>Custos da equipe da administração central da empresa consultora(diretoria, pessoal técnico de apoio e pessoal administrativo não diretamente vinculado à prestação dos serviços)</t>
  </si>
  <si>
    <t>Outras despesas que afetam o custo de produção como treinamento, biblioteca, programa de qualidade, auditoria interna e externa</t>
  </si>
  <si>
    <t>Despesas com aluguéis, comunicação, manutenção e transporte não diretamente relacionados com o custo direto dos serviços</t>
  </si>
  <si>
    <t>TOTAIS DO CUSTO DE ADMINISTRAÇÃO</t>
  </si>
  <si>
    <t>OBSERVAÇAO:</t>
  </si>
  <si>
    <t xml:space="preserve">1 - RELACIONAR OS CUSTOS DE ADMINISTRAÇÃO COM RESPECTIVOS PERCENTUAIS INCIDENTES NA MÃO -DE-OBRA DOS </t>
  </si>
  <si>
    <t xml:space="preserve">     SERVIÇOS</t>
  </si>
  <si>
    <t xml:space="preserve"> DETALHAMENTO DAS DESPESAS FISCAIS</t>
  </si>
  <si>
    <t>FSUP-VI</t>
  </si>
  <si>
    <r>
      <t xml:space="preserve">DISCRIMINAÇÃO </t>
    </r>
    <r>
      <rPr>
        <b/>
        <vertAlign val="superscript"/>
        <sz val="9"/>
        <rFont val="Arial"/>
        <family val="2"/>
      </rPr>
      <t>1</t>
    </r>
  </si>
  <si>
    <r>
      <t xml:space="preserve"> DF (%) </t>
    </r>
    <r>
      <rPr>
        <b/>
        <vertAlign val="superscript"/>
        <sz val="9"/>
        <rFont val="Arial"/>
        <family val="2"/>
      </rPr>
      <t>2</t>
    </r>
  </si>
  <si>
    <r>
      <t xml:space="preserve">DF' (%) </t>
    </r>
    <r>
      <rPr>
        <b/>
        <vertAlign val="superscript"/>
        <sz val="9"/>
        <rFont val="Arial"/>
        <family val="2"/>
      </rPr>
      <t>3</t>
    </r>
  </si>
  <si>
    <t>2 - PIS</t>
  </si>
  <si>
    <t>3 - COFINS</t>
  </si>
  <si>
    <t xml:space="preserve">TOTAIS DE DESPESAS FISCAIS </t>
  </si>
  <si>
    <t>Observação:</t>
  </si>
  <si>
    <t>1 - DISCRIMINAR OS TRIBUTOS QUE INCIDEM SOBRE OS CUSTOS DA PRESTAÇÃO DOS SERVIÇOS</t>
  </si>
  <si>
    <t xml:space="preserve">3 - AS DESPESAS FISCAIS (DF) INCIDEM SOBRE O TOTAL DA FATURA E NÃO SOBRE OS CUSTOS INCORRIDOS, </t>
  </si>
  <si>
    <t>DETALHAMENTO DOS ENCARGOS SOCIAIS</t>
  </si>
  <si>
    <t>FSUP-VII</t>
  </si>
  <si>
    <t>ENCARGOS SOCIAIS BÁSICOS</t>
  </si>
  <si>
    <t>A1</t>
  </si>
  <si>
    <t>Seconci</t>
  </si>
  <si>
    <t>INSS</t>
  </si>
  <si>
    <t>FGTS</t>
  </si>
  <si>
    <t>A4</t>
  </si>
  <si>
    <t>Incra</t>
  </si>
  <si>
    <t>A5</t>
  </si>
  <si>
    <t xml:space="preserve">Salário Educação </t>
  </si>
  <si>
    <t>A6</t>
  </si>
  <si>
    <t>Sebrae</t>
  </si>
  <si>
    <t>A7</t>
  </si>
  <si>
    <t>Seguro contra acidente</t>
  </si>
  <si>
    <t>A8</t>
  </si>
  <si>
    <t>Senai</t>
  </si>
  <si>
    <t>A9</t>
  </si>
  <si>
    <t>Sesi</t>
  </si>
  <si>
    <t>SUBTOTAL DE "A"</t>
  </si>
  <si>
    <t>B</t>
  </si>
  <si>
    <t xml:space="preserve"> ENCARGOS SOCIAIS QUE RECEBEM INCIDÊNCIA DE "A"</t>
  </si>
  <si>
    <t xml:space="preserve">13º Salário  </t>
  </si>
  <si>
    <t>SUBTOTAL DE  "B"</t>
  </si>
  <si>
    <t xml:space="preserve"> ENCARGOS SOCIAIS QUE NÃO RECEBEM INCIDÊNCIA DE "A"</t>
  </si>
  <si>
    <t>C1</t>
  </si>
  <si>
    <t>Depósito por despedida sem justa causa</t>
  </si>
  <si>
    <t>C2</t>
  </si>
  <si>
    <t>Férias</t>
  </si>
  <si>
    <t>C3</t>
  </si>
  <si>
    <t>SUBTOTAL DE "C"</t>
  </si>
  <si>
    <t>D</t>
  </si>
  <si>
    <t xml:space="preserve"> REINCIDÊNCIAS</t>
  </si>
  <si>
    <t>D1</t>
  </si>
  <si>
    <t>Reincidência de "A" sobre "B"</t>
  </si>
  <si>
    <t>D2</t>
  </si>
  <si>
    <t>Reincidência de "A" sobre aviso prévio</t>
  </si>
  <si>
    <t>SUBTOTAL DE "D"</t>
  </si>
  <si>
    <t>TOTAIS DE ENCARGOS SOCIAIS</t>
  </si>
  <si>
    <t xml:space="preserve">1 - DISCRIMINAR OS ENCARGOS SOCIAIS COM SEUS RESPECTIVOS PERCENTUAS TOTALIZANDO OS MESMOS. </t>
  </si>
  <si>
    <t>2 - O % TOTAL SERÁ APLICADO PARA CÁLCULAR OS E. SOCIAIS INCIDENTES NA MÃO-DE-OBRA COM VÍNCULO, LINHA "B1" DO FSUP</t>
  </si>
  <si>
    <t>FSUP-II</t>
  </si>
  <si>
    <t xml:space="preserve">Ajudante Administrativo </t>
  </si>
  <si>
    <t>Consultoria</t>
  </si>
  <si>
    <t>Profissional Pleno</t>
  </si>
  <si>
    <t>P0</t>
  </si>
  <si>
    <t>Profissional Médio</t>
  </si>
  <si>
    <t>Técnico Pleno</t>
  </si>
  <si>
    <t>Coordenador Geral - Profissional Senior</t>
  </si>
  <si>
    <t>Sede/Diversos/Sede</t>
  </si>
  <si>
    <t xml:space="preserve">         a) Coordenador</t>
  </si>
  <si>
    <t xml:space="preserve">         a)  Coordenador</t>
  </si>
  <si>
    <t>Meio Ambiente</t>
  </si>
  <si>
    <t>Regularidade Ambiental</t>
  </si>
  <si>
    <t xml:space="preserve">Meio Ambiente </t>
  </si>
  <si>
    <t>Total dos custos e dos preços da manut. e adm. do escrit.  de apoio em Brasília/DF</t>
  </si>
  <si>
    <t>2     MANUTENÇÃO E ADMINISTRAÇÃO DO ESCRITÓRIO DE APOIO (BRASÍLIA/DF)</t>
  </si>
  <si>
    <t>2.3 Energia elétrica</t>
  </si>
  <si>
    <t xml:space="preserve">3     EQUIPAMENTOS </t>
  </si>
  <si>
    <t>4.2 Relatórios de atividades dos profissionais (média = 50 folhas)</t>
  </si>
  <si>
    <t>4.4 Confecção de Faixas/Banners</t>
  </si>
  <si>
    <t>Total dos custos e dos preços dos equip. de apoio em Brasília/DF</t>
  </si>
  <si>
    <t xml:space="preserve"> 3 - EQUIPAMENTO (FSUP-III, ITEM 3)</t>
  </si>
  <si>
    <t xml:space="preserve"> 2 - CUSTO DA MANUTENÇÃO E ADMINISTRAÇÃO DO ESCRITÓRIO DE APOIO (FSUP-III, ITEM 2)</t>
  </si>
  <si>
    <t xml:space="preserve"> 4 - SERVIÇOS GRÁFICOS/COMPUTAÇÃO  (FSUP-III, ITEM 4)</t>
  </si>
  <si>
    <t>4     SERVIÇOS GRÁFICOS</t>
  </si>
  <si>
    <t>4.3 Impressão de Material de Divulgação (Folders - formato: a) aberto 15,0 x 59,5cm; b) fechado 15,0 x 15,0cm - em papel Couche Liso)</t>
  </si>
  <si>
    <t>4.5 Impressão de Cartilhas para Ações de Educação Ambiental (média = 50 folhas)</t>
  </si>
  <si>
    <t xml:space="preserve">OBS.: Tendo em vista que o contrato será desenvolvido em localidades diversas, foi adotada a alíquota de 5% de ISS, </t>
  </si>
  <si>
    <t>usual em muitos municípios.</t>
  </si>
  <si>
    <t>Regularização Ambiental</t>
  </si>
  <si>
    <t xml:space="preserve">1 - ISS </t>
  </si>
  <si>
    <t xml:space="preserve">         2 -  Preço = custo + lucro + despesas fiscais e será calculado com a seguinte fórmula: custo*(1+0,1)*(1+0,1396). O preço será utilizado para fins de faturamento</t>
  </si>
  <si>
    <t xml:space="preserve"> O TOTAL CALCULADO NA LINHA "H" DO PFSUP  SERÁ IMPORTADO PARA COMPOR ESTE DETALHAMENTO.</t>
  </si>
  <si>
    <t>C/P0/P1/P2/T1</t>
  </si>
  <si>
    <t>C/P0/P1/P2/T1/A2</t>
  </si>
  <si>
    <t xml:space="preserve">NOME DO INFORMANTE: </t>
  </si>
  <si>
    <t xml:space="preserve">QUALIFICAÇÃO: 
                                   </t>
  </si>
  <si>
    <t xml:space="preserve">DATA: </t>
  </si>
  <si>
    <t xml:space="preserve">8 - AS PASSAGENS AÉREAS POSSUEM VALOR UNITÁRIO MÉDIO ENTRE OS TRECHOS SDU/BSB/SDU, GRU/BSB/GRU, POA/BSB/POA E SSA/BSB/SSA </t>
  </si>
  <si>
    <t xml:space="preserve">9 - AS PASSAGENS TERRESTRES SÃO COM BASE NO VALOR DA PASSAGEM DA CAPITAL AO INTERIOR DO ESTADO DA BAHIA (MAIOR ESTADO DA ÁREA DE ATUAÇÃO DA CODEVASF) </t>
  </si>
  <si>
    <t>1.1 Aluguel de veículos 4x4 - Tipo Caminhonete (Cabine Dupla)</t>
  </si>
  <si>
    <r>
      <t xml:space="preserve">     DEVENDO SER CALCULADO O </t>
    </r>
    <r>
      <rPr>
        <b/>
        <sz val="7"/>
        <rFont val="Arial"/>
        <family val="2"/>
      </rPr>
      <t>DF'</t>
    </r>
    <r>
      <rPr>
        <sz val="7"/>
        <rFont val="Arial"/>
        <family val="2"/>
      </rPr>
      <t xml:space="preserve"> APLICANDO-SE A SEGUINTE FÓRMULA:</t>
    </r>
  </si>
  <si>
    <t>1. Aluguel de veículos inclui combustível e manutenção até o limite de 3000km/mês</t>
  </si>
  <si>
    <t>B3</t>
  </si>
  <si>
    <t>B4</t>
  </si>
  <si>
    <t>B5</t>
  </si>
  <si>
    <t>B6</t>
  </si>
  <si>
    <t>B7</t>
  </si>
  <si>
    <t>B8</t>
  </si>
  <si>
    <t>B9</t>
  </si>
  <si>
    <t>B10</t>
  </si>
  <si>
    <t>Repouso Semanal Remunerado</t>
  </si>
  <si>
    <t>Feriados</t>
  </si>
  <si>
    <t>Auxílio - Enfermidade</t>
  </si>
  <si>
    <t>Licença Paternidade</t>
  </si>
  <si>
    <t>faltas Justificadas</t>
  </si>
  <si>
    <t>Dias de Chuvas</t>
  </si>
  <si>
    <t>Auxílio Acidente de Trabalho</t>
  </si>
  <si>
    <t>Férias Gozadas</t>
  </si>
  <si>
    <t>Salário Maternidade</t>
  </si>
  <si>
    <t>C4</t>
  </si>
  <si>
    <t>C5</t>
  </si>
  <si>
    <t>Aviso prévio Indenizado</t>
  </si>
  <si>
    <t>Aviso prévio Trabalhado</t>
  </si>
  <si>
    <t>Indenização Adicional</t>
  </si>
  <si>
    <t xml:space="preserve"> (10555/ORSE)</t>
  </si>
  <si>
    <t>2.5 Material de limpeza (10563/ORSE)</t>
  </si>
  <si>
    <t>2.6 Internet (10562/ORSE)</t>
  </si>
  <si>
    <t>2.2 Telefone (10557/ORSE)</t>
  </si>
  <si>
    <t>2.7 Material de escritório (10562/ORSE)</t>
  </si>
  <si>
    <t>4.1 Relatórios Mensais do Contrato (até 200 folhas)</t>
  </si>
  <si>
    <r>
      <t>DF'</t>
    </r>
    <r>
      <rPr>
        <sz val="7"/>
        <rFont val="Arial"/>
        <family val="2"/>
      </rPr>
      <t xml:space="preserve"> = { [ 1 / ( 1 - DF) ] - 1 } x 100</t>
    </r>
  </si>
  <si>
    <t>2.1 Aluguel de escritório com mobiliário (Consultoria SICRO-Esc.1750,92+Mob.753,04)</t>
  </si>
  <si>
    <t>2.4 água  e esgoto (AGETOP-Agua/2755-Esgoto/2759)</t>
  </si>
  <si>
    <t>3.1 Notebook (P0, P1, P2 e T1) - (Core i7, 8Gb RAM, 1Tb)</t>
  </si>
  <si>
    <t>3.2 Impressora Multifuncional Colorida</t>
  </si>
  <si>
    <t>3.3 Máquina fotográfica (16.1MP, 8Gb de memória)</t>
  </si>
  <si>
    <t>3.4 GPS</t>
  </si>
  <si>
    <t>3.5 Data 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</si>
</sst>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8" formatCode="&quot;R$&quot;\ #,##0.00;[Red]\-&quot;R$&quot;\ #,##0.00"/>
    <numFmt numFmtId="164" formatCode="General_)"/>
    <numFmt numFmtId="165" formatCode="0_)"/>
    <numFmt numFmtId="166" formatCode="#,##0.000;[Red]\-#,##0.000"/>
    <numFmt numFmtId="167" formatCode="&quot;R$&quot;\ #,##0.00"/>
    <numFmt numFmtId="168" formatCode="#,##0.0000_ ;[Red]\-#,##0.0000\ "/>
    <numFmt numFmtId="169" formatCode="0.000%"/>
  </numFmts>
  <fonts count="29" x14ac:knownFonts="1">
    <font>
      <sz val="10"/>
      <name val="MS Sans Serif"/>
      <family val="2"/>
    </font>
    <font>
      <sz val="8"/>
      <name val="Arial"/>
      <family val="2"/>
    </font>
    <font>
      <sz val="10"/>
      <name val="Arial"/>
      <family val="2"/>
    </font>
    <font>
      <b/>
      <sz val="15"/>
      <color indexed="62"/>
      <name val="Calibri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6"/>
      <name val="MS Sans Serif"/>
      <family val="2"/>
    </font>
    <font>
      <sz val="7"/>
      <color indexed="8"/>
      <name val="Arial"/>
      <family val="2"/>
    </font>
    <font>
      <sz val="7"/>
      <name val="MS Sans Serif"/>
      <family val="2"/>
    </font>
    <font>
      <sz val="7"/>
      <color indexed="8"/>
      <name val="Times New Roman"/>
      <family val="1"/>
    </font>
    <font>
      <sz val="8"/>
      <name val="Times New Roman"/>
      <family val="1"/>
    </font>
    <font>
      <b/>
      <vertAlign val="superscript"/>
      <sz val="8"/>
      <name val="Arial"/>
      <family val="2"/>
    </font>
    <font>
      <sz val="8"/>
      <color indexed="8"/>
      <name val="Arial"/>
      <family val="2"/>
    </font>
    <font>
      <sz val="14"/>
      <name val="Arial"/>
      <family val="2"/>
    </font>
    <font>
      <sz val="8"/>
      <name val="MS Sans Serif"/>
      <family val="2"/>
    </font>
    <font>
      <b/>
      <vertAlign val="superscript"/>
      <sz val="9"/>
      <name val="Arial"/>
      <family val="2"/>
    </font>
    <font>
      <sz val="9"/>
      <name val="Arial"/>
      <family val="2"/>
    </font>
    <font>
      <sz val="10"/>
      <name val="MS Sans Serif"/>
      <family val="2"/>
    </font>
    <font>
      <sz val="7"/>
      <color indexed="10"/>
      <name val="Arial"/>
      <family val="2"/>
    </font>
    <font>
      <b/>
      <sz val="7"/>
      <color indexed="10"/>
      <name val="Arial"/>
      <family val="2"/>
    </font>
    <font>
      <sz val="8"/>
      <color indexed="10"/>
      <name val="Arial"/>
      <family val="2"/>
    </font>
    <font>
      <sz val="8"/>
      <color theme="0"/>
      <name val="Arial"/>
      <family val="2"/>
    </font>
    <font>
      <sz val="8"/>
      <color theme="0" tint="-0.34998626667073579"/>
      <name val="Arial"/>
      <family val="2"/>
    </font>
    <font>
      <sz val="10"/>
      <color theme="0" tint="-0.34998626667073579"/>
      <name val="MS Sans Serif"/>
      <family val="2"/>
    </font>
    <font>
      <sz val="8"/>
      <color rgb="FF000000"/>
      <name val="Verdana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27"/>
      </patternFill>
    </fill>
  </fills>
  <borders count="69">
    <border>
      <left/>
      <right/>
      <top/>
      <bottom/>
      <diagonal/>
    </border>
    <border>
      <left/>
      <right/>
      <top/>
      <bottom style="medium">
        <color indexed="4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double">
        <color indexed="8"/>
      </bottom>
      <diagonal/>
    </border>
    <border>
      <left/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/>
      <right/>
      <top style="double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/>
      <diagonal/>
    </border>
    <border>
      <left/>
      <right style="thin">
        <color indexed="64"/>
      </right>
      <top style="double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double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164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1" applyNumberFormat="0" applyFill="0" applyAlignment="0" applyProtection="0"/>
    <xf numFmtId="40" fontId="21" fillId="0" borderId="0" applyFill="0" applyBorder="0" applyAlignment="0" applyProtection="0"/>
    <xf numFmtId="9" fontId="21" fillId="0" borderId="0" applyFont="0" applyFill="0" applyBorder="0" applyAlignment="0" applyProtection="0"/>
  </cellStyleXfs>
  <cellXfs count="494">
    <xf numFmtId="0" fontId="0" fillId="0" borderId="0" xfId="0"/>
    <xf numFmtId="0" fontId="1" fillId="0" borderId="0" xfId="0" applyFont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2" borderId="5" xfId="0" applyFont="1" applyFill="1" applyBorder="1" applyAlignment="1">
      <alignment horizontal="left" vertical="top"/>
    </xf>
    <xf numFmtId="0" fontId="7" fillId="0" borderId="5" xfId="5" applyFont="1" applyBorder="1" applyAlignment="1">
      <alignment horizontal="left" vertical="top"/>
    </xf>
    <xf numFmtId="0" fontId="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0" fontId="1" fillId="0" borderId="6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7" fillId="0" borderId="9" xfId="5" applyFont="1" applyBorder="1" applyAlignment="1">
      <alignment horizontal="left" vertical="top"/>
    </xf>
    <xf numFmtId="4" fontId="10" fillId="0" borderId="5" xfId="5" applyNumberFormat="1" applyFont="1" applyBorder="1" applyAlignment="1">
      <alignment horizontal="center" vertical="center"/>
    </xf>
    <xf numFmtId="39" fontId="11" fillId="0" borderId="10" xfId="1" applyNumberFormat="1" applyFont="1" applyFill="1" applyBorder="1" applyAlignment="1" applyProtection="1">
      <alignment horizontal="center" vertical="center"/>
      <protection locked="0"/>
    </xf>
    <xf numFmtId="40" fontId="11" fillId="0" borderId="10" xfId="7" applyFont="1" applyFill="1" applyBorder="1" applyAlignment="1" applyProtection="1">
      <alignment horizontal="center" vertical="center"/>
      <protection locked="0"/>
    </xf>
    <xf numFmtId="40" fontId="11" fillId="0" borderId="6" xfId="7" applyFont="1" applyFill="1" applyBorder="1" applyAlignment="1" applyProtection="1">
      <alignment horizontal="center" vertical="center"/>
      <protection locked="0"/>
    </xf>
    <xf numFmtId="4" fontId="7" fillId="0" borderId="11" xfId="5" applyNumberFormat="1" applyFont="1" applyBorder="1" applyAlignment="1">
      <alignment horizontal="center" vertical="center"/>
    </xf>
    <xf numFmtId="4" fontId="12" fillId="0" borderId="11" xfId="5" applyNumberFormat="1" applyFont="1" applyBorder="1" applyAlignment="1">
      <alignment horizontal="center" vertical="center"/>
    </xf>
    <xf numFmtId="4" fontId="9" fillId="0" borderId="11" xfId="5" applyNumberFormat="1" applyFont="1" applyBorder="1" applyAlignment="1">
      <alignment horizontal="center" vertical="center"/>
    </xf>
    <xf numFmtId="49" fontId="11" fillId="0" borderId="2" xfId="7" applyNumberFormat="1" applyFont="1" applyFill="1" applyBorder="1" applyAlignment="1" applyProtection="1">
      <alignment horizontal="center" vertical="center"/>
      <protection locked="0"/>
    </xf>
    <xf numFmtId="49" fontId="11" fillId="0" borderId="12" xfId="7" applyNumberFormat="1" applyFont="1" applyFill="1" applyBorder="1" applyAlignment="1" applyProtection="1">
      <alignment horizontal="center" vertical="center"/>
      <protection locked="0"/>
    </xf>
    <xf numFmtId="0" fontId="7" fillId="0" borderId="13" xfId="0" applyFont="1" applyBorder="1" applyAlignment="1">
      <alignment horizontal="center" vertical="top" wrapText="1"/>
    </xf>
    <xf numFmtId="4" fontId="7" fillId="0" borderId="4" xfId="5" applyNumberFormat="1" applyFont="1" applyBorder="1" applyAlignment="1">
      <alignment horizontal="right" vertical="center"/>
    </xf>
    <xf numFmtId="0" fontId="7" fillId="0" borderId="13" xfId="0" applyFont="1" applyBorder="1" applyAlignment="1">
      <alignment horizontal="center" wrapText="1"/>
    </xf>
    <xf numFmtId="1" fontId="7" fillId="0" borderId="4" xfId="5" applyNumberFormat="1" applyFont="1" applyBorder="1" applyAlignment="1">
      <alignment horizontal="center"/>
    </xf>
    <xf numFmtId="4" fontId="7" fillId="0" borderId="4" xfId="5" applyNumberFormat="1" applyFont="1" applyBorder="1" applyAlignment="1">
      <alignment horizontal="right"/>
    </xf>
    <xf numFmtId="4" fontId="7" fillId="0" borderId="13" xfId="5" applyNumberFormat="1" applyFont="1" applyBorder="1" applyAlignment="1">
      <alignment horizontal="center"/>
    </xf>
    <xf numFmtId="0" fontId="9" fillId="0" borderId="15" xfId="0" applyFont="1" applyBorder="1" applyAlignment="1">
      <alignment horizontal="left" vertical="center"/>
    </xf>
    <xf numFmtId="0" fontId="9" fillId="0" borderId="13" xfId="0" applyFont="1" applyBorder="1" applyAlignment="1">
      <alignment horizontal="left" vertical="center"/>
    </xf>
    <xf numFmtId="0" fontId="9" fillId="0" borderId="13" xfId="0" applyFont="1" applyBorder="1" applyAlignment="1">
      <alignment horizontal="center" vertical="center"/>
    </xf>
    <xf numFmtId="1" fontId="7" fillId="0" borderId="4" xfId="5" applyNumberFormat="1" applyFont="1" applyBorder="1" applyAlignment="1">
      <alignment horizontal="center" vertical="center"/>
    </xf>
    <xf numFmtId="4" fontId="9" fillId="0" borderId="4" xfId="5" applyNumberFormat="1" applyFont="1" applyBorder="1" applyAlignment="1">
      <alignment horizontal="right" vertical="center"/>
    </xf>
    <xf numFmtId="0" fontId="7" fillId="0" borderId="4" xfId="5" applyFont="1" applyBorder="1" applyAlignment="1">
      <alignment horizontal="left" vertical="top"/>
    </xf>
    <xf numFmtId="0" fontId="7" fillId="0" borderId="6" xfId="2" applyFont="1" applyBorder="1" applyAlignment="1">
      <alignment horizontal="left" vertical="top"/>
    </xf>
    <xf numFmtId="0" fontId="9" fillId="0" borderId="0" xfId="2" applyFont="1" applyBorder="1" applyAlignment="1">
      <alignment horizontal="left" vertical="top"/>
    </xf>
    <xf numFmtId="0" fontId="9" fillId="0" borderId="10" xfId="2" applyFont="1" applyBorder="1" applyAlignment="1">
      <alignment horizontal="left" vertical="top"/>
    </xf>
    <xf numFmtId="0" fontId="7" fillId="0" borderId="6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/>
    </xf>
    <xf numFmtId="0" fontId="6" fillId="2" borderId="9" xfId="2" applyFont="1" applyFill="1" applyBorder="1" applyAlignment="1">
      <alignment horizontal="center" vertical="center"/>
    </xf>
    <xf numFmtId="0" fontId="7" fillId="0" borderId="2" xfId="5" applyFont="1" applyBorder="1" applyAlignment="1">
      <alignment horizontal="left" vertical="top"/>
    </xf>
    <xf numFmtId="0" fontId="7" fillId="0" borderId="3" xfId="5" applyFont="1" applyBorder="1" applyAlignment="1">
      <alignment horizontal="left" vertical="top"/>
    </xf>
    <xf numFmtId="0" fontId="7" fillId="0" borderId="8" xfId="2" applyFont="1" applyBorder="1" applyAlignment="1">
      <alignment horizontal="left" vertical="center"/>
    </xf>
    <xf numFmtId="0" fontId="1" fillId="0" borderId="16" xfId="0" applyFont="1" applyBorder="1" applyAlignment="1">
      <alignment horizontal="left"/>
    </xf>
    <xf numFmtId="0" fontId="8" fillId="0" borderId="17" xfId="5" applyFont="1" applyBorder="1" applyAlignment="1">
      <alignment horizontal="center" vertical="center" wrapText="1"/>
    </xf>
    <xf numFmtId="0" fontId="8" fillId="0" borderId="14" xfId="5" applyFont="1" applyBorder="1" applyAlignment="1">
      <alignment horizontal="center" vertical="center"/>
    </xf>
    <xf numFmtId="0" fontId="8" fillId="0" borderId="13" xfId="5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4" fontId="14" fillId="0" borderId="14" xfId="0" applyNumberFormat="1" applyFont="1" applyBorder="1" applyAlignment="1" applyProtection="1">
      <alignment horizontal="right"/>
      <protection locked="0"/>
    </xf>
    <xf numFmtId="4" fontId="1" fillId="0" borderId="14" xfId="0" applyNumberFormat="1" applyFont="1" applyBorder="1" applyAlignment="1">
      <alignment horizontal="right" vertical="center"/>
    </xf>
    <xf numFmtId="4" fontId="14" fillId="0" borderId="14" xfId="0" applyNumberFormat="1" applyFont="1" applyBorder="1" applyAlignment="1" applyProtection="1">
      <protection locked="0"/>
    </xf>
    <xf numFmtId="4" fontId="1" fillId="0" borderId="14" xfId="5" applyNumberFormat="1" applyFont="1" applyBorder="1" applyAlignment="1">
      <alignment horizontal="right" vertical="center"/>
    </xf>
    <xf numFmtId="0" fontId="1" fillId="0" borderId="14" xfId="0" applyFont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4" fontId="1" fillId="0" borderId="14" xfId="5" applyNumberFormat="1" applyFont="1" applyFill="1" applyBorder="1" applyAlignment="1">
      <alignment horizontal="right" vertical="center"/>
    </xf>
    <xf numFmtId="0" fontId="1" fillId="0" borderId="14" xfId="0" applyFont="1" applyBorder="1" applyAlignment="1">
      <alignment horizontal="left" vertical="center"/>
    </xf>
    <xf numFmtId="4" fontId="1" fillId="0" borderId="14" xfId="0" applyNumberFormat="1" applyFont="1" applyFill="1" applyBorder="1" applyAlignment="1">
      <alignment horizontal="right" vertical="center"/>
    </xf>
    <xf numFmtId="0" fontId="1" fillId="0" borderId="14" xfId="5" applyFont="1" applyBorder="1" applyAlignment="1">
      <alignment vertical="center"/>
    </xf>
    <xf numFmtId="0" fontId="1" fillId="0" borderId="14" xfId="5" applyFont="1" applyBorder="1" applyAlignment="1">
      <alignment horizontal="right" vertical="center"/>
    </xf>
    <xf numFmtId="4" fontId="1" fillId="3" borderId="14" xfId="5" applyNumberFormat="1" applyFont="1" applyFill="1" applyBorder="1" applyAlignment="1">
      <alignment horizontal="right" vertical="center"/>
    </xf>
    <xf numFmtId="4" fontId="8" fillId="0" borderId="14" xfId="5" applyNumberFormat="1" applyFont="1" applyBorder="1" applyAlignment="1">
      <alignment horizontal="right" vertical="center"/>
    </xf>
    <xf numFmtId="4" fontId="8" fillId="0" borderId="5" xfId="5" applyNumberFormat="1" applyFont="1" applyBorder="1" applyAlignment="1">
      <alignment horizontal="right" vertical="center"/>
    </xf>
    <xf numFmtId="4" fontId="0" fillId="0" borderId="0" xfId="0" applyNumberFormat="1"/>
    <xf numFmtId="0" fontId="1" fillId="0" borderId="0" xfId="3" applyFont="1" applyBorder="1" applyAlignment="1">
      <alignment horizontal="left" vertical="top"/>
    </xf>
    <xf numFmtId="0" fontId="1" fillId="0" borderId="0" xfId="4" applyFont="1" applyBorder="1" applyAlignment="1">
      <alignment horizontal="left" vertical="top"/>
    </xf>
    <xf numFmtId="0" fontId="1" fillId="0" borderId="3" xfId="4" applyFont="1" applyBorder="1" applyAlignment="1">
      <alignment horizontal="left" vertical="top"/>
    </xf>
    <xf numFmtId="0" fontId="1" fillId="0" borderId="4" xfId="4" applyFont="1" applyBorder="1" applyAlignment="1">
      <alignment horizontal="left" vertical="top"/>
    </xf>
    <xf numFmtId="0" fontId="1" fillId="0" borderId="0" xfId="4" applyFont="1" applyAlignment="1">
      <alignment vertical="center"/>
    </xf>
    <xf numFmtId="0" fontId="1" fillId="0" borderId="2" xfId="4" applyFont="1" applyBorder="1" applyAlignment="1">
      <alignment horizontal="left" vertical="top"/>
    </xf>
    <xf numFmtId="0" fontId="7" fillId="0" borderId="8" xfId="5" applyFont="1" applyBorder="1" applyAlignment="1">
      <alignment horizontal="left" vertical="top"/>
    </xf>
    <xf numFmtId="0" fontId="9" fillId="0" borderId="14" xfId="4" applyFont="1" applyBorder="1" applyAlignment="1">
      <alignment horizontal="center" vertical="center"/>
    </xf>
    <xf numFmtId="0" fontId="9" fillId="0" borderId="13" xfId="4" applyFont="1" applyBorder="1" applyAlignment="1">
      <alignment horizontal="center" vertical="center"/>
    </xf>
    <xf numFmtId="0" fontId="9" fillId="0" borderId="4" xfId="4" applyFont="1" applyBorder="1" applyAlignment="1">
      <alignment horizontal="center" vertical="center"/>
    </xf>
    <xf numFmtId="0" fontId="1" fillId="0" borderId="12" xfId="4" applyFont="1" applyBorder="1" applyAlignment="1">
      <alignment horizontal="center" vertical="center" wrapText="1"/>
    </xf>
    <xf numFmtId="0" fontId="1" fillId="0" borderId="14" xfId="4" applyFont="1" applyBorder="1" applyAlignment="1">
      <alignment horizontal="center" vertical="center"/>
    </xf>
    <xf numFmtId="0" fontId="1" fillId="0" borderId="13" xfId="4" applyFont="1" applyBorder="1" applyAlignment="1">
      <alignment horizontal="center" vertical="center"/>
    </xf>
    <xf numFmtId="4" fontId="1" fillId="0" borderId="14" xfId="4" applyNumberFormat="1" applyFont="1" applyBorder="1" applyAlignment="1">
      <alignment horizontal="right" vertical="center"/>
    </xf>
    <xf numFmtId="4" fontId="1" fillId="0" borderId="14" xfId="4" applyNumberFormat="1" applyFont="1" applyBorder="1" applyAlignment="1">
      <alignment vertical="center"/>
    </xf>
    <xf numFmtId="0" fontId="8" fillId="3" borderId="18" xfId="4" applyFont="1" applyFill="1" applyBorder="1" applyAlignment="1">
      <alignment horizontal="right" vertical="center"/>
    </xf>
    <xf numFmtId="4" fontId="8" fillId="0" borderId="18" xfId="4" applyNumberFormat="1" applyFont="1" applyBorder="1" applyAlignment="1">
      <alignment horizontal="right" vertical="center"/>
    </xf>
    <xf numFmtId="0" fontId="8" fillId="3" borderId="19" xfId="4" applyFont="1" applyFill="1" applyBorder="1" applyAlignment="1">
      <alignment horizontal="right" vertical="center"/>
    </xf>
    <xf numFmtId="4" fontId="8" fillId="0" borderId="19" xfId="4" applyNumberFormat="1" applyFont="1" applyBorder="1" applyAlignment="1">
      <alignment horizontal="right" vertical="center"/>
    </xf>
    <xf numFmtId="39" fontId="16" fillId="0" borderId="14" xfId="0" applyNumberFormat="1" applyFont="1" applyBorder="1" applyAlignment="1" applyProtection="1">
      <alignment horizontal="center" vertical="center"/>
      <protection locked="0"/>
    </xf>
    <xf numFmtId="0" fontId="1" fillId="0" borderId="0" xfId="4" applyFont="1" applyBorder="1" applyAlignment="1">
      <alignment vertical="center"/>
    </xf>
    <xf numFmtId="49" fontId="1" fillId="0" borderId="15" xfId="4" applyNumberFormat="1" applyFont="1" applyBorder="1" applyAlignment="1">
      <alignment horizontal="left" vertical="center"/>
    </xf>
    <xf numFmtId="49" fontId="1" fillId="0" borderId="20" xfId="4" applyNumberFormat="1" applyFont="1" applyBorder="1" applyAlignment="1">
      <alignment horizontal="left" vertical="center"/>
    </xf>
    <xf numFmtId="49" fontId="1" fillId="0" borderId="13" xfId="4" applyNumberFormat="1" applyFont="1" applyBorder="1" applyAlignment="1">
      <alignment horizontal="left" vertical="center"/>
    </xf>
    <xf numFmtId="49" fontId="1" fillId="0" borderId="21" xfId="4" applyNumberFormat="1" applyFont="1" applyBorder="1" applyAlignment="1">
      <alignment horizontal="left" vertical="center"/>
    </xf>
    <xf numFmtId="49" fontId="1" fillId="0" borderId="22" xfId="4" applyNumberFormat="1" applyFont="1" applyBorder="1" applyAlignment="1">
      <alignment horizontal="left" vertical="center"/>
    </xf>
    <xf numFmtId="49" fontId="1" fillId="0" borderId="23" xfId="4" applyNumberFormat="1" applyFont="1" applyBorder="1" applyAlignment="1">
      <alignment horizontal="left" vertical="center"/>
    </xf>
    <xf numFmtId="4" fontId="1" fillId="0" borderId="5" xfId="4" applyNumberFormat="1" applyFont="1" applyBorder="1" applyAlignment="1">
      <alignment horizontal="right" vertical="center"/>
    </xf>
    <xf numFmtId="1" fontId="1" fillId="0" borderId="14" xfId="4" applyNumberFormat="1" applyFont="1" applyBorder="1" applyAlignment="1">
      <alignment horizontal="center" vertical="center"/>
    </xf>
    <xf numFmtId="4" fontId="1" fillId="0" borderId="14" xfId="4" applyNumberFormat="1" applyFont="1" applyFill="1" applyBorder="1" applyAlignment="1">
      <alignment horizontal="right" vertical="center"/>
    </xf>
    <xf numFmtId="4" fontId="1" fillId="0" borderId="0" xfId="4" applyNumberFormat="1" applyFont="1" applyAlignment="1">
      <alignment vertical="center"/>
    </xf>
    <xf numFmtId="0" fontId="7" fillId="0" borderId="24" xfId="4" applyFont="1" applyBorder="1" applyAlignment="1">
      <alignment horizontal="left" vertical="top"/>
    </xf>
    <xf numFmtId="0" fontId="7" fillId="0" borderId="25" xfId="4" applyFont="1" applyBorder="1" applyAlignment="1">
      <alignment horizontal="left" vertical="top"/>
    </xf>
    <xf numFmtId="0" fontId="7" fillId="0" borderId="26" xfId="4" applyFont="1" applyBorder="1" applyAlignment="1">
      <alignment horizontal="left" vertical="top"/>
    </xf>
    <xf numFmtId="0" fontId="1" fillId="0" borderId="4" xfId="4" applyFont="1" applyBorder="1" applyAlignment="1">
      <alignment vertical="center"/>
    </xf>
    <xf numFmtId="0" fontId="7" fillId="0" borderId="21" xfId="4" applyFont="1" applyBorder="1" applyAlignment="1">
      <alignment horizontal="left" vertical="top"/>
    </xf>
    <xf numFmtId="0" fontId="7" fillId="0" borderId="22" xfId="4" applyFont="1" applyBorder="1" applyAlignment="1">
      <alignment horizontal="left" vertical="top"/>
    </xf>
    <xf numFmtId="0" fontId="1" fillId="0" borderId="3" xfId="4" applyFont="1" applyBorder="1" applyAlignment="1">
      <alignment vertical="center"/>
    </xf>
    <xf numFmtId="0" fontId="1" fillId="0" borderId="0" xfId="5" applyFont="1" applyAlignment="1">
      <alignment vertical="center"/>
    </xf>
    <xf numFmtId="0" fontId="7" fillId="0" borderId="16" xfId="5" applyFont="1" applyBorder="1" applyAlignment="1">
      <alignment horizontal="left" vertical="top"/>
    </xf>
    <xf numFmtId="0" fontId="1" fillId="0" borderId="15" xfId="0" applyFont="1" applyBorder="1" applyAlignment="1">
      <alignment horizontal="left" vertical="center"/>
    </xf>
    <xf numFmtId="0" fontId="1" fillId="0" borderId="20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1" fillId="0" borderId="14" xfId="5" applyNumberFormat="1" applyFont="1" applyBorder="1" applyAlignment="1">
      <alignment horizontal="center" vertical="center"/>
    </xf>
    <xf numFmtId="3" fontId="1" fillId="0" borderId="14" xfId="5" applyNumberFormat="1" applyFont="1" applyBorder="1" applyAlignment="1">
      <alignment horizontal="center" vertical="center"/>
    </xf>
    <xf numFmtId="0" fontId="1" fillId="0" borderId="0" xfId="5" applyFont="1" applyBorder="1" applyAlignment="1">
      <alignment vertical="center"/>
    </xf>
    <xf numFmtId="0" fontId="17" fillId="0" borderId="0" xfId="5" applyFont="1" applyBorder="1" applyAlignment="1">
      <alignment vertical="center"/>
    </xf>
    <xf numFmtId="49" fontId="1" fillId="0" borderId="13" xfId="5" applyNumberFormat="1" applyFont="1" applyBorder="1" applyAlignment="1">
      <alignment horizontal="center" vertical="center"/>
    </xf>
    <xf numFmtId="49" fontId="1" fillId="0" borderId="15" xfId="5" applyNumberFormat="1" applyFont="1" applyBorder="1" applyAlignment="1">
      <alignment horizontal="left" vertical="center"/>
    </xf>
    <xf numFmtId="49" fontId="1" fillId="0" borderId="20" xfId="5" applyNumberFormat="1" applyFont="1" applyBorder="1" applyAlignment="1">
      <alignment horizontal="left" vertical="center"/>
    </xf>
    <xf numFmtId="49" fontId="1" fillId="0" borderId="13" xfId="5" applyNumberFormat="1" applyFont="1" applyBorder="1" applyAlignment="1">
      <alignment horizontal="left" vertical="center"/>
    </xf>
    <xf numFmtId="4" fontId="1" fillId="0" borderId="0" xfId="5" applyNumberFormat="1" applyFont="1" applyBorder="1" applyAlignment="1">
      <alignment vertical="center"/>
    </xf>
    <xf numFmtId="0" fontId="1" fillId="0" borderId="6" xfId="5" applyFont="1" applyBorder="1" applyAlignment="1">
      <alignment horizontal="left" vertical="top"/>
    </xf>
    <xf numFmtId="0" fontId="1" fillId="0" borderId="0" xfId="5" applyFont="1" applyBorder="1" applyAlignment="1">
      <alignment horizontal="left" vertical="top"/>
    </xf>
    <xf numFmtId="40" fontId="1" fillId="0" borderId="0" xfId="7" applyFont="1" applyFill="1" applyBorder="1" applyAlignment="1" applyProtection="1">
      <alignment vertical="center"/>
    </xf>
    <xf numFmtId="0" fontId="1" fillId="0" borderId="6" xfId="5" applyFont="1" applyBorder="1" applyAlignment="1">
      <alignment vertical="center"/>
    </xf>
    <xf numFmtId="40" fontId="1" fillId="0" borderId="4" xfId="7" applyFont="1" applyFill="1" applyBorder="1" applyAlignment="1" applyProtection="1">
      <alignment vertical="center"/>
    </xf>
    <xf numFmtId="0" fontId="7" fillId="0" borderId="21" xfId="5" applyFont="1" applyBorder="1" applyAlignment="1">
      <alignment horizontal="left" vertical="top"/>
    </xf>
    <xf numFmtId="0" fontId="7" fillId="0" borderId="23" xfId="5" applyFont="1" applyBorder="1" applyAlignment="1">
      <alignment horizontal="left" vertical="top"/>
    </xf>
    <xf numFmtId="40" fontId="7" fillId="0" borderId="5" xfId="7" applyFont="1" applyFill="1" applyBorder="1" applyAlignment="1" applyProtection="1">
      <alignment vertical="top"/>
    </xf>
    <xf numFmtId="0" fontId="8" fillId="0" borderId="12" xfId="5" applyFont="1" applyBorder="1" applyAlignment="1">
      <alignment horizontal="center" vertical="center"/>
    </xf>
    <xf numFmtId="0" fontId="8" fillId="0" borderId="4" xfId="5" applyFont="1" applyBorder="1" applyAlignment="1">
      <alignment horizontal="center" vertical="center"/>
    </xf>
    <xf numFmtId="0" fontId="8" fillId="0" borderId="14" xfId="0" applyFont="1" applyBorder="1" applyAlignment="1">
      <alignment horizontal="center"/>
    </xf>
    <xf numFmtId="40" fontId="8" fillId="0" borderId="14" xfId="7" applyFont="1" applyFill="1" applyBorder="1" applyAlignment="1" applyProtection="1">
      <alignment horizontal="center"/>
    </xf>
    <xf numFmtId="0" fontId="1" fillId="0" borderId="14" xfId="5" applyFont="1" applyBorder="1" applyAlignment="1">
      <alignment horizontal="center" vertical="center"/>
    </xf>
    <xf numFmtId="40" fontId="1" fillId="0" borderId="14" xfId="7" applyFont="1" applyFill="1" applyBorder="1" applyAlignment="1" applyProtection="1">
      <alignment horizontal="center"/>
    </xf>
    <xf numFmtId="40" fontId="1" fillId="0" borderId="13" xfId="7" applyFont="1" applyFill="1" applyBorder="1" applyAlignment="1" applyProtection="1"/>
    <xf numFmtId="0" fontId="1" fillId="0" borderId="14" xfId="0" applyFont="1" applyBorder="1" applyAlignment="1">
      <alignment horizontal="center" vertical="center" wrapText="1"/>
    </xf>
    <xf numFmtId="0" fontId="18" fillId="0" borderId="20" xfId="0" applyFont="1" applyBorder="1" applyAlignment="1"/>
    <xf numFmtId="0" fontId="18" fillId="0" borderId="13" xfId="0" applyFont="1" applyBorder="1" applyAlignment="1"/>
    <xf numFmtId="49" fontId="1" fillId="0" borderId="14" xfId="5" applyNumberFormat="1" applyFont="1" applyBorder="1" applyAlignment="1">
      <alignment horizontal="center" vertical="center"/>
    </xf>
    <xf numFmtId="49" fontId="1" fillId="0" borderId="20" xfId="5" applyNumberFormat="1" applyFont="1" applyBorder="1" applyAlignment="1">
      <alignment horizontal="center" vertical="center"/>
    </xf>
    <xf numFmtId="4" fontId="1" fillId="0" borderId="14" xfId="0" applyNumberFormat="1" applyFont="1" applyBorder="1" applyAlignment="1">
      <alignment horizontal="center"/>
    </xf>
    <xf numFmtId="2" fontId="16" fillId="0" borderId="14" xfId="0" applyNumberFormat="1" applyFont="1" applyBorder="1" applyAlignment="1">
      <alignment horizontal="center" vertical="center" wrapText="1"/>
    </xf>
    <xf numFmtId="0" fontId="0" fillId="0" borderId="20" xfId="0" applyBorder="1" applyAlignment="1"/>
    <xf numFmtId="0" fontId="0" fillId="0" borderId="13" xfId="0" applyBorder="1" applyAlignment="1"/>
    <xf numFmtId="4" fontId="1" fillId="0" borderId="13" xfId="5" applyNumberFormat="1" applyFont="1" applyBorder="1" applyAlignment="1">
      <alignment horizontal="right"/>
    </xf>
    <xf numFmtId="40" fontId="8" fillId="0" borderId="22" xfId="5" applyNumberFormat="1" applyFont="1" applyBorder="1" applyAlignment="1">
      <alignment horizontal="center" vertical="center"/>
    </xf>
    <xf numFmtId="40" fontId="8" fillId="0" borderId="5" xfId="7" applyFont="1" applyFill="1" applyBorder="1" applyAlignment="1" applyProtection="1">
      <alignment horizontal="right" vertical="center"/>
    </xf>
    <xf numFmtId="0" fontId="2" fillId="0" borderId="7" xfId="5" applyNumberFormat="1" applyFont="1" applyBorder="1" applyAlignment="1">
      <alignment horizontal="right" vertical="center"/>
    </xf>
    <xf numFmtId="0" fontId="2" fillId="0" borderId="16" xfId="5" applyNumberFormat="1" applyFont="1" applyBorder="1" applyAlignment="1">
      <alignment horizontal="right" vertical="center"/>
    </xf>
    <xf numFmtId="40" fontId="2" fillId="0" borderId="8" xfId="7" applyFont="1" applyFill="1" applyBorder="1" applyAlignment="1" applyProtection="1">
      <alignment vertical="center"/>
    </xf>
    <xf numFmtId="0" fontId="7" fillId="0" borderId="6" xfId="5" applyFont="1" applyBorder="1" applyAlignment="1">
      <alignment horizontal="left" vertical="top"/>
    </xf>
    <xf numFmtId="0" fontId="7" fillId="0" borderId="0" xfId="5" applyFont="1" applyBorder="1" applyAlignment="1">
      <alignment horizontal="left" vertical="top"/>
    </xf>
    <xf numFmtId="0" fontId="7" fillId="0" borderId="10" xfId="5" applyFont="1" applyBorder="1" applyAlignment="1">
      <alignment horizontal="left" vertical="top"/>
    </xf>
    <xf numFmtId="0" fontId="7" fillId="0" borderId="22" xfId="5" applyFont="1" applyBorder="1" applyAlignment="1">
      <alignment horizontal="left" vertical="top"/>
    </xf>
    <xf numFmtId="40" fontId="7" fillId="0" borderId="23" xfId="7" applyFont="1" applyFill="1" applyBorder="1" applyAlignment="1" applyProtection="1">
      <alignment vertical="top"/>
    </xf>
    <xf numFmtId="40" fontId="7" fillId="0" borderId="4" xfId="7" applyFont="1" applyFill="1" applyBorder="1" applyAlignment="1" applyProtection="1">
      <alignment vertical="top"/>
    </xf>
    <xf numFmtId="0" fontId="1" fillId="0" borderId="8" xfId="5" applyFont="1" applyBorder="1" applyAlignment="1">
      <alignment vertical="center"/>
    </xf>
    <xf numFmtId="40" fontId="2" fillId="0" borderId="14" xfId="7" applyFont="1" applyFill="1" applyBorder="1" applyAlignment="1" applyProtection="1">
      <alignment horizontal="center" vertical="top"/>
    </xf>
    <xf numFmtId="4" fontId="1" fillId="0" borderId="14" xfId="5" applyNumberFormat="1" applyFont="1" applyBorder="1" applyAlignment="1">
      <alignment horizontal="right" vertical="top"/>
    </xf>
    <xf numFmtId="4" fontId="1" fillId="0" borderId="14" xfId="5" applyNumberFormat="1" applyFont="1" applyBorder="1" applyAlignment="1">
      <alignment vertical="center"/>
    </xf>
    <xf numFmtId="0" fontId="20" fillId="0" borderId="15" xfId="0" applyFont="1" applyBorder="1" applyAlignment="1">
      <alignment horizontal="left" vertical="top" wrapText="1"/>
    </xf>
    <xf numFmtId="0" fontId="20" fillId="0" borderId="20" xfId="0" applyFont="1" applyBorder="1" applyAlignment="1">
      <alignment horizontal="left" vertical="top" wrapText="1"/>
    </xf>
    <xf numFmtId="40" fontId="8" fillId="0" borderId="19" xfId="5" applyNumberFormat="1" applyFont="1" applyBorder="1" applyAlignment="1">
      <alignment horizontal="center" vertical="center"/>
    </xf>
    <xf numFmtId="4" fontId="8" fillId="0" borderId="18" xfId="5" applyNumberFormat="1" applyFont="1" applyBorder="1" applyAlignment="1">
      <alignment horizontal="right" vertical="center"/>
    </xf>
    <xf numFmtId="0" fontId="1" fillId="0" borderId="2" xfId="5" applyFont="1" applyBorder="1" applyAlignment="1">
      <alignment vertical="center"/>
    </xf>
    <xf numFmtId="0" fontId="1" fillId="0" borderId="3" xfId="5" applyFont="1" applyBorder="1" applyAlignment="1">
      <alignment vertical="center"/>
    </xf>
    <xf numFmtId="0" fontId="1" fillId="0" borderId="4" xfId="5" applyFont="1" applyBorder="1" applyAlignment="1">
      <alignment vertical="center"/>
    </xf>
    <xf numFmtId="0" fontId="1" fillId="0" borderId="9" xfId="5" applyFont="1" applyBorder="1" applyAlignment="1">
      <alignment vertical="center"/>
    </xf>
    <xf numFmtId="0" fontId="8" fillId="0" borderId="13" xfId="5" applyFont="1" applyBorder="1" applyAlignment="1">
      <alignment horizontal="right" vertical="center"/>
    </xf>
    <xf numFmtId="0" fontId="18" fillId="0" borderId="15" xfId="0" applyFont="1" applyBorder="1" applyAlignment="1">
      <alignment horizontal="left"/>
    </xf>
    <xf numFmtId="0" fontId="18" fillId="0" borderId="20" xfId="0" applyFont="1" applyBorder="1" applyAlignment="1">
      <alignment horizontal="left"/>
    </xf>
    <xf numFmtId="10" fontId="18" fillId="0" borderId="14" xfId="7" applyNumberFormat="1" applyFont="1" applyFill="1" applyBorder="1" applyAlignment="1" applyProtection="1">
      <alignment horizontal="center"/>
    </xf>
    <xf numFmtId="4" fontId="1" fillId="0" borderId="4" xfId="0" applyNumberFormat="1" applyFont="1" applyBorder="1" applyAlignment="1">
      <alignment horizontal="right"/>
    </xf>
    <xf numFmtId="10" fontId="18" fillId="0" borderId="5" xfId="0" applyNumberFormat="1" applyFont="1" applyBorder="1" applyAlignment="1">
      <alignment horizontal="center"/>
    </xf>
    <xf numFmtId="10" fontId="8" fillId="0" borderId="18" xfId="0" applyNumberFormat="1" applyFont="1" applyBorder="1" applyAlignment="1">
      <alignment horizontal="center"/>
    </xf>
    <xf numFmtId="4" fontId="8" fillId="0" borderId="18" xfId="0" applyNumberFormat="1" applyFont="1" applyBorder="1" applyAlignment="1">
      <alignment horizontal="right"/>
    </xf>
    <xf numFmtId="0" fontId="4" fillId="3" borderId="27" xfId="0" applyFont="1" applyFill="1" applyBorder="1" applyAlignment="1">
      <alignment horizontal="center"/>
    </xf>
    <xf numFmtId="0" fontId="1" fillId="0" borderId="20" xfId="5" applyFont="1" applyBorder="1" applyAlignment="1">
      <alignment horizontal="left" vertical="center"/>
    </xf>
    <xf numFmtId="10" fontId="18" fillId="0" borderId="5" xfId="7" applyNumberFormat="1" applyFont="1" applyFill="1" applyBorder="1" applyAlignment="1" applyProtection="1">
      <alignment horizontal="center"/>
    </xf>
    <xf numFmtId="0" fontId="2" fillId="3" borderId="28" xfId="5" applyFont="1" applyFill="1" applyBorder="1" applyAlignment="1">
      <alignment horizontal="right" vertical="center"/>
    </xf>
    <xf numFmtId="0" fontId="4" fillId="3" borderId="28" xfId="5" applyFont="1" applyFill="1" applyBorder="1" applyAlignment="1">
      <alignment horizontal="right" vertical="center"/>
    </xf>
    <xf numFmtId="0" fontId="4" fillId="3" borderId="29" xfId="5" applyFont="1" applyFill="1" applyBorder="1" applyAlignment="1">
      <alignment horizontal="right" vertical="center"/>
    </xf>
    <xf numFmtId="10" fontId="4" fillId="3" borderId="29" xfId="0" applyNumberFormat="1" applyFont="1" applyFill="1" applyBorder="1" applyAlignment="1">
      <alignment horizontal="center"/>
    </xf>
    <xf numFmtId="4" fontId="4" fillId="3" borderId="27" xfId="0" applyNumberFormat="1" applyFont="1" applyFill="1" applyBorder="1" applyAlignment="1">
      <alignment horizontal="center"/>
    </xf>
    <xf numFmtId="10" fontId="8" fillId="0" borderId="9" xfId="7" applyNumberFormat="1" applyFont="1" applyFill="1" applyBorder="1" applyAlignment="1" applyProtection="1">
      <alignment horizontal="center" vertical="center"/>
    </xf>
    <xf numFmtId="4" fontId="8" fillId="0" borderId="9" xfId="5" applyNumberFormat="1" applyFont="1" applyBorder="1" applyAlignment="1">
      <alignment horizontal="right" vertical="center"/>
    </xf>
    <xf numFmtId="0" fontId="1" fillId="0" borderId="10" xfId="5" applyFont="1" applyBorder="1" applyAlignment="1">
      <alignment vertical="center"/>
    </xf>
    <xf numFmtId="0" fontId="14" fillId="4" borderId="14" xfId="0" applyFont="1" applyFill="1" applyBorder="1" applyAlignment="1">
      <alignment horizontal="center"/>
    </xf>
    <xf numFmtId="3" fontId="1" fillId="0" borderId="14" xfId="0" applyNumberFormat="1" applyFont="1" applyBorder="1" applyAlignment="1" applyProtection="1">
      <alignment horizontal="center" vertical="center"/>
      <protection locked="0"/>
    </xf>
    <xf numFmtId="39" fontId="1" fillId="0" borderId="14" xfId="0" applyNumberFormat="1" applyFont="1" applyBorder="1" applyAlignment="1" applyProtection="1">
      <alignment horizontal="center" vertical="center"/>
      <protection locked="0"/>
    </xf>
    <xf numFmtId="4" fontId="1" fillId="0" borderId="15" xfId="4" applyNumberFormat="1" applyFont="1" applyBorder="1" applyAlignment="1">
      <alignment horizontal="right" vertical="center"/>
    </xf>
    <xf numFmtId="4" fontId="1" fillId="0" borderId="13" xfId="4" applyNumberFormat="1" applyFont="1" applyBorder="1" applyAlignment="1">
      <alignment horizontal="right" vertical="center"/>
    </xf>
    <xf numFmtId="0" fontId="1" fillId="0" borderId="23" xfId="4" applyFont="1" applyBorder="1" applyAlignment="1">
      <alignment horizontal="center" vertical="center"/>
    </xf>
    <xf numFmtId="4" fontId="1" fillId="0" borderId="30" xfId="4" applyNumberFormat="1" applyFont="1" applyBorder="1" applyAlignment="1">
      <alignment vertical="center"/>
    </xf>
    <xf numFmtId="0" fontId="24" fillId="0" borderId="15" xfId="0" applyFont="1" applyBorder="1" applyAlignment="1">
      <alignment horizontal="left" vertical="center"/>
    </xf>
    <xf numFmtId="0" fontId="24" fillId="0" borderId="20" xfId="0" applyFont="1" applyBorder="1" applyAlignment="1">
      <alignment horizontal="left" vertical="center"/>
    </xf>
    <xf numFmtId="0" fontId="24" fillId="0" borderId="13" xfId="0" applyFont="1" applyBorder="1" applyAlignment="1">
      <alignment horizontal="left" vertical="center"/>
    </xf>
    <xf numFmtId="0" fontId="24" fillId="0" borderId="13" xfId="0" applyFont="1" applyBorder="1" applyAlignment="1">
      <alignment horizontal="center" vertical="center"/>
    </xf>
    <xf numFmtId="4" fontId="24" fillId="0" borderId="14" xfId="5" applyNumberFormat="1" applyFont="1" applyBorder="1" applyAlignment="1">
      <alignment horizontal="right" vertical="center"/>
    </xf>
    <xf numFmtId="0" fontId="24" fillId="0" borderId="14" xfId="0" applyFont="1" applyBorder="1" applyAlignment="1">
      <alignment horizontal="center" vertical="center"/>
    </xf>
    <xf numFmtId="4" fontId="24" fillId="0" borderId="14" xfId="0" applyNumberFormat="1" applyFont="1" applyBorder="1" applyAlignment="1">
      <alignment horizontal="right" vertical="center"/>
    </xf>
    <xf numFmtId="49" fontId="24" fillId="0" borderId="20" xfId="4" applyNumberFormat="1" applyFont="1" applyBorder="1" applyAlignment="1">
      <alignment horizontal="left" vertical="center"/>
    </xf>
    <xf numFmtId="40" fontId="21" fillId="0" borderId="0" xfId="7" applyAlignment="1">
      <alignment vertical="center"/>
    </xf>
    <xf numFmtId="40" fontId="21" fillId="0" borderId="0" xfId="7" applyBorder="1" applyAlignment="1">
      <alignment vertical="center"/>
    </xf>
    <xf numFmtId="4" fontId="7" fillId="0" borderId="4" xfId="5" applyNumberFormat="1" applyFont="1" applyFill="1" applyBorder="1" applyAlignment="1">
      <alignment horizontal="right"/>
    </xf>
    <xf numFmtId="0" fontId="21" fillId="0" borderId="0" xfId="0" applyFont="1"/>
    <xf numFmtId="40" fontId="21" fillId="0" borderId="0" xfId="7"/>
    <xf numFmtId="0" fontId="1" fillId="5" borderId="12" xfId="4" applyFont="1" applyFill="1" applyBorder="1" applyAlignment="1">
      <alignment horizontal="center" vertical="center" wrapText="1"/>
    </xf>
    <xf numFmtId="4" fontId="1" fillId="6" borderId="14" xfId="4" applyNumberFormat="1" applyFont="1" applyFill="1" applyBorder="1" applyAlignment="1">
      <alignment horizontal="right" vertical="center"/>
    </xf>
    <xf numFmtId="0" fontId="24" fillId="0" borderId="0" xfId="4" applyFont="1" applyAlignment="1">
      <alignment vertical="center"/>
    </xf>
    <xf numFmtId="0" fontId="24" fillId="0" borderId="0" xfId="4" applyFont="1" applyBorder="1" applyAlignment="1">
      <alignment vertical="center"/>
    </xf>
    <xf numFmtId="39" fontId="1" fillId="0" borderId="5" xfId="0" applyNumberFormat="1" applyFont="1" applyBorder="1" applyAlignment="1" applyProtection="1">
      <alignment horizontal="center" vertical="center"/>
      <protection locked="0"/>
    </xf>
    <xf numFmtId="39" fontId="16" fillId="0" borderId="31" xfId="0" applyNumberFormat="1" applyFont="1" applyBorder="1" applyAlignment="1" applyProtection="1">
      <alignment horizontal="center" vertical="center"/>
      <protection locked="0"/>
    </xf>
    <xf numFmtId="4" fontId="1" fillId="0" borderId="31" xfId="4" applyNumberFormat="1" applyFont="1" applyBorder="1" applyAlignment="1">
      <alignment horizontal="right" vertical="center"/>
    </xf>
    <xf numFmtId="4" fontId="1" fillId="0" borderId="32" xfId="4" applyNumberFormat="1" applyFont="1" applyBorder="1" applyAlignment="1">
      <alignment horizontal="right" vertical="center"/>
    </xf>
    <xf numFmtId="4" fontId="8" fillId="0" borderId="33" xfId="4" applyNumberFormat="1" applyFont="1" applyBorder="1" applyAlignment="1">
      <alignment horizontal="right" vertical="center"/>
    </xf>
    <xf numFmtId="0" fontId="7" fillId="0" borderId="34" xfId="4" applyFont="1" applyBorder="1" applyAlignment="1">
      <alignment horizontal="left" vertical="top"/>
    </xf>
    <xf numFmtId="0" fontId="7" fillId="0" borderId="35" xfId="4" applyFont="1" applyBorder="1" applyAlignment="1">
      <alignment horizontal="left" vertical="top"/>
    </xf>
    <xf numFmtId="0" fontId="7" fillId="0" borderId="36" xfId="4" applyFont="1" applyBorder="1" applyAlignment="1">
      <alignment horizontal="left" vertical="top"/>
    </xf>
    <xf numFmtId="0" fontId="1" fillId="0" borderId="37" xfId="4" applyFont="1" applyBorder="1" applyAlignment="1">
      <alignment vertical="center"/>
    </xf>
    <xf numFmtId="0" fontId="1" fillId="0" borderId="39" xfId="4" applyFont="1" applyBorder="1" applyAlignment="1">
      <alignment vertical="top"/>
    </xf>
    <xf numFmtId="0" fontId="1" fillId="0" borderId="40" xfId="4" applyFont="1" applyBorder="1" applyAlignment="1">
      <alignment vertical="top"/>
    </xf>
    <xf numFmtId="0" fontId="1" fillId="0" borderId="41" xfId="4" applyFont="1" applyBorder="1" applyAlignment="1">
      <alignment vertical="top"/>
    </xf>
    <xf numFmtId="4" fontId="11" fillId="0" borderId="14" xfId="1" applyNumberFormat="1" applyFont="1" applyFill="1" applyBorder="1" applyAlignment="1" applyProtection="1">
      <alignment horizontal="right"/>
      <protection locked="0"/>
    </xf>
    <xf numFmtId="4" fontId="7" fillId="0" borderId="14" xfId="1" applyNumberFormat="1" applyFont="1" applyFill="1" applyBorder="1" applyAlignment="1" applyProtection="1">
      <alignment horizontal="right"/>
      <protection locked="0"/>
    </xf>
    <xf numFmtId="4" fontId="7" fillId="0" borderId="14" xfId="5" applyNumberFormat="1" applyFont="1" applyFill="1" applyBorder="1" applyAlignment="1">
      <alignment horizontal="right" vertical="center"/>
    </xf>
    <xf numFmtId="167" fontId="1" fillId="0" borderId="0" xfId="5" applyNumberFormat="1" applyFont="1" applyAlignment="1">
      <alignment vertical="center"/>
    </xf>
    <xf numFmtId="168" fontId="1" fillId="0" borderId="0" xfId="5" applyNumberFormat="1" applyFont="1" applyAlignment="1">
      <alignment vertical="center"/>
    </xf>
    <xf numFmtId="8" fontId="1" fillId="0" borderId="0" xfId="5" applyNumberFormat="1" applyFont="1" applyAlignment="1">
      <alignment vertical="center"/>
    </xf>
    <xf numFmtId="167" fontId="1" fillId="0" borderId="0" xfId="5" applyNumberFormat="1" applyFont="1" applyBorder="1" applyAlignment="1">
      <alignment vertical="center"/>
    </xf>
    <xf numFmtId="10" fontId="0" fillId="0" borderId="0" xfId="8" applyNumberFormat="1" applyFont="1"/>
    <xf numFmtId="0" fontId="0" fillId="0" borderId="5" xfId="0" applyFill="1" applyBorder="1" applyAlignment="1">
      <alignment vertical="center"/>
    </xf>
    <xf numFmtId="4" fontId="7" fillId="0" borderId="11" xfId="5" applyNumberFormat="1" applyFont="1" applyFill="1" applyBorder="1" applyAlignment="1">
      <alignment horizontal="center" vertical="center"/>
    </xf>
    <xf numFmtId="2" fontId="13" fillId="0" borderId="14" xfId="1" applyNumberFormat="1" applyFont="1" applyFill="1" applyBorder="1" applyAlignment="1" applyProtection="1">
      <alignment horizontal="center"/>
    </xf>
    <xf numFmtId="1" fontId="7" fillId="0" borderId="4" xfId="5" applyNumberFormat="1" applyFont="1" applyFill="1" applyBorder="1" applyAlignment="1">
      <alignment horizontal="center"/>
    </xf>
    <xf numFmtId="0" fontId="9" fillId="0" borderId="13" xfId="0" applyFont="1" applyFill="1" applyBorder="1" applyAlignment="1">
      <alignment horizontal="left" vertical="center"/>
    </xf>
    <xf numFmtId="1" fontId="7" fillId="0" borderId="4" xfId="5" applyNumberFormat="1" applyFont="1" applyFill="1" applyBorder="1" applyAlignment="1">
      <alignment horizontal="center" vertical="center"/>
    </xf>
    <xf numFmtId="3" fontId="23" fillId="0" borderId="14" xfId="5" applyNumberFormat="1" applyFont="1" applyFill="1" applyBorder="1" applyAlignment="1">
      <alignment vertical="center"/>
    </xf>
    <xf numFmtId="0" fontId="9" fillId="0" borderId="0" xfId="2" applyFont="1" applyFill="1" applyBorder="1" applyAlignment="1">
      <alignment horizontal="left" vertical="top"/>
    </xf>
    <xf numFmtId="0" fontId="7" fillId="0" borderId="0" xfId="0" applyFont="1" applyFill="1" applyBorder="1" applyAlignment="1">
      <alignment horizontal="left" vertical="center"/>
    </xf>
    <xf numFmtId="0" fontId="0" fillId="0" borderId="0" xfId="0" applyFill="1"/>
    <xf numFmtId="0" fontId="14" fillId="0" borderId="13" xfId="0" applyFont="1" applyFill="1" applyBorder="1" applyAlignment="1">
      <alignment horizontal="center"/>
    </xf>
    <xf numFmtId="1" fontId="1" fillId="0" borderId="13" xfId="0" applyNumberFormat="1" applyFont="1" applyFill="1" applyBorder="1" applyAlignment="1">
      <alignment horizontal="center" vertical="center"/>
    </xf>
    <xf numFmtId="1" fontId="1" fillId="0" borderId="14" xfId="4" applyNumberFormat="1" applyFont="1" applyFill="1" applyBorder="1" applyAlignment="1">
      <alignment horizontal="center" vertical="center"/>
    </xf>
    <xf numFmtId="1" fontId="1" fillId="0" borderId="5" xfId="4" applyNumberFormat="1" applyFont="1" applyFill="1" applyBorder="1" applyAlignment="1">
      <alignment horizontal="center" vertical="center"/>
    </xf>
    <xf numFmtId="1" fontId="1" fillId="0" borderId="31" xfId="4" applyNumberFormat="1" applyFont="1" applyFill="1" applyBorder="1" applyAlignment="1">
      <alignment horizontal="center" vertical="center"/>
    </xf>
    <xf numFmtId="0" fontId="1" fillId="4" borderId="0" xfId="3" applyFont="1" applyFill="1" applyBorder="1" applyAlignment="1">
      <alignment horizontal="left" vertical="top"/>
    </xf>
    <xf numFmtId="0" fontId="1" fillId="4" borderId="0" xfId="4" applyFont="1" applyFill="1" applyBorder="1" applyAlignment="1">
      <alignment horizontal="left" vertical="top"/>
    </xf>
    <xf numFmtId="0" fontId="1" fillId="0" borderId="64" xfId="3" applyFont="1" applyBorder="1" applyAlignment="1">
      <alignment horizontal="left" vertical="top"/>
    </xf>
    <xf numFmtId="0" fontId="1" fillId="0" borderId="65" xfId="4" applyFont="1" applyBorder="1" applyAlignment="1">
      <alignment horizontal="left" vertical="top"/>
    </xf>
    <xf numFmtId="0" fontId="1" fillId="0" borderId="64" xfId="4" applyFont="1" applyBorder="1" applyAlignment="1">
      <alignment horizontal="left" vertical="top"/>
    </xf>
    <xf numFmtId="0" fontId="1" fillId="4" borderId="64" xfId="3" applyFont="1" applyFill="1" applyBorder="1" applyAlignment="1">
      <alignment horizontal="left" vertical="top"/>
    </xf>
    <xf numFmtId="0" fontId="1" fillId="4" borderId="39" xfId="3" applyFont="1" applyFill="1" applyBorder="1" applyAlignment="1">
      <alignment horizontal="left" vertical="top"/>
    </xf>
    <xf numFmtId="0" fontId="0" fillId="0" borderId="40" xfId="0" applyBorder="1"/>
    <xf numFmtId="0" fontId="0" fillId="0" borderId="41" xfId="0" applyBorder="1"/>
    <xf numFmtId="1" fontId="1" fillId="0" borderId="12" xfId="4" applyNumberFormat="1" applyFont="1" applyFill="1" applyBorder="1" applyAlignment="1">
      <alignment horizontal="center" vertical="center" wrapText="1"/>
    </xf>
    <xf numFmtId="0" fontId="7" fillId="0" borderId="6" xfId="5" applyFont="1" applyBorder="1" applyAlignment="1">
      <alignment horizontal="left" vertical="center"/>
    </xf>
    <xf numFmtId="0" fontId="7" fillId="0" borderId="0" xfId="5" applyFont="1" applyBorder="1" applyAlignment="1">
      <alignment horizontal="left" vertical="center"/>
    </xf>
    <xf numFmtId="0" fontId="9" fillId="0" borderId="0" xfId="5" applyFont="1" applyBorder="1" applyAlignment="1">
      <alignment horizontal="left" vertical="center"/>
    </xf>
    <xf numFmtId="0" fontId="9" fillId="0" borderId="0" xfId="5" applyFont="1" applyBorder="1" applyAlignment="1">
      <alignment horizontal="left" vertical="top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40" fontId="27" fillId="0" borderId="0" xfId="7" applyFont="1" applyAlignment="1">
      <alignment vertical="center"/>
    </xf>
    <xf numFmtId="4" fontId="26" fillId="0" borderId="0" xfId="0" applyNumberFormat="1" applyFont="1" applyAlignment="1">
      <alignment vertical="center"/>
    </xf>
    <xf numFmtId="166" fontId="27" fillId="0" borderId="0" xfId="7" applyNumberFormat="1" applyFont="1" applyAlignment="1">
      <alignment vertical="center"/>
    </xf>
    <xf numFmtId="169" fontId="26" fillId="0" borderId="0" xfId="8" applyNumberFormat="1" applyFont="1" applyAlignment="1">
      <alignment vertical="center"/>
    </xf>
    <xf numFmtId="0" fontId="26" fillId="0" borderId="0" xfId="0" applyFont="1" applyBorder="1" applyAlignment="1">
      <alignment vertical="center"/>
    </xf>
    <xf numFmtId="40" fontId="27" fillId="0" borderId="0" xfId="7" applyFont="1" applyBorder="1" applyAlignment="1">
      <alignment vertical="center"/>
    </xf>
    <xf numFmtId="0" fontId="0" fillId="0" borderId="0" xfId="0" applyBorder="1"/>
    <xf numFmtId="0" fontId="21" fillId="0" borderId="0" xfId="0" applyFont="1" applyBorder="1"/>
    <xf numFmtId="0" fontId="0" fillId="0" borderId="0" xfId="0" applyBorder="1" applyAlignment="1">
      <alignment horizontal="center"/>
    </xf>
    <xf numFmtId="1" fontId="7" fillId="0" borderId="0" xfId="5" applyNumberFormat="1" applyFont="1" applyFill="1" applyBorder="1" applyAlignment="1">
      <alignment horizontal="center"/>
    </xf>
    <xf numFmtId="0" fontId="7" fillId="0" borderId="65" xfId="5" applyFont="1" applyBorder="1" applyAlignment="1">
      <alignment horizontal="left" vertical="center"/>
    </xf>
    <xf numFmtId="0" fontId="7" fillId="0" borderId="64" xfId="5" applyFont="1" applyBorder="1" applyAlignment="1">
      <alignment horizontal="left" vertical="center"/>
    </xf>
    <xf numFmtId="0" fontId="7" fillId="0" borderId="65" xfId="5" applyFont="1" applyBorder="1" applyAlignment="1">
      <alignment horizontal="left" vertical="top"/>
    </xf>
    <xf numFmtId="0" fontId="7" fillId="0" borderId="64" xfId="5" applyFont="1" applyBorder="1" applyAlignment="1">
      <alignment horizontal="left" vertical="top"/>
    </xf>
    <xf numFmtId="0" fontId="9" fillId="0" borderId="65" xfId="5" applyFont="1" applyBorder="1" applyAlignment="1">
      <alignment horizontal="left" vertical="center"/>
    </xf>
    <xf numFmtId="0" fontId="9" fillId="0" borderId="64" xfId="5" applyFont="1" applyBorder="1" applyAlignment="1">
      <alignment horizontal="left" vertical="center"/>
    </xf>
    <xf numFmtId="0" fontId="9" fillId="0" borderId="64" xfId="5" applyFont="1" applyBorder="1" applyAlignment="1">
      <alignment horizontal="left" vertical="top"/>
    </xf>
    <xf numFmtId="0" fontId="9" fillId="0" borderId="65" xfId="5" applyFont="1" applyBorder="1" applyAlignment="1">
      <alignment horizontal="left" vertical="top"/>
    </xf>
    <xf numFmtId="0" fontId="7" fillId="0" borderId="64" xfId="5" applyFont="1" applyBorder="1" applyAlignment="1">
      <alignment vertical="center"/>
    </xf>
    <xf numFmtId="0" fontId="7" fillId="0" borderId="39" xfId="5" applyFont="1" applyBorder="1" applyAlignment="1">
      <alignment vertical="center"/>
    </xf>
    <xf numFmtId="0" fontId="7" fillId="0" borderId="40" xfId="5" applyFont="1" applyBorder="1" applyAlignment="1">
      <alignment vertical="center"/>
    </xf>
    <xf numFmtId="0" fontId="7" fillId="0" borderId="41" xfId="5" applyFont="1" applyBorder="1" applyAlignment="1">
      <alignment vertical="center"/>
    </xf>
    <xf numFmtId="0" fontId="28" fillId="0" borderId="0" xfId="0" applyFont="1"/>
    <xf numFmtId="0" fontId="8" fillId="0" borderId="3" xfId="5" applyFont="1" applyBorder="1" applyAlignment="1">
      <alignment horizontal="left" vertical="center"/>
    </xf>
    <xf numFmtId="0" fontId="8" fillId="0" borderId="11" xfId="5" applyFont="1" applyBorder="1" applyAlignment="1">
      <alignment horizontal="center" vertical="center"/>
    </xf>
    <xf numFmtId="0" fontId="1" fillId="0" borderId="15" xfId="5" applyFont="1" applyBorder="1" applyAlignment="1">
      <alignment horizontal="center" vertical="center"/>
    </xf>
    <xf numFmtId="0" fontId="18" fillId="0" borderId="30" xfId="0" applyFont="1" applyBorder="1"/>
    <xf numFmtId="10" fontId="8" fillId="0" borderId="9" xfId="0" applyNumberFormat="1" applyFont="1" applyBorder="1" applyAlignment="1">
      <alignment horizontal="center"/>
    </xf>
    <xf numFmtId="10" fontId="18" fillId="0" borderId="30" xfId="7" applyNumberFormat="1" applyFont="1" applyFill="1" applyBorder="1" applyAlignment="1" applyProtection="1">
      <alignment horizontal="center"/>
    </xf>
    <xf numFmtId="1" fontId="1" fillId="0" borderId="0" xfId="4" applyNumberFormat="1" applyFont="1" applyFill="1" applyBorder="1" applyAlignment="1">
      <alignment horizontal="center" vertical="center"/>
    </xf>
    <xf numFmtId="2" fontId="0" fillId="0" borderId="0" xfId="0" applyNumberFormat="1"/>
    <xf numFmtId="0" fontId="5" fillId="0" borderId="30" xfId="0" applyFont="1" applyBorder="1" applyAlignment="1">
      <alignment horizontal="center"/>
    </xf>
    <xf numFmtId="4" fontId="4" fillId="0" borderId="30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/>
    </xf>
    <xf numFmtId="4" fontId="4" fillId="0" borderId="14" xfId="0" applyNumberFormat="1" applyFont="1" applyBorder="1" applyAlignment="1">
      <alignment horizontal="right"/>
    </xf>
    <xf numFmtId="0" fontId="4" fillId="0" borderId="5" xfId="0" applyFont="1" applyBorder="1" applyAlignment="1">
      <alignment horizontal="center"/>
    </xf>
    <xf numFmtId="4" fontId="4" fillId="0" borderId="5" xfId="0" applyNumberFormat="1" applyFont="1" applyBorder="1" applyAlignment="1">
      <alignment horizontal="right"/>
    </xf>
    <xf numFmtId="0" fontId="1" fillId="0" borderId="14" xfId="0" applyFont="1" applyBorder="1" applyAlignment="1">
      <alignment horizontal="left"/>
    </xf>
    <xf numFmtId="4" fontId="1" fillId="0" borderId="14" xfId="7" applyNumberFormat="1" applyFont="1" applyFill="1" applyBorder="1" applyAlignment="1" applyProtection="1">
      <alignment horizontal="right"/>
    </xf>
    <xf numFmtId="4" fontId="1" fillId="0" borderId="14" xfId="0" applyNumberFormat="1" applyFont="1" applyBorder="1" applyAlignment="1">
      <alignment horizontal="right"/>
    </xf>
    <xf numFmtId="0" fontId="4" fillId="0" borderId="14" xfId="0" applyFont="1" applyBorder="1" applyAlignment="1">
      <alignment horizontal="left"/>
    </xf>
    <xf numFmtId="0" fontId="5" fillId="0" borderId="14" xfId="0" applyFont="1" applyBorder="1" applyAlignment="1">
      <alignment horizontal="left"/>
    </xf>
    <xf numFmtId="0" fontId="5" fillId="2" borderId="1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left" vertical="top"/>
    </xf>
    <xf numFmtId="0" fontId="6" fillId="2" borderId="12" xfId="0" applyFont="1" applyFill="1" applyBorder="1" applyAlignment="1">
      <alignment horizontal="center"/>
    </xf>
    <xf numFmtId="0" fontId="7" fillId="0" borderId="5" xfId="5" applyFont="1" applyBorder="1" applyAlignment="1">
      <alignment horizontal="left" vertical="top"/>
    </xf>
    <xf numFmtId="0" fontId="7" fillId="0" borderId="12" xfId="5" applyFont="1" applyBorder="1" applyAlignment="1">
      <alignment horizontal="left" vertical="top"/>
    </xf>
    <xf numFmtId="0" fontId="7" fillId="0" borderId="5" xfId="0" applyFont="1" applyBorder="1" applyAlignment="1">
      <alignment horizontal="left" vertical="top"/>
    </xf>
    <xf numFmtId="0" fontId="1" fillId="0" borderId="12" xfId="0" applyFont="1" applyBorder="1" applyAlignment="1">
      <alignment horizontal="left"/>
    </xf>
    <xf numFmtId="0" fontId="7" fillId="0" borderId="12" xfId="0" applyFont="1" applyBorder="1" applyAlignment="1">
      <alignment horizontal="center" vertical="top"/>
    </xf>
    <xf numFmtId="0" fontId="8" fillId="0" borderId="14" xfId="0" applyFont="1" applyBorder="1" applyAlignment="1">
      <alignment horizontal="left"/>
    </xf>
    <xf numFmtId="4" fontId="8" fillId="0" borderId="14" xfId="0" applyNumberFormat="1" applyFont="1" applyBorder="1" applyAlignment="1">
      <alignment horizontal="right"/>
    </xf>
    <xf numFmtId="4" fontId="8" fillId="0" borderId="14" xfId="7" applyNumberFormat="1" applyFont="1" applyFill="1" applyBorder="1" applyAlignment="1" applyProtection="1">
      <alignment horizontal="right"/>
    </xf>
    <xf numFmtId="0" fontId="1" fillId="0" borderId="14" xfId="0" applyFont="1" applyBorder="1" applyAlignment="1">
      <alignment horizontal="center"/>
    </xf>
    <xf numFmtId="0" fontId="1" fillId="0" borderId="5" xfId="0" applyFont="1" applyBorder="1" applyAlignment="1">
      <alignment horizontal="left" vertical="top"/>
    </xf>
    <xf numFmtId="0" fontId="24" fillId="0" borderId="14" xfId="0" applyFont="1" applyBorder="1" applyAlignment="1">
      <alignment horizontal="left"/>
    </xf>
    <xf numFmtId="0" fontId="4" fillId="0" borderId="14" xfId="0" applyFont="1" applyBorder="1" applyAlignment="1">
      <alignment horizontal="right"/>
    </xf>
    <xf numFmtId="0" fontId="1" fillId="0" borderId="12" xfId="0" applyFont="1" applyBorder="1" applyAlignment="1">
      <alignment horizontal="center" vertical="top"/>
    </xf>
    <xf numFmtId="10" fontId="1" fillId="0" borderId="14" xfId="0" applyNumberFormat="1" applyFont="1" applyBorder="1" applyAlignment="1">
      <alignment horizontal="left"/>
    </xf>
    <xf numFmtId="0" fontId="5" fillId="0" borderId="14" xfId="0" applyFont="1" applyBorder="1" applyAlignment="1">
      <alignment horizontal="right"/>
    </xf>
    <xf numFmtId="0" fontId="1" fillId="0" borderId="12" xfId="5" applyFont="1" applyBorder="1" applyAlignment="1">
      <alignment horizontal="left" vertical="center"/>
    </xf>
    <xf numFmtId="0" fontId="1" fillId="0" borderId="12" xfId="0" applyFont="1" applyBorder="1" applyAlignment="1">
      <alignment horizontal="left" vertical="top"/>
    </xf>
    <xf numFmtId="14" fontId="2" fillId="0" borderId="12" xfId="0" applyNumberFormat="1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5" applyFont="1" applyBorder="1" applyAlignment="1">
      <alignment horizontal="left" vertical="center"/>
    </xf>
    <xf numFmtId="0" fontId="6" fillId="2" borderId="18" xfId="5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left" vertical="top"/>
    </xf>
    <xf numFmtId="0" fontId="6" fillId="2" borderId="8" xfId="2" applyFont="1" applyFill="1" applyBorder="1" applyAlignment="1">
      <alignment horizontal="center" vertical="center"/>
    </xf>
    <xf numFmtId="0" fontId="7" fillId="0" borderId="46" xfId="5" applyFont="1" applyBorder="1" applyAlignment="1">
      <alignment horizontal="left" vertical="top"/>
    </xf>
    <xf numFmtId="0" fontId="9" fillId="0" borderId="47" xfId="5" applyFont="1" applyBorder="1" applyAlignment="1">
      <alignment horizontal="center" vertical="center"/>
    </xf>
    <xf numFmtId="0" fontId="9" fillId="0" borderId="17" xfId="5" applyFont="1" applyBorder="1" applyAlignment="1">
      <alignment horizontal="center" vertical="center"/>
    </xf>
    <xf numFmtId="0" fontId="7" fillId="0" borderId="11" xfId="5" applyFont="1" applyBorder="1" applyAlignment="1">
      <alignment horizontal="left" vertical="top"/>
    </xf>
    <xf numFmtId="0" fontId="7" fillId="0" borderId="9" xfId="5" applyFont="1" applyBorder="1" applyAlignment="1">
      <alignment horizontal="left" vertical="top"/>
    </xf>
    <xf numFmtId="0" fontId="1" fillId="0" borderId="9" xfId="0" applyFont="1" applyBorder="1" applyAlignment="1">
      <alignment horizontal="left"/>
    </xf>
    <xf numFmtId="0" fontId="7" fillId="0" borderId="43" xfId="5" applyFont="1" applyBorder="1" applyAlignment="1">
      <alignment horizontal="left" vertical="top"/>
    </xf>
    <xf numFmtId="0" fontId="7" fillId="0" borderId="44" xfId="5" applyFont="1" applyBorder="1" applyAlignment="1">
      <alignment horizontal="left" vertical="top"/>
    </xf>
    <xf numFmtId="0" fontId="7" fillId="0" borderId="45" xfId="5" applyFont="1" applyBorder="1" applyAlignment="1">
      <alignment horizontal="left" vertical="top"/>
    </xf>
    <xf numFmtId="4" fontId="7" fillId="0" borderId="11" xfId="5" applyNumberFormat="1" applyFont="1" applyBorder="1" applyAlignment="1">
      <alignment horizontal="center" vertical="center"/>
    </xf>
    <xf numFmtId="4" fontId="7" fillId="0" borderId="12" xfId="5" applyNumberFormat="1" applyFont="1" applyBorder="1" applyAlignment="1">
      <alignment horizontal="center" vertical="center"/>
    </xf>
    <xf numFmtId="4" fontId="7" fillId="0" borderId="5" xfId="5" applyNumberFormat="1" applyFont="1" applyBorder="1" applyAlignment="1">
      <alignment horizontal="center" vertical="center"/>
    </xf>
    <xf numFmtId="0" fontId="7" fillId="0" borderId="14" xfId="0" applyFont="1" applyBorder="1" applyAlignment="1">
      <alignment horizontal="left" wrapText="1"/>
    </xf>
    <xf numFmtId="0" fontId="7" fillId="0" borderId="15" xfId="0" applyFont="1" applyBorder="1" applyAlignment="1">
      <alignment horizontal="left" wrapText="1"/>
    </xf>
    <xf numFmtId="0" fontId="7" fillId="0" borderId="13" xfId="0" applyFont="1" applyBorder="1" applyAlignment="1">
      <alignment horizontal="left" wrapText="1"/>
    </xf>
    <xf numFmtId="0" fontId="9" fillId="0" borderId="14" xfId="0" applyFont="1" applyBorder="1" applyAlignment="1">
      <alignment horizontal="left" vertical="center"/>
    </xf>
    <xf numFmtId="0" fontId="7" fillId="0" borderId="14" xfId="0" applyFont="1" applyBorder="1" applyAlignment="1">
      <alignment wrapText="1"/>
    </xf>
    <xf numFmtId="4" fontId="7" fillId="0" borderId="14" xfId="5" applyNumberFormat="1" applyFont="1" applyBorder="1" applyAlignment="1"/>
    <xf numFmtId="0" fontId="7" fillId="0" borderId="12" xfId="0" applyFont="1" applyBorder="1" applyAlignment="1">
      <alignment horizontal="left"/>
    </xf>
    <xf numFmtId="0" fontId="7" fillId="0" borderId="11" xfId="0" applyFont="1" applyBorder="1" applyAlignment="1">
      <alignment horizontal="left" vertical="center"/>
    </xf>
    <xf numFmtId="0" fontId="7" fillId="0" borderId="11" xfId="5" applyFont="1" applyBorder="1" applyAlignment="1">
      <alignment horizontal="left" vertical="center"/>
    </xf>
    <xf numFmtId="0" fontId="7" fillId="0" borderId="11" xfId="2" applyFont="1" applyBorder="1" applyAlignment="1">
      <alignment horizontal="left" vertical="top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/>
    </xf>
    <xf numFmtId="0" fontId="7" fillId="0" borderId="11" xfId="0" applyFont="1" applyBorder="1" applyAlignment="1">
      <alignment horizontal="left"/>
    </xf>
    <xf numFmtId="0" fontId="7" fillId="0" borderId="26" xfId="5" applyFont="1" applyBorder="1" applyAlignment="1">
      <alignment horizontal="left" vertical="top"/>
    </xf>
    <xf numFmtId="0" fontId="7" fillId="0" borderId="5" xfId="2" applyFont="1" applyBorder="1" applyAlignment="1">
      <alignment horizontal="left" vertical="top"/>
    </xf>
    <xf numFmtId="40" fontId="7" fillId="0" borderId="23" xfId="7" applyFont="1" applyFill="1" applyBorder="1" applyAlignment="1" applyProtection="1">
      <alignment horizontal="left" vertical="top"/>
    </xf>
    <xf numFmtId="0" fontId="9" fillId="0" borderId="14" xfId="0" applyFont="1" applyBorder="1" applyAlignment="1">
      <alignment vertical="center"/>
    </xf>
    <xf numFmtId="4" fontId="22" fillId="0" borderId="14" xfId="5" applyNumberFormat="1" applyFont="1" applyBorder="1" applyAlignment="1">
      <alignment horizontal="left"/>
    </xf>
    <xf numFmtId="49" fontId="9" fillId="0" borderId="9" xfId="5" applyNumberFormat="1" applyFont="1" applyBorder="1" applyAlignment="1">
      <alignment horizontal="center" vertical="center"/>
    </xf>
    <xf numFmtId="0" fontId="9" fillId="0" borderId="5" xfId="2" applyFont="1" applyBorder="1" applyAlignment="1">
      <alignment horizontal="left" vertical="top"/>
    </xf>
    <xf numFmtId="0" fontId="7" fillId="0" borderId="11" xfId="0" applyFont="1" applyBorder="1" applyAlignment="1">
      <alignment horizontal="left" vertical="top"/>
    </xf>
    <xf numFmtId="49" fontId="23" fillId="0" borderId="15" xfId="5" applyNumberFormat="1" applyFont="1" applyBorder="1" applyAlignment="1">
      <alignment horizontal="right" vertical="center"/>
    </xf>
    <xf numFmtId="0" fontId="7" fillId="0" borderId="4" xfId="5" applyFont="1" applyBorder="1" applyAlignment="1">
      <alignment horizontal="center" vertical="top"/>
    </xf>
    <xf numFmtId="14" fontId="7" fillId="0" borderId="4" xfId="5" applyNumberFormat="1" applyFont="1" applyBorder="1" applyAlignment="1">
      <alignment horizontal="left" vertical="top"/>
    </xf>
    <xf numFmtId="0" fontId="7" fillId="0" borderId="4" xfId="5" applyFont="1" applyBorder="1" applyAlignment="1">
      <alignment horizontal="left" vertical="top"/>
    </xf>
    <xf numFmtId="0" fontId="7" fillId="0" borderId="12" xfId="5" applyFont="1" applyBorder="1" applyAlignment="1">
      <alignment horizontal="center" vertical="top"/>
    </xf>
    <xf numFmtId="0" fontId="6" fillId="2" borderId="9" xfId="2" applyFont="1" applyFill="1" applyBorder="1" applyAlignment="1">
      <alignment horizontal="center" vertical="center"/>
    </xf>
    <xf numFmtId="0" fontId="8" fillId="0" borderId="13" xfId="5" applyFont="1" applyBorder="1" applyAlignment="1">
      <alignment horizontal="center" vertical="center" wrapText="1"/>
    </xf>
    <xf numFmtId="0" fontId="8" fillId="0" borderId="48" xfId="5" applyFont="1" applyBorder="1" applyAlignment="1">
      <alignment horizontal="center" vertical="center"/>
    </xf>
    <xf numFmtId="0" fontId="8" fillId="0" borderId="47" xfId="5" applyFont="1" applyBorder="1" applyAlignment="1">
      <alignment horizontal="center" vertical="center"/>
    </xf>
    <xf numFmtId="0" fontId="1" fillId="0" borderId="7" xfId="0" applyFont="1" applyBorder="1" applyAlignment="1">
      <alignment horizontal="left"/>
    </xf>
    <xf numFmtId="0" fontId="8" fillId="0" borderId="14" xfId="5" applyFont="1" applyBorder="1" applyAlignment="1">
      <alignment horizontal="center" vertical="center" wrapText="1"/>
    </xf>
    <xf numFmtId="0" fontId="8" fillId="0" borderId="47" xfId="5" applyFont="1" applyBorder="1" applyAlignment="1">
      <alignment horizontal="center" vertical="center" wrapText="1"/>
    </xf>
    <xf numFmtId="0" fontId="8" fillId="4" borderId="14" xfId="5" applyFont="1" applyFill="1" applyBorder="1" applyAlignment="1">
      <alignment horizontal="center" vertical="center" wrapText="1"/>
    </xf>
    <xf numFmtId="0" fontId="8" fillId="0" borderId="12" xfId="5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/>
    </xf>
    <xf numFmtId="0" fontId="14" fillId="0" borderId="20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4" fontId="1" fillId="0" borderId="5" xfId="5" applyNumberFormat="1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49" fontId="8" fillId="0" borderId="14" xfId="5" applyNumberFormat="1" applyFont="1" applyBorder="1" applyAlignment="1">
      <alignment horizontal="right" vertical="center"/>
    </xf>
    <xf numFmtId="0" fontId="14" fillId="0" borderId="5" xfId="0" applyFont="1" applyFill="1" applyBorder="1" applyAlignment="1">
      <alignment horizontal="center" vertical="center"/>
    </xf>
    <xf numFmtId="0" fontId="14" fillId="0" borderId="12" xfId="0" applyFont="1" applyFill="1" applyBorder="1" applyAlignment="1">
      <alignment horizontal="center" vertical="center"/>
    </xf>
    <xf numFmtId="4" fontId="14" fillId="0" borderId="5" xfId="0" applyNumberFormat="1" applyFont="1" applyBorder="1" applyAlignment="1" applyProtection="1">
      <alignment horizontal="center" vertical="center"/>
      <protection locked="0"/>
    </xf>
    <xf numFmtId="4" fontId="1" fillId="0" borderId="5" xfId="0" applyNumberFormat="1" applyFont="1" applyBorder="1" applyAlignment="1">
      <alignment horizontal="center" vertical="center"/>
    </xf>
    <xf numFmtId="0" fontId="1" fillId="0" borderId="64" xfId="4" applyFont="1" applyBorder="1" applyAlignment="1">
      <alignment horizontal="left" vertical="top"/>
    </xf>
    <xf numFmtId="0" fontId="1" fillId="0" borderId="0" xfId="4" applyFont="1" applyBorder="1" applyAlignment="1">
      <alignment horizontal="left" vertical="top"/>
    </xf>
    <xf numFmtId="0" fontId="1" fillId="0" borderId="65" xfId="4" applyFont="1" applyBorder="1" applyAlignment="1">
      <alignment horizontal="left" vertical="top"/>
    </xf>
    <xf numFmtId="14" fontId="7" fillId="0" borderId="11" xfId="5" applyNumberFormat="1" applyFont="1" applyBorder="1" applyAlignment="1">
      <alignment horizontal="left" vertical="top"/>
    </xf>
    <xf numFmtId="0" fontId="1" fillId="0" borderId="61" xfId="4" applyFont="1" applyBorder="1" applyAlignment="1">
      <alignment horizontal="left" vertical="top"/>
    </xf>
    <xf numFmtId="0" fontId="1" fillId="0" borderId="62" xfId="4" applyFont="1" applyBorder="1" applyAlignment="1">
      <alignment horizontal="left" vertical="top"/>
    </xf>
    <xf numFmtId="0" fontId="1" fillId="0" borderId="63" xfId="4" applyFont="1" applyBorder="1" applyAlignment="1">
      <alignment horizontal="left" vertical="top"/>
    </xf>
    <xf numFmtId="0" fontId="1" fillId="0" borderId="64" xfId="3" applyFont="1" applyBorder="1" applyAlignment="1">
      <alignment horizontal="left" vertical="top"/>
    </xf>
    <xf numFmtId="0" fontId="1" fillId="0" borderId="0" xfId="3" applyFont="1" applyBorder="1" applyAlignment="1">
      <alignment horizontal="left" vertical="top"/>
    </xf>
    <xf numFmtId="0" fontId="1" fillId="0" borderId="65" xfId="3" applyFont="1" applyBorder="1" applyAlignment="1">
      <alignment horizontal="left" vertical="top"/>
    </xf>
    <xf numFmtId="0" fontId="7" fillId="0" borderId="5" xfId="4" applyFont="1" applyBorder="1" applyAlignment="1">
      <alignment horizontal="left" vertical="top"/>
    </xf>
    <xf numFmtId="0" fontId="7" fillId="0" borderId="23" xfId="4" applyFont="1" applyBorder="1" applyAlignment="1">
      <alignment horizontal="left" vertical="top"/>
    </xf>
    <xf numFmtId="0" fontId="7" fillId="0" borderId="46" xfId="4" applyFont="1" applyBorder="1" applyAlignment="1">
      <alignment horizontal="left" vertical="top"/>
    </xf>
    <xf numFmtId="0" fontId="7" fillId="0" borderId="8" xfId="5" applyFont="1" applyBorder="1" applyAlignment="1">
      <alignment horizontal="left" vertical="top"/>
    </xf>
    <xf numFmtId="0" fontId="8" fillId="0" borderId="12" xfId="4" applyFont="1" applyBorder="1" applyAlignment="1">
      <alignment horizontal="center" vertical="center"/>
    </xf>
    <xf numFmtId="0" fontId="8" fillId="0" borderId="12" xfId="4" applyFont="1" applyBorder="1" applyAlignment="1">
      <alignment horizontal="center" vertical="center" wrapText="1"/>
    </xf>
    <xf numFmtId="0" fontId="9" fillId="0" borderId="47" xfId="4" applyFont="1" applyBorder="1" applyAlignment="1">
      <alignment horizontal="center" vertical="center" wrapText="1"/>
    </xf>
    <xf numFmtId="0" fontId="1" fillId="0" borderId="52" xfId="4" applyFont="1" applyBorder="1" applyAlignment="1">
      <alignment horizontal="left" vertical="top"/>
    </xf>
    <xf numFmtId="0" fontId="1" fillId="0" borderId="11" xfId="4" applyFont="1" applyBorder="1" applyAlignment="1">
      <alignment horizontal="left" vertical="top"/>
    </xf>
    <xf numFmtId="0" fontId="1" fillId="0" borderId="42" xfId="4" applyFont="1" applyBorder="1" applyAlignment="1">
      <alignment horizontal="left" vertical="top"/>
    </xf>
    <xf numFmtId="49" fontId="24" fillId="0" borderId="54" xfId="4" applyNumberFormat="1" applyFont="1" applyBorder="1" applyAlignment="1">
      <alignment horizontal="left" vertical="center"/>
    </xf>
    <xf numFmtId="49" fontId="24" fillId="0" borderId="47" xfId="4" applyNumberFormat="1" applyFont="1" applyBorder="1" applyAlignment="1">
      <alignment horizontal="left" vertical="center"/>
    </xf>
    <xf numFmtId="49" fontId="24" fillId="0" borderId="55" xfId="4" applyNumberFormat="1" applyFont="1" applyBorder="1" applyAlignment="1">
      <alignment horizontal="left" vertical="center"/>
    </xf>
    <xf numFmtId="0" fontId="7" fillId="0" borderId="56" xfId="4" applyFont="1" applyBorder="1" applyAlignment="1">
      <alignment horizontal="left" vertical="top"/>
    </xf>
    <xf numFmtId="0" fontId="1" fillId="0" borderId="56" xfId="4" applyFont="1" applyBorder="1" applyAlignment="1">
      <alignment horizontal="left" vertical="top"/>
    </xf>
    <xf numFmtId="0" fontId="1" fillId="0" borderId="5" xfId="4" applyFont="1" applyBorder="1" applyAlignment="1">
      <alignment horizontal="left" vertical="top"/>
    </xf>
    <xf numFmtId="0" fontId="1" fillId="0" borderId="57" xfId="4" applyFont="1" applyBorder="1" applyAlignment="1">
      <alignment horizontal="left" vertical="top"/>
    </xf>
    <xf numFmtId="0" fontId="1" fillId="0" borderId="37" xfId="4" applyFont="1" applyBorder="1" applyAlignment="1">
      <alignment horizontal="center" vertical="center"/>
    </xf>
    <xf numFmtId="0" fontId="1" fillId="0" borderId="3" xfId="4" applyFont="1" applyBorder="1" applyAlignment="1">
      <alignment horizontal="center" vertical="center"/>
    </xf>
    <xf numFmtId="0" fontId="1" fillId="0" borderId="4" xfId="4" applyFont="1" applyBorder="1" applyAlignment="1">
      <alignment horizontal="center" vertical="center"/>
    </xf>
    <xf numFmtId="0" fontId="1" fillId="0" borderId="2" xfId="4" applyFont="1" applyBorder="1" applyAlignment="1">
      <alignment horizontal="center" vertical="center"/>
    </xf>
    <xf numFmtId="0" fontId="1" fillId="0" borderId="38" xfId="4" applyFont="1" applyBorder="1" applyAlignment="1">
      <alignment horizontal="center" vertical="center"/>
    </xf>
    <xf numFmtId="14" fontId="7" fillId="0" borderId="2" xfId="5" applyNumberFormat="1" applyFont="1" applyBorder="1" applyAlignment="1">
      <alignment horizontal="center" vertical="top"/>
    </xf>
    <xf numFmtId="14" fontId="7" fillId="0" borderId="3" xfId="5" applyNumberFormat="1" applyFont="1" applyBorder="1" applyAlignment="1">
      <alignment horizontal="center" vertical="top"/>
    </xf>
    <xf numFmtId="14" fontId="7" fillId="0" borderId="38" xfId="5" applyNumberFormat="1" applyFont="1" applyBorder="1" applyAlignment="1">
      <alignment horizontal="center" vertical="top"/>
    </xf>
    <xf numFmtId="0" fontId="1" fillId="0" borderId="0" xfId="4" applyFont="1" applyAlignment="1">
      <alignment horizontal="center" vertical="center"/>
    </xf>
    <xf numFmtId="49" fontId="1" fillId="0" borderId="21" xfId="4" applyNumberFormat="1" applyFont="1" applyBorder="1" applyAlignment="1">
      <alignment horizontal="left" vertical="center"/>
    </xf>
    <xf numFmtId="49" fontId="1" fillId="0" borderId="22" xfId="4" applyNumberFormat="1" applyFont="1" applyBorder="1" applyAlignment="1">
      <alignment horizontal="left" vertical="center"/>
    </xf>
    <xf numFmtId="49" fontId="1" fillId="0" borderId="23" xfId="4" applyNumberFormat="1" applyFont="1" applyBorder="1" applyAlignment="1">
      <alignment horizontal="left" vertical="center"/>
    </xf>
    <xf numFmtId="49" fontId="1" fillId="0" borderId="49" xfId="4" applyNumberFormat="1" applyFont="1" applyBorder="1" applyAlignment="1">
      <alignment horizontal="left" vertical="center" wrapText="1"/>
    </xf>
    <xf numFmtId="49" fontId="1" fillId="0" borderId="50" xfId="4" applyNumberFormat="1" applyFont="1" applyBorder="1" applyAlignment="1">
      <alignment horizontal="left" vertical="center" wrapText="1"/>
    </xf>
    <xf numFmtId="49" fontId="1" fillId="0" borderId="51" xfId="4" applyNumberFormat="1" applyFont="1" applyBorder="1" applyAlignment="1">
      <alignment horizontal="left" vertical="center" wrapText="1"/>
    </xf>
    <xf numFmtId="49" fontId="1" fillId="0" borderId="47" xfId="4" applyNumberFormat="1" applyFont="1" applyBorder="1" applyAlignment="1">
      <alignment horizontal="left" vertical="center"/>
    </xf>
    <xf numFmtId="0" fontId="8" fillId="0" borderId="53" xfId="4" applyFont="1" applyBorder="1" applyAlignment="1">
      <alignment horizontal="right" vertical="center"/>
    </xf>
    <xf numFmtId="0" fontId="1" fillId="0" borderId="14" xfId="4" applyFont="1" applyBorder="1" applyAlignment="1">
      <alignment horizontal="left" vertical="center"/>
    </xf>
    <xf numFmtId="0" fontId="8" fillId="0" borderId="58" xfId="4" applyFont="1" applyBorder="1" applyAlignment="1">
      <alignment horizontal="right" vertical="center"/>
    </xf>
    <xf numFmtId="49" fontId="1" fillId="0" borderId="15" xfId="4" applyNumberFormat="1" applyFont="1" applyBorder="1" applyAlignment="1">
      <alignment horizontal="left" vertical="center" wrapText="1"/>
    </xf>
    <xf numFmtId="49" fontId="1" fillId="0" borderId="20" xfId="4" applyNumberFormat="1" applyFont="1" applyBorder="1" applyAlignment="1">
      <alignment horizontal="left" vertical="center" wrapText="1"/>
    </xf>
    <xf numFmtId="49" fontId="1" fillId="0" borderId="13" xfId="4" applyNumberFormat="1" applyFont="1" applyBorder="1" applyAlignment="1">
      <alignment horizontal="left" vertical="center" wrapText="1"/>
    </xf>
    <xf numFmtId="165" fontId="24" fillId="0" borderId="47" xfId="0" applyNumberFormat="1" applyFont="1" applyBorder="1" applyAlignment="1" applyProtection="1">
      <alignment horizontal="left" vertical="center"/>
      <protection locked="0"/>
    </xf>
    <xf numFmtId="49" fontId="1" fillId="0" borderId="14" xfId="5" applyNumberFormat="1" applyFont="1" applyBorder="1" applyAlignment="1">
      <alignment horizontal="left" vertical="center"/>
    </xf>
    <xf numFmtId="0" fontId="1" fillId="0" borderId="0" xfId="5" applyFont="1" applyAlignment="1">
      <alignment horizontal="center" vertical="center"/>
    </xf>
    <xf numFmtId="0" fontId="1" fillId="0" borderId="3" xfId="5" applyFont="1" applyBorder="1" applyAlignment="1">
      <alignment horizontal="center" vertical="center"/>
    </xf>
    <xf numFmtId="0" fontId="1" fillId="0" borderId="12" xfId="4" applyFont="1" applyBorder="1" applyAlignment="1">
      <alignment horizontal="left" vertical="top"/>
    </xf>
    <xf numFmtId="14" fontId="7" fillId="0" borderId="12" xfId="5" applyNumberFormat="1" applyFont="1" applyBorder="1" applyAlignment="1">
      <alignment horizontal="center" vertical="top"/>
    </xf>
    <xf numFmtId="0" fontId="8" fillId="0" borderId="20" xfId="5" applyFont="1" applyBorder="1" applyAlignment="1">
      <alignment horizontal="center" vertical="center" wrapText="1"/>
    </xf>
    <xf numFmtId="2" fontId="16" fillId="0" borderId="14" xfId="0" applyNumberFormat="1" applyFont="1" applyBorder="1" applyAlignment="1">
      <alignment horizontal="left" vertical="top" wrapText="1"/>
    </xf>
    <xf numFmtId="0" fontId="1" fillId="0" borderId="14" xfId="0" applyFont="1" applyBorder="1" applyAlignment="1">
      <alignment horizontal="left" vertical="top" wrapText="1"/>
    </xf>
    <xf numFmtId="0" fontId="8" fillId="0" borderId="23" xfId="5" applyNumberFormat="1" applyFont="1" applyBorder="1" applyAlignment="1">
      <alignment horizontal="right" vertical="center"/>
    </xf>
    <xf numFmtId="0" fontId="7" fillId="0" borderId="60" xfId="5" applyFont="1" applyBorder="1" applyAlignment="1">
      <alignment horizontal="left" vertical="top" wrapText="1"/>
    </xf>
    <xf numFmtId="0" fontId="7" fillId="0" borderId="17" xfId="5" applyFont="1" applyBorder="1" applyAlignment="1">
      <alignment horizontal="left" vertical="top" wrapText="1"/>
    </xf>
    <xf numFmtId="0" fontId="7" fillId="0" borderId="48" xfId="5" applyFont="1" applyBorder="1" applyAlignment="1">
      <alignment horizontal="left" vertical="top" wrapText="1"/>
    </xf>
    <xf numFmtId="0" fontId="7" fillId="0" borderId="17" xfId="5" applyFont="1" applyBorder="1" applyAlignment="1">
      <alignment horizontal="left" vertical="top"/>
    </xf>
    <xf numFmtId="0" fontId="7" fillId="0" borderId="48" xfId="5" applyFont="1" applyBorder="1" applyAlignment="1">
      <alignment horizontal="left" vertical="top"/>
    </xf>
    <xf numFmtId="0" fontId="7" fillId="0" borderId="15" xfId="5" applyFont="1" applyBorder="1" applyAlignment="1">
      <alignment horizontal="left" vertical="top" wrapText="1"/>
    </xf>
    <xf numFmtId="0" fontId="7" fillId="0" borderId="13" xfId="5" applyFont="1" applyBorder="1" applyAlignment="1">
      <alignment horizontal="left" vertical="top" wrapText="1"/>
    </xf>
    <xf numFmtId="0" fontId="8" fillId="0" borderId="12" xfId="5" applyFont="1" applyBorder="1" applyAlignment="1">
      <alignment horizontal="center" vertical="center"/>
    </xf>
    <xf numFmtId="0" fontId="8" fillId="0" borderId="4" xfId="5" applyFont="1" applyBorder="1" applyAlignment="1">
      <alignment horizontal="center" vertical="center"/>
    </xf>
    <xf numFmtId="49" fontId="1" fillId="0" borderId="14" xfId="5" applyNumberFormat="1" applyFont="1" applyBorder="1" applyAlignment="1">
      <alignment horizontal="center" vertical="center"/>
    </xf>
    <xf numFmtId="2" fontId="16" fillId="0" borderId="15" xfId="0" applyNumberFormat="1" applyFont="1" applyBorder="1" applyAlignment="1">
      <alignment horizontal="center" vertical="center" wrapText="1"/>
    </xf>
    <xf numFmtId="0" fontId="20" fillId="0" borderId="15" xfId="0" applyFont="1" applyBorder="1" applyAlignment="1">
      <alignment horizontal="left" vertical="top" wrapText="1"/>
    </xf>
    <xf numFmtId="2" fontId="16" fillId="0" borderId="15" xfId="0" applyNumberFormat="1" applyFont="1" applyBorder="1" applyAlignment="1">
      <alignment horizontal="left" vertical="center" wrapText="1"/>
    </xf>
    <xf numFmtId="49" fontId="1" fillId="0" borderId="15" xfId="5" applyNumberFormat="1" applyFont="1" applyBorder="1" applyAlignment="1">
      <alignment horizontal="center" vertical="center"/>
    </xf>
    <xf numFmtId="0" fontId="7" fillId="0" borderId="66" xfId="5" applyFont="1" applyBorder="1" applyAlignment="1">
      <alignment horizontal="left" vertical="center"/>
    </xf>
    <xf numFmtId="0" fontId="7" fillId="0" borderId="67" xfId="5" applyFont="1" applyBorder="1" applyAlignment="1">
      <alignment horizontal="left" vertical="center"/>
    </xf>
    <xf numFmtId="0" fontId="7" fillId="0" borderId="68" xfId="5" applyFont="1" applyBorder="1" applyAlignment="1">
      <alignment horizontal="left" vertical="center"/>
    </xf>
    <xf numFmtId="0" fontId="8" fillId="0" borderId="18" xfId="5" applyNumberFormat="1" applyFont="1" applyBorder="1" applyAlignment="1">
      <alignment horizontal="right" vertical="center"/>
    </xf>
    <xf numFmtId="14" fontId="1" fillId="0" borderId="11" xfId="5" applyNumberFormat="1" applyFont="1" applyBorder="1" applyAlignment="1">
      <alignment horizontal="center" vertical="center"/>
    </xf>
    <xf numFmtId="0" fontId="1" fillId="0" borderId="11" xfId="5" applyFont="1" applyBorder="1" applyAlignment="1">
      <alignment horizontal="center" vertical="center"/>
    </xf>
    <xf numFmtId="2" fontId="16" fillId="0" borderId="15" xfId="0" applyNumberFormat="1" applyFont="1" applyBorder="1" applyAlignment="1">
      <alignment horizontal="left" vertical="top" wrapText="1"/>
    </xf>
    <xf numFmtId="0" fontId="18" fillId="0" borderId="43" xfId="0" applyFont="1" applyBorder="1" applyAlignment="1"/>
    <xf numFmtId="0" fontId="18" fillId="0" borderId="44" xfId="0" applyFont="1" applyBorder="1" applyAlignment="1"/>
    <xf numFmtId="0" fontId="18" fillId="0" borderId="15" xfId="0" applyFont="1" applyBorder="1" applyAlignment="1">
      <alignment horizontal="left"/>
    </xf>
    <xf numFmtId="0" fontId="18" fillId="0" borderId="20" xfId="0" applyFont="1" applyBorder="1" applyAlignment="1">
      <alignment horizontal="left"/>
    </xf>
    <xf numFmtId="0" fontId="18" fillId="0" borderId="13" xfId="0" applyFont="1" applyBorder="1" applyAlignment="1">
      <alignment horizontal="left"/>
    </xf>
    <xf numFmtId="0" fontId="8" fillId="0" borderId="21" xfId="5" applyFont="1" applyBorder="1" applyAlignment="1">
      <alignment horizontal="right" vertical="center"/>
    </xf>
    <xf numFmtId="0" fontId="8" fillId="0" borderId="6" xfId="5" applyFont="1" applyBorder="1" applyAlignment="1">
      <alignment horizontal="right" vertical="center"/>
    </xf>
    <xf numFmtId="0" fontId="2" fillId="3" borderId="27" xfId="5" applyFont="1" applyFill="1" applyBorder="1" applyAlignment="1">
      <alignment horizontal="center" vertical="center"/>
    </xf>
    <xf numFmtId="0" fontId="18" fillId="0" borderId="39" xfId="0" applyFont="1" applyBorder="1" applyAlignment="1"/>
    <xf numFmtId="0" fontId="18" fillId="0" borderId="40" xfId="0" applyFont="1" applyBorder="1" applyAlignment="1"/>
    <xf numFmtId="0" fontId="7" fillId="0" borderId="6" xfId="5" applyFont="1" applyBorder="1" applyAlignment="1">
      <alignment horizontal="left" vertical="center" wrapText="1"/>
    </xf>
    <xf numFmtId="0" fontId="7" fillId="0" borderId="0" xfId="5" applyFont="1" applyBorder="1" applyAlignment="1">
      <alignment horizontal="left" vertical="center" wrapText="1"/>
    </xf>
    <xf numFmtId="0" fontId="7" fillId="0" borderId="10" xfId="5" applyFont="1" applyBorder="1" applyAlignment="1">
      <alignment horizontal="left" vertical="center" wrapText="1"/>
    </xf>
    <xf numFmtId="0" fontId="8" fillId="0" borderId="14" xfId="5" applyFont="1" applyBorder="1" applyAlignment="1">
      <alignment horizontal="left" vertical="center"/>
    </xf>
    <xf numFmtId="0" fontId="1" fillId="0" borderId="12" xfId="5" applyFont="1" applyBorder="1" applyAlignment="1">
      <alignment horizontal="center" vertical="center"/>
    </xf>
    <xf numFmtId="0" fontId="7" fillId="0" borderId="2" xfId="5" applyFont="1" applyBorder="1" applyAlignment="1">
      <alignment horizontal="center" vertical="top"/>
    </xf>
    <xf numFmtId="0" fontId="7" fillId="0" borderId="3" xfId="5" applyFont="1" applyBorder="1" applyAlignment="1">
      <alignment horizontal="center" vertical="top"/>
    </xf>
    <xf numFmtId="14" fontId="7" fillId="0" borderId="4" xfId="5" applyNumberFormat="1" applyFont="1" applyBorder="1" applyAlignment="1">
      <alignment horizontal="center" vertical="top"/>
    </xf>
    <xf numFmtId="0" fontId="2" fillId="3" borderId="28" xfId="5" applyFont="1" applyFill="1" applyBorder="1" applyAlignment="1">
      <alignment horizontal="center" vertical="center"/>
    </xf>
    <xf numFmtId="0" fontId="8" fillId="0" borderId="11" xfId="5" applyFont="1" applyBorder="1" applyAlignment="1">
      <alignment horizontal="left" vertical="center"/>
    </xf>
    <xf numFmtId="0" fontId="8" fillId="0" borderId="12" xfId="5" applyFont="1" applyBorder="1" applyAlignment="1">
      <alignment horizontal="left" vertical="center"/>
    </xf>
    <xf numFmtId="0" fontId="8" fillId="0" borderId="28" xfId="5" applyNumberFormat="1" applyFont="1" applyBorder="1" applyAlignment="1">
      <alignment horizontal="right" vertical="center"/>
    </xf>
    <xf numFmtId="0" fontId="18" fillId="0" borderId="14" xfId="0" applyFont="1" applyBorder="1" applyAlignment="1">
      <alignment horizontal="left"/>
    </xf>
    <xf numFmtId="0" fontId="1" fillId="0" borderId="14" xfId="5" applyFont="1" applyBorder="1" applyAlignment="1">
      <alignment horizontal="left" vertical="center"/>
    </xf>
    <xf numFmtId="0" fontId="2" fillId="3" borderId="59" xfId="5" applyFont="1" applyFill="1" applyBorder="1" applyAlignment="1">
      <alignment horizontal="center" vertical="center"/>
    </xf>
  </cellXfs>
  <cellStyles count="9">
    <cellStyle name="Normal" xfId="0" builtinId="0"/>
    <cellStyle name="Normal_PP-2A" xfId="1"/>
    <cellStyle name="Normal_PP-II" xfId="2"/>
    <cellStyle name="Normal_PP-III" xfId="3"/>
    <cellStyle name="Normal_PP-V" xfId="4"/>
    <cellStyle name="Normal_PP-VI" xfId="5"/>
    <cellStyle name="Porcentagem" xfId="8" builtinId="5"/>
    <cellStyle name="Título 1 1" xfId="6"/>
    <cellStyle name="Vírgula" xfId="7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FBFB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8</xdr:row>
      <xdr:rowOff>28575</xdr:rowOff>
    </xdr:from>
    <xdr:to>
      <xdr:col>7</xdr:col>
      <xdr:colOff>0</xdr:colOff>
      <xdr:row>9</xdr:row>
      <xdr:rowOff>161925</xdr:rowOff>
    </xdr:to>
    <xdr:sp macro="" textlink="" fLocksText="0">
      <xdr:nvSpPr>
        <xdr:cNvPr id="8193" name="Texto 44">
          <a:extLst>
            <a:ext uri="{FF2B5EF4-FFF2-40B4-BE49-F238E27FC236}">
              <a16:creationId xmlns:a16="http://schemas.microsoft.com/office/drawing/2014/main" id="{00000000-0008-0000-0700-000001200000}"/>
            </a:ext>
          </a:extLst>
        </xdr:cNvPr>
        <xdr:cNvSpPr txBox="1">
          <a:spLocks noChangeArrowheads="1"/>
        </xdr:cNvSpPr>
      </xdr:nvSpPr>
      <xdr:spPr bwMode="auto">
        <a:xfrm>
          <a:off x="5010150" y="1019175"/>
          <a:ext cx="0" cy="276225"/>
        </a:xfrm>
        <a:prstGeom prst="rect">
          <a:avLst/>
        </a:prstGeom>
        <a:solidFill>
          <a:srgbClr val="FFFFFF"/>
        </a:solidFill>
        <a:ln w="9525">
          <a:noFill/>
          <a:round/>
          <a:headEnd/>
          <a:tailEnd/>
        </a:ln>
        <a:effectLst/>
      </xdr:spPr>
      <xdr:txBody>
        <a:bodyPr vertOverflow="clip" wrap="square" lIns="27360" tIns="22680" rIns="27360" bIns="22680" anchor="ctr" upright="1"/>
        <a:lstStyle/>
        <a:p>
          <a:pPr algn="ctr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Arial"/>
              <a:cs typeface="Arial"/>
            </a:rPr>
            <a:t>OBSERVAÇÕES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kessis.dalapicola/Meus%20documentos/01%20-%20CODEVASF/01-An&#225;lise%20na%20AD-GCT/Baixio%20de%20Irec&#234;-BA/Montagem%20ELETROMEC&#194;NICA%20-%20Etapa%20Ib/An&#225;lise%20de%202011/Plan.%20I,%20IV%20e%20V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"/>
      <sheetName val="Resumo"/>
      <sheetName val="Ins. Mat."/>
      <sheetName val="Ins. M.O"/>
      <sheetName val="Ins. Equip."/>
      <sheetName val="Planilha I"/>
      <sheetName val="Item 1-Serv Prel"/>
      <sheetName val="Item 1.3 Adm. Local"/>
      <sheetName val="Item 1.4 Topografia"/>
      <sheetName val="2.1 Est Seletiv"/>
      <sheetName val="2.2 Veic "/>
      <sheetName val="Planilha IV"/>
      <sheetName val="Comp IV"/>
      <sheetName val="Planilha V"/>
      <sheetName val="Comp V"/>
      <sheetName val="Encargos Sociais"/>
      <sheetName val="BDI Serviç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1">
          <cell r="A1" t="str">
            <v>PLANILHA IV - SERVIÇOS DE CONSTRUÇÃO CIVIL</v>
          </cell>
        </row>
        <row r="2">
          <cell r="E2" t="str">
            <v>BDI</v>
          </cell>
          <cell r="F2">
            <v>0.25</v>
          </cell>
        </row>
        <row r="3">
          <cell r="A3" t="str">
            <v>ITEM</v>
          </cell>
          <cell r="B3" t="str">
            <v xml:space="preserve">DESCRIÇÃO DOS SERVIÇOS </v>
          </cell>
          <cell r="C3" t="str">
            <v>UNID</v>
          </cell>
          <cell r="D3" t="str">
            <v>QUANT</v>
          </cell>
          <cell r="E3" t="str">
            <v>PREÇO UNIT.</v>
          </cell>
          <cell r="F3" t="str">
            <v>PREÇO TOTAL</v>
          </cell>
        </row>
        <row r="4">
          <cell r="A4">
            <v>1</v>
          </cell>
          <cell r="B4" t="str">
            <v>EBA A-5</v>
          </cell>
        </row>
        <row r="5">
          <cell r="A5" t="str">
            <v>1.1</v>
          </cell>
          <cell r="B5" t="str">
            <v>Obras Civis</v>
          </cell>
        </row>
        <row r="6">
          <cell r="A6" t="str">
            <v>1.1.1</v>
          </cell>
          <cell r="B6" t="str">
            <v>Blocos de Ancoragem e Apoio</v>
          </cell>
          <cell r="C6" t="str">
            <v>m³</v>
          </cell>
          <cell r="D6">
            <v>50</v>
          </cell>
          <cell r="E6">
            <v>1101.04</v>
          </cell>
          <cell r="F6">
            <v>55052</v>
          </cell>
        </row>
        <row r="7">
          <cell r="A7" t="str">
            <v>1.1.2</v>
          </cell>
          <cell r="B7" t="str">
            <v>Dem.Concreto Armado Piso (base das bombas) c/Martelo Pneumático</v>
          </cell>
          <cell r="C7" t="str">
            <v>m³</v>
          </cell>
          <cell r="D7">
            <v>5</v>
          </cell>
          <cell r="E7">
            <v>537.9</v>
          </cell>
          <cell r="F7">
            <v>2689.5</v>
          </cell>
        </row>
        <row r="8">
          <cell r="B8" t="str">
            <v>SubTotal item 1.1</v>
          </cell>
          <cell r="F8">
            <v>57741.5</v>
          </cell>
        </row>
        <row r="10">
          <cell r="A10" t="str">
            <v>1.2</v>
          </cell>
          <cell r="B10" t="str">
            <v>PISO/FORRO e DIVISÓRIAS-FECHAMENTO ÁREA DOS CCM's da EBA-5</v>
          </cell>
        </row>
        <row r="11">
          <cell r="A11" t="str">
            <v>1.2.1</v>
          </cell>
          <cell r="B11" t="str">
            <v>Fornecimento e Instalação de Divisória de 35mm espessura, com porta dupla de 2,80m de altura de porta, com fechadura e demais ferragens</v>
          </cell>
          <cell r="C11" t="str">
            <v>m²</v>
          </cell>
          <cell r="D11">
            <v>150</v>
          </cell>
          <cell r="E11">
            <v>88.78</v>
          </cell>
          <cell r="F11">
            <v>13317</v>
          </cell>
        </row>
        <row r="12">
          <cell r="A12" t="str">
            <v>1.2.2</v>
          </cell>
          <cell r="B12" t="str">
            <v>Fornecimento e Instalação de Piso tipo Vivil Preto Emborrachado 30x30cm  p/ área dos CCM's</v>
          </cell>
          <cell r="C12" t="str">
            <v>m²</v>
          </cell>
          <cell r="D12">
            <v>100</v>
          </cell>
          <cell r="E12">
            <v>59.44</v>
          </cell>
          <cell r="F12">
            <v>5944</v>
          </cell>
        </row>
        <row r="13">
          <cell r="A13" t="str">
            <v>1.2.3</v>
          </cell>
          <cell r="B13" t="str">
            <v>Fornecimento e assentamento de Forro de PVC, branco , tipo comump/ área dos CCM's</v>
          </cell>
          <cell r="C13" t="str">
            <v>m²</v>
          </cell>
          <cell r="D13">
            <v>100</v>
          </cell>
          <cell r="E13">
            <v>46.51</v>
          </cell>
          <cell r="F13">
            <v>4651</v>
          </cell>
        </row>
        <row r="14">
          <cell r="B14" t="str">
            <v>SubTotal item 1.2</v>
          </cell>
          <cell r="F14">
            <v>23912</v>
          </cell>
        </row>
        <row r="16">
          <cell r="B16" t="str">
            <v>TOTAL ITEM 1</v>
          </cell>
          <cell r="F16">
            <v>81653.5</v>
          </cell>
        </row>
        <row r="18">
          <cell r="A18">
            <v>2</v>
          </cell>
          <cell r="B18" t="str">
            <v>REDE DE ADUTORAS PARA LOTES EMPRESARIAIS</v>
          </cell>
        </row>
        <row r="20">
          <cell r="A20" t="str">
            <v>2.1</v>
          </cell>
          <cell r="B20" t="str">
            <v>CAIXAS DE DESCARGA DE FUNDO-Total 2 Caixas</v>
          </cell>
        </row>
        <row r="22">
          <cell r="A22" t="str">
            <v>2.1.1</v>
          </cell>
          <cell r="B22" t="str">
            <v>TERRAPLENAGEM</v>
          </cell>
        </row>
        <row r="23">
          <cell r="A23" t="str">
            <v>2.1.1.1</v>
          </cell>
          <cell r="B23" t="str">
            <v>Escavação manual, mat. 1a. cat., prof. até 3 m, c/ depos. Lateral</v>
          </cell>
          <cell r="C23" t="str">
            <v>m³</v>
          </cell>
          <cell r="D23">
            <v>136</v>
          </cell>
          <cell r="E23">
            <v>32.15</v>
          </cell>
          <cell r="F23">
            <v>4372.3999999999996</v>
          </cell>
        </row>
        <row r="24">
          <cell r="A24" t="str">
            <v>2.1.1.2</v>
          </cell>
          <cell r="B24" t="str">
            <v>Reaterro manual, c/ contr., c/ reaprov. material escavado</v>
          </cell>
          <cell r="C24" t="str">
            <v>m³</v>
          </cell>
          <cell r="D24">
            <v>124</v>
          </cell>
          <cell r="E24">
            <v>3.61</v>
          </cell>
          <cell r="F24">
            <v>447.64</v>
          </cell>
        </row>
        <row r="25">
          <cell r="A25" t="str">
            <v>2.1.1.3</v>
          </cell>
          <cell r="B25" t="str">
            <v>Remoção de material excedente</v>
          </cell>
          <cell r="C25" t="str">
            <v>m³xKm</v>
          </cell>
          <cell r="D25">
            <v>65</v>
          </cell>
          <cell r="E25">
            <v>1.05</v>
          </cell>
          <cell r="F25">
            <v>68.25</v>
          </cell>
        </row>
        <row r="26">
          <cell r="B26" t="str">
            <v>SubTotal item 2.1.1</v>
          </cell>
          <cell r="F26">
            <v>4888.29</v>
          </cell>
        </row>
        <row r="28">
          <cell r="A28" t="str">
            <v>2.1.2</v>
          </cell>
          <cell r="B28" t="str">
            <v>FUNDAÇÃO E ESTRUTURA</v>
          </cell>
        </row>
        <row r="29">
          <cell r="A29" t="str">
            <v>2.1.2.1</v>
          </cell>
          <cell r="B29" t="str">
            <v>Aço especial CA-50/60</v>
          </cell>
          <cell r="C29" t="str">
            <v>kg</v>
          </cell>
          <cell r="D29">
            <v>300</v>
          </cell>
          <cell r="E29">
            <v>7.5</v>
          </cell>
          <cell r="F29">
            <v>2250</v>
          </cell>
        </row>
        <row r="30">
          <cell r="A30" t="str">
            <v>2.1.2.2</v>
          </cell>
          <cell r="B30" t="str">
            <v>Alvenaria de Bloco de Cimento 9x19x39,c/concreto e ferragem 6,3mm</v>
          </cell>
          <cell r="C30" t="str">
            <v>m²</v>
          </cell>
          <cell r="D30">
            <v>20</v>
          </cell>
          <cell r="E30">
            <v>38.76</v>
          </cell>
          <cell r="F30">
            <v>775.2</v>
          </cell>
        </row>
        <row r="31">
          <cell r="A31" t="str">
            <v>2.1.2.3</v>
          </cell>
          <cell r="B31" t="str">
            <v>Concreto estrutural, fck = 18 Mpa</v>
          </cell>
          <cell r="C31" t="str">
            <v>m³</v>
          </cell>
          <cell r="D31">
            <v>4.2</v>
          </cell>
          <cell r="E31">
            <v>346.9</v>
          </cell>
          <cell r="F31">
            <v>1456.98</v>
          </cell>
        </row>
        <row r="32">
          <cell r="A32" t="str">
            <v>2.1.2.4</v>
          </cell>
          <cell r="B32" t="str">
            <v>Concreto magro para regularização, fck = 9 Mpa</v>
          </cell>
          <cell r="C32" t="str">
            <v>m³</v>
          </cell>
          <cell r="D32">
            <v>0.6</v>
          </cell>
          <cell r="E32">
            <v>276.64999999999998</v>
          </cell>
          <cell r="F32">
            <v>165.99</v>
          </cell>
        </row>
        <row r="33">
          <cell r="A33" t="str">
            <v>2.1.2.5</v>
          </cell>
          <cell r="B33" t="str">
            <v>Tampa de concreto pré-moldada (1,10x1,40m)</v>
          </cell>
          <cell r="C33" t="str">
            <v>un.</v>
          </cell>
          <cell r="D33">
            <v>2</v>
          </cell>
          <cell r="E33">
            <v>130.88</v>
          </cell>
          <cell r="F33">
            <v>261.76</v>
          </cell>
        </row>
        <row r="34">
          <cell r="A34" t="str">
            <v>2.1.2.6</v>
          </cell>
          <cell r="B34" t="str">
            <v>Forma p/ concreto estrutural/tampa</v>
          </cell>
          <cell r="C34" t="str">
            <v>m²</v>
          </cell>
          <cell r="D34">
            <v>14</v>
          </cell>
          <cell r="E34">
            <v>54.3</v>
          </cell>
          <cell r="F34">
            <v>760.2</v>
          </cell>
        </row>
        <row r="35">
          <cell r="B35" t="str">
            <v>SubTotal item 2.1.2</v>
          </cell>
          <cell r="F35">
            <v>5670.13</v>
          </cell>
        </row>
        <row r="37">
          <cell r="A37" t="str">
            <v>2.2</v>
          </cell>
          <cell r="B37" t="str">
            <v>CAIXAS PARA VENTOSA ( 3 UNIDADES)</v>
          </cell>
        </row>
        <row r="38">
          <cell r="A38" t="str">
            <v>2.2.1</v>
          </cell>
          <cell r="B38" t="str">
            <v>TERRAPLENAGEM</v>
          </cell>
        </row>
        <row r="39">
          <cell r="A39" t="str">
            <v>2.2.1.1</v>
          </cell>
          <cell r="B39" t="str">
            <v>Escavação manual, mat. 1a. cat., prof. até 3 m, c/ depos. Lateral</v>
          </cell>
          <cell r="C39" t="str">
            <v>m³</v>
          </cell>
          <cell r="D39">
            <v>90</v>
          </cell>
          <cell r="E39">
            <v>32.15</v>
          </cell>
          <cell r="F39">
            <v>2893.5</v>
          </cell>
        </row>
        <row r="40">
          <cell r="A40" t="str">
            <v>2.2.1.2</v>
          </cell>
          <cell r="B40" t="str">
            <v>Reaterro manual, c/ contr., c/ reaprov. material escavado</v>
          </cell>
          <cell r="C40" t="str">
            <v>m³</v>
          </cell>
          <cell r="D40">
            <v>54</v>
          </cell>
          <cell r="E40">
            <v>3.61</v>
          </cell>
          <cell r="F40">
            <v>194.94</v>
          </cell>
        </row>
        <row r="41">
          <cell r="A41" t="str">
            <v>2.2.1.3</v>
          </cell>
          <cell r="B41" t="str">
            <v>Remoção de material excedente</v>
          </cell>
          <cell r="C41" t="str">
            <v>m³xKm</v>
          </cell>
          <cell r="D41">
            <v>17.899999999999999</v>
          </cell>
          <cell r="E41">
            <v>1.05</v>
          </cell>
          <cell r="F41">
            <v>18.8</v>
          </cell>
        </row>
        <row r="42">
          <cell r="B42" t="str">
            <v>SubTotal item 2.2.1</v>
          </cell>
          <cell r="F42">
            <v>3107.24</v>
          </cell>
        </row>
        <row r="44">
          <cell r="A44" t="str">
            <v>2.2.2</v>
          </cell>
          <cell r="B44" t="str">
            <v>FUNDAÇÃO E ESTRUTURA</v>
          </cell>
        </row>
        <row r="45">
          <cell r="A45" t="str">
            <v>2.2.2.1</v>
          </cell>
          <cell r="B45" t="str">
            <v>Aço especial CA-50/60</v>
          </cell>
          <cell r="C45" t="str">
            <v>kg</v>
          </cell>
          <cell r="D45">
            <v>315</v>
          </cell>
          <cell r="E45">
            <v>7.5</v>
          </cell>
          <cell r="F45">
            <v>2362.5</v>
          </cell>
        </row>
        <row r="46">
          <cell r="A46" t="str">
            <v>2.2.2.2</v>
          </cell>
          <cell r="B46" t="str">
            <v>Alvenaria de Bloco de Cimento 9x19x39,c/concreto e ferragem 6,3mm</v>
          </cell>
          <cell r="C46" t="str">
            <v>m²</v>
          </cell>
          <cell r="D46">
            <v>30</v>
          </cell>
          <cell r="E46">
            <v>38.76</v>
          </cell>
          <cell r="F46">
            <v>1162.8</v>
          </cell>
        </row>
        <row r="47">
          <cell r="A47" t="str">
            <v>2.2.2.3</v>
          </cell>
          <cell r="B47" t="str">
            <v>Concreto estrutural, fck = 18 Mpa</v>
          </cell>
          <cell r="C47" t="str">
            <v>m³</v>
          </cell>
          <cell r="D47">
            <v>4.5</v>
          </cell>
          <cell r="E47">
            <v>346.9</v>
          </cell>
          <cell r="F47">
            <v>1561.05</v>
          </cell>
        </row>
        <row r="48">
          <cell r="A48" t="str">
            <v>2.2.2.4</v>
          </cell>
          <cell r="B48" t="str">
            <v>Concreto magro para regularização, fck = 9 Mpa</v>
          </cell>
          <cell r="C48" t="str">
            <v>m³</v>
          </cell>
          <cell r="D48">
            <v>0.5</v>
          </cell>
          <cell r="E48">
            <v>276.64999999999998</v>
          </cell>
          <cell r="F48">
            <v>138.33000000000001</v>
          </cell>
        </row>
        <row r="49">
          <cell r="A49" t="str">
            <v>2.2.2.5</v>
          </cell>
          <cell r="B49" t="str">
            <v>Tampa de concreto pré-moldada (1,60x1,50m)</v>
          </cell>
          <cell r="C49" t="str">
            <v>um.</v>
          </cell>
          <cell r="D49">
            <v>3</v>
          </cell>
          <cell r="E49">
            <v>192.41</v>
          </cell>
        </row>
        <row r="50">
          <cell r="A50" t="str">
            <v>2.2.2.6</v>
          </cell>
          <cell r="B50" t="str">
            <v>Forma p/ concreto estrutural/tampa</v>
          </cell>
          <cell r="C50" t="str">
            <v>m²</v>
          </cell>
          <cell r="D50">
            <v>21</v>
          </cell>
          <cell r="E50">
            <v>54.3</v>
          </cell>
          <cell r="F50">
            <v>1140.3</v>
          </cell>
        </row>
        <row r="51">
          <cell r="B51" t="str">
            <v>SubTotal item 2.2.2</v>
          </cell>
          <cell r="F51">
            <v>6364.98</v>
          </cell>
        </row>
        <row r="53">
          <cell r="A53" t="str">
            <v>2.3</v>
          </cell>
          <cell r="B53" t="str">
            <v>ASSENTAMENTO DA TUBULAÇÃO</v>
          </cell>
        </row>
        <row r="55">
          <cell r="A55" t="str">
            <v>2.3.1</v>
          </cell>
          <cell r="B55" t="str">
            <v>TERRAPLENAGEM</v>
          </cell>
        </row>
        <row r="56">
          <cell r="A56" t="str">
            <v>2.3.1.1</v>
          </cell>
          <cell r="B56" t="str">
            <v>Escavação mecânica, mat. 1a. Cat. Prof. Até 3m, c/ depos. Lateral</v>
          </cell>
          <cell r="C56" t="str">
            <v>m³</v>
          </cell>
          <cell r="D56">
            <v>5849.4</v>
          </cell>
          <cell r="E56">
            <v>2.68</v>
          </cell>
          <cell r="F56">
            <v>15676.39</v>
          </cell>
        </row>
        <row r="57">
          <cell r="A57" t="str">
            <v>2.3.1.2</v>
          </cell>
          <cell r="B57" t="str">
            <v>Reaterro mecânico, c/ contr. c/ reaprov. Material escavado</v>
          </cell>
          <cell r="C57" t="str">
            <v>m³</v>
          </cell>
          <cell r="D57">
            <v>4387.05</v>
          </cell>
          <cell r="E57">
            <v>2.0499999999999998</v>
          </cell>
          <cell r="F57">
            <v>8993.4500000000007</v>
          </cell>
        </row>
        <row r="58">
          <cell r="A58" t="str">
            <v>2.3.1.3</v>
          </cell>
          <cell r="B58" t="str">
            <v>Berço de areia</v>
          </cell>
          <cell r="C58" t="str">
            <v>m³</v>
          </cell>
          <cell r="D58">
            <v>438.7</v>
          </cell>
          <cell r="E58">
            <v>79.5</v>
          </cell>
          <cell r="F58">
            <v>34876.65</v>
          </cell>
        </row>
        <row r="59">
          <cell r="A59" t="str">
            <v>2.3.1.4</v>
          </cell>
          <cell r="B59" t="str">
            <v>Remoção de material excedente</v>
          </cell>
          <cell r="C59" t="str">
            <v>m³xKm</v>
          </cell>
          <cell r="D59">
            <v>11055.36</v>
          </cell>
          <cell r="E59">
            <v>1.05</v>
          </cell>
          <cell r="F59">
            <v>11608.13</v>
          </cell>
        </row>
        <row r="60">
          <cell r="B60" t="str">
            <v>Total item 2.3.1</v>
          </cell>
          <cell r="F60">
            <v>71154.62</v>
          </cell>
        </row>
        <row r="62">
          <cell r="A62" t="str">
            <v>2.3.2</v>
          </cell>
          <cell r="B62" t="str">
            <v>BLOCOS DE ANCORAGEM</v>
          </cell>
        </row>
        <row r="63">
          <cell r="A63" t="str">
            <v>2.3.2.1</v>
          </cell>
          <cell r="B63" t="str">
            <v>FUNDAÇÃO E ESTRUTURA</v>
          </cell>
        </row>
        <row r="64">
          <cell r="A64" t="str">
            <v>2.3.2.2</v>
          </cell>
          <cell r="B64" t="str">
            <v>Concreto estrutural, fck = 18 Mpa</v>
          </cell>
          <cell r="C64" t="str">
            <v>m³</v>
          </cell>
          <cell r="D64">
            <v>2.92</v>
          </cell>
          <cell r="E64">
            <v>346.9</v>
          </cell>
          <cell r="F64">
            <v>1012.95</v>
          </cell>
        </row>
        <row r="65">
          <cell r="A65" t="str">
            <v>2.3.2.3</v>
          </cell>
          <cell r="B65" t="str">
            <v>Forma p/ concreto estrutural/tampa</v>
          </cell>
          <cell r="C65" t="str">
            <v>m²</v>
          </cell>
          <cell r="D65">
            <v>5.85</v>
          </cell>
          <cell r="E65">
            <v>54.3</v>
          </cell>
          <cell r="F65">
            <v>317.66000000000003</v>
          </cell>
        </row>
        <row r="66">
          <cell r="A66" t="str">
            <v>2.3.2.4</v>
          </cell>
          <cell r="B66" t="str">
            <v>Aço especial CA-50/60</v>
          </cell>
          <cell r="C66" t="str">
            <v>kg</v>
          </cell>
          <cell r="D66">
            <v>210</v>
          </cell>
          <cell r="E66">
            <v>7.5</v>
          </cell>
          <cell r="F66">
            <v>1575</v>
          </cell>
        </row>
        <row r="67">
          <cell r="B67" t="str">
            <v>Total item 2.3.2</v>
          </cell>
          <cell r="F67">
            <v>2905.61</v>
          </cell>
        </row>
        <row r="68">
          <cell r="F68">
            <v>0</v>
          </cell>
        </row>
        <row r="69">
          <cell r="A69" t="str">
            <v>2.3.3</v>
          </cell>
          <cell r="B69" t="str">
            <v xml:space="preserve">Abertura de Estrada de Serviço para Rede Adutora LO-02 (100.01.48-ATRIUM) </v>
          </cell>
          <cell r="C69" t="str">
            <v>Km</v>
          </cell>
          <cell r="D69">
            <v>0.85</v>
          </cell>
          <cell r="E69">
            <v>6275.21</v>
          </cell>
          <cell r="F69">
            <v>5333.93</v>
          </cell>
        </row>
        <row r="70">
          <cell r="B70" t="str">
            <v>Só será aberta a faixa de serviço da LO-02 - 850 metros</v>
          </cell>
        </row>
        <row r="71">
          <cell r="B71" t="str">
            <v>Total item 2.3.3</v>
          </cell>
          <cell r="F71">
            <v>5333.93</v>
          </cell>
        </row>
        <row r="73">
          <cell r="B73" t="str">
            <v>TOTAL ITEM 2</v>
          </cell>
          <cell r="F73">
            <v>99424.8</v>
          </cell>
        </row>
        <row r="75">
          <cell r="A75">
            <v>3</v>
          </cell>
          <cell r="B75" t="str">
            <v>OBRA AO LONGO DO CANAL</v>
          </cell>
        </row>
        <row r="76">
          <cell r="A76" t="str">
            <v>3.1</v>
          </cell>
          <cell r="B76" t="str">
            <v>TOMADA TE-09 - LO-02(Lotes 62/63 e 64)</v>
          </cell>
        </row>
        <row r="77">
          <cell r="A77" t="str">
            <v>3.1.1</v>
          </cell>
          <cell r="B77" t="str">
            <v>Escavação manual, mat. 1a. cat., prof. até 3 m, c/ depos. Lateral</v>
          </cell>
          <cell r="C77" t="str">
            <v>m³</v>
          </cell>
          <cell r="D77">
            <v>51.5</v>
          </cell>
          <cell r="E77">
            <v>32.15</v>
          </cell>
          <cell r="F77">
            <v>1655.73</v>
          </cell>
        </row>
        <row r="78">
          <cell r="A78" t="str">
            <v>3.1.2</v>
          </cell>
          <cell r="B78" t="str">
            <v>Reaterro manual, c/ contr., c/ reaprov. material escavado</v>
          </cell>
          <cell r="C78" t="str">
            <v>m³</v>
          </cell>
          <cell r="D78">
            <v>45.5</v>
          </cell>
          <cell r="E78">
            <v>3.61</v>
          </cell>
          <cell r="F78">
            <v>164.26</v>
          </cell>
        </row>
        <row r="79">
          <cell r="A79" t="str">
            <v>3.1.3</v>
          </cell>
          <cell r="B79" t="str">
            <v>Remoção Mecânica de Enrocamento (mat. 2ª categoria)</v>
          </cell>
          <cell r="C79" t="str">
            <v>m³</v>
          </cell>
          <cell r="D79">
            <v>6</v>
          </cell>
          <cell r="E79">
            <v>7.19</v>
          </cell>
        </row>
        <row r="80">
          <cell r="A80" t="str">
            <v>3.1.4</v>
          </cell>
          <cell r="B80" t="str">
            <v>Reposição do enrocamento de pedra</v>
          </cell>
          <cell r="C80" t="str">
            <v>m³</v>
          </cell>
          <cell r="D80">
            <v>6</v>
          </cell>
          <cell r="E80">
            <v>9.25</v>
          </cell>
          <cell r="F80">
            <v>55.5</v>
          </cell>
        </row>
        <row r="81">
          <cell r="A81" t="str">
            <v>3.1.5</v>
          </cell>
          <cell r="B81" t="str">
            <v>Revestimento primário</v>
          </cell>
          <cell r="C81" t="str">
            <v>m²</v>
          </cell>
          <cell r="D81">
            <v>12</v>
          </cell>
          <cell r="E81">
            <v>2.2799999999999998</v>
          </cell>
          <cell r="F81">
            <v>27.36</v>
          </cell>
        </row>
        <row r="82">
          <cell r="A82" t="str">
            <v>3.1.6</v>
          </cell>
          <cell r="B82" t="str">
            <v>Remoção do material excedente</v>
          </cell>
          <cell r="C82" t="str">
            <v>m³xKm</v>
          </cell>
          <cell r="D82">
            <v>5.6</v>
          </cell>
          <cell r="E82">
            <v>1.05</v>
          </cell>
          <cell r="F82">
            <v>5.88</v>
          </cell>
        </row>
        <row r="83">
          <cell r="B83" t="str">
            <v>Total item 3.1</v>
          </cell>
          <cell r="F83">
            <v>1908.73</v>
          </cell>
        </row>
        <row r="85">
          <cell r="A85" t="str">
            <v>3.2</v>
          </cell>
          <cell r="B85" t="str">
            <v>TOMADA TE-10 - (Lotes 60 e 61)</v>
          </cell>
        </row>
        <row r="86">
          <cell r="A86" t="str">
            <v>3.2.1</v>
          </cell>
          <cell r="B86" t="str">
            <v>Escavação manual, mat. 1a. cat., prof. até 3 m, c/ depos. Lateral</v>
          </cell>
          <cell r="C86" t="str">
            <v>m³</v>
          </cell>
          <cell r="D86">
            <v>52</v>
          </cell>
          <cell r="E86">
            <v>32.15</v>
          </cell>
          <cell r="F86">
            <v>1671.8</v>
          </cell>
        </row>
        <row r="87">
          <cell r="A87" t="str">
            <v>3.2.2</v>
          </cell>
          <cell r="B87" t="str">
            <v>Reaterro manual, c/ contr., c/ reaprov. material escavado</v>
          </cell>
          <cell r="C87" t="str">
            <v>m³</v>
          </cell>
          <cell r="D87">
            <v>49</v>
          </cell>
          <cell r="E87">
            <v>3.61</v>
          </cell>
          <cell r="F87">
            <v>176.89</v>
          </cell>
        </row>
        <row r="88">
          <cell r="A88" t="str">
            <v>3.2.3</v>
          </cell>
          <cell r="B88" t="str">
            <v>Remoção Mecânica de Enrocamento (mat. 2ª categoria)</v>
          </cell>
          <cell r="C88" t="str">
            <v>m³</v>
          </cell>
          <cell r="D88">
            <v>6</v>
          </cell>
          <cell r="E88">
            <v>7.19</v>
          </cell>
          <cell r="F88">
            <v>43.14</v>
          </cell>
        </row>
        <row r="89">
          <cell r="A89" t="str">
            <v>3.2.4</v>
          </cell>
          <cell r="B89" t="str">
            <v>Reposição do enrocamento de pedra</v>
          </cell>
          <cell r="C89" t="str">
            <v>m³</v>
          </cell>
          <cell r="D89">
            <v>6</v>
          </cell>
          <cell r="E89">
            <v>9.25</v>
          </cell>
          <cell r="F89">
            <v>55.5</v>
          </cell>
        </row>
        <row r="90">
          <cell r="A90" t="str">
            <v>3.2.5</v>
          </cell>
          <cell r="B90" t="str">
            <v>Revestimento primário</v>
          </cell>
          <cell r="C90" t="str">
            <v>m²</v>
          </cell>
          <cell r="D90">
            <v>12</v>
          </cell>
          <cell r="E90">
            <v>2.2799999999999998</v>
          </cell>
          <cell r="F90">
            <v>27.36</v>
          </cell>
        </row>
        <row r="91">
          <cell r="A91" t="str">
            <v>3.2.6</v>
          </cell>
          <cell r="B91" t="str">
            <v>Remoção do material excedente</v>
          </cell>
          <cell r="C91" t="str">
            <v>m³xKm</v>
          </cell>
          <cell r="D91">
            <v>5.6</v>
          </cell>
          <cell r="E91">
            <v>1.05</v>
          </cell>
          <cell r="F91">
            <v>5.88</v>
          </cell>
        </row>
        <row r="92">
          <cell r="B92" t="str">
            <v>Total item 3.2</v>
          </cell>
          <cell r="F92">
            <v>1980.57</v>
          </cell>
        </row>
        <row r="94">
          <cell r="A94" t="str">
            <v>3.3</v>
          </cell>
          <cell r="B94" t="str">
            <v>TOMADA TE-11 - (Lote 66)</v>
          </cell>
        </row>
        <row r="95">
          <cell r="A95" t="str">
            <v>3.3.1</v>
          </cell>
          <cell r="B95" t="str">
            <v>Escavação manual, mat. 1a. cat., prof. até 3 m, c/ depos. Lateral</v>
          </cell>
          <cell r="C95" t="str">
            <v>m³</v>
          </cell>
          <cell r="D95">
            <v>40</v>
          </cell>
          <cell r="E95">
            <v>32.15</v>
          </cell>
          <cell r="F95">
            <v>1286</v>
          </cell>
        </row>
        <row r="96">
          <cell r="A96" t="str">
            <v>3.3.1</v>
          </cell>
          <cell r="B96" t="str">
            <v>Reaterro manual, c/ contr., c/ reaprov. material escavado</v>
          </cell>
          <cell r="C96" t="str">
            <v>m³</v>
          </cell>
          <cell r="D96">
            <v>38.5</v>
          </cell>
          <cell r="E96">
            <v>3.61</v>
          </cell>
          <cell r="F96">
            <v>138.99</v>
          </cell>
        </row>
        <row r="97">
          <cell r="A97" t="str">
            <v>3.3.3</v>
          </cell>
          <cell r="B97" t="str">
            <v>Remoção Mecânica de Enrocamento (mat. 2ª categoria)</v>
          </cell>
          <cell r="C97" t="str">
            <v>m³</v>
          </cell>
          <cell r="D97">
            <v>6</v>
          </cell>
          <cell r="E97">
            <v>7.19</v>
          </cell>
          <cell r="F97">
            <v>43.14</v>
          </cell>
        </row>
        <row r="98">
          <cell r="A98" t="str">
            <v>3.3.4</v>
          </cell>
          <cell r="B98" t="str">
            <v>Reposição do enrocamento de pedra</v>
          </cell>
          <cell r="C98" t="str">
            <v>m³</v>
          </cell>
          <cell r="D98">
            <v>6</v>
          </cell>
          <cell r="E98">
            <v>9.25</v>
          </cell>
          <cell r="F98">
            <v>55.5</v>
          </cell>
        </row>
        <row r="99">
          <cell r="A99" t="str">
            <v>3.3.5</v>
          </cell>
          <cell r="B99" t="str">
            <v>Revestimento primário</v>
          </cell>
          <cell r="C99" t="str">
            <v>m²</v>
          </cell>
          <cell r="D99">
            <v>12</v>
          </cell>
          <cell r="E99">
            <v>2.2799999999999998</v>
          </cell>
          <cell r="F99">
            <v>27.36</v>
          </cell>
        </row>
        <row r="100">
          <cell r="A100" t="str">
            <v>3.3.6</v>
          </cell>
          <cell r="B100" t="str">
            <v>Remoção do material excedente</v>
          </cell>
          <cell r="C100" t="str">
            <v>m³xKm</v>
          </cell>
          <cell r="D100">
            <v>5.6</v>
          </cell>
          <cell r="E100">
            <v>1.05</v>
          </cell>
          <cell r="F100">
            <v>5.88</v>
          </cell>
        </row>
        <row r="101">
          <cell r="B101" t="str">
            <v>Total item 3.3</v>
          </cell>
          <cell r="F101">
            <v>1556.87</v>
          </cell>
        </row>
        <row r="103">
          <cell r="A103" t="str">
            <v>3.4</v>
          </cell>
          <cell r="B103" t="str">
            <v>TOMADA TE-09 - LO-03(Lotes 67/68 e 69)</v>
          </cell>
        </row>
        <row r="104">
          <cell r="A104" t="str">
            <v>3.4.1</v>
          </cell>
          <cell r="B104" t="str">
            <v>Escavação manual, mat. 1a. cat., prof. até 3 m, c/ depos. Lateral</v>
          </cell>
          <cell r="C104" t="str">
            <v>m³</v>
          </cell>
          <cell r="D104">
            <v>55</v>
          </cell>
          <cell r="E104">
            <v>32.15</v>
          </cell>
          <cell r="F104">
            <v>1768.25</v>
          </cell>
        </row>
        <row r="105">
          <cell r="A105" t="str">
            <v>3.4.2</v>
          </cell>
          <cell r="B105" t="str">
            <v>Reaterro manual, c/ contr., c/ reaprov. material escavado</v>
          </cell>
          <cell r="C105" t="str">
            <v>m³</v>
          </cell>
          <cell r="D105">
            <v>51</v>
          </cell>
          <cell r="E105">
            <v>3.61</v>
          </cell>
          <cell r="F105">
            <v>184.11</v>
          </cell>
        </row>
        <row r="106">
          <cell r="A106" t="str">
            <v>3.4.3</v>
          </cell>
          <cell r="B106" t="str">
            <v>Remoção Mecânica de Enrocamento (mat. 2ª categoria)</v>
          </cell>
          <cell r="C106" t="str">
            <v>m³</v>
          </cell>
          <cell r="D106">
            <v>6</v>
          </cell>
          <cell r="E106">
            <v>7.19</v>
          </cell>
          <cell r="F106">
            <v>43.14</v>
          </cell>
        </row>
        <row r="107">
          <cell r="A107" t="str">
            <v>3.4.4</v>
          </cell>
          <cell r="B107" t="str">
            <v>Reposição do enrocamento de pedra</v>
          </cell>
          <cell r="C107" t="str">
            <v>m³</v>
          </cell>
          <cell r="D107">
            <v>6</v>
          </cell>
          <cell r="E107">
            <v>9.25</v>
          </cell>
          <cell r="F107">
            <v>55.5</v>
          </cell>
        </row>
        <row r="108">
          <cell r="A108" t="str">
            <v>3.4.5</v>
          </cell>
          <cell r="B108" t="str">
            <v>Revestimento primário</v>
          </cell>
          <cell r="C108" t="str">
            <v>m²</v>
          </cell>
          <cell r="D108">
            <v>12</v>
          </cell>
          <cell r="E108">
            <v>2.2799999999999998</v>
          </cell>
          <cell r="F108">
            <v>27.36</v>
          </cell>
        </row>
        <row r="109">
          <cell r="A109" t="str">
            <v>3.4.6</v>
          </cell>
          <cell r="B109" t="str">
            <v>Remoção do material excedente</v>
          </cell>
          <cell r="C109" t="str">
            <v>m³xKm</v>
          </cell>
          <cell r="D109">
            <v>5.6</v>
          </cell>
          <cell r="E109">
            <v>1.05</v>
          </cell>
          <cell r="F109">
            <v>5.88</v>
          </cell>
        </row>
        <row r="110">
          <cell r="B110" t="str">
            <v>Total item 3.4</v>
          </cell>
          <cell r="F110">
            <v>2084.2399999999998</v>
          </cell>
        </row>
        <row r="112">
          <cell r="A112" t="str">
            <v>3.5</v>
          </cell>
          <cell r="B112" t="str">
            <v>TOMADA TE-13 - (Lotes 70 e 71)</v>
          </cell>
        </row>
        <row r="113">
          <cell r="A113" t="str">
            <v>3.5.1</v>
          </cell>
          <cell r="B113" t="str">
            <v>Escavação manual, mat. 1a. cat., prof. até 3 m, c/ depos. Lateral</v>
          </cell>
          <cell r="C113" t="str">
            <v>m³</v>
          </cell>
          <cell r="D113">
            <v>35.5</v>
          </cell>
          <cell r="E113">
            <v>32.15</v>
          </cell>
          <cell r="F113">
            <v>1141.33</v>
          </cell>
        </row>
        <row r="114">
          <cell r="A114" t="str">
            <v>3.5.2</v>
          </cell>
          <cell r="B114" t="str">
            <v>Reaterro manual, c/ contr., c/ reaprov. material escavado</v>
          </cell>
          <cell r="C114" t="str">
            <v>m³</v>
          </cell>
          <cell r="D114">
            <v>34.4</v>
          </cell>
          <cell r="E114">
            <v>3.61</v>
          </cell>
          <cell r="F114">
            <v>124.18</v>
          </cell>
        </row>
        <row r="115">
          <cell r="A115" t="str">
            <v>3.5.3</v>
          </cell>
          <cell r="B115" t="str">
            <v>Remoção Mecânica de Enrocamento (mat. 2ª categoria)</v>
          </cell>
          <cell r="C115" t="str">
            <v>m³</v>
          </cell>
          <cell r="D115">
            <v>6</v>
          </cell>
          <cell r="E115">
            <v>7.19</v>
          </cell>
          <cell r="F115">
            <v>43.14</v>
          </cell>
        </row>
        <row r="116">
          <cell r="A116" t="str">
            <v>3.5.4</v>
          </cell>
          <cell r="B116" t="str">
            <v>Reposição do enrocamento de pedra</v>
          </cell>
          <cell r="C116" t="str">
            <v>m³</v>
          </cell>
          <cell r="D116">
            <v>6</v>
          </cell>
          <cell r="E116">
            <v>9.25</v>
          </cell>
          <cell r="F116">
            <v>55.5</v>
          </cell>
        </row>
        <row r="117">
          <cell r="A117" t="str">
            <v>3.5.5</v>
          </cell>
          <cell r="B117" t="str">
            <v>Revestimento primário</v>
          </cell>
          <cell r="C117" t="str">
            <v>m²</v>
          </cell>
          <cell r="D117">
            <v>12</v>
          </cell>
          <cell r="E117">
            <v>2.2799999999999998</v>
          </cell>
          <cell r="F117">
            <v>27.36</v>
          </cell>
        </row>
        <row r="118">
          <cell r="A118" t="str">
            <v>3.5.6</v>
          </cell>
          <cell r="B118" t="str">
            <v>Remoção do material excedente</v>
          </cell>
          <cell r="C118" t="str">
            <v>m³xKm</v>
          </cell>
          <cell r="D118">
            <v>5.6</v>
          </cell>
          <cell r="E118">
            <v>1.05</v>
          </cell>
          <cell r="F118">
            <v>5.88</v>
          </cell>
        </row>
        <row r="119">
          <cell r="B119" t="str">
            <v>Total item 3.5</v>
          </cell>
          <cell r="F119">
            <v>1397.39</v>
          </cell>
        </row>
        <row r="121">
          <cell r="A121" t="str">
            <v>3.6</v>
          </cell>
          <cell r="B121" t="str">
            <v>TOMADA TE-14 - (Lotes 72 e 73)</v>
          </cell>
        </row>
        <row r="122">
          <cell r="A122" t="str">
            <v>3.6.1</v>
          </cell>
          <cell r="B122" t="str">
            <v>Escavação manual, mat. 1a. cat., prof. até 3 m, c/ depos. Lateral</v>
          </cell>
          <cell r="C122" t="str">
            <v>m³</v>
          </cell>
          <cell r="D122">
            <v>56</v>
          </cell>
          <cell r="E122">
            <v>32.15</v>
          </cell>
          <cell r="F122">
            <v>1800.4</v>
          </cell>
        </row>
        <row r="123">
          <cell r="A123" t="str">
            <v>3.6.2</v>
          </cell>
          <cell r="B123" t="str">
            <v>Reaterro manual, c/ contr., c/ reaprov. material escavado</v>
          </cell>
          <cell r="C123" t="str">
            <v>m³</v>
          </cell>
          <cell r="D123">
            <v>52</v>
          </cell>
          <cell r="E123">
            <v>3.61</v>
          </cell>
          <cell r="F123">
            <v>187.72</v>
          </cell>
        </row>
        <row r="124">
          <cell r="A124" t="str">
            <v>3.6.3</v>
          </cell>
          <cell r="B124" t="str">
            <v>Remoção Mecânica de Enrocamento (mat. 2ª categoria)</v>
          </cell>
          <cell r="C124" t="str">
            <v>m³</v>
          </cell>
          <cell r="D124">
            <v>6</v>
          </cell>
          <cell r="E124">
            <v>7.19</v>
          </cell>
          <cell r="F124">
            <v>43.14</v>
          </cell>
        </row>
        <row r="125">
          <cell r="A125" t="str">
            <v>3.6.4</v>
          </cell>
          <cell r="B125" t="str">
            <v>Reposição do enrocamento de pedra</v>
          </cell>
          <cell r="C125" t="str">
            <v>m³</v>
          </cell>
          <cell r="D125">
            <v>6</v>
          </cell>
          <cell r="E125">
            <v>9.25</v>
          </cell>
          <cell r="F125">
            <v>55.5</v>
          </cell>
        </row>
        <row r="126">
          <cell r="A126" t="str">
            <v>3.6.5</v>
          </cell>
          <cell r="B126" t="str">
            <v>Revestimento primário</v>
          </cell>
          <cell r="C126" t="str">
            <v>m²</v>
          </cell>
          <cell r="D126">
            <v>12</v>
          </cell>
          <cell r="E126">
            <v>2.2799999999999998</v>
          </cell>
          <cell r="F126">
            <v>27.36</v>
          </cell>
        </row>
        <row r="127">
          <cell r="A127" t="str">
            <v>3.6.6</v>
          </cell>
          <cell r="B127" t="str">
            <v>Remoção do material excedente</v>
          </cell>
          <cell r="C127" t="str">
            <v>m³xKm</v>
          </cell>
          <cell r="D127">
            <v>5.6</v>
          </cell>
          <cell r="E127">
            <v>1.05</v>
          </cell>
          <cell r="F127">
            <v>5.88</v>
          </cell>
        </row>
        <row r="128">
          <cell r="B128" t="str">
            <v>Total item 3.6</v>
          </cell>
          <cell r="F128">
            <v>2120</v>
          </cell>
        </row>
        <row r="130">
          <cell r="A130" t="str">
            <v>3.7</v>
          </cell>
          <cell r="B130" t="str">
            <v>TOMADA TE-15 - (Lote 74)</v>
          </cell>
        </row>
        <row r="131">
          <cell r="A131" t="str">
            <v>3.7.1</v>
          </cell>
          <cell r="B131" t="str">
            <v>Escavação manual, mat. 1a. cat., prof. até 3 m, c/ depos. Lateral</v>
          </cell>
          <cell r="C131" t="str">
            <v>m³</v>
          </cell>
          <cell r="D131">
            <v>37</v>
          </cell>
          <cell r="E131">
            <v>32.15</v>
          </cell>
          <cell r="F131">
            <v>1189.55</v>
          </cell>
        </row>
        <row r="132">
          <cell r="A132" t="str">
            <v>3.7.2</v>
          </cell>
          <cell r="B132" t="str">
            <v>Reaterro manual, c/ contr., c/ reaprov. material escavado</v>
          </cell>
          <cell r="C132" t="str">
            <v>m³</v>
          </cell>
          <cell r="D132">
            <v>35</v>
          </cell>
          <cell r="E132">
            <v>3.61</v>
          </cell>
          <cell r="F132">
            <v>126.35</v>
          </cell>
        </row>
        <row r="133">
          <cell r="A133" t="str">
            <v>3.7.3</v>
          </cell>
          <cell r="B133" t="str">
            <v>Remoção Mecânica de Enrocamento (mat. 2ª categoria)</v>
          </cell>
          <cell r="C133" t="str">
            <v>m³</v>
          </cell>
          <cell r="D133">
            <v>6</v>
          </cell>
          <cell r="E133">
            <v>7.19</v>
          </cell>
          <cell r="F133">
            <v>43.14</v>
          </cell>
        </row>
        <row r="134">
          <cell r="A134" t="str">
            <v>3.7.4</v>
          </cell>
          <cell r="B134" t="str">
            <v>Reposição do enrocamento de pedra</v>
          </cell>
          <cell r="C134" t="str">
            <v>m³</v>
          </cell>
          <cell r="D134">
            <v>6</v>
          </cell>
          <cell r="E134">
            <v>9.25</v>
          </cell>
          <cell r="F134">
            <v>55.5</v>
          </cell>
        </row>
        <row r="135">
          <cell r="A135" t="str">
            <v>3.7.5</v>
          </cell>
          <cell r="B135" t="str">
            <v>Revestimento primário</v>
          </cell>
          <cell r="C135" t="str">
            <v>m²</v>
          </cell>
          <cell r="D135">
            <v>12</v>
          </cell>
          <cell r="E135">
            <v>2.2799999999999998</v>
          </cell>
          <cell r="F135">
            <v>27.36</v>
          </cell>
        </row>
        <row r="136">
          <cell r="A136" t="str">
            <v>3.7.6</v>
          </cell>
          <cell r="B136" t="str">
            <v>Remoção do material excedente</v>
          </cell>
          <cell r="C136" t="str">
            <v>m³xKm</v>
          </cell>
          <cell r="D136">
            <v>5.6</v>
          </cell>
          <cell r="E136">
            <v>1.05</v>
          </cell>
          <cell r="F136">
            <v>5.88</v>
          </cell>
        </row>
        <row r="137">
          <cell r="B137" t="str">
            <v>Total item 3.7</v>
          </cell>
          <cell r="F137">
            <v>1447.78</v>
          </cell>
        </row>
        <row r="139">
          <cell r="A139" t="str">
            <v>3.8</v>
          </cell>
          <cell r="B139" t="str">
            <v>TOMADA TE-16 - (Lotes 75 e 76)</v>
          </cell>
        </row>
        <row r="140">
          <cell r="A140" t="str">
            <v>3.8.1</v>
          </cell>
          <cell r="B140" t="str">
            <v>Escavação manual, mat. 1a. cat., prof. até 3 m, c/ depos. Lateral</v>
          </cell>
          <cell r="C140" t="str">
            <v>m³</v>
          </cell>
          <cell r="D140">
            <v>42</v>
          </cell>
          <cell r="E140">
            <v>32.15</v>
          </cell>
          <cell r="F140">
            <v>1350.3</v>
          </cell>
        </row>
        <row r="141">
          <cell r="A141" t="str">
            <v>3.8.2</v>
          </cell>
          <cell r="B141" t="str">
            <v>Reaterro manual, c/ contr., c/ reaprov. material escavado</v>
          </cell>
          <cell r="C141" t="str">
            <v>m³</v>
          </cell>
          <cell r="D141">
            <v>40.5</v>
          </cell>
          <cell r="E141">
            <v>3.61</v>
          </cell>
          <cell r="F141">
            <v>146.21</v>
          </cell>
        </row>
        <row r="142">
          <cell r="A142" t="str">
            <v>3.8.3</v>
          </cell>
          <cell r="B142" t="str">
            <v>Remoção Mecânica de Enrocamento (mat. 2ª categoria)</v>
          </cell>
          <cell r="C142" t="str">
            <v>m³</v>
          </cell>
          <cell r="D142">
            <v>6</v>
          </cell>
          <cell r="E142">
            <v>7.19</v>
          </cell>
          <cell r="F142">
            <v>43.14</v>
          </cell>
        </row>
        <row r="143">
          <cell r="A143" t="str">
            <v>3.8.4</v>
          </cell>
          <cell r="B143" t="str">
            <v>Reposição do enrocamento de pedra</v>
          </cell>
          <cell r="C143" t="str">
            <v>m³</v>
          </cell>
          <cell r="D143">
            <v>6</v>
          </cell>
          <cell r="E143">
            <v>9.25</v>
          </cell>
          <cell r="F143">
            <v>55.5</v>
          </cell>
        </row>
        <row r="144">
          <cell r="A144" t="str">
            <v>3.8.5</v>
          </cell>
          <cell r="B144" t="str">
            <v>Revestimento primário</v>
          </cell>
          <cell r="C144" t="str">
            <v>m²</v>
          </cell>
          <cell r="D144">
            <v>12</v>
          </cell>
          <cell r="E144">
            <v>2.2799999999999998</v>
          </cell>
          <cell r="F144">
            <v>27.36</v>
          </cell>
        </row>
        <row r="145">
          <cell r="A145" t="str">
            <v>3.8.6</v>
          </cell>
          <cell r="B145" t="str">
            <v>Remoção do material excedente</v>
          </cell>
          <cell r="C145" t="str">
            <v>m³xKm</v>
          </cell>
          <cell r="D145">
            <v>5.6</v>
          </cell>
          <cell r="E145">
            <v>1.05</v>
          </cell>
          <cell r="F145">
            <v>5.88</v>
          </cell>
        </row>
        <row r="146">
          <cell r="B146" t="str">
            <v>Total item 3.8</v>
          </cell>
          <cell r="F146">
            <v>1628.39</v>
          </cell>
        </row>
        <row r="148">
          <cell r="A148" t="str">
            <v>3.9</v>
          </cell>
          <cell r="B148" t="str">
            <v>TOMADA TE-17 - (Lote 77)</v>
          </cell>
        </row>
        <row r="149">
          <cell r="A149" t="str">
            <v>3.9.1</v>
          </cell>
          <cell r="B149" t="str">
            <v>Escavação manual, mat. 1a. cat., prof. até 3 m, c/ depos. Lateral</v>
          </cell>
          <cell r="C149" t="str">
            <v>m³</v>
          </cell>
          <cell r="D149">
            <v>46.5</v>
          </cell>
          <cell r="E149">
            <v>32.15</v>
          </cell>
          <cell r="F149">
            <v>1494.98</v>
          </cell>
        </row>
        <row r="150">
          <cell r="A150" t="str">
            <v>3.9.2</v>
          </cell>
          <cell r="B150" t="str">
            <v>Reaterro manual, c/ contr., c/ reaprov. material escavado</v>
          </cell>
          <cell r="C150" t="str">
            <v>m³</v>
          </cell>
          <cell r="D150">
            <v>44</v>
          </cell>
          <cell r="E150">
            <v>3.61</v>
          </cell>
          <cell r="F150">
            <v>158.84</v>
          </cell>
        </row>
        <row r="151">
          <cell r="A151" t="str">
            <v>3.9.3</v>
          </cell>
          <cell r="B151" t="str">
            <v>Remoção Mecânica de Enrocamento (mat. 2ª categoria)</v>
          </cell>
          <cell r="C151" t="str">
            <v>m³</v>
          </cell>
          <cell r="D151">
            <v>6</v>
          </cell>
          <cell r="E151">
            <v>7.19</v>
          </cell>
          <cell r="F151">
            <v>43.14</v>
          </cell>
        </row>
        <row r="152">
          <cell r="A152" t="str">
            <v>3.9.4</v>
          </cell>
          <cell r="B152" t="str">
            <v>Reposição do enrocamento de pedra</v>
          </cell>
          <cell r="C152" t="str">
            <v>m³</v>
          </cell>
          <cell r="D152">
            <v>6</v>
          </cell>
          <cell r="E152">
            <v>9.25</v>
          </cell>
          <cell r="F152">
            <v>55.5</v>
          </cell>
        </row>
        <row r="153">
          <cell r="A153" t="str">
            <v>3.9.5</v>
          </cell>
          <cell r="B153" t="str">
            <v>Revestimento primário</v>
          </cell>
          <cell r="C153" t="str">
            <v>m²</v>
          </cell>
          <cell r="D153">
            <v>12</v>
          </cell>
          <cell r="E153">
            <v>2.2799999999999998</v>
          </cell>
          <cell r="F153">
            <v>27.36</v>
          </cell>
        </row>
        <row r="154">
          <cell r="A154" t="str">
            <v>3.9.6</v>
          </cell>
          <cell r="B154" t="str">
            <v>Remoção do material excedente</v>
          </cell>
          <cell r="C154" t="str">
            <v>m³xKm</v>
          </cell>
          <cell r="D154">
            <v>5.6</v>
          </cell>
          <cell r="E154">
            <v>1.05</v>
          </cell>
          <cell r="F154">
            <v>5.88</v>
          </cell>
        </row>
        <row r="155">
          <cell r="B155" t="str">
            <v>Total item 3.9</v>
          </cell>
          <cell r="F155">
            <v>1785.7</v>
          </cell>
        </row>
        <row r="157">
          <cell r="A157" t="str">
            <v>3.10</v>
          </cell>
          <cell r="B157" t="str">
            <v>TOMADA TE-18 - (Lotes 78 e 79)</v>
          </cell>
        </row>
        <row r="158">
          <cell r="A158" t="str">
            <v>3.10.1</v>
          </cell>
          <cell r="B158" t="str">
            <v>Escavação manual, mat. 1a. cat., prof. até 3 m, c/ depos. Lateral</v>
          </cell>
          <cell r="C158" t="str">
            <v>m³</v>
          </cell>
          <cell r="D158">
            <v>46.5</v>
          </cell>
          <cell r="E158">
            <v>32.15</v>
          </cell>
          <cell r="F158">
            <v>1494.98</v>
          </cell>
        </row>
        <row r="159">
          <cell r="A159" t="str">
            <v>3.10.2</v>
          </cell>
          <cell r="B159" t="str">
            <v>Reaterro manual, c/ contr., c/ reaprov. material escavado</v>
          </cell>
          <cell r="C159" t="str">
            <v>m³</v>
          </cell>
          <cell r="D159">
            <v>44</v>
          </cell>
          <cell r="E159">
            <v>3.61</v>
          </cell>
          <cell r="F159">
            <v>158.84</v>
          </cell>
        </row>
        <row r="160">
          <cell r="A160" t="str">
            <v>3.10.3</v>
          </cell>
          <cell r="B160" t="str">
            <v>Remoção Mecânica de Enrocamento (mat. 2ª categoria)</v>
          </cell>
          <cell r="C160" t="str">
            <v>m³</v>
          </cell>
          <cell r="D160">
            <v>6</v>
          </cell>
          <cell r="E160">
            <v>7.19</v>
          </cell>
          <cell r="F160">
            <v>43.14</v>
          </cell>
        </row>
        <row r="161">
          <cell r="A161" t="str">
            <v>3.10.4</v>
          </cell>
          <cell r="B161" t="str">
            <v>Reposição do enrocamento de pedra</v>
          </cell>
          <cell r="C161" t="str">
            <v>m³</v>
          </cell>
          <cell r="D161">
            <v>6</v>
          </cell>
          <cell r="E161">
            <v>9.25</v>
          </cell>
          <cell r="F161">
            <v>55.5</v>
          </cell>
        </row>
        <row r="162">
          <cell r="A162" t="str">
            <v>3.10.5</v>
          </cell>
          <cell r="B162" t="str">
            <v>Revestimento primário</v>
          </cell>
          <cell r="C162" t="str">
            <v>m²</v>
          </cell>
          <cell r="D162">
            <v>12</v>
          </cell>
          <cell r="E162">
            <v>2.2799999999999998</v>
          </cell>
          <cell r="F162">
            <v>27.36</v>
          </cell>
        </row>
        <row r="163">
          <cell r="A163" t="str">
            <v>3.10.6</v>
          </cell>
          <cell r="B163" t="str">
            <v>Remoção do material excedente</v>
          </cell>
          <cell r="C163" t="str">
            <v>m³xKm</v>
          </cell>
          <cell r="D163">
            <v>5.6</v>
          </cell>
          <cell r="E163">
            <v>1.05</v>
          </cell>
          <cell r="F163">
            <v>5.88</v>
          </cell>
        </row>
        <row r="164">
          <cell r="B164" t="str">
            <v>Total item 3.10</v>
          </cell>
          <cell r="F164">
            <v>1785.7</v>
          </cell>
        </row>
        <row r="166">
          <cell r="A166" t="str">
            <v>3.11</v>
          </cell>
          <cell r="B166" t="str">
            <v>TOMADAS DE LOTES EMPRESARIAIS ( CHEGADA NO LOTE )</v>
          </cell>
        </row>
        <row r="167">
          <cell r="B167" t="str">
            <v>CAIXAS DE REGISTROS ( 19 UNIDADES)-</v>
          </cell>
        </row>
        <row r="168">
          <cell r="A168" t="str">
            <v>3.11.1</v>
          </cell>
          <cell r="B168" t="str">
            <v>TERRAPLENAGEM</v>
          </cell>
        </row>
        <row r="169">
          <cell r="A169" t="str">
            <v>3.11.1.1</v>
          </cell>
          <cell r="B169" t="str">
            <v>Escavação manual, mat. 1a. cat., prof. até 3 m, c/ depos. Lateral</v>
          </cell>
          <cell r="C169" t="str">
            <v>m³</v>
          </cell>
          <cell r="D169">
            <v>446.5</v>
          </cell>
          <cell r="E169">
            <v>32.15</v>
          </cell>
          <cell r="F169">
            <v>14354.98</v>
          </cell>
        </row>
        <row r="170">
          <cell r="A170" t="str">
            <v>3.11.1.2</v>
          </cell>
          <cell r="B170" t="str">
            <v>Reaterro manual, c/ contr., c/ reaprov. material escavado</v>
          </cell>
          <cell r="C170" t="str">
            <v>m³</v>
          </cell>
          <cell r="D170">
            <v>418</v>
          </cell>
          <cell r="E170">
            <v>3.61</v>
          </cell>
          <cell r="F170">
            <v>1508.98</v>
          </cell>
        </row>
        <row r="171">
          <cell r="A171" t="str">
            <v>3.11.1.3</v>
          </cell>
          <cell r="B171" t="str">
            <v>Remoção do material excedente</v>
          </cell>
          <cell r="C171" t="str">
            <v>m³xKm</v>
          </cell>
          <cell r="D171">
            <v>199</v>
          </cell>
          <cell r="E171">
            <v>1.05</v>
          </cell>
          <cell r="F171">
            <v>208.95</v>
          </cell>
        </row>
        <row r="172">
          <cell r="B172" t="str">
            <v>SubTotal item 3.11</v>
          </cell>
          <cell r="F172">
            <v>16072.91</v>
          </cell>
        </row>
        <row r="174">
          <cell r="A174" t="str">
            <v>3.12</v>
          </cell>
          <cell r="B174" t="str">
            <v>FUNDAÇÃO E ESTRUTURA</v>
          </cell>
        </row>
        <row r="175">
          <cell r="A175" t="str">
            <v>3.12.1</v>
          </cell>
          <cell r="B175" t="str">
            <v>Aço especial CA-50/60</v>
          </cell>
          <cell r="C175" t="str">
            <v>kg</v>
          </cell>
          <cell r="D175">
            <v>160</v>
          </cell>
          <cell r="E175">
            <v>7.5</v>
          </cell>
          <cell r="F175">
            <v>1200</v>
          </cell>
        </row>
        <row r="176">
          <cell r="A176" t="str">
            <v>3.12.2</v>
          </cell>
          <cell r="B176" t="str">
            <v>Concreto estrutural, fck = 18 Mpa</v>
          </cell>
          <cell r="C176" t="str">
            <v>m³</v>
          </cell>
          <cell r="D176">
            <v>2.5</v>
          </cell>
          <cell r="E176">
            <v>346.9</v>
          </cell>
          <cell r="F176">
            <v>867.25</v>
          </cell>
        </row>
        <row r="177">
          <cell r="A177" t="str">
            <v>3.12.3</v>
          </cell>
          <cell r="B177" t="str">
            <v>Concreto magro para regularização, fck = 9 Mpa</v>
          </cell>
          <cell r="C177" t="str">
            <v>m³</v>
          </cell>
          <cell r="D177">
            <v>2.5</v>
          </cell>
          <cell r="E177">
            <v>276.64999999999998</v>
          </cell>
          <cell r="F177">
            <v>691.63</v>
          </cell>
        </row>
        <row r="178">
          <cell r="A178" t="str">
            <v>3.12.4</v>
          </cell>
          <cell r="B178" t="str">
            <v>Forma p/ concreto estrutural/tampa</v>
          </cell>
          <cell r="C178" t="str">
            <v>m²</v>
          </cell>
          <cell r="D178">
            <v>38</v>
          </cell>
          <cell r="E178">
            <v>54.3</v>
          </cell>
          <cell r="F178">
            <v>2063.4</v>
          </cell>
        </row>
        <row r="179">
          <cell r="A179" t="str">
            <v>3.12.5</v>
          </cell>
          <cell r="B179" t="str">
            <v>Alvenaria de Bloco de Cimento 9x19x39,c/concreto e ferragem 6,3mm</v>
          </cell>
          <cell r="C179" t="str">
            <v>m²</v>
          </cell>
          <cell r="D179">
            <v>122</v>
          </cell>
          <cell r="E179">
            <v>38.76</v>
          </cell>
          <cell r="F179">
            <v>4728.72</v>
          </cell>
        </row>
        <row r="180">
          <cell r="A180" t="str">
            <v>3.12.6</v>
          </cell>
          <cell r="B180" t="str">
            <v>Tampa de concreto pré-moldada (0,48x0,80x0,10m)</v>
          </cell>
          <cell r="C180" t="str">
            <v>un.</v>
          </cell>
          <cell r="D180">
            <v>19</v>
          </cell>
          <cell r="E180">
            <v>57.73</v>
          </cell>
          <cell r="F180">
            <v>1096.8699999999999</v>
          </cell>
        </row>
        <row r="181">
          <cell r="B181" t="str">
            <v>SubTotal item 3.12</v>
          </cell>
          <cell r="F181">
            <v>10647.87</v>
          </cell>
        </row>
        <row r="183">
          <cell r="B183" t="str">
            <v>TOTAL ITEM 3</v>
          </cell>
          <cell r="F183">
            <v>44416.15</v>
          </cell>
        </row>
        <row r="186">
          <cell r="A186">
            <v>4</v>
          </cell>
          <cell r="B186" t="str">
            <v>REDE DE ADUTORAS PARA SETOR A-5</v>
          </cell>
        </row>
        <row r="188">
          <cell r="A188" t="str">
            <v>4.1</v>
          </cell>
          <cell r="B188" t="str">
            <v>CAIXAS DE REGISTROS ( 2 UNIDADES)</v>
          </cell>
        </row>
        <row r="190">
          <cell r="A190" t="str">
            <v>4.1.1</v>
          </cell>
          <cell r="B190" t="str">
            <v>TERRAPLENAGEM</v>
          </cell>
        </row>
        <row r="191">
          <cell r="A191" t="str">
            <v>4.1.1.1</v>
          </cell>
          <cell r="B191" t="str">
            <v>Escavação manual, mat. 1a. cat., prof. até 3 m, c/ depos. Lateral</v>
          </cell>
          <cell r="C191" t="str">
            <v>m³</v>
          </cell>
          <cell r="D191">
            <v>48</v>
          </cell>
          <cell r="E191">
            <v>32.15</v>
          </cell>
          <cell r="F191">
            <v>1543.2</v>
          </cell>
        </row>
        <row r="192">
          <cell r="A192" t="str">
            <v>4.1.1.2</v>
          </cell>
          <cell r="B192" t="str">
            <v>Reaterro manual, c/ contr., c/ reaprov. material escavado</v>
          </cell>
          <cell r="C192" t="str">
            <v>m³</v>
          </cell>
          <cell r="D192">
            <v>39</v>
          </cell>
          <cell r="E192">
            <v>3.61</v>
          </cell>
          <cell r="F192">
            <v>140.79</v>
          </cell>
        </row>
        <row r="193">
          <cell r="A193" t="str">
            <v>4.1.1.3</v>
          </cell>
          <cell r="B193" t="str">
            <v>Remoção do material excedente</v>
          </cell>
          <cell r="C193" t="str">
            <v>m³xKm</v>
          </cell>
          <cell r="D193">
            <v>25.2</v>
          </cell>
          <cell r="E193">
            <v>1.05</v>
          </cell>
          <cell r="F193">
            <v>26.46</v>
          </cell>
        </row>
        <row r="194">
          <cell r="B194" t="str">
            <v>SubTotal item 4.1.1</v>
          </cell>
          <cell r="F194">
            <v>1710.45</v>
          </cell>
        </row>
        <row r="196">
          <cell r="A196" t="str">
            <v>4.1.2</v>
          </cell>
          <cell r="B196" t="str">
            <v>FUNDAÇÃO E ESTRUTURA</v>
          </cell>
        </row>
        <row r="197">
          <cell r="A197" t="str">
            <v>4.1.2.1</v>
          </cell>
          <cell r="B197" t="str">
            <v>Aço especial CA-50/60</v>
          </cell>
          <cell r="C197" t="str">
            <v>kg</v>
          </cell>
          <cell r="D197">
            <v>420</v>
          </cell>
          <cell r="E197">
            <v>7.5</v>
          </cell>
          <cell r="F197">
            <v>3150</v>
          </cell>
        </row>
        <row r="198">
          <cell r="A198" t="str">
            <v>4.1.2.2</v>
          </cell>
          <cell r="B198" t="str">
            <v>Alvenaria de Bloco de Cimento 9x19x39,c/concreto e ferragem 6,3mm</v>
          </cell>
          <cell r="C198" t="str">
            <v>m²</v>
          </cell>
          <cell r="D198">
            <v>48</v>
          </cell>
          <cell r="E198">
            <v>38.76</v>
          </cell>
          <cell r="F198">
            <v>1860.48</v>
          </cell>
        </row>
        <row r="199">
          <cell r="A199" t="str">
            <v>4.1.2.3</v>
          </cell>
          <cell r="B199" t="str">
            <v>Concreto estrutural, fck = 18 Mpa</v>
          </cell>
          <cell r="C199" t="str">
            <v>m³</v>
          </cell>
          <cell r="D199">
            <v>6</v>
          </cell>
          <cell r="E199">
            <v>346.9</v>
          </cell>
          <cell r="F199">
            <v>2081.4</v>
          </cell>
        </row>
        <row r="200">
          <cell r="A200" t="str">
            <v>4.1.2.4</v>
          </cell>
          <cell r="B200" t="str">
            <v>Concreto magro para regularização, fck = 9 Mpa</v>
          </cell>
          <cell r="C200" t="str">
            <v>m³</v>
          </cell>
          <cell r="D200">
            <v>6</v>
          </cell>
          <cell r="E200">
            <v>276.64999999999998</v>
          </cell>
          <cell r="F200">
            <v>1659.9</v>
          </cell>
        </row>
        <row r="201">
          <cell r="A201" t="str">
            <v>4.1.2.5</v>
          </cell>
          <cell r="B201" t="str">
            <v>Tampa de concreto pré-moldada (1,10x1,40m)</v>
          </cell>
          <cell r="C201" t="str">
            <v>un.</v>
          </cell>
          <cell r="D201">
            <v>2</v>
          </cell>
          <cell r="E201">
            <v>130.88</v>
          </cell>
          <cell r="F201">
            <v>261.76</v>
          </cell>
        </row>
        <row r="202">
          <cell r="A202" t="str">
            <v>4.1.2.6</v>
          </cell>
          <cell r="B202" t="str">
            <v>Forma p/ concreto estrutural/tampa(100.03.03-ATRIUM)</v>
          </cell>
          <cell r="C202" t="str">
            <v>m²</v>
          </cell>
          <cell r="D202">
            <v>14</v>
          </cell>
          <cell r="E202">
            <v>54.3</v>
          </cell>
          <cell r="F202">
            <v>760.2</v>
          </cell>
        </row>
        <row r="203">
          <cell r="B203" t="str">
            <v>SubTotal item 4.1.2</v>
          </cell>
          <cell r="F203">
            <v>9773.74</v>
          </cell>
        </row>
        <row r="205">
          <cell r="B205" t="str">
            <v>Total item 4.1</v>
          </cell>
          <cell r="F205">
            <v>11484.19</v>
          </cell>
        </row>
        <row r="207">
          <cell r="A207" t="str">
            <v>4.2</v>
          </cell>
          <cell r="B207" t="str">
            <v>CAIXAS PARA VENTOSA ( 19 UNIDADES)</v>
          </cell>
        </row>
        <row r="209">
          <cell r="A209" t="str">
            <v>4.2.1</v>
          </cell>
          <cell r="B209" t="str">
            <v>FUNDAÇÃO E ESTRUTURA</v>
          </cell>
        </row>
        <row r="210">
          <cell r="A210" t="str">
            <v>4.2.1.1</v>
          </cell>
          <cell r="B210" t="str">
            <v>Aço especial CA-50/60</v>
          </cell>
          <cell r="C210" t="str">
            <v>kg</v>
          </cell>
          <cell r="D210">
            <v>1400</v>
          </cell>
          <cell r="E210">
            <v>7.5</v>
          </cell>
          <cell r="F210">
            <v>10500</v>
          </cell>
        </row>
        <row r="211">
          <cell r="A211" t="str">
            <v>4.2.1.2</v>
          </cell>
          <cell r="B211" t="str">
            <v>Alvenaria de Bloco de Cimento 9x19x39,c/concreto e ferragem 6,3mm</v>
          </cell>
          <cell r="C211" t="str">
            <v>m²</v>
          </cell>
          <cell r="D211">
            <v>190</v>
          </cell>
          <cell r="E211">
            <v>38.76</v>
          </cell>
          <cell r="F211">
            <v>7364.4</v>
          </cell>
        </row>
        <row r="212">
          <cell r="A212" t="str">
            <v>4.2.1.3</v>
          </cell>
          <cell r="B212" t="str">
            <v>Concreto estrutural, fck = 18 Mpa</v>
          </cell>
          <cell r="C212" t="str">
            <v>m³</v>
          </cell>
          <cell r="D212">
            <v>28.5</v>
          </cell>
          <cell r="E212">
            <v>346.9</v>
          </cell>
          <cell r="F212">
            <v>9886.65</v>
          </cell>
        </row>
        <row r="213">
          <cell r="A213" t="str">
            <v>4.2.1.4</v>
          </cell>
          <cell r="B213" t="str">
            <v>Concreto magro para regularização, fck = 9 Mpa</v>
          </cell>
          <cell r="C213" t="str">
            <v>m³</v>
          </cell>
          <cell r="D213">
            <v>19</v>
          </cell>
          <cell r="E213">
            <v>276.64999999999998</v>
          </cell>
          <cell r="F213">
            <v>5256.35</v>
          </cell>
        </row>
        <row r="214">
          <cell r="A214" t="str">
            <v>4.2.1.5</v>
          </cell>
          <cell r="B214" t="str">
            <v>Tampa de concreto pré-moldada (1,60x1,50m)</v>
          </cell>
          <cell r="C214" t="str">
            <v>un.</v>
          </cell>
          <cell r="D214">
            <v>19</v>
          </cell>
          <cell r="E214">
            <v>192.41</v>
          </cell>
          <cell r="F214">
            <v>3655.79</v>
          </cell>
        </row>
        <row r="215">
          <cell r="A215" t="str">
            <v>4.2.1.6</v>
          </cell>
          <cell r="B215" t="str">
            <v>Forma p/ concreto estrutural/tampa</v>
          </cell>
          <cell r="C215" t="str">
            <v>m²</v>
          </cell>
          <cell r="D215">
            <v>25</v>
          </cell>
          <cell r="E215">
            <v>54.3</v>
          </cell>
          <cell r="F215">
            <v>1357.5</v>
          </cell>
        </row>
        <row r="216">
          <cell r="B216" t="str">
            <v>SubTotal item 4.2.1</v>
          </cell>
          <cell r="F216">
            <v>38020.69</v>
          </cell>
        </row>
        <row r="218">
          <cell r="A218" t="str">
            <v>4.2.2</v>
          </cell>
          <cell r="B218" t="str">
            <v>TERRAPLENAGEM</v>
          </cell>
        </row>
        <row r="219">
          <cell r="A219" t="str">
            <v>4.2.2.1</v>
          </cell>
          <cell r="B219" t="str">
            <v>Escavação manual, mat. 1a. cat., prof. até 3 m, c/ depos. Lateral</v>
          </cell>
          <cell r="C219" t="str">
            <v>m³</v>
          </cell>
          <cell r="D219">
            <v>570</v>
          </cell>
          <cell r="E219">
            <v>32.15</v>
          </cell>
          <cell r="F219">
            <v>18325.5</v>
          </cell>
        </row>
        <row r="220">
          <cell r="A220" t="str">
            <v>4.2.2.2</v>
          </cell>
          <cell r="B220" t="str">
            <v>Reaterro manual, c/ contr., c/ reaprov. material escavado</v>
          </cell>
          <cell r="C220" t="str">
            <v>m³</v>
          </cell>
          <cell r="D220">
            <v>342</v>
          </cell>
          <cell r="E220">
            <v>3.61</v>
          </cell>
          <cell r="F220">
            <v>1234.6199999999999</v>
          </cell>
        </row>
        <row r="221">
          <cell r="A221" t="str">
            <v>4.2.2.3</v>
          </cell>
          <cell r="B221" t="str">
            <v>Remoção do material excedente</v>
          </cell>
          <cell r="C221" t="str">
            <v>m³xKm</v>
          </cell>
          <cell r="D221">
            <v>0</v>
          </cell>
          <cell r="F221">
            <v>0</v>
          </cell>
        </row>
        <row r="222">
          <cell r="B222" t="str">
            <v>SubTotal item 4.2.2</v>
          </cell>
          <cell r="F222">
            <v>19560.12</v>
          </cell>
        </row>
        <row r="224">
          <cell r="B224" t="str">
            <v>Total item 4.2</v>
          </cell>
          <cell r="F224">
            <v>57580.81</v>
          </cell>
        </row>
        <row r="226">
          <cell r="A226" t="str">
            <v>4.3</v>
          </cell>
          <cell r="B226" t="str">
            <v>ASSENTAMENTO DA TUBULAÇÃO PRESSURIZADA</v>
          </cell>
        </row>
        <row r="228">
          <cell r="A228" t="str">
            <v>4.3.1</v>
          </cell>
          <cell r="B228" t="str">
            <v>TERRAPLENAGEM</v>
          </cell>
        </row>
        <row r="229">
          <cell r="A229" t="str">
            <v>4.3.1.1</v>
          </cell>
          <cell r="B229" t="str">
            <v>Escavação Mecânica, mat. 1ª cat., prof. até 3m com deposição lateral, inclusive desmatamento</v>
          </cell>
          <cell r="C229" t="str">
            <v>m³</v>
          </cell>
          <cell r="D229">
            <v>23363.64</v>
          </cell>
          <cell r="E229">
            <v>4.45</v>
          </cell>
          <cell r="F229">
            <v>103968.2</v>
          </cell>
        </row>
        <row r="230">
          <cell r="A230" t="str">
            <v>4.3.1.2</v>
          </cell>
          <cell r="B230" t="str">
            <v>Reaterro mecânico, c/ contr. c/ reaprov. Material escavado</v>
          </cell>
          <cell r="C230" t="str">
            <v>m³</v>
          </cell>
          <cell r="D230">
            <v>20493.990000000002</v>
          </cell>
          <cell r="E230">
            <v>2.0499999999999998</v>
          </cell>
          <cell r="F230">
            <v>42012.68</v>
          </cell>
        </row>
        <row r="231">
          <cell r="A231" t="str">
            <v>4.3.1.3</v>
          </cell>
          <cell r="B231" t="str">
            <v>Berço de areia</v>
          </cell>
          <cell r="C231" t="str">
            <v>m³</v>
          </cell>
          <cell r="D231">
            <v>1605.71</v>
          </cell>
          <cell r="E231">
            <v>79.5</v>
          </cell>
          <cell r="F231">
            <v>127653.95</v>
          </cell>
        </row>
        <row r="232">
          <cell r="A232" t="str">
            <v>4.3.1.4</v>
          </cell>
          <cell r="B232" t="str">
            <v>Remoção do material excedente</v>
          </cell>
          <cell r="C232" t="str">
            <v>m³xKm</v>
          </cell>
          <cell r="D232">
            <v>2869.65</v>
          </cell>
          <cell r="E232">
            <v>1.05</v>
          </cell>
          <cell r="F232">
            <v>3013.13</v>
          </cell>
        </row>
        <row r="233">
          <cell r="B233" t="str">
            <v>SubTotal item 4.3.1</v>
          </cell>
          <cell r="F233">
            <v>276647.96000000002</v>
          </cell>
        </row>
        <row r="235">
          <cell r="A235" t="str">
            <v>4.3.2</v>
          </cell>
          <cell r="B235" t="str">
            <v>BLOCOS DE ANCORAGEM</v>
          </cell>
        </row>
        <row r="237">
          <cell r="A237" t="str">
            <v>4.3.2.1</v>
          </cell>
          <cell r="B237" t="str">
            <v>FUNDAÇÃO E ESTRUTURA</v>
          </cell>
        </row>
        <row r="238">
          <cell r="A238" t="str">
            <v>4.3.2.2</v>
          </cell>
          <cell r="B238" t="str">
            <v>Concreto estrutural, fck = 18 Mpa</v>
          </cell>
          <cell r="C238" t="str">
            <v>m³</v>
          </cell>
          <cell r="D238">
            <v>49</v>
          </cell>
          <cell r="E238">
            <v>346.9</v>
          </cell>
          <cell r="F238">
            <v>16998.099999999999</v>
          </cell>
        </row>
        <row r="239">
          <cell r="A239" t="str">
            <v>4.3.2.3</v>
          </cell>
          <cell r="B239" t="str">
            <v>Forma p/ concreto estrutural/tampa</v>
          </cell>
          <cell r="C239" t="str">
            <v>m²</v>
          </cell>
          <cell r="D239">
            <v>156</v>
          </cell>
          <cell r="E239">
            <v>54.3</v>
          </cell>
          <cell r="F239">
            <v>8470.7999999999993</v>
          </cell>
        </row>
        <row r="240">
          <cell r="A240" t="str">
            <v>4.3.2.4</v>
          </cell>
          <cell r="B240" t="str">
            <v>Aço especial CA-50/60</v>
          </cell>
          <cell r="C240" t="str">
            <v>kg</v>
          </cell>
          <cell r="D240">
            <v>3340</v>
          </cell>
          <cell r="E240">
            <v>7.5</v>
          </cell>
          <cell r="F240">
            <v>25050</v>
          </cell>
        </row>
        <row r="241">
          <cell r="B241" t="str">
            <v>SubTotal item 4.3.2</v>
          </cell>
          <cell r="F241">
            <v>50518.9</v>
          </cell>
        </row>
        <row r="243">
          <cell r="B243" t="str">
            <v>Total item 4.3</v>
          </cell>
          <cell r="F243">
            <v>327166.86</v>
          </cell>
        </row>
        <row r="245">
          <cell r="A245" t="str">
            <v>4.4</v>
          </cell>
          <cell r="B245" t="str">
            <v>CAIXAS DAS TOMADAS DOS LOTES (38 UNIDADES)</v>
          </cell>
        </row>
        <row r="246">
          <cell r="B246" t="str">
            <v>Médios Produtores Proj nº PE1A-PAR-HID-01</v>
          </cell>
        </row>
        <row r="247">
          <cell r="A247" t="str">
            <v>4.4.1</v>
          </cell>
          <cell r="B247" t="str">
            <v>TERRAPLENAGEM</v>
          </cell>
        </row>
        <row r="248">
          <cell r="A248" t="str">
            <v>4.4.1.1</v>
          </cell>
          <cell r="B248" t="str">
            <v>Escavação manual, mat. 1a. cat., prof. até 3 m, c/ depos. Lateral</v>
          </cell>
          <cell r="C248" t="str">
            <v>m³</v>
          </cell>
          <cell r="D248">
            <v>67</v>
          </cell>
          <cell r="E248">
            <v>32.15</v>
          </cell>
          <cell r="F248">
            <v>2154.0500000000002</v>
          </cell>
        </row>
        <row r="249">
          <cell r="A249" t="str">
            <v>4.4.1.2</v>
          </cell>
          <cell r="B249" t="str">
            <v>Reaterro manual, c/ contr., c/ reaprov. material escavado</v>
          </cell>
          <cell r="C249" t="str">
            <v>m³</v>
          </cell>
          <cell r="D249">
            <v>57</v>
          </cell>
          <cell r="E249">
            <v>3.61</v>
          </cell>
          <cell r="F249">
            <v>205.77</v>
          </cell>
        </row>
        <row r="250">
          <cell r="A250" t="str">
            <v>4.4.1.3</v>
          </cell>
          <cell r="B250" t="str">
            <v>Remoção do material excedente</v>
          </cell>
          <cell r="C250" t="str">
            <v>m³xKm</v>
          </cell>
          <cell r="D250">
            <v>19</v>
          </cell>
          <cell r="E250">
            <v>1.05</v>
          </cell>
          <cell r="F250">
            <v>19.95</v>
          </cell>
        </row>
        <row r="251">
          <cell r="B251" t="str">
            <v>SubTotal item 4.4.1</v>
          </cell>
          <cell r="F251">
            <v>2379.77</v>
          </cell>
        </row>
        <row r="253">
          <cell r="A253" t="str">
            <v>4.4.2</v>
          </cell>
          <cell r="B253" t="str">
            <v>FUNDAÇÃO E ESTRUTURA</v>
          </cell>
        </row>
        <row r="254">
          <cell r="A254" t="str">
            <v>4.4.2.1</v>
          </cell>
          <cell r="B254" t="str">
            <v>Aço especial CA-50/60</v>
          </cell>
          <cell r="C254" t="str">
            <v>kg</v>
          </cell>
          <cell r="D254">
            <v>560</v>
          </cell>
          <cell r="E254">
            <v>7.5</v>
          </cell>
          <cell r="F254">
            <v>4200</v>
          </cell>
        </row>
        <row r="255">
          <cell r="A255" t="str">
            <v>4.4.2.2</v>
          </cell>
          <cell r="B255" t="str">
            <v>Concreto estrutural, fck = 18 Mpa</v>
          </cell>
          <cell r="C255" t="str">
            <v>m³</v>
          </cell>
          <cell r="D255">
            <v>8</v>
          </cell>
          <cell r="E255">
            <v>346.9</v>
          </cell>
          <cell r="F255">
            <v>2775.2</v>
          </cell>
        </row>
        <row r="256">
          <cell r="A256" t="str">
            <v>4.4.2.3</v>
          </cell>
          <cell r="B256" t="str">
            <v>Concreto magro para regularização, fck = 9 Mpa</v>
          </cell>
          <cell r="C256" t="str">
            <v>m³</v>
          </cell>
          <cell r="D256">
            <v>4</v>
          </cell>
          <cell r="E256">
            <v>276.64999999999998</v>
          </cell>
          <cell r="F256">
            <v>1106.5999999999999</v>
          </cell>
        </row>
        <row r="257">
          <cell r="A257" t="str">
            <v>4.4.2.4</v>
          </cell>
          <cell r="B257" t="str">
            <v>Tampa de Chapa  de Ferro 1/2"(1,30x0,90m,duas bandas), pintada, com dobradiças(4) e cadeado</v>
          </cell>
          <cell r="C257" t="str">
            <v>un.</v>
          </cell>
          <cell r="D257">
            <v>38</v>
          </cell>
          <cell r="E257">
            <v>314.16000000000003</v>
          </cell>
          <cell r="F257">
            <v>11938.08</v>
          </cell>
        </row>
        <row r="258">
          <cell r="A258" t="str">
            <v>4.4.2.5</v>
          </cell>
          <cell r="B258" t="str">
            <v>Forma p/ concreto estrutural/tampa</v>
          </cell>
          <cell r="C258" t="str">
            <v>m²</v>
          </cell>
          <cell r="D258">
            <v>50</v>
          </cell>
          <cell r="E258">
            <v>54.3</v>
          </cell>
          <cell r="F258">
            <v>2715</v>
          </cell>
        </row>
        <row r="259">
          <cell r="A259" t="str">
            <v>4.4.2.6</v>
          </cell>
          <cell r="B259" t="str">
            <v>Alvenaria de Bloco de Cimento 9x19x39,c/concreto e ferragem 6,3mm</v>
          </cell>
          <cell r="C259" t="str">
            <v>m²</v>
          </cell>
          <cell r="D259">
            <v>95</v>
          </cell>
          <cell r="E259">
            <v>38.76</v>
          </cell>
          <cell r="F259">
            <v>3682.2</v>
          </cell>
        </row>
        <row r="260">
          <cell r="B260" t="str">
            <v>SubTotal item 4.4.2</v>
          </cell>
          <cell r="F260">
            <v>26417.08</v>
          </cell>
        </row>
        <row r="262">
          <cell r="B262" t="str">
            <v>Total item 4.4</v>
          </cell>
          <cell r="F262">
            <v>28796.85</v>
          </cell>
        </row>
        <row r="264">
          <cell r="A264" t="str">
            <v>4.5</v>
          </cell>
          <cell r="B264" t="str">
            <v>CAIXAS DAS DESCARGAS DE FUNDO (14 UNIDADES)</v>
          </cell>
        </row>
        <row r="266">
          <cell r="A266" t="str">
            <v>4.5.1</v>
          </cell>
          <cell r="B266" t="str">
            <v>TERRAPLENAGEM</v>
          </cell>
        </row>
        <row r="267">
          <cell r="A267" t="str">
            <v>4.5.1.1</v>
          </cell>
          <cell r="B267" t="str">
            <v>Escavação manual, mat. 1a. cat., prof. até 3 m, c/ depos. Lateral</v>
          </cell>
          <cell r="C267" t="str">
            <v>m³</v>
          </cell>
          <cell r="D267">
            <v>952</v>
          </cell>
          <cell r="E267">
            <v>32.15</v>
          </cell>
          <cell r="F267">
            <v>30606.799999999999</v>
          </cell>
        </row>
        <row r="268">
          <cell r="A268" t="str">
            <v>4.5.1.2</v>
          </cell>
          <cell r="B268" t="str">
            <v>Reaterro manual, c/ contr., c/ reaprov. material escavado</v>
          </cell>
          <cell r="C268" t="str">
            <v>m³</v>
          </cell>
          <cell r="D268">
            <v>868</v>
          </cell>
          <cell r="E268">
            <v>3.61</v>
          </cell>
          <cell r="F268">
            <v>3133.48</v>
          </cell>
        </row>
        <row r="269">
          <cell r="A269" t="str">
            <v>4.5.1.3</v>
          </cell>
          <cell r="B269" t="str">
            <v>Remoção do material excedente</v>
          </cell>
          <cell r="C269" t="str">
            <v>m³xKm</v>
          </cell>
          <cell r="D269">
            <v>259</v>
          </cell>
          <cell r="E269">
            <v>1.05</v>
          </cell>
          <cell r="F269">
            <v>271.95</v>
          </cell>
        </row>
        <row r="270">
          <cell r="B270" t="str">
            <v>SubTotal item 4.5.1</v>
          </cell>
          <cell r="F270">
            <v>34012.230000000003</v>
          </cell>
        </row>
        <row r="272">
          <cell r="A272" t="str">
            <v>4.5.2</v>
          </cell>
          <cell r="B272" t="str">
            <v>FUNDAÇÃO E ESTRUTURA</v>
          </cell>
        </row>
        <row r="273">
          <cell r="A273" t="str">
            <v>4.5.2.1</v>
          </cell>
          <cell r="B273" t="str">
            <v>Aço especial CA-50/60</v>
          </cell>
          <cell r="C273" t="str">
            <v>kg</v>
          </cell>
          <cell r="D273">
            <v>2100</v>
          </cell>
          <cell r="E273">
            <v>7.5</v>
          </cell>
          <cell r="F273">
            <v>15750</v>
          </cell>
        </row>
        <row r="274">
          <cell r="A274" t="str">
            <v>4.5.2.2</v>
          </cell>
          <cell r="B274" t="str">
            <v>Concreto estrutural, fck = 18 Mpa</v>
          </cell>
          <cell r="C274" t="str">
            <v>m³</v>
          </cell>
          <cell r="D274">
            <v>29.4</v>
          </cell>
          <cell r="E274">
            <v>346.9</v>
          </cell>
          <cell r="F274">
            <v>10198.86</v>
          </cell>
        </row>
        <row r="275">
          <cell r="A275" t="str">
            <v>4.5.2.3</v>
          </cell>
          <cell r="B275" t="str">
            <v>Concreto magro para regularização, fck = 9 Mpa</v>
          </cell>
          <cell r="C275" t="str">
            <v>m³</v>
          </cell>
          <cell r="D275">
            <v>4.2</v>
          </cell>
          <cell r="E275">
            <v>276.64999999999998</v>
          </cell>
          <cell r="F275">
            <v>1161.93</v>
          </cell>
        </row>
        <row r="276">
          <cell r="A276" t="str">
            <v>4.5.2.4</v>
          </cell>
          <cell r="B276" t="str">
            <v>Tampa de concreto pré-moldada,com alça (1,10 x 0,40m)</v>
          </cell>
          <cell r="C276" t="str">
            <v>un.</v>
          </cell>
          <cell r="D276">
            <v>14</v>
          </cell>
          <cell r="E276">
            <v>63.08</v>
          </cell>
          <cell r="F276">
            <v>883.12</v>
          </cell>
        </row>
        <row r="277">
          <cell r="A277" t="str">
            <v>4.5.2.5</v>
          </cell>
          <cell r="B277" t="str">
            <v>Alvenaria de Bloco de Cimento 9x19x39,c/concreto e ferragem 6,3mm</v>
          </cell>
          <cell r="C277" t="str">
            <v>m²</v>
          </cell>
          <cell r="D277">
            <v>140</v>
          </cell>
          <cell r="E277">
            <v>38.76</v>
          </cell>
          <cell r="F277">
            <v>5426.4</v>
          </cell>
        </row>
        <row r="278">
          <cell r="A278" t="str">
            <v>4.5.2.6</v>
          </cell>
          <cell r="B278" t="str">
            <v>Forma p/ concreto estrutural/tampa</v>
          </cell>
          <cell r="C278" t="str">
            <v>m²</v>
          </cell>
          <cell r="D278">
            <v>98</v>
          </cell>
          <cell r="E278">
            <v>54.3</v>
          </cell>
          <cell r="F278">
            <v>5321.4</v>
          </cell>
        </row>
        <row r="279">
          <cell r="B279" t="str">
            <v>SubTotal item 4.5.2</v>
          </cell>
          <cell r="F279">
            <v>38741.71</v>
          </cell>
        </row>
        <row r="281">
          <cell r="B281" t="str">
            <v>Total item 4.5</v>
          </cell>
          <cell r="F281">
            <v>72753.94</v>
          </cell>
        </row>
        <row r="283">
          <cell r="B283" t="str">
            <v>TOTAL ITEM 4</v>
          </cell>
          <cell r="F283">
            <v>497782.65</v>
          </cell>
        </row>
        <row r="286">
          <cell r="A286">
            <v>5</v>
          </cell>
          <cell r="B286" t="str">
            <v>Obras Civis do CN-01</v>
          </cell>
        </row>
        <row r="288">
          <cell r="A288" t="str">
            <v>5.1</v>
          </cell>
          <cell r="B288" t="str">
            <v>Obras Civis</v>
          </cell>
        </row>
        <row r="289">
          <cell r="A289" t="str">
            <v>5.1.1</v>
          </cell>
          <cell r="B289" t="str">
            <v>Concreto de 2º Estágio na estrutura do CN-01</v>
          </cell>
          <cell r="C289" t="str">
            <v>m³</v>
          </cell>
          <cell r="D289">
            <v>12</v>
          </cell>
          <cell r="E289">
            <v>276.64999999999998</v>
          </cell>
          <cell r="F289">
            <v>3319.8</v>
          </cell>
        </row>
        <row r="290">
          <cell r="A290" t="str">
            <v>5.1.2</v>
          </cell>
          <cell r="B290" t="str">
            <v>Concreto estrutural, fck = 18 Mpa</v>
          </cell>
          <cell r="C290" t="str">
            <v>m³</v>
          </cell>
          <cell r="D290">
            <v>24</v>
          </cell>
          <cell r="E290">
            <v>346.9</v>
          </cell>
          <cell r="F290">
            <v>8325.6</v>
          </cell>
        </row>
        <row r="291">
          <cell r="A291" t="str">
            <v>5.1.3</v>
          </cell>
          <cell r="B291" t="str">
            <v>Forma p/ concreto estrutural/tampa</v>
          </cell>
          <cell r="C291" t="str">
            <v>m²</v>
          </cell>
          <cell r="D291">
            <v>60</v>
          </cell>
          <cell r="E291">
            <v>54.3</v>
          </cell>
          <cell r="F291">
            <v>3258</v>
          </cell>
        </row>
        <row r="292">
          <cell r="A292" t="str">
            <v>5.1.4</v>
          </cell>
          <cell r="B292" t="str">
            <v>Aço especial CA-50/60</v>
          </cell>
          <cell r="C292" t="str">
            <v>kg</v>
          </cell>
          <cell r="D292">
            <v>1680</v>
          </cell>
          <cell r="E292">
            <v>7.5</v>
          </cell>
          <cell r="F292">
            <v>12600</v>
          </cell>
        </row>
        <row r="293">
          <cell r="A293" t="str">
            <v>5.1.5</v>
          </cell>
          <cell r="B293" t="str">
            <v>Dem.Concreto Armado c/ Martelo Pneum.</v>
          </cell>
          <cell r="C293" t="str">
            <v>m³</v>
          </cell>
          <cell r="D293">
            <v>15</v>
          </cell>
          <cell r="E293">
            <v>537.9</v>
          </cell>
          <cell r="F293">
            <v>8068.5</v>
          </cell>
        </row>
        <row r="294">
          <cell r="B294" t="str">
            <v>SutTotal item 5.1</v>
          </cell>
          <cell r="F294">
            <v>35571.9</v>
          </cell>
        </row>
        <row r="296">
          <cell r="A296" t="str">
            <v>5.2</v>
          </cell>
          <cell r="B296" t="str">
            <v>Remoção de Ensecadeiras</v>
          </cell>
          <cell r="C296" t="str">
            <v>m³</v>
          </cell>
          <cell r="D296">
            <v>1000</v>
          </cell>
          <cell r="E296">
            <v>5.76</v>
          </cell>
          <cell r="F296">
            <v>5760</v>
          </cell>
        </row>
        <row r="297">
          <cell r="B297" t="str">
            <v>SutTotal item 5.2</v>
          </cell>
          <cell r="F297">
            <v>5760</v>
          </cell>
        </row>
        <row r="299">
          <cell r="A299" t="str">
            <v>5.3</v>
          </cell>
          <cell r="B299" t="str">
            <v xml:space="preserve">Construção do Abrigo do CN-01 </v>
          </cell>
        </row>
        <row r="300">
          <cell r="A300" t="str">
            <v>5.3.1</v>
          </cell>
          <cell r="B300" t="str">
            <v>Construção do Abrigo das Unidades Hidáulicas do Painel da Automação e da Entrada de Energia Coelba, conforme Projeto anexo</v>
          </cell>
          <cell r="C300" t="str">
            <v>m²</v>
          </cell>
          <cell r="D300">
            <v>70</v>
          </cell>
          <cell r="E300" t="str">
            <v>(incluso no item 5.1)</v>
          </cell>
        </row>
        <row r="301">
          <cell r="B301" t="str">
            <v>SutTotal item 5.3</v>
          </cell>
          <cell r="F301">
            <v>0</v>
          </cell>
        </row>
        <row r="303">
          <cell r="A303" t="str">
            <v>5.4</v>
          </cell>
          <cell r="B303" t="str">
            <v>Urbanização da Área do Entorno do Abrigo CN-01</v>
          </cell>
        </row>
        <row r="304">
          <cell r="A304" t="str">
            <v>5.4.1</v>
          </cell>
          <cell r="B304" t="str">
            <v>Meia cana de concreto, diâmetro = 0,30m</v>
          </cell>
          <cell r="C304" t="str">
            <v>m</v>
          </cell>
          <cell r="D304">
            <v>75</v>
          </cell>
          <cell r="E304">
            <v>37.78</v>
          </cell>
          <cell r="F304">
            <v>2833.5</v>
          </cell>
        </row>
        <row r="305">
          <cell r="A305" t="str">
            <v>5.4.2</v>
          </cell>
          <cell r="B305" t="str">
            <v>Meio-fio de concreto</v>
          </cell>
          <cell r="C305" t="str">
            <v>m</v>
          </cell>
          <cell r="D305">
            <v>100</v>
          </cell>
          <cell r="E305">
            <v>37.61</v>
          </cell>
          <cell r="F305">
            <v>3761</v>
          </cell>
        </row>
        <row r="306">
          <cell r="A306" t="str">
            <v>5.4.3</v>
          </cell>
          <cell r="B306" t="str">
            <v>Cerca de delimitação área CN-01, conforme proj. anexo (mourão de concreto e arame farpado com 9 fios)</v>
          </cell>
          <cell r="C306" t="str">
            <v>m</v>
          </cell>
          <cell r="D306">
            <v>130</v>
          </cell>
          <cell r="E306">
            <v>26.75</v>
          </cell>
          <cell r="F306">
            <v>3477.5</v>
          </cell>
        </row>
        <row r="307">
          <cell r="A307" t="str">
            <v>5.4.4</v>
          </cell>
          <cell r="B307" t="str">
            <v>Fornecimento e espalhamento de brita n°01 na área externa do Abrigo CN-01</v>
          </cell>
          <cell r="C307" t="str">
            <v>m³</v>
          </cell>
          <cell r="D307">
            <v>4</v>
          </cell>
          <cell r="E307">
            <v>53.38</v>
          </cell>
          <cell r="F307">
            <v>213.52</v>
          </cell>
        </row>
        <row r="308">
          <cell r="B308" t="str">
            <v>SutTotal item 5.4</v>
          </cell>
          <cell r="F308">
            <v>10285.52</v>
          </cell>
        </row>
        <row r="311">
          <cell r="B311" t="str">
            <v>TOTAL ITEM 5</v>
          </cell>
          <cell r="F311">
            <v>51617.42</v>
          </cell>
        </row>
        <row r="314">
          <cell r="A314">
            <v>6</v>
          </cell>
          <cell r="B314" t="str">
            <v>Obras Civis do CN-02</v>
          </cell>
        </row>
        <row r="316">
          <cell r="A316" t="str">
            <v>6.1</v>
          </cell>
          <cell r="B316" t="str">
            <v>Obras Civis</v>
          </cell>
        </row>
        <row r="317">
          <cell r="A317" t="str">
            <v>6.1.1</v>
          </cell>
          <cell r="B317" t="str">
            <v>Concreto de 2º Estágio na estrutura do CN-02</v>
          </cell>
          <cell r="C317" t="str">
            <v>m³</v>
          </cell>
          <cell r="D317">
            <v>10</v>
          </cell>
          <cell r="E317">
            <v>276.64999999999998</v>
          </cell>
          <cell r="F317">
            <v>2766.5</v>
          </cell>
        </row>
        <row r="318">
          <cell r="A318" t="str">
            <v>6.1.2</v>
          </cell>
          <cell r="B318" t="str">
            <v>Concreto estrutural, fck = 18 Mpa</v>
          </cell>
          <cell r="C318" t="str">
            <v>m³</v>
          </cell>
          <cell r="D318">
            <v>10</v>
          </cell>
          <cell r="E318">
            <v>346.9</v>
          </cell>
          <cell r="F318">
            <v>3469</v>
          </cell>
        </row>
        <row r="319">
          <cell r="A319" t="str">
            <v>6.1.3</v>
          </cell>
          <cell r="B319" t="str">
            <v>Forma p/ concreto estrutural/tampa</v>
          </cell>
          <cell r="C319" t="str">
            <v>m²</v>
          </cell>
          <cell r="D319">
            <v>20</v>
          </cell>
          <cell r="E319">
            <v>54.3</v>
          </cell>
          <cell r="F319">
            <v>1086</v>
          </cell>
        </row>
        <row r="320">
          <cell r="A320" t="str">
            <v>6.1.4</v>
          </cell>
          <cell r="B320" t="str">
            <v>Aço especial CA-50/60</v>
          </cell>
          <cell r="C320" t="str">
            <v>kg</v>
          </cell>
          <cell r="D320">
            <v>1400</v>
          </cell>
          <cell r="E320">
            <v>7.5</v>
          </cell>
          <cell r="F320">
            <v>10500</v>
          </cell>
        </row>
        <row r="321">
          <cell r="A321" t="str">
            <v>6.1.5</v>
          </cell>
          <cell r="B321" t="str">
            <v>Dem.Concreto Armado  c/Martelo Pneum</v>
          </cell>
          <cell r="C321" t="str">
            <v>m³</v>
          </cell>
          <cell r="D321">
            <v>12</v>
          </cell>
          <cell r="E321">
            <v>537.9</v>
          </cell>
          <cell r="F321">
            <v>6454.8</v>
          </cell>
        </row>
        <row r="322">
          <cell r="B322" t="str">
            <v>SubTotal item 6.1</v>
          </cell>
          <cell r="F322">
            <v>24276.3</v>
          </cell>
        </row>
        <row r="324">
          <cell r="A324" t="str">
            <v>6.2</v>
          </cell>
          <cell r="B324" t="str">
            <v>Remoção de Ensecadeiras</v>
          </cell>
          <cell r="C324" t="str">
            <v>m³</v>
          </cell>
          <cell r="D324">
            <v>500</v>
          </cell>
          <cell r="E324">
            <v>5.76</v>
          </cell>
          <cell r="F324">
            <v>2880</v>
          </cell>
        </row>
        <row r="325">
          <cell r="B325" t="str">
            <v>SutTotal item 6.2</v>
          </cell>
          <cell r="F325">
            <v>2880</v>
          </cell>
        </row>
        <row r="327">
          <cell r="A327" t="str">
            <v>6.3</v>
          </cell>
          <cell r="B327" t="str">
            <v xml:space="preserve">Construção do Abrigo do CN-02 </v>
          </cell>
        </row>
        <row r="328">
          <cell r="A328" t="str">
            <v>6.3.1</v>
          </cell>
          <cell r="B328" t="str">
            <v>Construção do Abrigo das Unidades Hidáulicas do Painel da Automação e da Entrada de Energia Coelba, conforme Projeto anexo</v>
          </cell>
          <cell r="C328" t="str">
            <v>m²</v>
          </cell>
          <cell r="D328">
            <v>70</v>
          </cell>
          <cell r="E328" t="str">
            <v>(incluso no item 6.1)</v>
          </cell>
        </row>
        <row r="329">
          <cell r="B329" t="str">
            <v>SubTotal item 6.3</v>
          </cell>
          <cell r="F329">
            <v>0</v>
          </cell>
        </row>
        <row r="331">
          <cell r="A331" t="str">
            <v>6.4</v>
          </cell>
          <cell r="B331" t="str">
            <v>Urbanização da Área do Entorno do Abrigo CN-02</v>
          </cell>
        </row>
        <row r="332">
          <cell r="A332" t="str">
            <v>6.4.1</v>
          </cell>
          <cell r="B332" t="str">
            <v>Meia cana de concreto, diâmetro = 0,30m</v>
          </cell>
          <cell r="C332" t="str">
            <v>m</v>
          </cell>
          <cell r="D332">
            <v>75</v>
          </cell>
          <cell r="E332">
            <v>37.78</v>
          </cell>
          <cell r="F332">
            <v>2833.5</v>
          </cell>
        </row>
        <row r="333">
          <cell r="A333" t="str">
            <v>6.4.2</v>
          </cell>
          <cell r="B333" t="str">
            <v>Meio-fio de concreto</v>
          </cell>
          <cell r="C333" t="str">
            <v>m</v>
          </cell>
          <cell r="D333">
            <v>100</v>
          </cell>
          <cell r="E333">
            <v>37.61</v>
          </cell>
          <cell r="F333">
            <v>3761</v>
          </cell>
        </row>
        <row r="334">
          <cell r="A334" t="str">
            <v>6.4.3</v>
          </cell>
          <cell r="B334" t="str">
            <v>Cerca de delimitação área CN-02, conforme proj. anexo (mourão de concreto e arame farpado com 9 fios)</v>
          </cell>
          <cell r="C334" t="str">
            <v>m</v>
          </cell>
          <cell r="D334">
            <v>130</v>
          </cell>
          <cell r="E334">
            <v>26.75</v>
          </cell>
          <cell r="F334">
            <v>3477.5</v>
          </cell>
        </row>
        <row r="335">
          <cell r="A335" t="str">
            <v>6.4.4</v>
          </cell>
          <cell r="B335" t="str">
            <v>Fornecimento e espalhamento de brita n°01 na área externa do Abrigo CN-02</v>
          </cell>
          <cell r="C335" t="str">
            <v>m³</v>
          </cell>
          <cell r="D335">
            <v>4</v>
          </cell>
          <cell r="E335">
            <v>53.38</v>
          </cell>
          <cell r="F335">
            <v>213.52</v>
          </cell>
        </row>
        <row r="336">
          <cell r="B336" t="str">
            <v>SutTotal item 6.4</v>
          </cell>
          <cell r="F336">
            <v>10285.52</v>
          </cell>
        </row>
        <row r="339">
          <cell r="B339" t="str">
            <v>TOTAL ITEM 6</v>
          </cell>
          <cell r="F339">
            <v>37441.82</v>
          </cell>
        </row>
        <row r="342">
          <cell r="A342">
            <v>7</v>
          </cell>
          <cell r="B342" t="str">
            <v>Obras Civis do CN-03</v>
          </cell>
        </row>
        <row r="344">
          <cell r="A344" t="str">
            <v>7.1</v>
          </cell>
          <cell r="B344" t="str">
            <v>Obras Civis</v>
          </cell>
        </row>
        <row r="345">
          <cell r="A345" t="str">
            <v>7.1.1</v>
          </cell>
          <cell r="B345" t="str">
            <v>Concreto de 2º Estágio na estrutura do CN-03</v>
          </cell>
          <cell r="C345" t="str">
            <v>m³</v>
          </cell>
          <cell r="D345">
            <v>8</v>
          </cell>
          <cell r="E345">
            <v>276.64999999999998</v>
          </cell>
          <cell r="F345">
            <v>2213.1999999999998</v>
          </cell>
        </row>
        <row r="346">
          <cell r="A346" t="str">
            <v>7.1.2</v>
          </cell>
          <cell r="B346" t="str">
            <v>Concreto estrutural, fck = 18 Mpa</v>
          </cell>
          <cell r="C346" t="str">
            <v>m³</v>
          </cell>
          <cell r="D346">
            <v>30</v>
          </cell>
          <cell r="E346">
            <v>346.9</v>
          </cell>
          <cell r="F346">
            <v>10407</v>
          </cell>
        </row>
        <row r="347">
          <cell r="A347" t="str">
            <v>7.1.3</v>
          </cell>
          <cell r="B347" t="str">
            <v>Forma p/ concreto estrutural/tampa</v>
          </cell>
          <cell r="C347" t="str">
            <v>m²</v>
          </cell>
          <cell r="D347">
            <v>8</v>
          </cell>
          <cell r="E347">
            <v>54.3</v>
          </cell>
          <cell r="F347">
            <v>434.4</v>
          </cell>
        </row>
        <row r="348">
          <cell r="A348" t="str">
            <v>7.1.4</v>
          </cell>
          <cell r="B348" t="str">
            <v>Aço especial CA-50/60</v>
          </cell>
          <cell r="C348" t="str">
            <v>kg</v>
          </cell>
          <cell r="D348">
            <v>500</v>
          </cell>
          <cell r="E348">
            <v>7.5</v>
          </cell>
          <cell r="F348">
            <v>3750</v>
          </cell>
        </row>
        <row r="349">
          <cell r="A349" t="str">
            <v>7.1.5</v>
          </cell>
          <cell r="B349" t="str">
            <v>Dem.Concreto Armado  c/Martelo Pneum</v>
          </cell>
          <cell r="C349" t="str">
            <v>m³</v>
          </cell>
          <cell r="D349">
            <v>0</v>
          </cell>
          <cell r="E349">
            <v>537.9</v>
          </cell>
          <cell r="F349">
            <v>0</v>
          </cell>
        </row>
        <row r="350">
          <cell r="A350" t="str">
            <v>7.1.6</v>
          </cell>
          <cell r="B350" t="str">
            <v>Concreto simples (fck=15MPa) com armação superficial</v>
          </cell>
          <cell r="C350" t="str">
            <v>m³</v>
          </cell>
          <cell r="D350">
            <v>12</v>
          </cell>
          <cell r="E350">
            <v>1402.15</v>
          </cell>
          <cell r="F350">
            <v>16825.8</v>
          </cell>
        </row>
        <row r="351">
          <cell r="B351" t="str">
            <v>SubTotal item7.1</v>
          </cell>
          <cell r="F351">
            <v>33630.400000000001</v>
          </cell>
        </row>
        <row r="353">
          <cell r="A353" t="str">
            <v>7.2</v>
          </cell>
          <cell r="B353" t="str">
            <v>Remoção de Ensecadeiras</v>
          </cell>
          <cell r="C353" t="str">
            <v>m³</v>
          </cell>
          <cell r="D353">
            <v>500</v>
          </cell>
          <cell r="E353">
            <v>5.76</v>
          </cell>
          <cell r="F353">
            <v>2880</v>
          </cell>
        </row>
        <row r="354">
          <cell r="B354" t="str">
            <v>SutTotal item 7.2</v>
          </cell>
          <cell r="F354">
            <v>2880</v>
          </cell>
        </row>
        <row r="356">
          <cell r="A356" t="str">
            <v>7.3</v>
          </cell>
          <cell r="B356" t="str">
            <v xml:space="preserve">Construção do Abrigo do CN-03 </v>
          </cell>
        </row>
        <row r="357">
          <cell r="A357" t="str">
            <v>7.3.1</v>
          </cell>
          <cell r="B357" t="str">
            <v>Construção do Abrigo das Unidades Hidáulicas do Painel da Automação e da Entrada de Energia Coelba, conforme Projeto anexo</v>
          </cell>
          <cell r="C357" t="str">
            <v>m²</v>
          </cell>
          <cell r="D357">
            <v>35</v>
          </cell>
          <cell r="E357" t="str">
            <v>(incluso no item 7.1)</v>
          </cell>
        </row>
        <row r="358">
          <cell r="B358" t="str">
            <v>SubTotal item 7.3</v>
          </cell>
          <cell r="F358">
            <v>0</v>
          </cell>
        </row>
        <row r="360">
          <cell r="A360" t="str">
            <v>7.4</v>
          </cell>
          <cell r="B360" t="str">
            <v>Urbanização da Área do Entorno do Abrigo CN-03</v>
          </cell>
        </row>
        <row r="361">
          <cell r="A361" t="str">
            <v>7.4.1</v>
          </cell>
          <cell r="B361" t="str">
            <v>Meia cana de concreto, diâmetro = 0,30m</v>
          </cell>
          <cell r="C361" t="str">
            <v>m</v>
          </cell>
          <cell r="D361">
            <v>50</v>
          </cell>
          <cell r="E361">
            <v>37.78</v>
          </cell>
          <cell r="F361">
            <v>1889</v>
          </cell>
        </row>
        <row r="362">
          <cell r="A362" t="str">
            <v>7.4.2</v>
          </cell>
          <cell r="B362" t="str">
            <v>Meio-fio de concreto</v>
          </cell>
          <cell r="C362" t="str">
            <v>m</v>
          </cell>
          <cell r="D362">
            <v>80</v>
          </cell>
          <cell r="E362">
            <v>37.61</v>
          </cell>
          <cell r="F362">
            <v>3008.8</v>
          </cell>
        </row>
        <row r="363">
          <cell r="A363" t="str">
            <v>7.4.3</v>
          </cell>
          <cell r="B363" t="str">
            <v>Cerca de delimitação área CN-03, conforme proj. anexo (mourão de concreto e arame farpado com 9 fios)</v>
          </cell>
          <cell r="C363" t="str">
            <v>m</v>
          </cell>
          <cell r="D363">
            <v>120</v>
          </cell>
          <cell r="E363">
            <v>26.75</v>
          </cell>
          <cell r="F363">
            <v>3210</v>
          </cell>
        </row>
        <row r="364">
          <cell r="A364" t="str">
            <v>7.4.4</v>
          </cell>
          <cell r="B364" t="str">
            <v>Fornecimento e espalhamento de brita n°01 na área externa do Abrigo CN-02</v>
          </cell>
          <cell r="C364" t="str">
            <v>m³</v>
          </cell>
          <cell r="D364">
            <v>3</v>
          </cell>
          <cell r="E364">
            <v>53.38</v>
          </cell>
          <cell r="F364">
            <v>160.13999999999999</v>
          </cell>
        </row>
        <row r="365">
          <cell r="B365" t="str">
            <v>SutTotal item 7.4</v>
          </cell>
          <cell r="F365">
            <v>8267.94</v>
          </cell>
        </row>
        <row r="368">
          <cell r="B368" t="str">
            <v>TOTAL ITEM 7</v>
          </cell>
          <cell r="F368">
            <v>44778.34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"/>
  <sheetViews>
    <sheetView showGridLines="0" tabSelected="1" view="pageBreakPreview" zoomScale="95" zoomScaleSheetLayoutView="95" workbookViewId="0">
      <pane ySplit="1" activePane="bottomLeft"/>
      <selection activeCell="L25" sqref="L25"/>
      <selection pane="bottomLeft" activeCell="L26" sqref="L26"/>
    </sheetView>
  </sheetViews>
  <sheetFormatPr defaultColWidth="11.42578125" defaultRowHeight="11.25" x14ac:dyDescent="0.2"/>
  <cols>
    <col min="1" max="1" width="3.42578125" style="1" customWidth="1"/>
    <col min="2" max="2" width="5" style="1" customWidth="1"/>
    <col min="3" max="3" width="7.5703125" style="1" customWidth="1"/>
    <col min="4" max="4" width="3.42578125" style="1" customWidth="1"/>
    <col min="5" max="5" width="5.140625" style="1" customWidth="1"/>
    <col min="6" max="7" width="5" style="1" customWidth="1"/>
    <col min="8" max="8" width="1.7109375" style="1" customWidth="1"/>
    <col min="9" max="9" width="8.28515625" style="1" customWidth="1"/>
    <col min="10" max="10" width="7.42578125" style="1" customWidth="1"/>
    <col min="11" max="11" width="7.28515625" style="1" customWidth="1"/>
    <col min="12" max="12" width="5.85546875" style="1" customWidth="1"/>
    <col min="13" max="13" width="7.28515625" style="1" customWidth="1"/>
    <col min="14" max="14" width="3.28515625" style="1" customWidth="1"/>
    <col min="15" max="15" width="12.42578125" style="1" customWidth="1"/>
    <col min="16" max="16384" width="11.42578125" style="1"/>
  </cols>
  <sheetData>
    <row r="1" spans="1:15" ht="24.95" customHeight="1" x14ac:dyDescent="0.2">
      <c r="A1" s="294" t="s">
        <v>0</v>
      </c>
      <c r="B1" s="294"/>
      <c r="C1" s="294"/>
      <c r="D1" s="294"/>
      <c r="E1" s="294"/>
      <c r="F1" s="294"/>
      <c r="G1" s="294"/>
      <c r="H1" s="294"/>
      <c r="I1" s="294"/>
      <c r="J1" s="294"/>
      <c r="K1" s="294"/>
      <c r="L1" s="294"/>
      <c r="M1" s="294"/>
      <c r="N1" s="295">
        <f>FSUP!N32</f>
        <v>0</v>
      </c>
      <c r="O1" s="295"/>
    </row>
    <row r="2" spans="1:15" ht="24.95" customHeight="1" x14ac:dyDescent="0.2">
      <c r="A2" s="296" t="s">
        <v>1</v>
      </c>
      <c r="B2" s="296"/>
      <c r="C2" s="296"/>
      <c r="D2" s="296"/>
      <c r="E2" s="296"/>
      <c r="F2" s="296"/>
      <c r="G2" s="296"/>
      <c r="H2" s="296"/>
      <c r="I2" s="296"/>
      <c r="J2" s="296"/>
      <c r="K2" s="296"/>
      <c r="L2" s="296"/>
      <c r="M2" s="296"/>
      <c r="N2" s="297">
        <f>FSUP!N36</f>
        <v>0</v>
      </c>
      <c r="O2" s="297"/>
    </row>
    <row r="3" spans="1:15" ht="24.75" customHeight="1" x14ac:dyDescent="0.25">
      <c r="A3" s="292" t="s">
        <v>2</v>
      </c>
      <c r="B3" s="292"/>
      <c r="C3" s="292"/>
      <c r="D3" s="292"/>
      <c r="E3" s="292"/>
      <c r="F3" s="292"/>
      <c r="G3" s="292"/>
      <c r="H3" s="292"/>
      <c r="I3" s="292"/>
      <c r="J3" s="292"/>
      <c r="K3" s="292"/>
      <c r="L3" s="292"/>
      <c r="M3" s="292"/>
      <c r="N3" s="293">
        <f>FSUP!N37</f>
        <v>0</v>
      </c>
      <c r="O3" s="293"/>
    </row>
    <row r="4" spans="1:15" ht="12" hidden="1" customHeight="1" x14ac:dyDescent="0.2">
      <c r="A4" s="2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4"/>
    </row>
  </sheetData>
  <sheetProtection selectLockedCells="1" selectUnlockedCells="1"/>
  <mergeCells count="6">
    <mergeCell ref="A3:M3"/>
    <mergeCell ref="N3:O3"/>
    <mergeCell ref="A1:M1"/>
    <mergeCell ref="N1:O1"/>
    <mergeCell ref="A2:M2"/>
    <mergeCell ref="N2:O2"/>
  </mergeCells>
  <phoneticPr fontId="18" type="noConversion"/>
  <printOptions horizontalCentered="1"/>
  <pageMargins left="1.1812499999999999" right="0.59027777777777779" top="1.1812499999999999" bottom="0.59027777777777779" header="0.51180555555555551" footer="0.51180555555555551"/>
  <pageSetup paperSize="9" scale="95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48"/>
  <sheetViews>
    <sheetView view="pageBreakPreview" zoomScale="120" zoomScaleNormal="100" zoomScaleSheetLayoutView="120" workbookViewId="0">
      <selection activeCell="S1" sqref="S1"/>
    </sheetView>
  </sheetViews>
  <sheetFormatPr defaultColWidth="11.42578125" defaultRowHeight="11.25" x14ac:dyDescent="0.2"/>
  <cols>
    <col min="1" max="1" width="3.42578125" style="1" customWidth="1"/>
    <col min="2" max="2" width="5" style="1" customWidth="1"/>
    <col min="3" max="3" width="7.5703125" style="1" customWidth="1"/>
    <col min="4" max="4" width="3.42578125" style="1" customWidth="1"/>
    <col min="5" max="5" width="5.140625" style="1" customWidth="1"/>
    <col min="6" max="7" width="5" style="1" customWidth="1"/>
    <col min="8" max="8" width="1.7109375" style="1" customWidth="1"/>
    <col min="9" max="9" width="8.28515625" style="1" customWidth="1"/>
    <col min="10" max="10" width="7.42578125" style="1" customWidth="1"/>
    <col min="11" max="11" width="7.28515625" style="1" customWidth="1"/>
    <col min="12" max="12" width="5.85546875" style="1" customWidth="1"/>
    <col min="13" max="13" width="7.28515625" style="1" customWidth="1"/>
    <col min="14" max="14" width="3.28515625" style="1" customWidth="1"/>
    <col min="15" max="15" width="12.42578125" style="1" customWidth="1"/>
    <col min="16" max="16" width="11.42578125" style="1"/>
    <col min="17" max="17" width="13.7109375" style="1" customWidth="1"/>
    <col min="18" max="16384" width="11.42578125" style="1"/>
  </cols>
  <sheetData>
    <row r="2" spans="1:15" ht="28.5" customHeight="1" x14ac:dyDescent="0.2"/>
    <row r="3" spans="1:15" ht="15" customHeight="1" x14ac:dyDescent="0.2">
      <c r="A3" s="303" t="s">
        <v>3</v>
      </c>
      <c r="B3" s="303"/>
      <c r="C3" s="303"/>
      <c r="D3" s="303"/>
      <c r="E3" s="303"/>
      <c r="F3" s="303"/>
      <c r="G3" s="303"/>
      <c r="H3" s="303"/>
      <c r="I3" s="303"/>
      <c r="J3" s="303"/>
      <c r="K3" s="303"/>
      <c r="L3" s="303"/>
      <c r="M3" s="303"/>
      <c r="N3" s="304" t="s">
        <v>4</v>
      </c>
      <c r="O3" s="304"/>
    </row>
    <row r="4" spans="1:15" ht="15" customHeight="1" x14ac:dyDescent="0.25">
      <c r="A4" s="303"/>
      <c r="B4" s="303"/>
      <c r="C4" s="303"/>
      <c r="D4" s="303"/>
      <c r="E4" s="303"/>
      <c r="F4" s="303"/>
      <c r="G4" s="303"/>
      <c r="H4" s="303"/>
      <c r="I4" s="303"/>
      <c r="J4" s="303"/>
      <c r="K4" s="303"/>
      <c r="L4" s="303"/>
      <c r="M4" s="303"/>
      <c r="N4" s="305" t="s">
        <v>5</v>
      </c>
      <c r="O4" s="305"/>
    </row>
    <row r="5" spans="1:15" ht="15" customHeight="1" x14ac:dyDescent="0.2">
      <c r="A5" s="306" t="s">
        <v>6</v>
      </c>
      <c r="B5" s="306"/>
      <c r="C5" s="306"/>
      <c r="D5" s="306"/>
      <c r="E5" s="306"/>
      <c r="F5" s="306"/>
      <c r="G5" s="306"/>
      <c r="H5" s="306"/>
      <c r="I5" s="306"/>
      <c r="J5" s="306"/>
      <c r="K5" s="306"/>
      <c r="L5" s="306"/>
      <c r="M5" s="306"/>
      <c r="N5" s="306"/>
      <c r="O5" s="306"/>
    </row>
    <row r="6" spans="1:15" ht="15" customHeight="1" x14ac:dyDescent="0.2">
      <c r="A6" s="307"/>
      <c r="B6" s="307"/>
      <c r="C6" s="307"/>
      <c r="D6" s="307"/>
      <c r="E6" s="307"/>
      <c r="F6" s="307"/>
      <c r="G6" s="307"/>
      <c r="H6" s="307"/>
      <c r="I6" s="307"/>
      <c r="J6" s="307"/>
      <c r="K6" s="307"/>
      <c r="L6" s="307"/>
      <c r="M6" s="307"/>
      <c r="N6" s="307"/>
      <c r="O6" s="307"/>
    </row>
    <row r="7" spans="1:15" ht="12.6" customHeight="1" x14ac:dyDescent="0.2">
      <c r="A7" s="308" t="s">
        <v>7</v>
      </c>
      <c r="B7" s="308"/>
      <c r="C7" s="308"/>
      <c r="D7" s="308"/>
      <c r="E7" s="308" t="s">
        <v>8</v>
      </c>
      <c r="F7" s="308"/>
      <c r="G7" s="308"/>
      <c r="H7" s="308"/>
      <c r="I7" s="308"/>
      <c r="J7" s="308"/>
      <c r="K7" s="308"/>
      <c r="L7" s="308"/>
      <c r="M7" s="308"/>
      <c r="N7" s="308" t="s">
        <v>9</v>
      </c>
      <c r="O7" s="308"/>
    </row>
    <row r="8" spans="1:15" ht="12.6" customHeight="1" x14ac:dyDescent="0.2">
      <c r="A8" s="309" t="s">
        <v>202</v>
      </c>
      <c r="B8" s="309"/>
      <c r="C8" s="309"/>
      <c r="D8" s="309"/>
      <c r="E8" s="309" t="s">
        <v>203</v>
      </c>
      <c r="F8" s="309"/>
      <c r="G8" s="309"/>
      <c r="H8" s="309"/>
      <c r="I8" s="309"/>
      <c r="J8" s="309"/>
      <c r="K8" s="309"/>
      <c r="L8" s="309"/>
      <c r="M8" s="309"/>
      <c r="N8" s="310"/>
      <c r="O8" s="310"/>
    </row>
    <row r="9" spans="1:15" s="7" customFormat="1" ht="15" customHeight="1" x14ac:dyDescent="0.25">
      <c r="A9" s="302" t="s">
        <v>10</v>
      </c>
      <c r="B9" s="302"/>
      <c r="C9" s="302"/>
      <c r="D9" s="302"/>
      <c r="E9" s="302"/>
      <c r="F9" s="302"/>
      <c r="G9" s="302"/>
      <c r="H9" s="302"/>
      <c r="I9" s="302"/>
      <c r="J9" s="302"/>
      <c r="K9" s="302"/>
      <c r="L9" s="302"/>
      <c r="M9" s="302"/>
      <c r="N9" s="302"/>
      <c r="O9" s="302"/>
    </row>
    <row r="10" spans="1:15" ht="15" customHeight="1" x14ac:dyDescent="0.2">
      <c r="A10" s="301" t="s">
        <v>11</v>
      </c>
      <c r="B10" s="301"/>
      <c r="C10" s="301"/>
      <c r="D10" s="301"/>
      <c r="E10" s="301"/>
      <c r="F10" s="301"/>
      <c r="G10" s="301"/>
      <c r="H10" s="301"/>
      <c r="I10" s="301"/>
      <c r="J10" s="301"/>
      <c r="K10" s="301"/>
      <c r="L10" s="301"/>
      <c r="M10" s="301"/>
      <c r="N10" s="301"/>
      <c r="O10" s="301"/>
    </row>
    <row r="11" spans="1:15" ht="15" customHeight="1" x14ac:dyDescent="0.2">
      <c r="A11" s="298" t="s">
        <v>12</v>
      </c>
      <c r="B11" s="298"/>
      <c r="C11" s="298"/>
      <c r="D11" s="298"/>
      <c r="E11" s="298"/>
      <c r="F11" s="298"/>
      <c r="G11" s="298"/>
      <c r="H11" s="298"/>
      <c r="I11" s="298"/>
      <c r="J11" s="298"/>
      <c r="K11" s="298"/>
      <c r="L11" s="298"/>
      <c r="M11" s="298"/>
      <c r="N11" s="299">
        <f>'FSUP-IV Mobiliz Desmob'!H41</f>
        <v>0</v>
      </c>
      <c r="O11" s="299"/>
    </row>
    <row r="12" spans="1:15" ht="15" customHeight="1" x14ac:dyDescent="0.2">
      <c r="A12" s="298" t="s">
        <v>13</v>
      </c>
      <c r="B12" s="298"/>
      <c r="C12" s="298"/>
      <c r="D12" s="298"/>
      <c r="E12" s="298"/>
      <c r="F12" s="298"/>
      <c r="G12" s="298"/>
      <c r="H12" s="298"/>
      <c r="I12" s="298"/>
      <c r="J12" s="298"/>
      <c r="K12" s="298"/>
      <c r="L12" s="298"/>
      <c r="M12" s="298"/>
      <c r="N12" s="300">
        <f>'FSUP-IV Mobiliz Desmob'!L41</f>
        <v>0</v>
      </c>
      <c r="O12" s="300"/>
    </row>
    <row r="13" spans="1:15" ht="15" customHeight="1" x14ac:dyDescent="0.2">
      <c r="A13" s="311" t="s">
        <v>14</v>
      </c>
      <c r="B13" s="311"/>
      <c r="C13" s="311"/>
      <c r="D13" s="311"/>
      <c r="E13" s="311"/>
      <c r="F13" s="311"/>
      <c r="G13" s="311"/>
      <c r="H13" s="311"/>
      <c r="I13" s="311"/>
      <c r="J13" s="311"/>
      <c r="K13" s="311"/>
      <c r="L13" s="311"/>
      <c r="M13" s="311"/>
      <c r="N13" s="312">
        <f>N11+N12</f>
        <v>0</v>
      </c>
      <c r="O13" s="312"/>
    </row>
    <row r="14" spans="1:15" ht="15" customHeight="1" x14ac:dyDescent="0.2">
      <c r="A14" s="301" t="s">
        <v>15</v>
      </c>
      <c r="B14" s="301"/>
      <c r="C14" s="301"/>
      <c r="D14" s="301"/>
      <c r="E14" s="301"/>
      <c r="F14" s="301"/>
      <c r="G14" s="301"/>
      <c r="H14" s="301"/>
      <c r="I14" s="301"/>
      <c r="J14" s="301"/>
      <c r="K14" s="301"/>
      <c r="L14" s="301"/>
      <c r="M14" s="301"/>
      <c r="N14" s="301"/>
      <c r="O14" s="301"/>
    </row>
    <row r="15" spans="1:15" ht="15" customHeight="1" x14ac:dyDescent="0.2">
      <c r="A15" s="298" t="s">
        <v>16</v>
      </c>
      <c r="B15" s="298"/>
      <c r="C15" s="298"/>
      <c r="D15" s="298"/>
      <c r="E15" s="298"/>
      <c r="F15" s="298"/>
      <c r="G15" s="298"/>
      <c r="H15" s="298"/>
      <c r="I15" s="298"/>
      <c r="J15" s="298"/>
      <c r="K15" s="298"/>
      <c r="L15" s="298"/>
      <c r="M15" s="298"/>
      <c r="N15" s="299">
        <f>'FSUP-I EQUIPE TÉCNICA'!L42</f>
        <v>0</v>
      </c>
      <c r="O15" s="299"/>
    </row>
    <row r="16" spans="1:15" ht="15" customHeight="1" x14ac:dyDescent="0.2">
      <c r="A16" s="298" t="s">
        <v>17</v>
      </c>
      <c r="B16" s="298"/>
      <c r="C16" s="298"/>
      <c r="D16" s="298"/>
      <c r="E16" s="298"/>
      <c r="F16" s="298"/>
      <c r="G16" s="298"/>
      <c r="H16" s="298"/>
      <c r="I16" s="298"/>
      <c r="J16" s="298"/>
      <c r="K16" s="298"/>
      <c r="L16" s="298"/>
      <c r="M16" s="298"/>
      <c r="N16" s="299">
        <f>'FSUP-I EQUIPE TÉCNICA'!M14</f>
        <v>0</v>
      </c>
      <c r="O16" s="299"/>
    </row>
    <row r="17" spans="1:16" ht="15" customHeight="1" x14ac:dyDescent="0.2">
      <c r="A17" s="311" t="s">
        <v>18</v>
      </c>
      <c r="B17" s="311"/>
      <c r="C17" s="311"/>
      <c r="D17" s="311"/>
      <c r="E17" s="311"/>
      <c r="F17" s="311"/>
      <c r="G17" s="311"/>
      <c r="H17" s="311"/>
      <c r="I17" s="311"/>
      <c r="J17" s="311"/>
      <c r="K17" s="311"/>
      <c r="L17" s="311"/>
      <c r="M17" s="311"/>
      <c r="N17" s="313">
        <f>SUM(N15:O16)</f>
        <v>0</v>
      </c>
      <c r="O17" s="313"/>
    </row>
    <row r="18" spans="1:16" ht="15" customHeight="1" x14ac:dyDescent="0.2">
      <c r="A18" s="298" t="str">
        <f>CONCATENATE("C1 - ENCARGOS SOCIAiS DE B1 = ", 100*'FSUP-VII Det. Enc. Sociais'!F49,"%DO B1")</f>
        <v>C1 - ENCARGOS SOCIAiS DE B1 = 72,72%DO B1</v>
      </c>
      <c r="B18" s="298"/>
      <c r="C18" s="298"/>
      <c r="D18" s="298"/>
      <c r="E18" s="298"/>
      <c r="F18" s="298"/>
      <c r="G18" s="298"/>
      <c r="H18" s="298"/>
      <c r="I18" s="298"/>
      <c r="J18" s="298"/>
      <c r="K18" s="298"/>
      <c r="L18" s="298"/>
      <c r="M18" s="298"/>
      <c r="N18" s="299">
        <f>ROUND(N15*'FSUP-VII Det. Enc. Sociais'!$F$49,2)</f>
        <v>0</v>
      </c>
      <c r="O18" s="299"/>
      <c r="P18" s="8"/>
    </row>
    <row r="19" spans="1:16" ht="15" customHeight="1" x14ac:dyDescent="0.2">
      <c r="A19" s="298" t="s">
        <v>19</v>
      </c>
      <c r="B19" s="298"/>
      <c r="C19" s="298"/>
      <c r="D19" s="298"/>
      <c r="E19" s="298"/>
      <c r="F19" s="298"/>
      <c r="G19" s="298"/>
      <c r="H19" s="298"/>
      <c r="I19" s="298"/>
      <c r="J19" s="298"/>
      <c r="K19" s="298"/>
      <c r="L19" s="298"/>
      <c r="M19" s="298"/>
      <c r="N19" s="299">
        <f>ROUND(N16*0.2,2)</f>
        <v>0</v>
      </c>
      <c r="O19" s="299"/>
    </row>
    <row r="20" spans="1:16" ht="15" customHeight="1" x14ac:dyDescent="0.2">
      <c r="A20" s="311" t="s">
        <v>20</v>
      </c>
      <c r="B20" s="311"/>
      <c r="C20" s="311"/>
      <c r="D20" s="311"/>
      <c r="E20" s="311"/>
      <c r="F20" s="311"/>
      <c r="G20" s="311"/>
      <c r="H20" s="311"/>
      <c r="I20" s="311"/>
      <c r="J20" s="311"/>
      <c r="K20" s="311"/>
      <c r="L20" s="311"/>
      <c r="M20" s="311"/>
      <c r="N20" s="313">
        <f>SUM(N18:O19)</f>
        <v>0</v>
      </c>
      <c r="O20" s="313"/>
    </row>
    <row r="21" spans="1:16" ht="15" customHeight="1" x14ac:dyDescent="0.2">
      <c r="A21" s="298" t="s">
        <v>21</v>
      </c>
      <c r="B21" s="298"/>
      <c r="C21" s="298"/>
      <c r="D21" s="298"/>
      <c r="E21" s="298"/>
      <c r="F21" s="298"/>
      <c r="G21" s="298"/>
      <c r="H21" s="298"/>
      <c r="I21" s="298"/>
      <c r="J21" s="298"/>
      <c r="K21" s="298"/>
      <c r="L21" s="298"/>
      <c r="M21" s="298"/>
      <c r="N21" s="299">
        <f>'FSUP-II VIAGENS'!H32</f>
        <v>0</v>
      </c>
      <c r="O21" s="299"/>
    </row>
    <row r="22" spans="1:16" ht="15" customHeight="1" x14ac:dyDescent="0.2">
      <c r="A22" s="298" t="s">
        <v>22</v>
      </c>
      <c r="B22" s="298"/>
      <c r="C22" s="298"/>
      <c r="D22" s="298"/>
      <c r="E22" s="298"/>
      <c r="F22" s="298"/>
      <c r="G22" s="298"/>
      <c r="H22" s="298"/>
      <c r="I22" s="298"/>
      <c r="J22" s="298"/>
      <c r="K22" s="298"/>
      <c r="L22" s="298"/>
      <c r="M22" s="298"/>
      <c r="N22" s="299">
        <f>'FSUP-II VIAGENS'!M32</f>
        <v>0</v>
      </c>
      <c r="O22" s="299"/>
    </row>
    <row r="23" spans="1:16" ht="15" customHeight="1" x14ac:dyDescent="0.2">
      <c r="A23" s="311" t="s">
        <v>23</v>
      </c>
      <c r="B23" s="311"/>
      <c r="C23" s="311"/>
      <c r="D23" s="311"/>
      <c r="E23" s="311"/>
      <c r="F23" s="311"/>
      <c r="G23" s="311"/>
      <c r="H23" s="311"/>
      <c r="I23" s="311"/>
      <c r="J23" s="311"/>
      <c r="K23" s="311"/>
      <c r="L23" s="311"/>
      <c r="M23" s="311"/>
      <c r="N23" s="313">
        <f>SUM(N21:O22)</f>
        <v>0</v>
      </c>
      <c r="O23" s="313"/>
    </row>
    <row r="24" spans="1:16" ht="15" customHeight="1" x14ac:dyDescent="0.2">
      <c r="A24" s="314"/>
      <c r="B24" s="314"/>
      <c r="C24" s="314"/>
      <c r="D24" s="314"/>
      <c r="E24" s="314"/>
      <c r="F24" s="314"/>
      <c r="G24" s="314"/>
      <c r="H24" s="314"/>
      <c r="I24" s="314"/>
      <c r="J24" s="314"/>
      <c r="K24" s="314"/>
      <c r="L24" s="314"/>
      <c r="M24" s="314"/>
      <c r="N24" s="314"/>
      <c r="O24" s="314"/>
    </row>
    <row r="25" spans="1:16" ht="15" customHeight="1" x14ac:dyDescent="0.2">
      <c r="A25" s="301" t="s">
        <v>24</v>
      </c>
      <c r="B25" s="301"/>
      <c r="C25" s="301"/>
      <c r="D25" s="301"/>
      <c r="E25" s="301"/>
      <c r="F25" s="301"/>
      <c r="G25" s="301"/>
      <c r="H25" s="301"/>
      <c r="I25" s="301"/>
      <c r="J25" s="301"/>
      <c r="K25" s="301"/>
      <c r="L25" s="301"/>
      <c r="M25" s="301"/>
      <c r="N25" s="301"/>
      <c r="O25" s="301"/>
    </row>
    <row r="26" spans="1:16" ht="15" customHeight="1" x14ac:dyDescent="0.2">
      <c r="A26" s="298" t="s">
        <v>25</v>
      </c>
      <c r="B26" s="298"/>
      <c r="C26" s="298"/>
      <c r="D26" s="298"/>
      <c r="E26" s="298"/>
      <c r="F26" s="298"/>
      <c r="G26" s="298"/>
      <c r="H26" s="298"/>
      <c r="I26" s="298"/>
      <c r="J26" s="298"/>
      <c r="K26" s="298"/>
      <c r="L26" s="298"/>
      <c r="M26" s="298"/>
      <c r="N26" s="299">
        <f>'FSUP-III Manutenção Operac'!I14</f>
        <v>0</v>
      </c>
      <c r="O26" s="299"/>
    </row>
    <row r="27" spans="1:16" ht="15" customHeight="1" x14ac:dyDescent="0.2">
      <c r="A27" s="298" t="s">
        <v>213</v>
      </c>
      <c r="B27" s="298"/>
      <c r="C27" s="298"/>
      <c r="D27" s="298"/>
      <c r="E27" s="298"/>
      <c r="F27" s="298"/>
      <c r="G27" s="298"/>
      <c r="H27" s="298"/>
      <c r="I27" s="298"/>
      <c r="J27" s="298"/>
      <c r="K27" s="298"/>
      <c r="L27" s="298"/>
      <c r="M27" s="298"/>
      <c r="N27" s="300">
        <f>'FSUP-III Manutenção Operac'!I25</f>
        <v>0</v>
      </c>
      <c r="O27" s="300"/>
    </row>
    <row r="28" spans="1:16" ht="15" customHeight="1" x14ac:dyDescent="0.2">
      <c r="A28" s="298" t="s">
        <v>212</v>
      </c>
      <c r="B28" s="298"/>
      <c r="C28" s="298"/>
      <c r="D28" s="298"/>
      <c r="E28" s="298"/>
      <c r="F28" s="298"/>
      <c r="G28" s="298"/>
      <c r="H28" s="298"/>
      <c r="I28" s="298"/>
      <c r="J28" s="298"/>
      <c r="K28" s="298"/>
      <c r="L28" s="298"/>
      <c r="M28" s="298"/>
      <c r="N28" s="300">
        <f>'FSUP-III Manutenção Operac'!I33</f>
        <v>0</v>
      </c>
      <c r="O28" s="300"/>
    </row>
    <row r="29" spans="1:16" ht="15" customHeight="1" x14ac:dyDescent="0.2">
      <c r="A29" s="298" t="s">
        <v>214</v>
      </c>
      <c r="B29" s="298"/>
      <c r="C29" s="298"/>
      <c r="D29" s="298"/>
      <c r="E29" s="298"/>
      <c r="F29" s="298"/>
      <c r="G29" s="298"/>
      <c r="H29" s="298"/>
      <c r="I29" s="298"/>
      <c r="J29" s="298"/>
      <c r="K29" s="298"/>
      <c r="L29" s="298"/>
      <c r="M29" s="298"/>
      <c r="N29" s="300">
        <f>'FSUP-III Manutenção Operac'!I40</f>
        <v>0</v>
      </c>
      <c r="O29" s="300"/>
    </row>
    <row r="30" spans="1:16" ht="15" customHeight="1" x14ac:dyDescent="0.2">
      <c r="A30" s="316"/>
      <c r="B30" s="316"/>
      <c r="C30" s="316"/>
      <c r="D30" s="316"/>
      <c r="E30" s="316"/>
      <c r="F30" s="316"/>
      <c r="G30" s="316"/>
      <c r="H30" s="316"/>
      <c r="I30" s="316"/>
      <c r="J30" s="316"/>
      <c r="K30" s="316"/>
      <c r="L30" s="316"/>
      <c r="M30" s="316"/>
      <c r="N30" s="300"/>
      <c r="O30" s="300"/>
    </row>
    <row r="31" spans="1:16" ht="15" customHeight="1" x14ac:dyDescent="0.2">
      <c r="A31" s="311" t="s">
        <v>26</v>
      </c>
      <c r="B31" s="311"/>
      <c r="C31" s="311"/>
      <c r="D31" s="311"/>
      <c r="E31" s="311"/>
      <c r="F31" s="311"/>
      <c r="G31" s="311"/>
      <c r="H31" s="311"/>
      <c r="I31" s="311"/>
      <c r="J31" s="311"/>
      <c r="K31" s="311"/>
      <c r="L31" s="311"/>
      <c r="M31" s="311"/>
      <c r="N31" s="312">
        <f>SUM(N26:O30)</f>
        <v>0</v>
      </c>
      <c r="O31" s="312"/>
    </row>
    <row r="32" spans="1:16" ht="15" customHeight="1" x14ac:dyDescent="0.2">
      <c r="A32" s="317" t="s">
        <v>0</v>
      </c>
      <c r="B32" s="317"/>
      <c r="C32" s="317"/>
      <c r="D32" s="317"/>
      <c r="E32" s="317"/>
      <c r="F32" s="317"/>
      <c r="G32" s="317"/>
      <c r="H32" s="317"/>
      <c r="I32" s="317"/>
      <c r="J32" s="317"/>
      <c r="K32" s="317"/>
      <c r="L32" s="317"/>
      <c r="M32" s="317"/>
      <c r="N32" s="295">
        <f>SUM(N13+N17+N20+N23+N31)</f>
        <v>0</v>
      </c>
      <c r="O32" s="295"/>
    </row>
    <row r="33" spans="1:21" ht="15" customHeight="1" x14ac:dyDescent="0.2">
      <c r="A33" s="298" t="str">
        <f>CONCATENATE("F - CUSTOS DE ADMINISTRAÇÃO = ",'FSUP-V Det. custos Adm.'!F38,"% DO B")</f>
        <v>F - CUSTOS DE ADMINISTRAÇÃO = 15% DO B</v>
      </c>
      <c r="B33" s="298"/>
      <c r="C33" s="298"/>
      <c r="D33" s="298"/>
      <c r="E33" s="298"/>
      <c r="F33" s="298"/>
      <c r="G33" s="298"/>
      <c r="H33" s="298"/>
      <c r="I33" s="298"/>
      <c r="J33" s="298"/>
      <c r="K33" s="298"/>
      <c r="L33" s="298"/>
      <c r="M33" s="298"/>
      <c r="N33" s="300">
        <f>ROUND(N17*'FSUP-V Det. custos Adm.'!$F$38/100,2)</f>
        <v>0</v>
      </c>
      <c r="O33" s="300"/>
      <c r="Q33" s="201"/>
    </row>
    <row r="34" spans="1:21" ht="15" customHeight="1" x14ac:dyDescent="0.2">
      <c r="A34" s="298" t="s">
        <v>27</v>
      </c>
      <c r="B34" s="298"/>
      <c r="C34" s="298"/>
      <c r="D34" s="298"/>
      <c r="E34" s="298"/>
      <c r="F34" s="298"/>
      <c r="G34" s="298"/>
      <c r="H34" s="298"/>
      <c r="I34" s="298"/>
      <c r="J34" s="298"/>
      <c r="K34" s="298"/>
      <c r="L34" s="298"/>
      <c r="M34" s="298"/>
      <c r="N34" s="300">
        <f>ROUND(0.1*(N13+N17+N20+N23+N31+N33),2)</f>
        <v>0</v>
      </c>
      <c r="O34" s="300"/>
      <c r="P34" s="260"/>
      <c r="Q34" s="261"/>
      <c r="R34" s="260"/>
      <c r="S34" s="260"/>
      <c r="T34" s="260"/>
    </row>
    <row r="35" spans="1:21" ht="15" customHeight="1" x14ac:dyDescent="0.2">
      <c r="A35" s="319" t="str">
        <f>CONCATENATE("H - DESPESAS FISCAIS = (",'FSUP-VI Det. Desp Fiscais'!G29,"% DE (A + B + C + D + E + F + G)")</f>
        <v>H - DESPESAS FISCAIS = (16,62% DE (A + B + C + D + E + F + G)</v>
      </c>
      <c r="B35" s="319"/>
      <c r="C35" s="319"/>
      <c r="D35" s="319"/>
      <c r="E35" s="319"/>
      <c r="F35" s="319"/>
      <c r="G35" s="319"/>
      <c r="H35" s="319"/>
      <c r="I35" s="319"/>
      <c r="J35" s="319"/>
      <c r="K35" s="319"/>
      <c r="L35" s="319"/>
      <c r="M35" s="319"/>
      <c r="N35" s="300">
        <f>ROUND('FSUP-VI Det. Desp Fiscais'!$G$29/100*(N13+N17+N20+N23+N31+N33+N34),2)</f>
        <v>0</v>
      </c>
      <c r="O35" s="300"/>
      <c r="P35" s="260"/>
      <c r="Q35" s="261"/>
      <c r="R35" s="260"/>
      <c r="S35" s="260"/>
      <c r="T35" s="260"/>
    </row>
    <row r="36" spans="1:21" ht="15" customHeight="1" x14ac:dyDescent="0.2">
      <c r="A36" s="317" t="s">
        <v>1</v>
      </c>
      <c r="B36" s="317"/>
      <c r="C36" s="317"/>
      <c r="D36" s="317"/>
      <c r="E36" s="317"/>
      <c r="F36" s="317"/>
      <c r="G36" s="317"/>
      <c r="H36" s="317"/>
      <c r="I36" s="317"/>
      <c r="J36" s="317"/>
      <c r="K36" s="317"/>
      <c r="L36" s="317"/>
      <c r="M36" s="317"/>
      <c r="N36" s="295">
        <f>SUM(N33:O35)</f>
        <v>0</v>
      </c>
      <c r="O36" s="295"/>
      <c r="P36" s="260"/>
      <c r="Q36" s="261"/>
      <c r="R36" s="260"/>
      <c r="S36" s="260"/>
      <c r="T36" s="260"/>
      <c r="U36" s="259"/>
    </row>
    <row r="37" spans="1:21" ht="15" customHeight="1" x14ac:dyDescent="0.25">
      <c r="A37" s="320" t="s">
        <v>2</v>
      </c>
      <c r="B37" s="320"/>
      <c r="C37" s="320"/>
      <c r="D37" s="320"/>
      <c r="E37" s="320"/>
      <c r="F37" s="320"/>
      <c r="G37" s="320"/>
      <c r="H37" s="320"/>
      <c r="I37" s="320"/>
      <c r="J37" s="320"/>
      <c r="K37" s="320"/>
      <c r="L37" s="320"/>
      <c r="M37" s="320"/>
      <c r="N37" s="295">
        <f>N32+N36</f>
        <v>0</v>
      </c>
      <c r="O37" s="295"/>
      <c r="P37" s="262"/>
      <c r="Q37" s="263"/>
      <c r="R37" s="264"/>
      <c r="S37" s="260"/>
      <c r="T37" s="260"/>
      <c r="U37" s="259"/>
    </row>
    <row r="38" spans="1:21" ht="12.6" customHeight="1" x14ac:dyDescent="0.2">
      <c r="A38" s="315" t="s">
        <v>28</v>
      </c>
      <c r="B38" s="315"/>
      <c r="C38" s="315"/>
      <c r="D38" s="315"/>
      <c r="E38" s="315"/>
      <c r="F38" s="315"/>
      <c r="G38" s="315"/>
      <c r="H38" s="315"/>
      <c r="I38" s="315"/>
      <c r="J38" s="315" t="s">
        <v>29</v>
      </c>
      <c r="K38" s="315"/>
      <c r="L38" s="315"/>
      <c r="M38" s="315"/>
      <c r="N38" s="315"/>
      <c r="O38" s="315"/>
      <c r="P38" s="262"/>
      <c r="Q38" s="263"/>
      <c r="R38" s="264"/>
      <c r="S38" s="260"/>
      <c r="T38" s="260"/>
      <c r="U38" s="259"/>
    </row>
    <row r="39" spans="1:21" ht="12.6" customHeight="1" x14ac:dyDescent="0.2">
      <c r="A39" s="318"/>
      <c r="B39" s="318"/>
      <c r="C39" s="318"/>
      <c r="D39" s="318"/>
      <c r="E39" s="318"/>
      <c r="F39" s="318"/>
      <c r="G39" s="318"/>
      <c r="H39" s="318"/>
      <c r="I39" s="318"/>
      <c r="J39" s="318"/>
      <c r="K39" s="318"/>
      <c r="L39" s="318"/>
      <c r="M39" s="318"/>
      <c r="N39" s="318"/>
      <c r="O39" s="318"/>
      <c r="P39" s="260"/>
      <c r="Q39" s="261"/>
      <c r="R39" s="260"/>
      <c r="S39" s="260"/>
      <c r="T39" s="260"/>
      <c r="U39" s="259"/>
    </row>
    <row r="40" spans="1:21" ht="12.6" customHeight="1" x14ac:dyDescent="0.2">
      <c r="A40" s="315" t="s">
        <v>30</v>
      </c>
      <c r="B40" s="315"/>
      <c r="C40" s="315"/>
      <c r="D40" s="315"/>
      <c r="E40" s="315"/>
      <c r="F40" s="315"/>
      <c r="G40" s="315"/>
      <c r="H40" s="315"/>
      <c r="I40" s="315"/>
      <c r="J40" s="315"/>
      <c r="K40" s="315"/>
      <c r="L40" s="315"/>
      <c r="M40" s="315"/>
      <c r="N40" s="315" t="s">
        <v>31</v>
      </c>
      <c r="O40" s="315"/>
      <c r="P40" s="260"/>
      <c r="Q40" s="261"/>
      <c r="R40" s="260"/>
      <c r="S40" s="260"/>
      <c r="T40" s="260"/>
      <c r="U40" s="259"/>
    </row>
    <row r="41" spans="1:21" ht="12.6" customHeight="1" x14ac:dyDescent="0.2">
      <c r="A41" s="322"/>
      <c r="B41" s="322"/>
      <c r="C41" s="322"/>
      <c r="D41" s="322"/>
      <c r="E41" s="322"/>
      <c r="F41" s="322"/>
      <c r="G41" s="322"/>
      <c r="H41" s="322"/>
      <c r="I41" s="322"/>
      <c r="J41" s="322"/>
      <c r="K41" s="322"/>
      <c r="L41" s="322"/>
      <c r="M41" s="322"/>
      <c r="N41" s="323"/>
      <c r="O41" s="324"/>
      <c r="P41" s="260"/>
      <c r="Q41" s="261"/>
      <c r="R41" s="260"/>
      <c r="S41" s="260"/>
      <c r="T41" s="260"/>
      <c r="U41" s="259"/>
    </row>
    <row r="42" spans="1:21" ht="12" customHeight="1" x14ac:dyDescent="0.2">
      <c r="A42" s="315" t="s">
        <v>32</v>
      </c>
      <c r="B42" s="315"/>
      <c r="C42" s="315"/>
      <c r="D42" s="315"/>
      <c r="E42" s="315"/>
      <c r="F42" s="315"/>
      <c r="G42" s="315"/>
      <c r="H42" s="315"/>
      <c r="I42" s="315"/>
      <c r="J42" s="315"/>
      <c r="K42" s="315"/>
      <c r="L42" s="315"/>
      <c r="M42" s="315"/>
      <c r="N42" s="315"/>
      <c r="O42" s="315"/>
      <c r="P42" s="260"/>
      <c r="Q42" s="261"/>
      <c r="R42" s="260"/>
      <c r="S42" s="260"/>
      <c r="T42" s="260"/>
    </row>
    <row r="43" spans="1:21" s="10" customFormat="1" ht="12" customHeight="1" x14ac:dyDescent="0.2">
      <c r="A43" s="9"/>
      <c r="B43" s="325"/>
      <c r="C43" s="325"/>
      <c r="D43" s="325"/>
      <c r="E43" s="325"/>
      <c r="F43" s="325"/>
      <c r="G43" s="325"/>
      <c r="H43" s="325"/>
      <c r="I43" s="325"/>
      <c r="J43" s="325"/>
      <c r="K43" s="325"/>
      <c r="L43" s="325"/>
      <c r="M43" s="325"/>
      <c r="N43" s="325"/>
      <c r="O43" s="325"/>
      <c r="P43" s="265"/>
      <c r="Q43" s="266"/>
      <c r="R43" s="265"/>
      <c r="S43" s="265"/>
      <c r="T43" s="265"/>
    </row>
    <row r="44" spans="1:21" s="10" customFormat="1" ht="12" customHeight="1" x14ac:dyDescent="0.2">
      <c r="A44" s="326"/>
      <c r="B44" s="326"/>
      <c r="C44" s="326"/>
      <c r="D44" s="326"/>
      <c r="E44" s="326"/>
      <c r="F44" s="326"/>
      <c r="G44" s="326"/>
      <c r="H44" s="326"/>
      <c r="I44" s="326"/>
      <c r="J44" s="326"/>
      <c r="K44" s="326"/>
      <c r="L44" s="326"/>
      <c r="M44" s="326"/>
      <c r="N44" s="326"/>
      <c r="O44" s="326"/>
      <c r="Q44" s="202"/>
    </row>
    <row r="45" spans="1:21" ht="12" customHeight="1" x14ac:dyDescent="0.2">
      <c r="A45" s="326"/>
      <c r="B45" s="326"/>
      <c r="C45" s="326"/>
      <c r="D45" s="326"/>
      <c r="E45" s="326"/>
      <c r="F45" s="326"/>
      <c r="G45" s="326"/>
      <c r="H45" s="326"/>
      <c r="I45" s="326"/>
      <c r="J45" s="326"/>
      <c r="K45" s="326"/>
      <c r="L45" s="326"/>
      <c r="M45" s="326"/>
      <c r="N45" s="326"/>
      <c r="O45" s="326"/>
      <c r="Q45" s="201"/>
    </row>
    <row r="46" spans="1:21" ht="12" customHeight="1" x14ac:dyDescent="0.2">
      <c r="A46" s="321"/>
      <c r="B46" s="321"/>
      <c r="C46" s="321"/>
      <c r="D46" s="321"/>
      <c r="E46" s="321"/>
      <c r="F46" s="321"/>
      <c r="G46" s="321"/>
      <c r="H46" s="321"/>
      <c r="I46" s="321"/>
      <c r="J46" s="321"/>
      <c r="K46" s="321"/>
      <c r="L46" s="321"/>
      <c r="M46" s="321"/>
      <c r="N46" s="321"/>
      <c r="O46" s="321"/>
      <c r="Q46" s="201"/>
    </row>
    <row r="47" spans="1:21" ht="12" hidden="1" customHeight="1" x14ac:dyDescent="0.2">
      <c r="A47" s="2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4"/>
      <c r="Q47" s="201"/>
    </row>
    <row r="48" spans="1:21" ht="12.75" x14ac:dyDescent="0.2">
      <c r="Q48" s="201"/>
    </row>
  </sheetData>
  <sheetProtection selectLockedCells="1" selectUnlockedCells="1"/>
  <mergeCells count="77">
    <mergeCell ref="A46:O46"/>
    <mergeCell ref="A40:M40"/>
    <mergeCell ref="N40:O40"/>
    <mergeCell ref="A41:M41"/>
    <mergeCell ref="N41:O41"/>
    <mergeCell ref="A42:O42"/>
    <mergeCell ref="B43:O43"/>
    <mergeCell ref="A44:O44"/>
    <mergeCell ref="A45:O45"/>
    <mergeCell ref="A39:I39"/>
    <mergeCell ref="J39:O39"/>
    <mergeCell ref="A34:M34"/>
    <mergeCell ref="N34:O34"/>
    <mergeCell ref="A35:M35"/>
    <mergeCell ref="N35:O35"/>
    <mergeCell ref="A37:M37"/>
    <mergeCell ref="N37:O37"/>
    <mergeCell ref="A36:M36"/>
    <mergeCell ref="N36:O36"/>
    <mergeCell ref="A29:M29"/>
    <mergeCell ref="N29:O29"/>
    <mergeCell ref="A38:I38"/>
    <mergeCell ref="J38:O38"/>
    <mergeCell ref="A30:M30"/>
    <mergeCell ref="N30:O30"/>
    <mergeCell ref="A32:M32"/>
    <mergeCell ref="N32:O32"/>
    <mergeCell ref="A33:M33"/>
    <mergeCell ref="N33:O33"/>
    <mergeCell ref="A31:M31"/>
    <mergeCell ref="N31:O31"/>
    <mergeCell ref="N20:O20"/>
    <mergeCell ref="A28:M28"/>
    <mergeCell ref="N28:O28"/>
    <mergeCell ref="A22:M22"/>
    <mergeCell ref="N22:O22"/>
    <mergeCell ref="A23:M23"/>
    <mergeCell ref="N23:O23"/>
    <mergeCell ref="A24:O24"/>
    <mergeCell ref="A25:O25"/>
    <mergeCell ref="A26:M26"/>
    <mergeCell ref="N26:O26"/>
    <mergeCell ref="A27:M27"/>
    <mergeCell ref="N27:O27"/>
    <mergeCell ref="A13:M13"/>
    <mergeCell ref="N13:O13"/>
    <mergeCell ref="A21:M21"/>
    <mergeCell ref="N21:O21"/>
    <mergeCell ref="A16:M16"/>
    <mergeCell ref="N16:O16"/>
    <mergeCell ref="A17:M17"/>
    <mergeCell ref="N17:O17"/>
    <mergeCell ref="A18:M18"/>
    <mergeCell ref="N18:O18"/>
    <mergeCell ref="A15:M15"/>
    <mergeCell ref="N15:O15"/>
    <mergeCell ref="A14:O14"/>
    <mergeCell ref="A19:M19"/>
    <mergeCell ref="N19:O19"/>
    <mergeCell ref="A20:M20"/>
    <mergeCell ref="A9:O9"/>
    <mergeCell ref="A3:M4"/>
    <mergeCell ref="N3:O3"/>
    <mergeCell ref="N4:O4"/>
    <mergeCell ref="A5:O5"/>
    <mergeCell ref="A6:O6"/>
    <mergeCell ref="A7:D7"/>
    <mergeCell ref="E7:M7"/>
    <mergeCell ref="N7:O7"/>
    <mergeCell ref="A8:D8"/>
    <mergeCell ref="E8:M8"/>
    <mergeCell ref="N8:O8"/>
    <mergeCell ref="A11:M11"/>
    <mergeCell ref="N11:O11"/>
    <mergeCell ref="A12:M12"/>
    <mergeCell ref="N12:O12"/>
    <mergeCell ref="A10:O10"/>
  </mergeCells>
  <phoneticPr fontId="18" type="noConversion"/>
  <printOptions horizontalCentered="1"/>
  <pageMargins left="1.1812499999999999" right="0.59027777777777779" top="1.1812499999999999" bottom="0.59027777777777779" header="0.51180555555555551" footer="0.51180555555555551"/>
  <pageSetup paperSize="9" scale="95" firstPageNumber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Q60"/>
  <sheetViews>
    <sheetView view="pageBreakPreview" topLeftCell="A8" zoomScale="140" zoomScaleNormal="100" zoomScaleSheetLayoutView="140" workbookViewId="0">
      <selection activeCell="E14" sqref="E14:E38"/>
    </sheetView>
  </sheetViews>
  <sheetFormatPr defaultRowHeight="12.75" x14ac:dyDescent="0.2"/>
  <cols>
    <col min="2" max="2" width="19.7109375" customWidth="1"/>
    <col min="3" max="3" width="3" customWidth="1"/>
    <col min="4" max="4" width="4.7109375" style="239" customWidth="1"/>
    <col min="5" max="6" width="6.85546875" customWidth="1"/>
    <col min="7" max="8" width="6.28515625" customWidth="1"/>
    <col min="9" max="11" width="6.85546875" customWidth="1"/>
    <col min="12" max="12" width="10.28515625" customWidth="1"/>
    <col min="13" max="13" width="10.140625" customWidth="1"/>
    <col min="14" max="14" width="0.140625" customWidth="1"/>
    <col min="15" max="15" width="11.85546875" hidden="1" customWidth="1"/>
    <col min="17" max="17" width="28.7109375" customWidth="1"/>
  </cols>
  <sheetData>
    <row r="1" spans="1:17" x14ac:dyDescent="0.2">
      <c r="A1" s="352"/>
      <c r="B1" s="352"/>
      <c r="C1" s="352"/>
      <c r="D1" s="352"/>
      <c r="E1" s="352"/>
      <c r="F1" s="352"/>
      <c r="G1" s="352"/>
      <c r="H1" s="352"/>
      <c r="I1" s="352"/>
      <c r="J1" s="352"/>
      <c r="K1" s="352"/>
      <c r="L1" s="352"/>
      <c r="M1" s="352"/>
    </row>
    <row r="2" spans="1:17" x14ac:dyDescent="0.2">
      <c r="A2" s="353"/>
      <c r="B2" s="353"/>
      <c r="C2" s="353"/>
      <c r="D2" s="353"/>
      <c r="E2" s="353"/>
      <c r="F2" s="353"/>
      <c r="G2" s="353"/>
      <c r="H2" s="353"/>
      <c r="I2" s="353"/>
      <c r="J2" s="353"/>
      <c r="K2" s="353"/>
      <c r="L2" s="353"/>
      <c r="M2" s="353"/>
    </row>
    <row r="3" spans="1:17" x14ac:dyDescent="0.2">
      <c r="A3" s="327" t="s">
        <v>33</v>
      </c>
      <c r="B3" s="327"/>
      <c r="C3" s="327"/>
      <c r="D3" s="327"/>
      <c r="E3" s="327"/>
      <c r="F3" s="327"/>
      <c r="G3" s="327"/>
      <c r="H3" s="327"/>
      <c r="I3" s="327"/>
      <c r="J3" s="327"/>
      <c r="K3" s="327"/>
      <c r="L3" s="328" t="s">
        <v>4</v>
      </c>
      <c r="M3" s="328"/>
    </row>
    <row r="4" spans="1:17" ht="18" x14ac:dyDescent="0.2">
      <c r="A4" s="327"/>
      <c r="B4" s="327"/>
      <c r="C4" s="327"/>
      <c r="D4" s="327"/>
      <c r="E4" s="327"/>
      <c r="F4" s="327"/>
      <c r="G4" s="327"/>
      <c r="H4" s="327"/>
      <c r="I4" s="327"/>
      <c r="J4" s="327"/>
      <c r="K4" s="327"/>
      <c r="L4" s="329" t="s">
        <v>34</v>
      </c>
      <c r="M4" s="329"/>
    </row>
    <row r="5" spans="1:17" x14ac:dyDescent="0.2">
      <c r="A5" s="330" t="s">
        <v>6</v>
      </c>
      <c r="B5" s="330"/>
      <c r="C5" s="330"/>
      <c r="D5" s="330"/>
      <c r="E5" s="330"/>
      <c r="F5" s="330"/>
      <c r="G5" s="330"/>
      <c r="H5" s="330"/>
      <c r="I5" s="330"/>
      <c r="J5" s="330"/>
      <c r="K5" s="330"/>
      <c r="L5" s="330"/>
      <c r="M5" s="330"/>
    </row>
    <row r="6" spans="1:17" x14ac:dyDescent="0.2">
      <c r="A6" s="336"/>
      <c r="B6" s="337"/>
      <c r="C6" s="337"/>
      <c r="D6" s="337"/>
      <c r="E6" s="337"/>
      <c r="F6" s="337"/>
      <c r="G6" s="337"/>
      <c r="H6" s="337"/>
      <c r="I6" s="337"/>
      <c r="J6" s="337"/>
      <c r="K6" s="337"/>
      <c r="L6" s="337"/>
      <c r="M6" s="337"/>
      <c r="N6" s="337"/>
      <c r="O6" s="338"/>
      <c r="Q6" s="267"/>
    </row>
    <row r="7" spans="1:17" x14ac:dyDescent="0.2">
      <c r="A7" s="333" t="s">
        <v>7</v>
      </c>
      <c r="B7" s="333"/>
      <c r="C7" s="333" t="s">
        <v>8</v>
      </c>
      <c r="D7" s="333"/>
      <c r="E7" s="333"/>
      <c r="F7" s="333"/>
      <c r="G7" s="333"/>
      <c r="H7" s="333"/>
      <c r="I7" s="333"/>
      <c r="J7" s="333"/>
      <c r="K7" s="333"/>
      <c r="L7" s="333" t="s">
        <v>9</v>
      </c>
      <c r="M7" s="333"/>
      <c r="Q7" s="267"/>
    </row>
    <row r="8" spans="1:17" s="204" customFormat="1" x14ac:dyDescent="0.2">
      <c r="A8" s="11" t="s">
        <v>202</v>
      </c>
      <c r="B8" s="12"/>
      <c r="C8" s="335" t="s">
        <v>203</v>
      </c>
      <c r="D8" s="335"/>
      <c r="E8" s="335"/>
      <c r="F8" s="335"/>
      <c r="G8" s="335"/>
      <c r="H8" s="335"/>
      <c r="I8" s="335"/>
      <c r="J8" s="335"/>
      <c r="K8" s="335"/>
      <c r="L8" s="334"/>
      <c r="M8" s="334"/>
      <c r="Q8" s="268"/>
    </row>
    <row r="9" spans="1:17" x14ac:dyDescent="0.2">
      <c r="A9" s="331" t="s">
        <v>35</v>
      </c>
      <c r="B9" s="331"/>
      <c r="C9" s="331"/>
      <c r="D9" s="331"/>
      <c r="E9" s="332" t="s">
        <v>36</v>
      </c>
      <c r="F9" s="332"/>
      <c r="G9" s="332"/>
      <c r="H9" s="332"/>
      <c r="I9" s="332"/>
      <c r="J9" s="332"/>
      <c r="K9" s="332"/>
      <c r="L9" s="331" t="s">
        <v>37</v>
      </c>
      <c r="M9" s="331"/>
      <c r="Q9" s="267"/>
    </row>
    <row r="10" spans="1:17" ht="12" customHeight="1" x14ac:dyDescent="0.2">
      <c r="A10" s="341"/>
      <c r="B10" s="341"/>
      <c r="C10" s="14"/>
      <c r="D10" s="230"/>
      <c r="E10" s="15" t="s">
        <v>38</v>
      </c>
      <c r="F10" s="15" t="s">
        <v>39</v>
      </c>
      <c r="G10" s="15" t="s">
        <v>40</v>
      </c>
      <c r="H10" s="16" t="s">
        <v>41</v>
      </c>
      <c r="I10" s="17" t="s">
        <v>42</v>
      </c>
      <c r="J10" s="17" t="s">
        <v>38</v>
      </c>
      <c r="K10" s="17" t="s">
        <v>43</v>
      </c>
      <c r="L10" s="18" t="s">
        <v>38</v>
      </c>
      <c r="M10" s="18" t="s">
        <v>38</v>
      </c>
      <c r="Q10" s="267"/>
    </row>
    <row r="11" spans="1:17" ht="12" customHeight="1" x14ac:dyDescent="0.2">
      <c r="A11" s="339" t="s">
        <v>44</v>
      </c>
      <c r="B11" s="339"/>
      <c r="C11" s="19" t="s">
        <v>45</v>
      </c>
      <c r="D11" s="231" t="s">
        <v>46</v>
      </c>
      <c r="E11" s="15" t="s">
        <v>47</v>
      </c>
      <c r="F11" s="15" t="s">
        <v>48</v>
      </c>
      <c r="G11" s="15" t="s">
        <v>49</v>
      </c>
      <c r="H11" s="16" t="s">
        <v>50</v>
      </c>
      <c r="I11" s="17" t="s">
        <v>51</v>
      </c>
      <c r="J11" s="17" t="s">
        <v>52</v>
      </c>
      <c r="K11" s="17" t="s">
        <v>53</v>
      </c>
      <c r="L11" s="20" t="s">
        <v>54</v>
      </c>
      <c r="M11" s="20" t="s">
        <v>55</v>
      </c>
      <c r="Q11" s="267"/>
    </row>
    <row r="12" spans="1:17" ht="12" customHeight="1" x14ac:dyDescent="0.2">
      <c r="A12" s="340"/>
      <c r="B12" s="340"/>
      <c r="C12" s="21"/>
      <c r="D12" s="21"/>
      <c r="E12" s="21"/>
      <c r="F12" s="21"/>
      <c r="G12" s="21"/>
      <c r="H12" s="22"/>
      <c r="I12" s="22"/>
      <c r="J12" s="22"/>
      <c r="K12" s="22"/>
      <c r="L12" s="22"/>
      <c r="M12" s="22"/>
      <c r="Q12" s="267"/>
    </row>
    <row r="13" spans="1:17" x14ac:dyDescent="0.2">
      <c r="A13" s="345" t="s">
        <v>56</v>
      </c>
      <c r="B13" s="345"/>
      <c r="C13" s="23"/>
      <c r="D13" s="232"/>
      <c r="E13" s="222"/>
      <c r="F13" s="24"/>
      <c r="G13" s="24"/>
      <c r="H13" s="24"/>
      <c r="I13" s="24"/>
      <c r="J13" s="24"/>
      <c r="K13" s="24"/>
      <c r="L13" s="24"/>
      <c r="M13" s="24"/>
      <c r="Q13" s="269"/>
    </row>
    <row r="14" spans="1:17" ht="12.75" customHeight="1" x14ac:dyDescent="0.2">
      <c r="A14" s="342" t="s">
        <v>193</v>
      </c>
      <c r="B14" s="342"/>
      <c r="C14" s="25" t="s">
        <v>57</v>
      </c>
      <c r="D14" s="233">
        <v>36</v>
      </c>
      <c r="E14" s="223"/>
      <c r="F14" s="27">
        <f>ROUND(E14*0.2,2)</f>
        <v>0</v>
      </c>
      <c r="G14" s="27">
        <f>ROUND(E14*0.2,2)</f>
        <v>0</v>
      </c>
      <c r="H14" s="27">
        <f>ROUND(0.1*(E14+F14+G14),2)</f>
        <v>0</v>
      </c>
      <c r="I14" s="27">
        <f>ROUND('FSUP-VI Det. Desp Fiscais'!$G$29/100*(E14+F14+G14+H14),2)</f>
        <v>0</v>
      </c>
      <c r="J14" s="27">
        <f>SUM(E14:I14)</f>
        <v>0</v>
      </c>
      <c r="K14" s="27">
        <f>ROUND(J14/176,2)</f>
        <v>0</v>
      </c>
      <c r="L14" s="27"/>
      <c r="M14" s="203">
        <f>E14*D14</f>
        <v>0</v>
      </c>
      <c r="O14" s="205"/>
      <c r="Q14" s="270"/>
    </row>
    <row r="15" spans="1:17" ht="12.75" customHeight="1" x14ac:dyDescent="0.2">
      <c r="A15" s="342" t="s">
        <v>198</v>
      </c>
      <c r="B15" s="342"/>
      <c r="C15" s="28" t="s">
        <v>195</v>
      </c>
      <c r="D15" s="233">
        <v>36</v>
      </c>
      <c r="E15" s="223"/>
      <c r="F15" s="27">
        <f>ROUND(E15*'FSUP-VII Det. Enc. Sociais'!$F$49,2)</f>
        <v>0</v>
      </c>
      <c r="G15" s="27">
        <f>ROUND(E15*0.2,2)</f>
        <v>0</v>
      </c>
      <c r="H15" s="27">
        <f>ROUND(0.1*(E15+F15+G15),2)</f>
        <v>0</v>
      </c>
      <c r="I15" s="27">
        <f>ROUND('FSUP-VI Det. Desp Fiscais'!$G$29/100*(E15+F15+G15+H15),2)</f>
        <v>0</v>
      </c>
      <c r="J15" s="27">
        <f>SUM(E15:I15)</f>
        <v>0</v>
      </c>
      <c r="K15" s="27">
        <f>ROUND(J15/176,2)</f>
        <v>0</v>
      </c>
      <c r="L15" s="27">
        <f>ROUND(D15*E15,2)</f>
        <v>0</v>
      </c>
      <c r="M15" s="27"/>
      <c r="O15" s="205"/>
      <c r="Q15" s="270"/>
    </row>
    <row r="16" spans="1:17" ht="12.75" customHeight="1" x14ac:dyDescent="0.2">
      <c r="A16" s="343" t="s">
        <v>194</v>
      </c>
      <c r="B16" s="344"/>
      <c r="C16" s="25" t="s">
        <v>58</v>
      </c>
      <c r="D16" s="233">
        <v>72</v>
      </c>
      <c r="E16" s="223"/>
      <c r="F16" s="27">
        <f>ROUND(E16*'FSUP-VII Det. Enc. Sociais'!$F$49,2)</f>
        <v>0</v>
      </c>
      <c r="G16" s="27">
        <f>ROUND(E16*0.2,2)</f>
        <v>0</v>
      </c>
      <c r="H16" s="27">
        <f>ROUND(0.1*(E16+F16+G16),2)</f>
        <v>0</v>
      </c>
      <c r="I16" s="27">
        <f>ROUND('FSUP-VI Det. Desp Fiscais'!$G$29/100*(E16+F16+G16+H16),2)</f>
        <v>0</v>
      </c>
      <c r="J16" s="27">
        <f>SUM(E16:I16)</f>
        <v>0</v>
      </c>
      <c r="K16" s="27">
        <f>ROUND(J16/176,2)</f>
        <v>0</v>
      </c>
      <c r="L16" s="27">
        <f>ROUND(D16*E16,2)</f>
        <v>0</v>
      </c>
      <c r="M16" s="27"/>
      <c r="O16" s="205"/>
      <c r="Q16" s="270"/>
    </row>
    <row r="17" spans="1:17" ht="12.75" customHeight="1" x14ac:dyDescent="0.2">
      <c r="A17" s="343" t="s">
        <v>196</v>
      </c>
      <c r="B17" s="344"/>
      <c r="C17" s="25" t="s">
        <v>59</v>
      </c>
      <c r="D17" s="233">
        <v>468</v>
      </c>
      <c r="E17" s="223"/>
      <c r="F17" s="27">
        <f>ROUND(E17*'FSUP-VII Det. Enc. Sociais'!$F$49,2)</f>
        <v>0</v>
      </c>
      <c r="G17" s="27">
        <f>ROUND(E17*0.2,2)</f>
        <v>0</v>
      </c>
      <c r="H17" s="27">
        <f>ROUND(0.1*(E17+F17+G17),2)</f>
        <v>0</v>
      </c>
      <c r="I17" s="27">
        <f>ROUND('FSUP-VI Det. Desp Fiscais'!$G$29/100*(E17+F17+G17+H17),2)</f>
        <v>0</v>
      </c>
      <c r="J17" s="27">
        <f>SUM(E17:I17)</f>
        <v>0</v>
      </c>
      <c r="K17" s="27">
        <f>ROUND(J17/176,2)</f>
        <v>0</v>
      </c>
      <c r="L17" s="27">
        <f>ROUND(D17*E17,2)</f>
        <v>0</v>
      </c>
      <c r="M17" s="27"/>
      <c r="O17" s="205"/>
      <c r="P17">
        <f>288/36</f>
        <v>8</v>
      </c>
      <c r="Q17" s="270"/>
    </row>
    <row r="18" spans="1:17" ht="12.75" customHeight="1" x14ac:dyDescent="0.2">
      <c r="A18" s="342"/>
      <c r="B18" s="342"/>
      <c r="C18" s="25"/>
      <c r="D18" s="233"/>
      <c r="E18" s="223"/>
      <c r="F18" s="27"/>
      <c r="G18" s="27"/>
      <c r="H18" s="27"/>
      <c r="I18" s="27"/>
      <c r="J18" s="27"/>
      <c r="K18" s="27"/>
      <c r="L18" s="27"/>
      <c r="M18" s="27"/>
      <c r="O18" s="205"/>
      <c r="Q18" s="269"/>
    </row>
    <row r="19" spans="1:17" ht="12.75" customHeight="1" x14ac:dyDescent="0.2">
      <c r="A19" s="342"/>
      <c r="B19" s="342"/>
      <c r="C19" s="25"/>
      <c r="D19" s="233"/>
      <c r="E19" s="223"/>
      <c r="F19" s="27"/>
      <c r="G19" s="27"/>
      <c r="H19" s="27"/>
      <c r="I19" s="27"/>
      <c r="J19" s="27"/>
      <c r="K19" s="27"/>
      <c r="L19" s="27"/>
      <c r="M19" s="27"/>
      <c r="O19" s="205"/>
      <c r="Q19" s="269"/>
    </row>
    <row r="20" spans="1:17" ht="12.75" customHeight="1" x14ac:dyDescent="0.2">
      <c r="A20" s="342"/>
      <c r="B20" s="342"/>
      <c r="C20" s="25"/>
      <c r="D20" s="233"/>
      <c r="E20" s="223"/>
      <c r="F20" s="27"/>
      <c r="G20" s="27"/>
      <c r="H20" s="27"/>
      <c r="I20" s="27"/>
      <c r="J20" s="27"/>
      <c r="K20" s="27"/>
      <c r="L20" s="27"/>
      <c r="M20" s="27"/>
      <c r="O20" s="205"/>
      <c r="Q20" s="269"/>
    </row>
    <row r="21" spans="1:17" x14ac:dyDescent="0.2">
      <c r="A21" s="29" t="s">
        <v>60</v>
      </c>
      <c r="B21" s="30"/>
      <c r="C21" s="31"/>
      <c r="D21" s="234"/>
      <c r="E21" s="224"/>
      <c r="F21" s="27"/>
      <c r="G21" s="27"/>
      <c r="H21" s="27"/>
      <c r="I21" s="27"/>
      <c r="J21" s="27"/>
      <c r="K21" s="27"/>
      <c r="L21" s="27"/>
      <c r="M21" s="24"/>
      <c r="O21" s="205"/>
      <c r="Q21" s="269"/>
    </row>
    <row r="22" spans="1:17" x14ac:dyDescent="0.2">
      <c r="A22" s="347" t="s">
        <v>197</v>
      </c>
      <c r="B22" s="347"/>
      <c r="C22" s="26" t="s">
        <v>61</v>
      </c>
      <c r="D22" s="233">
        <v>144</v>
      </c>
      <c r="E22" s="223"/>
      <c r="F22" s="27">
        <f>ROUND(E22*'FSUP-VII Det. Enc. Sociais'!$F$49,2)</f>
        <v>0</v>
      </c>
      <c r="G22" s="27">
        <f>ROUND(E22*0.2,2)</f>
        <v>0</v>
      </c>
      <c r="H22" s="27">
        <f>ROUND(0.1*(E22+F22+G22),2)</f>
        <v>0</v>
      </c>
      <c r="I22" s="27">
        <f>ROUND('FSUP-VI Det. Desp Fiscais'!$G$29/100*(E22+F22+G22+H22),2)</f>
        <v>0</v>
      </c>
      <c r="J22" s="27">
        <f>SUM(E22:I22)</f>
        <v>0</v>
      </c>
      <c r="K22" s="27">
        <f>ROUND(J22/176,2)</f>
        <v>0</v>
      </c>
      <c r="L22" s="27">
        <f>ROUND(D22*E22,2)</f>
        <v>0</v>
      </c>
      <c r="M22" s="27"/>
      <c r="O22" s="205"/>
      <c r="P22">
        <f>108/36</f>
        <v>3</v>
      </c>
      <c r="Q22" s="269"/>
    </row>
    <row r="23" spans="1:17" ht="12.75" customHeight="1" x14ac:dyDescent="0.2">
      <c r="A23" s="346"/>
      <c r="B23" s="346"/>
      <c r="C23" s="26"/>
      <c r="D23" s="233"/>
      <c r="E23" s="223"/>
      <c r="F23" s="27"/>
      <c r="G23" s="27"/>
      <c r="H23" s="27"/>
      <c r="I23" s="27"/>
      <c r="J23" s="27"/>
      <c r="K23" s="27"/>
      <c r="L23" s="27"/>
      <c r="M23" s="27"/>
      <c r="O23" s="205"/>
      <c r="Q23" s="269"/>
    </row>
    <row r="24" spans="1:17" ht="12.75" customHeight="1" x14ac:dyDescent="0.2">
      <c r="A24" s="346"/>
      <c r="B24" s="346"/>
      <c r="C24" s="26"/>
      <c r="D24" s="233"/>
      <c r="E24" s="223"/>
      <c r="F24" s="27"/>
      <c r="G24" s="27"/>
      <c r="H24" s="27"/>
      <c r="I24" s="27"/>
      <c r="J24" s="27"/>
      <c r="K24" s="27"/>
      <c r="L24" s="27"/>
      <c r="M24" s="27"/>
      <c r="O24" s="205"/>
      <c r="Q24" s="269"/>
    </row>
    <row r="25" spans="1:17" ht="12.75" customHeight="1" x14ac:dyDescent="0.2">
      <c r="A25" s="346"/>
      <c r="B25" s="346"/>
      <c r="C25" s="26"/>
      <c r="D25" s="233"/>
      <c r="E25" s="223"/>
      <c r="F25" s="27"/>
      <c r="G25" s="27"/>
      <c r="H25" s="27"/>
      <c r="I25" s="27"/>
      <c r="J25" s="27"/>
      <c r="K25" s="27"/>
      <c r="L25" s="27"/>
      <c r="M25" s="27"/>
      <c r="O25" s="205"/>
      <c r="Q25" s="269"/>
    </row>
    <row r="26" spans="1:17" ht="12.75" customHeight="1" x14ac:dyDescent="0.2">
      <c r="A26" s="346"/>
      <c r="B26" s="346"/>
      <c r="C26" s="26"/>
      <c r="D26" s="233"/>
      <c r="E26" s="223"/>
      <c r="F26" s="27"/>
      <c r="G26" s="27"/>
      <c r="H26" s="27"/>
      <c r="I26" s="27"/>
      <c r="J26" s="27"/>
      <c r="K26" s="27"/>
      <c r="L26" s="27"/>
      <c r="M26" s="27"/>
      <c r="O26" s="205"/>
      <c r="Q26" s="269"/>
    </row>
    <row r="27" spans="1:17" ht="12.75" customHeight="1" x14ac:dyDescent="0.2">
      <c r="A27" s="347"/>
      <c r="B27" s="347"/>
      <c r="C27" s="26"/>
      <c r="D27" s="233"/>
      <c r="E27" s="223"/>
      <c r="F27" s="27"/>
      <c r="G27" s="27"/>
      <c r="H27" s="27"/>
      <c r="I27" s="27"/>
      <c r="J27" s="27"/>
      <c r="K27" s="27"/>
      <c r="L27" s="27"/>
      <c r="M27" s="27"/>
      <c r="O27" s="205"/>
      <c r="Q27" s="269"/>
    </row>
    <row r="28" spans="1:17" ht="12.75" customHeight="1" x14ac:dyDescent="0.2">
      <c r="A28" s="346"/>
      <c r="B28" s="346"/>
      <c r="C28" s="26"/>
      <c r="D28" s="233"/>
      <c r="E28" s="223"/>
      <c r="F28" s="27"/>
      <c r="G28" s="27"/>
      <c r="H28" s="27"/>
      <c r="I28" s="27"/>
      <c r="J28" s="27"/>
      <c r="K28" s="27"/>
      <c r="L28" s="27"/>
      <c r="M28" s="27"/>
      <c r="O28" s="205"/>
      <c r="Q28" s="269"/>
    </row>
    <row r="29" spans="1:17" ht="12.75" customHeight="1" x14ac:dyDescent="0.2">
      <c r="A29" s="346"/>
      <c r="B29" s="346"/>
      <c r="C29" s="26"/>
      <c r="D29" s="233"/>
      <c r="E29" s="223"/>
      <c r="F29" s="27"/>
      <c r="G29" s="27"/>
      <c r="H29" s="27"/>
      <c r="I29" s="27"/>
      <c r="J29" s="27"/>
      <c r="K29" s="27"/>
      <c r="L29" s="27"/>
      <c r="M29" s="27"/>
      <c r="O29" s="205"/>
      <c r="Q29" s="269"/>
    </row>
    <row r="30" spans="1:17" ht="12.75" customHeight="1" x14ac:dyDescent="0.2">
      <c r="A30" s="346"/>
      <c r="B30" s="346"/>
      <c r="C30" s="26"/>
      <c r="D30" s="233"/>
      <c r="E30" s="223"/>
      <c r="F30" s="27"/>
      <c r="G30" s="27"/>
      <c r="H30" s="27"/>
      <c r="I30" s="27"/>
      <c r="J30" s="27"/>
      <c r="K30" s="27"/>
      <c r="L30" s="27"/>
      <c r="M30" s="27"/>
      <c r="O30" s="205"/>
      <c r="Q30" s="269"/>
    </row>
    <row r="31" spans="1:17" ht="12.75" customHeight="1" x14ac:dyDescent="0.2">
      <c r="A31" s="346"/>
      <c r="B31" s="346"/>
      <c r="C31" s="26"/>
      <c r="D31" s="233"/>
      <c r="E31" s="223"/>
      <c r="F31" s="27"/>
      <c r="G31" s="27"/>
      <c r="H31" s="27"/>
      <c r="I31" s="27"/>
      <c r="J31" s="27"/>
      <c r="K31" s="27"/>
      <c r="L31" s="27"/>
      <c r="M31" s="27"/>
      <c r="O31" s="205"/>
      <c r="Q31" s="269"/>
    </row>
    <row r="32" spans="1:17" ht="12.75" customHeight="1" x14ac:dyDescent="0.2">
      <c r="A32" s="346"/>
      <c r="B32" s="346"/>
      <c r="C32" s="26"/>
      <c r="D32" s="233"/>
      <c r="E32" s="223"/>
      <c r="F32" s="27"/>
      <c r="G32" s="27"/>
      <c r="H32" s="27"/>
      <c r="I32" s="27"/>
      <c r="J32" s="27"/>
      <c r="K32" s="27"/>
      <c r="L32" s="27"/>
      <c r="M32" s="27"/>
      <c r="O32" s="205"/>
      <c r="Q32" s="269"/>
    </row>
    <row r="33" spans="1:17" ht="12.75" customHeight="1" x14ac:dyDescent="0.2">
      <c r="A33" s="346"/>
      <c r="B33" s="346"/>
      <c r="C33" s="26"/>
      <c r="D33" s="233"/>
      <c r="E33" s="223"/>
      <c r="F33" s="27"/>
      <c r="G33" s="27"/>
      <c r="H33" s="27"/>
      <c r="I33" s="27"/>
      <c r="J33" s="27"/>
      <c r="K33" s="27"/>
      <c r="L33" s="27"/>
      <c r="M33" s="27"/>
      <c r="O33" s="205"/>
      <c r="Q33" s="269"/>
    </row>
    <row r="34" spans="1:17" ht="12.75" customHeight="1" x14ac:dyDescent="0.2">
      <c r="A34" s="346"/>
      <c r="B34" s="346"/>
      <c r="C34" s="26"/>
      <c r="D34" s="233"/>
      <c r="E34" s="223"/>
      <c r="F34" s="27"/>
      <c r="G34" s="27"/>
      <c r="H34" s="27"/>
      <c r="I34" s="27"/>
      <c r="J34" s="27"/>
      <c r="K34" s="27"/>
      <c r="L34" s="27"/>
      <c r="M34" s="27"/>
      <c r="O34" s="205"/>
      <c r="Q34" s="269"/>
    </row>
    <row r="35" spans="1:17" x14ac:dyDescent="0.2">
      <c r="A35" s="358" t="s">
        <v>62</v>
      </c>
      <c r="B35" s="358"/>
      <c r="C35" s="32"/>
      <c r="D35" s="235"/>
      <c r="E35" s="223"/>
      <c r="F35" s="27"/>
      <c r="G35" s="27"/>
      <c r="H35" s="27"/>
      <c r="I35" s="27"/>
      <c r="J35" s="27"/>
      <c r="K35" s="27"/>
      <c r="L35" s="27"/>
      <c r="M35" s="24"/>
      <c r="O35" s="205"/>
      <c r="Q35" s="269"/>
    </row>
    <row r="36" spans="1:17" ht="12.75" customHeight="1" x14ac:dyDescent="0.2">
      <c r="A36" s="346"/>
      <c r="B36" s="346"/>
      <c r="C36" s="26"/>
      <c r="D36" s="233"/>
      <c r="E36" s="203"/>
      <c r="F36" s="27"/>
      <c r="G36" s="27"/>
      <c r="H36" s="27"/>
      <c r="I36" s="27"/>
      <c r="J36" s="27"/>
      <c r="K36" s="27"/>
      <c r="L36" s="27"/>
      <c r="M36" s="27"/>
      <c r="O36" s="205"/>
      <c r="Q36" s="269"/>
    </row>
    <row r="37" spans="1:17" ht="12.75" customHeight="1" x14ac:dyDescent="0.2">
      <c r="A37" s="346" t="s">
        <v>192</v>
      </c>
      <c r="B37" s="346"/>
      <c r="C37" s="26" t="s">
        <v>63</v>
      </c>
      <c r="D37" s="233">
        <v>108</v>
      </c>
      <c r="E37" s="203"/>
      <c r="F37" s="27">
        <f>ROUND(E37*'FSUP-VII Det. Enc. Sociais'!$F$49,2)</f>
        <v>0</v>
      </c>
      <c r="G37" s="27">
        <f>ROUND(E37*0.2,2)</f>
        <v>0</v>
      </c>
      <c r="H37" s="27">
        <f>ROUND(0.1*(E37+F37+G37),2)</f>
        <v>0</v>
      </c>
      <c r="I37" s="27">
        <f>ROUND('FSUP-VI Det. Desp Fiscais'!$G$29/100*(E37+F37+G37+H37),2)</f>
        <v>0</v>
      </c>
      <c r="J37" s="27">
        <f>SUM(E37:I37)</f>
        <v>0</v>
      </c>
      <c r="K37" s="27">
        <f>ROUND(J37/176,2)</f>
        <v>0</v>
      </c>
      <c r="L37" s="27">
        <f>ROUND(D37*E37,2)</f>
        <v>0</v>
      </c>
      <c r="M37" s="27"/>
      <c r="O37" s="205"/>
      <c r="P37">
        <f>72/36</f>
        <v>2</v>
      </c>
      <c r="Q37" s="269"/>
    </row>
    <row r="38" spans="1:17" ht="12.75" customHeight="1" x14ac:dyDescent="0.2">
      <c r="A38" s="346"/>
      <c r="B38" s="346"/>
      <c r="C38" s="26"/>
      <c r="D38" s="233"/>
      <c r="E38" s="203"/>
      <c r="F38" s="27"/>
      <c r="G38" s="27"/>
      <c r="H38" s="27"/>
      <c r="I38" s="27"/>
      <c r="J38" s="27"/>
      <c r="K38" s="27"/>
      <c r="L38" s="27"/>
      <c r="M38" s="27"/>
      <c r="Q38" s="267"/>
    </row>
    <row r="39" spans="1:17" x14ac:dyDescent="0.2">
      <c r="A39" s="358" t="s">
        <v>65</v>
      </c>
      <c r="B39" s="358"/>
      <c r="C39" s="32"/>
      <c r="D39" s="234"/>
      <c r="E39" s="24"/>
      <c r="F39" s="27"/>
      <c r="G39" s="27"/>
      <c r="H39" s="27"/>
      <c r="I39" s="27"/>
      <c r="J39" s="27"/>
      <c r="K39" s="27"/>
      <c r="L39" s="27"/>
      <c r="M39" s="24"/>
    </row>
    <row r="40" spans="1:17" ht="12.75" customHeight="1" x14ac:dyDescent="0.2">
      <c r="A40" s="346"/>
      <c r="B40" s="346"/>
      <c r="C40" s="26"/>
      <c r="D40" s="233"/>
      <c r="E40" s="27"/>
      <c r="F40" s="27"/>
      <c r="G40" s="27"/>
      <c r="H40" s="27"/>
      <c r="I40" s="27"/>
      <c r="J40" s="27"/>
      <c r="K40" s="27"/>
      <c r="L40" s="27"/>
      <c r="M40" s="27"/>
    </row>
    <row r="41" spans="1:17" x14ac:dyDescent="0.2">
      <c r="A41" s="363"/>
      <c r="B41" s="363"/>
      <c r="C41" s="363"/>
      <c r="D41" s="236"/>
      <c r="E41" s="359"/>
      <c r="F41" s="359"/>
      <c r="G41" s="359"/>
      <c r="H41" s="359"/>
      <c r="I41" s="359"/>
      <c r="J41" s="359"/>
      <c r="K41" s="359"/>
      <c r="L41" s="27"/>
      <c r="M41" s="27"/>
    </row>
    <row r="42" spans="1:17" x14ac:dyDescent="0.2">
      <c r="A42" s="360" t="s">
        <v>66</v>
      </c>
      <c r="B42" s="360"/>
      <c r="C42" s="360"/>
      <c r="D42" s="360"/>
      <c r="E42" s="360"/>
      <c r="F42" s="360"/>
      <c r="G42" s="360"/>
      <c r="H42" s="360"/>
      <c r="I42" s="360"/>
      <c r="J42" s="360"/>
      <c r="K42" s="360"/>
      <c r="L42" s="33">
        <f>ROUND(SUM(L13:L41),2)</f>
        <v>0</v>
      </c>
      <c r="M42" s="33">
        <f>SUM(M13:M41)</f>
        <v>0</v>
      </c>
    </row>
    <row r="43" spans="1:17" x14ac:dyDescent="0.2">
      <c r="A43" s="330" t="s">
        <v>28</v>
      </c>
      <c r="B43" s="330"/>
      <c r="C43" s="330"/>
      <c r="D43" s="330"/>
      <c r="E43" s="330"/>
      <c r="F43" s="330"/>
      <c r="G43" s="330"/>
      <c r="H43" s="355" t="s">
        <v>29</v>
      </c>
      <c r="I43" s="355"/>
      <c r="J43" s="355"/>
      <c r="K43" s="355"/>
      <c r="L43" s="355"/>
      <c r="M43" s="355"/>
    </row>
    <row r="44" spans="1:17" x14ac:dyDescent="0.2">
      <c r="A44" s="367"/>
      <c r="B44" s="367"/>
      <c r="C44" s="367"/>
      <c r="D44" s="367"/>
      <c r="E44" s="367"/>
      <c r="F44" s="367"/>
      <c r="G44" s="367"/>
      <c r="H44" s="364"/>
      <c r="I44" s="364"/>
      <c r="J44" s="364"/>
      <c r="K44" s="364"/>
      <c r="L44" s="364"/>
      <c r="M44" s="364"/>
    </row>
    <row r="45" spans="1:17" x14ac:dyDescent="0.2">
      <c r="A45" s="356" t="s">
        <v>30</v>
      </c>
      <c r="B45" s="356"/>
      <c r="C45" s="356"/>
      <c r="D45" s="356"/>
      <c r="E45" s="356"/>
      <c r="F45" s="356"/>
      <c r="G45" s="356"/>
      <c r="H45" s="356"/>
      <c r="I45" s="356"/>
      <c r="J45" s="356"/>
      <c r="K45" s="356"/>
      <c r="L45" s="357" t="s">
        <v>31</v>
      </c>
      <c r="M45" s="357"/>
    </row>
    <row r="46" spans="1:17" x14ac:dyDescent="0.2">
      <c r="A46" s="307"/>
      <c r="B46" s="307"/>
      <c r="C46" s="307"/>
      <c r="D46" s="307"/>
      <c r="E46" s="307"/>
      <c r="F46" s="307"/>
      <c r="G46" s="307"/>
      <c r="H46" s="307"/>
      <c r="I46" s="307"/>
      <c r="J46" s="307"/>
      <c r="K46" s="307"/>
      <c r="L46" s="365"/>
      <c r="M46" s="366"/>
    </row>
    <row r="47" spans="1:17" x14ac:dyDescent="0.2">
      <c r="A47" s="361" t="s">
        <v>32</v>
      </c>
      <c r="B47" s="361"/>
      <c r="C47" s="361"/>
      <c r="D47" s="361"/>
      <c r="E47" s="361"/>
      <c r="F47" s="361"/>
      <c r="G47" s="361"/>
      <c r="H47" s="361"/>
      <c r="I47" s="361"/>
      <c r="J47" s="361"/>
      <c r="K47" s="361"/>
      <c r="L47" s="361"/>
      <c r="M47" s="361"/>
    </row>
    <row r="48" spans="1:17" x14ac:dyDescent="0.2">
      <c r="A48" s="354" t="s">
        <v>67</v>
      </c>
      <c r="B48" s="354"/>
      <c r="C48" s="354"/>
      <c r="D48" s="354"/>
      <c r="E48" s="354"/>
      <c r="F48" s="354"/>
      <c r="G48" s="354"/>
      <c r="H48" s="354"/>
      <c r="I48" s="354"/>
      <c r="J48" s="354"/>
      <c r="K48" s="354"/>
      <c r="L48" s="354"/>
      <c r="M48" s="354"/>
    </row>
    <row r="49" spans="1:13" x14ac:dyDescent="0.2">
      <c r="A49" s="354" t="s">
        <v>68</v>
      </c>
      <c r="B49" s="354"/>
      <c r="C49" s="354"/>
      <c r="D49" s="354"/>
      <c r="E49" s="354"/>
      <c r="F49" s="354"/>
      <c r="G49" s="354"/>
      <c r="H49" s="354"/>
      <c r="I49" s="354"/>
      <c r="J49" s="354"/>
      <c r="K49" s="354"/>
      <c r="L49" s="354"/>
      <c r="M49" s="354"/>
    </row>
    <row r="50" spans="1:13" x14ac:dyDescent="0.2">
      <c r="A50" s="35" t="s">
        <v>69</v>
      </c>
      <c r="B50" s="36"/>
      <c r="C50" s="36"/>
      <c r="D50" s="237"/>
      <c r="E50" s="36"/>
      <c r="F50" s="36"/>
      <c r="G50" s="36"/>
      <c r="H50" s="36"/>
      <c r="I50" s="36"/>
      <c r="J50" s="36"/>
      <c r="K50" s="36"/>
      <c r="L50" s="36"/>
      <c r="M50" s="37"/>
    </row>
    <row r="51" spans="1:13" x14ac:dyDescent="0.2">
      <c r="A51" s="351" t="s">
        <v>70</v>
      </c>
      <c r="B51" s="351"/>
      <c r="C51" s="351"/>
      <c r="D51" s="351"/>
      <c r="E51" s="351"/>
      <c r="F51" s="351"/>
      <c r="G51" s="351"/>
      <c r="H51" s="351"/>
      <c r="I51" s="351"/>
      <c r="J51" s="351"/>
      <c r="K51" s="351"/>
      <c r="L51" s="351"/>
      <c r="M51" s="351"/>
    </row>
    <row r="52" spans="1:13" x14ac:dyDescent="0.2">
      <c r="A52" s="333" t="str">
        <f>CONCATENATE("5 - ENC. SOCIAIS, APLICAR NO MÁXIMO 20%  PARA AUTÔNOMOS E ",100*'FSUP-VII Det. Enc. Sociais'!F49,"% PARA EMPREG. COM VÍNCULO DETALHAR NO FSUP-VII")</f>
        <v>5 - ENC. SOCIAIS, APLICAR NO MÁXIMO 20%  PARA AUTÔNOMOS E 72,72% PARA EMPREG. COM VÍNCULO DETALHAR NO FSUP-VII</v>
      </c>
      <c r="B52" s="333"/>
      <c r="C52" s="333"/>
      <c r="D52" s="333"/>
      <c r="E52" s="333"/>
      <c r="F52" s="333"/>
      <c r="G52" s="333"/>
      <c r="H52" s="333"/>
      <c r="I52" s="333"/>
      <c r="J52" s="333"/>
      <c r="K52" s="333"/>
      <c r="L52" s="333"/>
      <c r="M52" s="333"/>
    </row>
    <row r="53" spans="1:13" x14ac:dyDescent="0.2">
      <c r="A53" s="362" t="s">
        <v>71</v>
      </c>
      <c r="B53" s="362"/>
      <c r="C53" s="362"/>
      <c r="D53" s="362"/>
      <c r="E53" s="362"/>
      <c r="F53" s="362"/>
      <c r="G53" s="362"/>
      <c r="H53" s="362"/>
      <c r="I53" s="362"/>
      <c r="J53" s="362"/>
      <c r="K53" s="362"/>
      <c r="L53" s="362"/>
      <c r="M53" s="362"/>
    </row>
    <row r="54" spans="1:13" x14ac:dyDescent="0.2">
      <c r="A54" s="349" t="s">
        <v>72</v>
      </c>
      <c r="B54" s="349"/>
      <c r="C54" s="349"/>
      <c r="D54" s="349"/>
      <c r="E54" s="349"/>
      <c r="F54" s="349"/>
      <c r="G54" s="349"/>
      <c r="H54" s="349"/>
      <c r="I54" s="349"/>
      <c r="J54" s="349"/>
      <c r="K54" s="349"/>
      <c r="L54" s="349"/>
      <c r="M54" s="349"/>
    </row>
    <row r="55" spans="1:13" x14ac:dyDescent="0.2">
      <c r="A55" s="349" t="s">
        <v>73</v>
      </c>
      <c r="B55" s="349"/>
      <c r="C55" s="349"/>
      <c r="D55" s="349"/>
      <c r="E55" s="349"/>
      <c r="F55" s="349"/>
      <c r="G55" s="349"/>
      <c r="H55" s="349"/>
      <c r="I55" s="349"/>
      <c r="J55" s="349"/>
      <c r="K55" s="349"/>
      <c r="L55" s="349"/>
      <c r="M55" s="349"/>
    </row>
    <row r="56" spans="1:13" x14ac:dyDescent="0.2">
      <c r="A56" s="349" t="s">
        <v>74</v>
      </c>
      <c r="B56" s="349"/>
      <c r="C56" s="349"/>
      <c r="D56" s="349"/>
      <c r="E56" s="349"/>
      <c r="F56" s="349"/>
      <c r="G56" s="349"/>
      <c r="H56" s="349"/>
      <c r="I56" s="349"/>
      <c r="J56" s="349"/>
      <c r="K56" s="349"/>
      <c r="L56" s="349"/>
      <c r="M56" s="349"/>
    </row>
    <row r="57" spans="1:13" x14ac:dyDescent="0.2">
      <c r="A57" s="38" t="s">
        <v>75</v>
      </c>
      <c r="B57" s="39"/>
      <c r="C57" s="39"/>
      <c r="D57" s="238"/>
      <c r="E57" s="39"/>
      <c r="F57" s="39"/>
      <c r="G57" s="39"/>
      <c r="H57" s="39"/>
      <c r="I57" s="39"/>
      <c r="J57" s="39"/>
      <c r="K57" s="39"/>
      <c r="L57" s="39"/>
      <c r="M57" s="40"/>
    </row>
    <row r="58" spans="1:13" x14ac:dyDescent="0.2">
      <c r="A58" s="350" t="s">
        <v>76</v>
      </c>
      <c r="B58" s="350"/>
      <c r="C58" s="350"/>
      <c r="D58" s="350"/>
      <c r="E58" s="350"/>
      <c r="F58" s="350"/>
      <c r="G58" s="350"/>
      <c r="H58" s="350"/>
      <c r="I58" s="350"/>
      <c r="J58" s="350"/>
      <c r="K58" s="350"/>
      <c r="L58" s="350"/>
      <c r="M58" s="350"/>
    </row>
    <row r="59" spans="1:13" x14ac:dyDescent="0.2">
      <c r="A59" s="350" t="s">
        <v>77</v>
      </c>
      <c r="B59" s="350"/>
      <c r="C59" s="350"/>
      <c r="D59" s="350"/>
      <c r="E59" s="350"/>
      <c r="F59" s="350"/>
      <c r="G59" s="350"/>
      <c r="H59" s="350"/>
      <c r="I59" s="350"/>
      <c r="J59" s="350"/>
      <c r="K59" s="350"/>
      <c r="L59" s="350"/>
      <c r="M59" s="350"/>
    </row>
    <row r="60" spans="1:13" x14ac:dyDescent="0.2">
      <c r="A60" s="348"/>
      <c r="B60" s="348"/>
      <c r="C60" s="348"/>
      <c r="D60" s="348"/>
      <c r="E60" s="348"/>
      <c r="F60" s="348"/>
      <c r="G60" s="348"/>
      <c r="H60" s="348"/>
      <c r="I60" s="348"/>
      <c r="J60" s="348"/>
      <c r="K60" s="348"/>
      <c r="L60" s="348"/>
      <c r="M60" s="348"/>
    </row>
  </sheetData>
  <sheetProtection selectLockedCells="1" selectUnlockedCells="1"/>
  <mergeCells count="67">
    <mergeCell ref="A40:B40"/>
    <mergeCell ref="A41:C41"/>
    <mergeCell ref="A35:B35"/>
    <mergeCell ref="H44:M44"/>
    <mergeCell ref="A46:K46"/>
    <mergeCell ref="L46:M46"/>
    <mergeCell ref="A44:G44"/>
    <mergeCell ref="A38:B38"/>
    <mergeCell ref="A37:B37"/>
    <mergeCell ref="A52:M52"/>
    <mergeCell ref="A51:M51"/>
    <mergeCell ref="A59:M59"/>
    <mergeCell ref="A1:M2"/>
    <mergeCell ref="A48:M48"/>
    <mergeCell ref="A43:G43"/>
    <mergeCell ref="H43:M43"/>
    <mergeCell ref="A45:K45"/>
    <mergeCell ref="L45:M45"/>
    <mergeCell ref="A39:B39"/>
    <mergeCell ref="A36:B36"/>
    <mergeCell ref="E41:K41"/>
    <mergeCell ref="A42:K42"/>
    <mergeCell ref="A47:M47"/>
    <mergeCell ref="A49:M49"/>
    <mergeCell ref="A53:M53"/>
    <mergeCell ref="A60:M60"/>
    <mergeCell ref="A54:M54"/>
    <mergeCell ref="A55:M55"/>
    <mergeCell ref="A56:M56"/>
    <mergeCell ref="A58:M58"/>
    <mergeCell ref="A18:B18"/>
    <mergeCell ref="A19:B19"/>
    <mergeCell ref="A20:B20"/>
    <mergeCell ref="A34:B34"/>
    <mergeCell ref="A33:B33"/>
    <mergeCell ref="A30:B30"/>
    <mergeCell ref="A31:B31"/>
    <mergeCell ref="A32:B32"/>
    <mergeCell ref="A28:B28"/>
    <mergeCell ref="A29:B29"/>
    <mergeCell ref="A24:B24"/>
    <mergeCell ref="A25:B25"/>
    <mergeCell ref="A26:B26"/>
    <mergeCell ref="A27:B27"/>
    <mergeCell ref="A22:B22"/>
    <mergeCell ref="A23:B23"/>
    <mergeCell ref="A11:B11"/>
    <mergeCell ref="A12:B12"/>
    <mergeCell ref="A10:B10"/>
    <mergeCell ref="A14:B14"/>
    <mergeCell ref="A17:B17"/>
    <mergeCell ref="A16:B16"/>
    <mergeCell ref="A15:B15"/>
    <mergeCell ref="A13:B13"/>
    <mergeCell ref="A3:K4"/>
    <mergeCell ref="L3:M3"/>
    <mergeCell ref="L4:M4"/>
    <mergeCell ref="A5:M5"/>
    <mergeCell ref="A9:D9"/>
    <mergeCell ref="E9:K9"/>
    <mergeCell ref="L9:M9"/>
    <mergeCell ref="C7:K7"/>
    <mergeCell ref="L8:M8"/>
    <mergeCell ref="C8:K8"/>
    <mergeCell ref="L7:M7"/>
    <mergeCell ref="A6:O6"/>
    <mergeCell ref="A7:B7"/>
  </mergeCells>
  <phoneticPr fontId="18" type="noConversion"/>
  <printOptions horizontalCentered="1"/>
  <pageMargins left="0.59055118110236227" right="0.31496062992125984" top="1.1811023622047245" bottom="0.59055118110236227" header="0.51181102362204722" footer="0.51181102362204722"/>
  <pageSetup paperSize="9" scale="85" firstPageNumber="0" orientation="portrait" horizontalDpi="4294967294" verticalDpi="4294967294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7"/>
  <sheetViews>
    <sheetView view="pageBreakPreview" zoomScaleSheetLayoutView="100" workbookViewId="0">
      <selection activeCell="G13" sqref="G13:G15"/>
    </sheetView>
  </sheetViews>
  <sheetFormatPr defaultRowHeight="12.75" x14ac:dyDescent="0.2"/>
  <cols>
    <col min="1" max="1" width="12.5703125" customWidth="1"/>
    <col min="4" max="4" width="13" customWidth="1"/>
    <col min="10" max="10" width="10" bestFit="1" customWidth="1"/>
    <col min="23" max="23" width="10.42578125" style="291" bestFit="1" customWidth="1"/>
  </cols>
  <sheetData>
    <row r="1" spans="1:15" x14ac:dyDescent="0.2">
      <c r="A1" s="352"/>
      <c r="B1" s="352"/>
      <c r="C1" s="352"/>
      <c r="D1" s="352"/>
      <c r="E1" s="352"/>
      <c r="F1" s="352"/>
      <c r="G1" s="352"/>
      <c r="H1" s="352"/>
      <c r="I1" s="352"/>
      <c r="J1" s="352"/>
      <c r="K1" s="352"/>
      <c r="L1" s="352"/>
      <c r="M1" s="352"/>
      <c r="N1" s="352"/>
      <c r="O1" s="352"/>
    </row>
    <row r="2" spans="1:15" x14ac:dyDescent="0.2">
      <c r="A2" s="353"/>
      <c r="B2" s="353"/>
      <c r="C2" s="353"/>
      <c r="D2" s="353"/>
      <c r="E2" s="353"/>
      <c r="F2" s="353"/>
      <c r="G2" s="353"/>
      <c r="H2" s="353"/>
      <c r="I2" s="353"/>
      <c r="J2" s="353"/>
      <c r="K2" s="353"/>
      <c r="L2" s="353"/>
      <c r="M2" s="353"/>
      <c r="N2" s="353"/>
      <c r="O2" s="353"/>
    </row>
    <row r="3" spans="1:15" x14ac:dyDescent="0.2">
      <c r="A3" s="327" t="s">
        <v>78</v>
      </c>
      <c r="B3" s="327"/>
      <c r="C3" s="327"/>
      <c r="D3" s="327"/>
      <c r="E3" s="327"/>
      <c r="F3" s="327"/>
      <c r="G3" s="327"/>
      <c r="H3" s="327"/>
      <c r="I3" s="327"/>
      <c r="J3" s="327"/>
      <c r="K3" s="327"/>
      <c r="L3" s="327"/>
      <c r="M3" s="327"/>
      <c r="N3" s="304" t="s">
        <v>4</v>
      </c>
      <c r="O3" s="304"/>
    </row>
    <row r="4" spans="1:15" ht="18" x14ac:dyDescent="0.2">
      <c r="A4" s="327"/>
      <c r="B4" s="327"/>
      <c r="C4" s="327"/>
      <c r="D4" s="327"/>
      <c r="E4" s="327"/>
      <c r="F4" s="327"/>
      <c r="G4" s="327"/>
      <c r="H4" s="327"/>
      <c r="I4" s="327"/>
      <c r="J4" s="327"/>
      <c r="K4" s="327"/>
      <c r="L4" s="327"/>
      <c r="M4" s="327"/>
      <c r="N4" s="368" t="s">
        <v>191</v>
      </c>
      <c r="O4" s="368"/>
    </row>
    <row r="5" spans="1:15" x14ac:dyDescent="0.2">
      <c r="A5" s="330" t="s">
        <v>6</v>
      </c>
      <c r="B5" s="330"/>
      <c r="C5" s="330"/>
      <c r="D5" s="330"/>
      <c r="E5" s="330"/>
      <c r="F5" s="330"/>
      <c r="G5" s="330"/>
      <c r="H5" s="330"/>
      <c r="I5" s="330"/>
      <c r="J5" s="330"/>
      <c r="K5" s="330"/>
      <c r="L5" s="330"/>
      <c r="M5" s="330"/>
      <c r="N5" s="330"/>
      <c r="O5" s="330"/>
    </row>
    <row r="6" spans="1:15" x14ac:dyDescent="0.2">
      <c r="A6" s="42"/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34"/>
    </row>
    <row r="7" spans="1:15" x14ac:dyDescent="0.2">
      <c r="A7" s="306" t="s">
        <v>7</v>
      </c>
      <c r="B7" s="306"/>
      <c r="C7" s="306" t="s">
        <v>8</v>
      </c>
      <c r="D7" s="306"/>
      <c r="E7" s="306"/>
      <c r="F7" s="306"/>
      <c r="G7" s="306"/>
      <c r="H7" s="306"/>
      <c r="I7" s="306"/>
      <c r="J7" s="306"/>
      <c r="K7" s="306"/>
      <c r="L7" s="306"/>
      <c r="M7" s="306"/>
      <c r="N7" s="306"/>
      <c r="O7" s="306"/>
    </row>
    <row r="8" spans="1:15" x14ac:dyDescent="0.2">
      <c r="A8" s="11" t="s">
        <v>202</v>
      </c>
      <c r="B8" s="44"/>
      <c r="C8" s="335" t="s">
        <v>203</v>
      </c>
      <c r="D8" s="335"/>
      <c r="E8" s="335"/>
      <c r="F8" s="335"/>
      <c r="G8" s="335"/>
      <c r="H8" s="335"/>
      <c r="I8" s="372"/>
      <c r="J8" s="45"/>
      <c r="K8" s="45"/>
      <c r="L8" s="45"/>
      <c r="M8" s="45"/>
      <c r="N8" s="45"/>
      <c r="O8" s="12"/>
    </row>
    <row r="9" spans="1:15" ht="13.5" customHeight="1" x14ac:dyDescent="0.2">
      <c r="A9" s="371" t="s">
        <v>79</v>
      </c>
      <c r="B9" s="371" t="s">
        <v>80</v>
      </c>
      <c r="C9" s="371"/>
      <c r="D9" s="371"/>
      <c r="E9" s="374" t="s">
        <v>81</v>
      </c>
      <c r="F9" s="374"/>
      <c r="G9" s="374"/>
      <c r="H9" s="374"/>
      <c r="I9" s="374"/>
      <c r="J9" s="374"/>
      <c r="K9" s="46"/>
      <c r="L9" s="370" t="s">
        <v>82</v>
      </c>
      <c r="M9" s="370"/>
      <c r="N9" s="370"/>
      <c r="O9" s="370"/>
    </row>
    <row r="10" spans="1:15" ht="12.75" customHeight="1" x14ac:dyDescent="0.2">
      <c r="A10" s="371"/>
      <c r="B10" s="371"/>
      <c r="C10" s="371"/>
      <c r="D10" s="371"/>
      <c r="E10" s="375" t="s">
        <v>83</v>
      </c>
      <c r="F10" s="373" t="s">
        <v>46</v>
      </c>
      <c r="G10" s="376" t="s">
        <v>84</v>
      </c>
      <c r="H10" s="376"/>
      <c r="I10" s="373" t="s">
        <v>85</v>
      </c>
      <c r="J10" s="373"/>
      <c r="K10" s="373" t="s">
        <v>46</v>
      </c>
      <c r="L10" s="373" t="s">
        <v>84</v>
      </c>
      <c r="M10" s="373"/>
      <c r="N10" s="369" t="s">
        <v>85</v>
      </c>
      <c r="O10" s="369"/>
    </row>
    <row r="11" spans="1:15" x14ac:dyDescent="0.2">
      <c r="A11" s="371"/>
      <c r="B11" s="371"/>
      <c r="C11" s="371"/>
      <c r="D11" s="371"/>
      <c r="E11" s="375"/>
      <c r="F11" s="373"/>
      <c r="G11" s="47" t="s">
        <v>86</v>
      </c>
      <c r="H11" s="48" t="s">
        <v>87</v>
      </c>
      <c r="I11" s="47" t="s">
        <v>86</v>
      </c>
      <c r="J11" s="48" t="s">
        <v>87</v>
      </c>
      <c r="K11" s="373"/>
      <c r="L11" s="47" t="s">
        <v>86</v>
      </c>
      <c r="M11" s="48" t="s">
        <v>87</v>
      </c>
      <c r="N11" s="47" t="s">
        <v>86</v>
      </c>
      <c r="O11" s="48" t="s">
        <v>87</v>
      </c>
    </row>
    <row r="12" spans="1:15" x14ac:dyDescent="0.2">
      <c r="A12" s="56"/>
      <c r="B12" s="380"/>
      <c r="C12" s="380"/>
      <c r="D12" s="380"/>
      <c r="E12" s="186"/>
      <c r="F12" s="51"/>
      <c r="G12" s="52"/>
      <c r="H12" s="55"/>
      <c r="I12" s="53"/>
      <c r="J12" s="55"/>
      <c r="K12" s="50"/>
      <c r="L12" s="54"/>
      <c r="M12" s="55"/>
      <c r="N12" s="53"/>
      <c r="O12" s="55"/>
    </row>
    <row r="13" spans="1:15" x14ac:dyDescent="0.2">
      <c r="A13" s="56" t="s">
        <v>224</v>
      </c>
      <c r="B13" s="380" t="s">
        <v>199</v>
      </c>
      <c r="C13" s="380"/>
      <c r="D13" s="380"/>
      <c r="E13" s="186" t="s">
        <v>88</v>
      </c>
      <c r="F13" s="51"/>
      <c r="G13" s="52"/>
      <c r="H13" s="55">
        <f>ROUND(G13*F13,2)</f>
        <v>0</v>
      </c>
      <c r="I13" s="53">
        <f>ROUND((1+0.1)*(1+'FSUP-VI Det. Desp Fiscais'!$G$29/100)*G13,2)</f>
        <v>0</v>
      </c>
      <c r="J13" s="55">
        <f>ROUND(F13*I13,2)</f>
        <v>0</v>
      </c>
      <c r="K13" s="385"/>
      <c r="L13" s="387"/>
      <c r="M13" s="381">
        <f>ROUND(L13*K13,2)</f>
        <v>0</v>
      </c>
      <c r="N13" s="388">
        <f>ROUND((1+0.1)*(1+'FSUP-VI Det. Desp Fiscais'!$G$29/100)*L13,2)</f>
        <v>0</v>
      </c>
      <c r="O13" s="381">
        <f>ROUND(K13*N13,2)</f>
        <v>0</v>
      </c>
    </row>
    <row r="14" spans="1:15" x14ac:dyDescent="0.2">
      <c r="A14" s="56" t="s">
        <v>225</v>
      </c>
      <c r="B14" s="380" t="s">
        <v>199</v>
      </c>
      <c r="C14" s="380"/>
      <c r="D14" s="380"/>
      <c r="E14" s="186" t="s">
        <v>89</v>
      </c>
      <c r="F14" s="240"/>
      <c r="G14" s="52"/>
      <c r="H14" s="55">
        <f>ROUND(G14*F14,2)</f>
        <v>0</v>
      </c>
      <c r="I14" s="53">
        <f>ROUND((1+0.1)*(1+'FSUP-VI Det. Desp Fiscais'!$G$29/100)*G14,2)</f>
        <v>0</v>
      </c>
      <c r="J14" s="55">
        <f>ROUND(F14*I14,2)</f>
        <v>0</v>
      </c>
      <c r="K14" s="386"/>
      <c r="L14" s="382"/>
      <c r="M14" s="382"/>
      <c r="N14" s="382"/>
      <c r="O14" s="382"/>
    </row>
    <row r="15" spans="1:15" x14ac:dyDescent="0.2">
      <c r="A15" s="56"/>
      <c r="B15" s="380"/>
      <c r="C15" s="380"/>
      <c r="D15" s="380"/>
      <c r="E15" s="186"/>
      <c r="F15" s="51"/>
      <c r="G15" s="52"/>
      <c r="H15" s="55"/>
      <c r="I15" s="53"/>
      <c r="J15" s="55"/>
      <c r="K15" s="50"/>
      <c r="L15" s="54"/>
      <c r="M15" s="55"/>
      <c r="N15" s="53"/>
      <c r="O15" s="55"/>
    </row>
    <row r="16" spans="1:15" x14ac:dyDescent="0.2">
      <c r="A16" s="49"/>
      <c r="B16" s="377"/>
      <c r="C16" s="378"/>
      <c r="D16" s="379"/>
      <c r="E16" s="186"/>
      <c r="F16" s="51"/>
      <c r="G16" s="52"/>
      <c r="H16" s="53"/>
      <c r="I16" s="53"/>
      <c r="J16" s="53"/>
      <c r="K16" s="50"/>
      <c r="L16" s="54"/>
      <c r="M16" s="55"/>
      <c r="N16" s="53"/>
      <c r="O16" s="55"/>
    </row>
    <row r="17" spans="1:18" x14ac:dyDescent="0.2">
      <c r="A17" s="50"/>
      <c r="B17" s="380"/>
      <c r="C17" s="380"/>
      <c r="D17" s="380"/>
      <c r="E17" s="50"/>
      <c r="F17" s="51"/>
      <c r="G17" s="52"/>
      <c r="H17" s="53"/>
      <c r="I17" s="53"/>
      <c r="J17" s="53"/>
      <c r="K17" s="50"/>
      <c r="L17" s="54"/>
      <c r="M17" s="55"/>
      <c r="N17" s="53"/>
      <c r="O17" s="55"/>
      <c r="R17" s="229"/>
    </row>
    <row r="18" spans="1:18" x14ac:dyDescent="0.2">
      <c r="A18" s="56"/>
      <c r="B18" s="380"/>
      <c r="C18" s="380"/>
      <c r="D18" s="380"/>
      <c r="E18" s="50"/>
      <c r="F18" s="57"/>
      <c r="G18" s="52"/>
      <c r="H18" s="53"/>
      <c r="I18" s="53"/>
      <c r="J18" s="53"/>
      <c r="K18" s="50"/>
      <c r="L18" s="58"/>
      <c r="M18" s="55"/>
      <c r="N18" s="53"/>
      <c r="O18" s="55"/>
    </row>
    <row r="19" spans="1:18" x14ac:dyDescent="0.2">
      <c r="A19" s="56"/>
      <c r="B19" s="380"/>
      <c r="C19" s="380"/>
      <c r="D19" s="380"/>
      <c r="E19" s="50"/>
      <c r="F19" s="57"/>
      <c r="G19" s="52"/>
      <c r="H19" s="53"/>
      <c r="I19" s="53"/>
      <c r="J19" s="53"/>
      <c r="K19" s="53"/>
      <c r="L19" s="58"/>
      <c r="M19" s="55"/>
      <c r="N19" s="53"/>
      <c r="O19" s="55"/>
    </row>
    <row r="20" spans="1:18" x14ac:dyDescent="0.2">
      <c r="A20" s="59"/>
      <c r="B20" s="380"/>
      <c r="C20" s="380"/>
      <c r="D20" s="380"/>
      <c r="E20" s="56"/>
      <c r="F20" s="57"/>
      <c r="G20" s="60"/>
      <c r="H20" s="53"/>
      <c r="I20" s="53"/>
      <c r="J20" s="53"/>
      <c r="K20" s="53"/>
      <c r="L20" s="58"/>
      <c r="M20" s="55"/>
      <c r="N20" s="53"/>
      <c r="O20" s="55"/>
    </row>
    <row r="21" spans="1:18" x14ac:dyDescent="0.2">
      <c r="A21" s="59"/>
      <c r="B21" s="380"/>
      <c r="C21" s="380"/>
      <c r="D21" s="380"/>
      <c r="E21" s="56"/>
      <c r="F21" s="57"/>
      <c r="G21" s="60"/>
      <c r="H21" s="53"/>
      <c r="I21" s="53"/>
      <c r="J21" s="53"/>
      <c r="K21" s="53"/>
      <c r="L21" s="58"/>
      <c r="M21" s="55"/>
      <c r="N21" s="53"/>
      <c r="O21" s="55"/>
    </row>
    <row r="22" spans="1:18" x14ac:dyDescent="0.2">
      <c r="A22" s="59"/>
      <c r="B22" s="380"/>
      <c r="C22" s="380"/>
      <c r="D22" s="380"/>
      <c r="E22" s="56"/>
      <c r="F22" s="57"/>
      <c r="G22" s="60"/>
      <c r="H22" s="53"/>
      <c r="I22" s="53"/>
      <c r="J22" s="53"/>
      <c r="K22" s="53"/>
      <c r="L22" s="58"/>
      <c r="M22" s="55"/>
      <c r="N22" s="53"/>
      <c r="O22" s="55"/>
    </row>
    <row r="23" spans="1:18" x14ac:dyDescent="0.2">
      <c r="A23" s="59"/>
      <c r="B23" s="380"/>
      <c r="C23" s="380"/>
      <c r="D23" s="380"/>
      <c r="E23" s="56"/>
      <c r="F23" s="57"/>
      <c r="G23" s="60"/>
      <c r="H23" s="53"/>
      <c r="I23" s="53"/>
      <c r="J23" s="53"/>
      <c r="K23" s="53"/>
      <c r="L23" s="58"/>
      <c r="M23" s="55"/>
      <c r="N23" s="53"/>
      <c r="O23" s="55"/>
    </row>
    <row r="24" spans="1:18" x14ac:dyDescent="0.2">
      <c r="A24" s="59"/>
      <c r="B24" s="380"/>
      <c r="C24" s="380"/>
      <c r="D24" s="380"/>
      <c r="E24" s="56"/>
      <c r="F24" s="57"/>
      <c r="G24" s="60"/>
      <c r="H24" s="53"/>
      <c r="I24" s="53"/>
      <c r="J24" s="53"/>
      <c r="K24" s="53"/>
      <c r="L24" s="58"/>
      <c r="M24" s="55"/>
      <c r="N24" s="53"/>
      <c r="O24" s="55"/>
    </row>
    <row r="25" spans="1:18" x14ac:dyDescent="0.2">
      <c r="A25" s="59"/>
      <c r="B25" s="380"/>
      <c r="C25" s="380"/>
      <c r="D25" s="380"/>
      <c r="E25" s="56"/>
      <c r="F25" s="57"/>
      <c r="G25" s="60"/>
      <c r="H25" s="53"/>
      <c r="I25" s="53"/>
      <c r="J25" s="53"/>
      <c r="K25" s="53"/>
      <c r="L25" s="58"/>
      <c r="M25" s="55"/>
      <c r="N25" s="53"/>
      <c r="O25" s="55"/>
    </row>
    <row r="26" spans="1:18" x14ac:dyDescent="0.2">
      <c r="A26" s="59"/>
      <c r="B26" s="383"/>
      <c r="C26" s="383"/>
      <c r="D26" s="383"/>
      <c r="E26" s="56"/>
      <c r="F26" s="57"/>
      <c r="G26" s="60"/>
      <c r="H26" s="53"/>
      <c r="I26" s="53"/>
      <c r="J26" s="53"/>
      <c r="K26" s="53"/>
      <c r="L26" s="58"/>
      <c r="M26" s="55"/>
      <c r="N26" s="53"/>
      <c r="O26" s="55"/>
    </row>
    <row r="27" spans="1:18" x14ac:dyDescent="0.2">
      <c r="A27" s="59"/>
      <c r="B27" s="383"/>
      <c r="C27" s="383"/>
      <c r="D27" s="383"/>
      <c r="E27" s="56"/>
      <c r="F27" s="57"/>
      <c r="G27" s="53"/>
      <c r="H27" s="53"/>
      <c r="I27" s="53"/>
      <c r="J27" s="53"/>
      <c r="K27" s="53"/>
      <c r="L27" s="55"/>
      <c r="M27" s="55"/>
      <c r="N27" s="53"/>
      <c r="O27" s="55"/>
    </row>
    <row r="28" spans="1:18" x14ac:dyDescent="0.2">
      <c r="A28" s="59"/>
      <c r="B28" s="383"/>
      <c r="C28" s="383"/>
      <c r="D28" s="383"/>
      <c r="E28" s="56"/>
      <c r="F28" s="57"/>
      <c r="G28" s="53"/>
      <c r="H28" s="53"/>
      <c r="I28" s="53"/>
      <c r="J28" s="53"/>
      <c r="K28" s="53"/>
      <c r="L28" s="55"/>
      <c r="M28" s="55"/>
      <c r="N28" s="53"/>
      <c r="O28" s="55"/>
    </row>
    <row r="29" spans="1:18" x14ac:dyDescent="0.2">
      <c r="A29" s="59"/>
      <c r="B29" s="383"/>
      <c r="C29" s="383"/>
      <c r="D29" s="383"/>
      <c r="E29" s="56"/>
      <c r="F29" s="57"/>
      <c r="G29" s="53"/>
      <c r="H29" s="53"/>
      <c r="I29" s="53"/>
      <c r="J29" s="53"/>
      <c r="K29" s="53"/>
      <c r="L29" s="55"/>
      <c r="M29" s="55"/>
      <c r="N29" s="53"/>
      <c r="O29" s="55"/>
    </row>
    <row r="30" spans="1:18" x14ac:dyDescent="0.2">
      <c r="A30" s="59"/>
      <c r="B30" s="383"/>
      <c r="C30" s="383"/>
      <c r="D30" s="383"/>
      <c r="E30" s="56"/>
      <c r="F30" s="61"/>
      <c r="G30" s="62"/>
      <c r="H30" s="53"/>
      <c r="I30" s="53"/>
      <c r="J30" s="53"/>
      <c r="K30" s="53"/>
      <c r="L30" s="61"/>
      <c r="M30" s="55"/>
      <c r="N30" s="53"/>
      <c r="O30" s="55"/>
    </row>
    <row r="31" spans="1:18" x14ac:dyDescent="0.2">
      <c r="A31" s="59"/>
      <c r="B31" s="383"/>
      <c r="C31" s="383"/>
      <c r="D31" s="383"/>
      <c r="E31" s="56"/>
      <c r="F31" s="56"/>
      <c r="G31" s="53"/>
      <c r="H31" s="53"/>
      <c r="I31" s="53"/>
      <c r="J31" s="53"/>
      <c r="K31" s="53"/>
      <c r="L31" s="53"/>
      <c r="M31" s="55"/>
      <c r="N31" s="53"/>
      <c r="O31" s="55"/>
    </row>
    <row r="32" spans="1:18" x14ac:dyDescent="0.2">
      <c r="A32" s="384" t="s">
        <v>90</v>
      </c>
      <c r="B32" s="384"/>
      <c r="C32" s="384"/>
      <c r="D32" s="384"/>
      <c r="E32" s="384"/>
      <c r="F32" s="384"/>
      <c r="G32" s="63"/>
      <c r="H32" s="64">
        <f>SUM(H12:H31)</f>
        <v>0</v>
      </c>
      <c r="I32" s="63"/>
      <c r="J32" s="64">
        <f>SUM(J12:J31)</f>
        <v>0</v>
      </c>
      <c r="K32" s="64"/>
      <c r="L32" s="63"/>
      <c r="M32" s="64">
        <f>SUM(M12:M31)</f>
        <v>0</v>
      </c>
      <c r="N32" s="63"/>
      <c r="O32" s="65">
        <f>SUM(O12:O31)</f>
        <v>0</v>
      </c>
      <c r="Q32" s="66"/>
    </row>
    <row r="33" spans="1:16" x14ac:dyDescent="0.2">
      <c r="A33" s="330" t="s">
        <v>28</v>
      </c>
      <c r="B33" s="330"/>
      <c r="C33" s="330"/>
      <c r="D33" s="330"/>
      <c r="E33" s="330"/>
      <c r="F33" s="330"/>
      <c r="G33" s="355" t="s">
        <v>29</v>
      </c>
      <c r="H33" s="355"/>
      <c r="I33" s="355"/>
      <c r="J33" s="355"/>
      <c r="K33" s="355"/>
      <c r="L33" s="355"/>
      <c r="M33" s="355"/>
      <c r="N33" s="355"/>
      <c r="O33" s="355"/>
      <c r="P33" s="66"/>
    </row>
    <row r="34" spans="1:16" x14ac:dyDescent="0.2">
      <c r="A34" s="367"/>
      <c r="B34" s="367"/>
      <c r="C34" s="367"/>
      <c r="D34" s="367"/>
      <c r="E34" s="367"/>
      <c r="F34" s="367"/>
      <c r="G34" s="367"/>
      <c r="H34" s="367"/>
      <c r="I34" s="367"/>
      <c r="J34" s="367"/>
      <c r="K34" s="367"/>
      <c r="L34" s="367"/>
      <c r="M34" s="367"/>
      <c r="N34" s="367"/>
      <c r="O34" s="367"/>
    </row>
    <row r="35" spans="1:16" x14ac:dyDescent="0.2">
      <c r="A35" s="333" t="s">
        <v>30</v>
      </c>
      <c r="B35" s="333"/>
      <c r="C35" s="333"/>
      <c r="D35" s="333"/>
      <c r="E35" s="333"/>
      <c r="F35" s="333"/>
      <c r="G35" s="333"/>
      <c r="H35" s="333"/>
      <c r="I35" s="333"/>
      <c r="J35" s="333"/>
      <c r="K35" s="333"/>
      <c r="L35" s="333"/>
      <c r="M35" s="306" t="s">
        <v>31</v>
      </c>
      <c r="N35" s="306"/>
      <c r="O35" s="306"/>
    </row>
    <row r="36" spans="1:16" x14ac:dyDescent="0.2">
      <c r="A36" s="333"/>
      <c r="B36" s="333"/>
      <c r="C36" s="333"/>
      <c r="D36" s="333"/>
      <c r="E36" s="333"/>
      <c r="F36" s="333"/>
      <c r="G36" s="333"/>
      <c r="H36" s="333"/>
      <c r="I36" s="333"/>
      <c r="J36" s="333"/>
      <c r="K36" s="333"/>
      <c r="L36" s="333"/>
      <c r="M36" s="392"/>
      <c r="N36" s="333"/>
      <c r="O36" s="333"/>
    </row>
    <row r="37" spans="1:16" x14ac:dyDescent="0.2">
      <c r="A37" s="393" t="s">
        <v>91</v>
      </c>
      <c r="B37" s="394"/>
      <c r="C37" s="394"/>
      <c r="D37" s="394"/>
      <c r="E37" s="394"/>
      <c r="F37" s="394"/>
      <c r="G37" s="394"/>
      <c r="H37" s="394"/>
      <c r="I37" s="394"/>
      <c r="J37" s="394"/>
      <c r="K37" s="394"/>
      <c r="L37" s="394"/>
      <c r="M37" s="394"/>
      <c r="N37" s="394"/>
      <c r="O37" s="395"/>
    </row>
    <row r="38" spans="1:16" x14ac:dyDescent="0.2">
      <c r="A38" s="247" t="s">
        <v>92</v>
      </c>
      <c r="B38" s="67"/>
      <c r="C38" s="67"/>
      <c r="D38" s="67"/>
      <c r="E38" s="67"/>
      <c r="F38" s="67"/>
      <c r="G38" s="67"/>
      <c r="H38" s="67"/>
      <c r="I38" s="67"/>
      <c r="J38" s="68"/>
      <c r="K38" s="68"/>
      <c r="L38" s="68"/>
      <c r="M38" s="68"/>
      <c r="N38" s="68"/>
      <c r="O38" s="248"/>
    </row>
    <row r="39" spans="1:16" x14ac:dyDescent="0.2">
      <c r="A39" s="396" t="s">
        <v>93</v>
      </c>
      <c r="B39" s="397"/>
      <c r="C39" s="397"/>
      <c r="D39" s="397"/>
      <c r="E39" s="397"/>
      <c r="F39" s="397"/>
      <c r="G39" s="397"/>
      <c r="H39" s="397"/>
      <c r="I39" s="397"/>
      <c r="J39" s="397"/>
      <c r="K39" s="397"/>
      <c r="L39" s="397"/>
      <c r="M39" s="397"/>
      <c r="N39" s="397"/>
      <c r="O39" s="398"/>
    </row>
    <row r="40" spans="1:16" x14ac:dyDescent="0.2">
      <c r="A40" s="396" t="s">
        <v>94</v>
      </c>
      <c r="B40" s="397"/>
      <c r="C40" s="397"/>
      <c r="D40" s="397"/>
      <c r="E40" s="397"/>
      <c r="F40" s="397"/>
      <c r="G40" s="397"/>
      <c r="H40" s="397"/>
      <c r="I40" s="397"/>
      <c r="J40" s="397"/>
      <c r="K40" s="397"/>
      <c r="L40" s="397"/>
      <c r="M40" s="397"/>
      <c r="N40" s="397"/>
      <c r="O40" s="398"/>
    </row>
    <row r="41" spans="1:16" x14ac:dyDescent="0.2">
      <c r="A41" s="396" t="s">
        <v>95</v>
      </c>
      <c r="B41" s="397"/>
      <c r="C41" s="397"/>
      <c r="D41" s="397"/>
      <c r="E41" s="397"/>
      <c r="F41" s="397"/>
      <c r="G41" s="397"/>
      <c r="H41" s="397"/>
      <c r="I41" s="397"/>
      <c r="J41" s="397"/>
      <c r="K41" s="397"/>
      <c r="L41" s="397"/>
      <c r="M41" s="397"/>
      <c r="N41" s="397"/>
      <c r="O41" s="398"/>
    </row>
    <row r="42" spans="1:16" x14ac:dyDescent="0.2">
      <c r="A42" s="389" t="s">
        <v>96</v>
      </c>
      <c r="B42" s="390"/>
      <c r="C42" s="390"/>
      <c r="D42" s="390"/>
      <c r="E42" s="390"/>
      <c r="F42" s="390"/>
      <c r="G42" s="390"/>
      <c r="H42" s="390"/>
      <c r="I42" s="390"/>
      <c r="J42" s="390"/>
      <c r="K42" s="390"/>
      <c r="L42" s="390"/>
      <c r="M42" s="390"/>
      <c r="N42" s="390"/>
      <c r="O42" s="391"/>
    </row>
    <row r="43" spans="1:16" x14ac:dyDescent="0.2">
      <c r="A43" s="249" t="s">
        <v>97</v>
      </c>
      <c r="B43" s="68"/>
      <c r="C43" s="68"/>
      <c r="D43" s="68"/>
      <c r="E43" s="68"/>
      <c r="F43" s="68"/>
      <c r="G43" s="68"/>
      <c r="H43" s="68"/>
      <c r="I43" s="68"/>
      <c r="J43" s="68"/>
      <c r="K43" s="68"/>
      <c r="L43" s="68"/>
      <c r="M43" s="68"/>
      <c r="N43" s="68"/>
      <c r="O43" s="248"/>
    </row>
    <row r="44" spans="1:16" x14ac:dyDescent="0.2">
      <c r="A44" s="389" t="str">
        <f>CONCATENATE(";6 - PREÇO = CUSTO + LUCRO+ DESPESAS FISCAIS E SERÁ CALCULADO COM A SEGUINTE FORMULA:CUSTO*(1+0,1)*(1+",'FSUP-VI Det. Desp Fiscais'!G29,"%)")</f>
        <v>;6 - PREÇO = CUSTO + LUCRO+ DESPESAS FISCAIS E SERÁ CALCULADO COM A SEGUINTE FORMULA:CUSTO*(1+0,1)*(1+16,62%)</v>
      </c>
      <c r="B44" s="390"/>
      <c r="C44" s="390"/>
      <c r="D44" s="390"/>
      <c r="E44" s="390"/>
      <c r="F44" s="390"/>
      <c r="G44" s="390"/>
      <c r="H44" s="390"/>
      <c r="I44" s="390"/>
      <c r="J44" s="390"/>
      <c r="K44" s="390"/>
      <c r="L44" s="390"/>
      <c r="M44" s="390"/>
      <c r="N44" s="390"/>
      <c r="O44" s="391"/>
    </row>
    <row r="45" spans="1:16" x14ac:dyDescent="0.2">
      <c r="A45" s="247" t="s">
        <v>98</v>
      </c>
      <c r="B45" s="67"/>
      <c r="C45" s="67"/>
      <c r="D45" s="67"/>
      <c r="E45" s="67"/>
      <c r="F45" s="67"/>
      <c r="G45" s="67"/>
      <c r="H45" s="68"/>
      <c r="I45" s="68"/>
      <c r="J45" s="68"/>
      <c r="K45" s="68"/>
      <c r="L45" s="68"/>
      <c r="M45" s="68"/>
      <c r="N45" s="68"/>
      <c r="O45" s="248"/>
    </row>
    <row r="46" spans="1:16" x14ac:dyDescent="0.2">
      <c r="A46" s="250" t="s">
        <v>229</v>
      </c>
      <c r="B46" s="245"/>
      <c r="C46" s="245"/>
      <c r="D46" s="245"/>
      <c r="E46" s="245"/>
      <c r="F46" s="245"/>
      <c r="G46" s="245"/>
      <c r="H46" s="246"/>
      <c r="I46" s="246"/>
      <c r="J46" s="246"/>
      <c r="K46" s="246"/>
      <c r="L46" s="68"/>
      <c r="M46" s="68"/>
      <c r="N46" s="68"/>
      <c r="O46" s="248"/>
    </row>
    <row r="47" spans="1:16" x14ac:dyDescent="0.2">
      <c r="A47" s="251" t="s">
        <v>230</v>
      </c>
      <c r="B47" s="252"/>
      <c r="C47" s="252"/>
      <c r="D47" s="252"/>
      <c r="E47" s="252"/>
      <c r="F47" s="252"/>
      <c r="G47" s="252"/>
      <c r="H47" s="252"/>
      <c r="I47" s="252"/>
      <c r="J47" s="252"/>
      <c r="K47" s="252"/>
      <c r="L47" s="252"/>
      <c r="M47" s="252"/>
      <c r="N47" s="252"/>
      <c r="O47" s="253"/>
    </row>
  </sheetData>
  <sheetProtection selectLockedCells="1" selectUnlockedCells="1"/>
  <mergeCells count="59">
    <mergeCell ref="A44:O44"/>
    <mergeCell ref="M36:O36"/>
    <mergeCell ref="A37:O37"/>
    <mergeCell ref="A39:O39"/>
    <mergeCell ref="A36:L36"/>
    <mergeCell ref="A40:O40"/>
    <mergeCell ref="A41:O41"/>
    <mergeCell ref="A42:O42"/>
    <mergeCell ref="A1:O2"/>
    <mergeCell ref="B22:D22"/>
    <mergeCell ref="B23:D23"/>
    <mergeCell ref="B24:D24"/>
    <mergeCell ref="B28:D28"/>
    <mergeCell ref="B27:D27"/>
    <mergeCell ref="B26:D26"/>
    <mergeCell ref="B25:D25"/>
    <mergeCell ref="B12:D12"/>
    <mergeCell ref="B14:D14"/>
    <mergeCell ref="B15:D15"/>
    <mergeCell ref="B9:D11"/>
    <mergeCell ref="K13:K14"/>
    <mergeCell ref="L13:L14"/>
    <mergeCell ref="M13:M14"/>
    <mergeCell ref="N13:N14"/>
    <mergeCell ref="A34:F34"/>
    <mergeCell ref="G34:O34"/>
    <mergeCell ref="A35:L35"/>
    <mergeCell ref="M35:O35"/>
    <mergeCell ref="O13:O14"/>
    <mergeCell ref="B21:D21"/>
    <mergeCell ref="G33:O33"/>
    <mergeCell ref="B29:D29"/>
    <mergeCell ref="B30:D30"/>
    <mergeCell ref="B31:D31"/>
    <mergeCell ref="A32:F32"/>
    <mergeCell ref="A33:F33"/>
    <mergeCell ref="B13:D13"/>
    <mergeCell ref="B18:D18"/>
    <mergeCell ref="B19:D19"/>
    <mergeCell ref="B20:D20"/>
    <mergeCell ref="B16:D16"/>
    <mergeCell ref="B17:D17"/>
    <mergeCell ref="K10:K11"/>
    <mergeCell ref="A7:B7"/>
    <mergeCell ref="C7:O7"/>
    <mergeCell ref="I10:J10"/>
    <mergeCell ref="A3:M4"/>
    <mergeCell ref="N3:O3"/>
    <mergeCell ref="N4:O4"/>
    <mergeCell ref="A5:O5"/>
    <mergeCell ref="N10:O10"/>
    <mergeCell ref="L9:O9"/>
    <mergeCell ref="A9:A11"/>
    <mergeCell ref="C8:I8"/>
    <mergeCell ref="L10:M10"/>
    <mergeCell ref="E9:J9"/>
    <mergeCell ref="E10:E11"/>
    <mergeCell ref="F10:F11"/>
    <mergeCell ref="G10:H10"/>
  </mergeCells>
  <phoneticPr fontId="18" type="noConversion"/>
  <pageMargins left="0.87" right="0.78749999999999998" top="1.5201388888888889" bottom="0.52986111111111112" header="0.51180555555555551" footer="0.51180555555555551"/>
  <pageSetup paperSize="9" scale="75" firstPageNumber="0" orientation="landscape" horizontalDpi="4294967294" verticalDpi="4294967294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showGridLines="0" view="pageBreakPreview" topLeftCell="A37" zoomScale="120" zoomScaleNormal="100" zoomScaleSheetLayoutView="120" workbookViewId="0">
      <selection activeCell="O16" sqref="O16"/>
    </sheetView>
  </sheetViews>
  <sheetFormatPr defaultColWidth="10.7109375" defaultRowHeight="15" customHeight="1" x14ac:dyDescent="0.2"/>
  <cols>
    <col min="1" max="1" width="7.140625" style="71" customWidth="1"/>
    <col min="2" max="2" width="6.28515625" style="71" customWidth="1"/>
    <col min="3" max="3" width="11.5703125" style="71" customWidth="1"/>
    <col min="4" max="4" width="15.85546875" style="71" customWidth="1"/>
    <col min="5" max="5" width="20.28515625" style="71" customWidth="1"/>
    <col min="6" max="6" width="4.42578125" style="71" customWidth="1"/>
    <col min="7" max="7" width="11.140625" style="71" customWidth="1"/>
    <col min="8" max="8" width="7.5703125" style="71" customWidth="1"/>
    <col min="9" max="9" width="11.28515625" style="71" customWidth="1"/>
    <col min="10" max="10" width="7.5703125" style="71" customWidth="1"/>
    <col min="11" max="11" width="10.5703125" style="71" bestFit="1" customWidth="1"/>
    <col min="12" max="16384" width="10.7109375" style="71"/>
  </cols>
  <sheetData>
    <row r="1" spans="1:13" ht="15" customHeight="1" x14ac:dyDescent="0.2">
      <c r="A1" s="424"/>
      <c r="B1" s="424"/>
      <c r="C1" s="424"/>
      <c r="D1" s="424"/>
      <c r="E1" s="424"/>
      <c r="F1" s="424"/>
      <c r="G1" s="424"/>
      <c r="H1" s="424"/>
      <c r="I1" s="424"/>
      <c r="J1" s="424"/>
      <c r="K1" s="424"/>
    </row>
    <row r="2" spans="1:13" ht="15" customHeight="1" x14ac:dyDescent="0.2">
      <c r="A2" s="417"/>
      <c r="B2" s="417"/>
      <c r="C2" s="417"/>
      <c r="D2" s="417"/>
      <c r="E2" s="417"/>
      <c r="F2" s="417"/>
      <c r="G2" s="417"/>
      <c r="H2" s="417"/>
      <c r="I2" s="417"/>
      <c r="J2" s="417"/>
      <c r="K2" s="417"/>
    </row>
    <row r="3" spans="1:13" ht="15" customHeight="1" thickBot="1" x14ac:dyDescent="0.25">
      <c r="A3" s="327" t="s">
        <v>99</v>
      </c>
      <c r="B3" s="327"/>
      <c r="C3" s="327"/>
      <c r="D3" s="327"/>
      <c r="E3" s="327"/>
      <c r="F3" s="327"/>
      <c r="G3" s="327"/>
      <c r="H3" s="327"/>
      <c r="I3" s="327"/>
      <c r="J3" s="304" t="s">
        <v>4</v>
      </c>
      <c r="K3" s="304"/>
    </row>
    <row r="4" spans="1:13" ht="15" customHeight="1" x14ac:dyDescent="0.2">
      <c r="A4" s="327"/>
      <c r="B4" s="327"/>
      <c r="C4" s="327"/>
      <c r="D4" s="327"/>
      <c r="E4" s="327"/>
      <c r="F4" s="327"/>
      <c r="G4" s="327"/>
      <c r="H4" s="327"/>
      <c r="I4" s="327"/>
      <c r="J4" s="368" t="s">
        <v>100</v>
      </c>
      <c r="K4" s="368"/>
    </row>
    <row r="5" spans="1:13" ht="12.6" customHeight="1" x14ac:dyDescent="0.2">
      <c r="A5" s="401" t="s">
        <v>6</v>
      </c>
      <c r="B5" s="401"/>
      <c r="C5" s="401"/>
      <c r="D5" s="401"/>
      <c r="E5" s="401"/>
      <c r="F5" s="401"/>
      <c r="G5" s="401"/>
      <c r="H5" s="401"/>
      <c r="I5" s="401"/>
      <c r="J5" s="401"/>
      <c r="K5" s="401"/>
    </row>
    <row r="6" spans="1:13" ht="12.6" customHeight="1" x14ac:dyDescent="0.2">
      <c r="A6" s="72"/>
      <c r="B6" s="69"/>
      <c r="C6" s="69"/>
      <c r="D6" s="69"/>
      <c r="E6" s="69"/>
      <c r="F6" s="69"/>
      <c r="G6" s="69"/>
      <c r="H6" s="69"/>
      <c r="I6" s="69"/>
      <c r="J6" s="69"/>
      <c r="K6" s="70"/>
    </row>
    <row r="7" spans="1:13" ht="12.6" customHeight="1" x14ac:dyDescent="0.2">
      <c r="A7" s="399" t="s">
        <v>7</v>
      </c>
      <c r="B7" s="399"/>
      <c r="C7" s="399" t="s">
        <v>8</v>
      </c>
      <c r="D7" s="399"/>
      <c r="E7" s="399"/>
      <c r="F7" s="399"/>
      <c r="G7" s="399"/>
      <c r="H7" s="399"/>
      <c r="I7" s="399"/>
      <c r="J7" s="400" t="s">
        <v>9</v>
      </c>
      <c r="K7" s="400"/>
    </row>
    <row r="8" spans="1:13" ht="12.6" customHeight="1" x14ac:dyDescent="0.2">
      <c r="A8" s="335" t="s">
        <v>204</v>
      </c>
      <c r="B8" s="335"/>
      <c r="C8" s="335" t="s">
        <v>203</v>
      </c>
      <c r="D8" s="335"/>
      <c r="E8" s="335"/>
      <c r="F8" s="335"/>
      <c r="G8" s="335"/>
      <c r="H8" s="335"/>
      <c r="I8" s="335"/>
      <c r="J8" s="402"/>
      <c r="K8" s="402"/>
    </row>
    <row r="9" spans="1:13" ht="11.65" customHeight="1" x14ac:dyDescent="0.2">
      <c r="A9" s="403" t="s">
        <v>101</v>
      </c>
      <c r="B9" s="403"/>
      <c r="C9" s="403"/>
      <c r="D9" s="403"/>
      <c r="E9" s="403"/>
      <c r="F9" s="404" t="s">
        <v>102</v>
      </c>
      <c r="G9" s="404" t="s">
        <v>46</v>
      </c>
      <c r="H9" s="405" t="s">
        <v>103</v>
      </c>
      <c r="I9" s="405"/>
      <c r="J9" s="405" t="s">
        <v>104</v>
      </c>
      <c r="K9" s="405"/>
    </row>
    <row r="10" spans="1:13" ht="11.65" customHeight="1" x14ac:dyDescent="0.2">
      <c r="A10" s="403"/>
      <c r="B10" s="403"/>
      <c r="C10" s="403"/>
      <c r="D10" s="403"/>
      <c r="E10" s="403"/>
      <c r="F10" s="404"/>
      <c r="G10" s="404"/>
      <c r="H10" s="74" t="s">
        <v>105</v>
      </c>
      <c r="I10" s="75" t="s">
        <v>87</v>
      </c>
      <c r="J10" s="76" t="s">
        <v>105</v>
      </c>
      <c r="K10" s="76" t="s">
        <v>87</v>
      </c>
    </row>
    <row r="11" spans="1:13" ht="15" customHeight="1" x14ac:dyDescent="0.2">
      <c r="A11" s="433" t="s">
        <v>106</v>
      </c>
      <c r="B11" s="433"/>
      <c r="C11" s="433"/>
      <c r="D11" s="433"/>
      <c r="E11" s="433"/>
      <c r="F11" s="77"/>
      <c r="G11" s="206"/>
      <c r="H11" s="78"/>
      <c r="I11" s="79"/>
      <c r="J11" s="191"/>
      <c r="K11" s="79"/>
      <c r="M11"/>
    </row>
    <row r="12" spans="1:13" ht="15" customHeight="1" x14ac:dyDescent="0.2">
      <c r="A12" s="433" t="s">
        <v>231</v>
      </c>
      <c r="B12" s="433"/>
      <c r="C12" s="433"/>
      <c r="D12" s="433"/>
      <c r="E12" s="433"/>
      <c r="F12" s="77" t="s">
        <v>107</v>
      </c>
      <c r="G12" s="254">
        <v>54</v>
      </c>
      <c r="H12" s="96"/>
      <c r="I12" s="189">
        <f>ROUND(G12*H12,2)</f>
        <v>0</v>
      </c>
      <c r="J12" s="192">
        <f>ROUND((1+0.1)*(1+'FSUP-VI Det. Desp Fiscais'!$G$29/100)*H12,2)</f>
        <v>0</v>
      </c>
      <c r="K12" s="190">
        <f>ROUND(G12*J12,2)</f>
        <v>0</v>
      </c>
      <c r="M12"/>
    </row>
    <row r="13" spans="1:13" ht="15" customHeight="1" x14ac:dyDescent="0.2">
      <c r="A13" s="433" t="s">
        <v>108</v>
      </c>
      <c r="B13" s="433"/>
      <c r="C13" s="433"/>
      <c r="D13" s="433"/>
      <c r="E13" s="433"/>
      <c r="F13" s="77" t="s">
        <v>107</v>
      </c>
      <c r="G13" s="254">
        <v>36</v>
      </c>
      <c r="H13" s="96"/>
      <c r="I13" s="80">
        <f>ROUND(G13*H13,2)</f>
        <v>0</v>
      </c>
      <c r="J13" s="192">
        <f>ROUND((1+0.1)*(1+'FSUP-VI Det. Desp Fiscais'!$G$29/100)*H13,2)</f>
        <v>0</v>
      </c>
      <c r="K13" s="80">
        <f>ROUND(G13*J13,2)</f>
        <v>0</v>
      </c>
      <c r="M13"/>
    </row>
    <row r="14" spans="1:13" ht="15" customHeight="1" thickBot="1" x14ac:dyDescent="0.25">
      <c r="A14" s="432" t="s">
        <v>109</v>
      </c>
      <c r="B14" s="432"/>
      <c r="C14" s="432"/>
      <c r="D14" s="432"/>
      <c r="E14" s="432"/>
      <c r="F14" s="432"/>
      <c r="G14" s="432"/>
      <c r="H14" s="82"/>
      <c r="I14" s="83">
        <f>SUM(I12:I13)</f>
        <v>0</v>
      </c>
      <c r="J14" s="84"/>
      <c r="K14" s="85">
        <f>SUM(K12:K13)</f>
        <v>0</v>
      </c>
      <c r="M14"/>
    </row>
    <row r="15" spans="1:13" ht="15" customHeight="1" x14ac:dyDescent="0.2">
      <c r="A15" s="438"/>
      <c r="B15" s="438"/>
      <c r="C15" s="438"/>
      <c r="D15" s="438"/>
      <c r="E15" s="438"/>
      <c r="F15" s="438"/>
      <c r="G15" s="438"/>
      <c r="H15" s="438"/>
      <c r="I15" s="438"/>
      <c r="J15" s="438"/>
      <c r="K15" s="438"/>
      <c r="M15"/>
    </row>
    <row r="16" spans="1:13" s="87" customFormat="1" ht="15" customHeight="1" x14ac:dyDescent="0.2">
      <c r="A16" s="431" t="s">
        <v>206</v>
      </c>
      <c r="B16" s="431"/>
      <c r="C16" s="431"/>
      <c r="D16" s="431"/>
      <c r="E16" s="431"/>
      <c r="F16" s="431"/>
      <c r="G16" s="431"/>
      <c r="H16" s="431"/>
      <c r="I16" s="431"/>
      <c r="J16" s="431"/>
      <c r="K16" s="431"/>
      <c r="M16"/>
    </row>
    <row r="17" spans="1:13" ht="15" customHeight="1" x14ac:dyDescent="0.2">
      <c r="A17" s="88" t="s">
        <v>263</v>
      </c>
      <c r="B17" s="89"/>
      <c r="C17" s="89"/>
      <c r="D17" s="200"/>
      <c r="E17" s="90"/>
      <c r="F17" s="187" t="s">
        <v>107</v>
      </c>
      <c r="G17" s="241">
        <v>36</v>
      </c>
      <c r="H17" s="207"/>
      <c r="I17" s="80">
        <f t="shared" ref="I17:I23" si="0">ROUND(G17*H17,2)</f>
        <v>0</v>
      </c>
      <c r="J17" s="192">
        <f>ROUND((1+0.1)*(1+'FSUP-VI Det. Desp Fiscais'!$G$29/100)*H17,2)</f>
        <v>0</v>
      </c>
      <c r="K17" s="80">
        <f t="shared" ref="K17:K23" si="1">ROUND(G17*J17,2)</f>
        <v>0</v>
      </c>
      <c r="L17" s="208"/>
    </row>
    <row r="18" spans="1:13" ht="15" customHeight="1" x14ac:dyDescent="0.2">
      <c r="A18" s="88" t="s">
        <v>259</v>
      </c>
      <c r="B18" s="89"/>
      <c r="C18" s="89"/>
      <c r="D18" s="89"/>
      <c r="E18" s="90"/>
      <c r="F18" s="187" t="s">
        <v>107</v>
      </c>
      <c r="G18" s="241">
        <v>36</v>
      </c>
      <c r="H18" s="80"/>
      <c r="I18" s="80">
        <f t="shared" si="0"/>
        <v>0</v>
      </c>
      <c r="J18" s="192">
        <f>ROUND((1+0.1)*(1+'FSUP-VI Det. Desp Fiscais'!$G$29/100)*H18,2)</f>
        <v>0</v>
      </c>
      <c r="K18" s="80">
        <f t="shared" si="1"/>
        <v>0</v>
      </c>
    </row>
    <row r="19" spans="1:13" ht="15" customHeight="1" x14ac:dyDescent="0.2">
      <c r="A19" s="88" t="s">
        <v>207</v>
      </c>
      <c r="B19" s="89"/>
      <c r="C19" s="89" t="s">
        <v>256</v>
      </c>
      <c r="D19" s="89"/>
      <c r="E19" s="90"/>
      <c r="F19" s="187" t="s">
        <v>107</v>
      </c>
      <c r="G19" s="241">
        <v>36</v>
      </c>
      <c r="H19" s="96"/>
      <c r="I19" s="80">
        <f t="shared" si="0"/>
        <v>0</v>
      </c>
      <c r="J19" s="192">
        <f>ROUND((1+0.1)*(1+'FSUP-VI Det. Desp Fiscais'!$G$29/100)*H19,2)</f>
        <v>0</v>
      </c>
      <c r="K19" s="80">
        <f t="shared" si="1"/>
        <v>0</v>
      </c>
    </row>
    <row r="20" spans="1:13" ht="15" customHeight="1" x14ac:dyDescent="0.2">
      <c r="A20" s="88" t="s">
        <v>264</v>
      </c>
      <c r="B20" s="89"/>
      <c r="C20" s="89"/>
      <c r="D20" s="89"/>
      <c r="E20" s="90"/>
      <c r="F20" s="187" t="s">
        <v>107</v>
      </c>
      <c r="G20" s="241">
        <v>36</v>
      </c>
      <c r="H20" s="80"/>
      <c r="I20" s="80">
        <f t="shared" si="0"/>
        <v>0</v>
      </c>
      <c r="J20" s="192">
        <f>ROUND((1+0.1)*(1+'FSUP-VI Det. Desp Fiscais'!$G$29/100)*H20,2)</f>
        <v>0</v>
      </c>
      <c r="K20" s="80">
        <f t="shared" si="1"/>
        <v>0</v>
      </c>
    </row>
    <row r="21" spans="1:13" ht="15" customHeight="1" x14ac:dyDescent="0.15">
      <c r="A21" s="91" t="s">
        <v>257</v>
      </c>
      <c r="B21" s="92"/>
      <c r="C21" s="92"/>
      <c r="D21" s="92"/>
      <c r="E21" s="93"/>
      <c r="F21" s="187" t="s">
        <v>107</v>
      </c>
      <c r="G21" s="241">
        <v>36</v>
      </c>
      <c r="H21" s="283"/>
      <c r="I21" s="80">
        <f t="shared" si="0"/>
        <v>0</v>
      </c>
      <c r="J21" s="192">
        <f>ROUND((1+0.1)*(1+'FSUP-VI Det. Desp Fiscais'!$G$29/100)*H21,2)</f>
        <v>0</v>
      </c>
      <c r="K21" s="80">
        <f t="shared" si="1"/>
        <v>0</v>
      </c>
    </row>
    <row r="22" spans="1:13" ht="15" customHeight="1" x14ac:dyDescent="0.2">
      <c r="A22" s="91" t="s">
        <v>258</v>
      </c>
      <c r="B22" s="92"/>
      <c r="C22" s="92"/>
      <c r="D22" s="92"/>
      <c r="E22" s="93"/>
      <c r="F22" s="187" t="s">
        <v>107</v>
      </c>
      <c r="G22" s="241">
        <v>36</v>
      </c>
      <c r="H22" s="94"/>
      <c r="I22" s="80">
        <f t="shared" si="0"/>
        <v>0</v>
      </c>
      <c r="J22" s="192">
        <f>ROUND((1+0.1)*(1+'FSUP-VI Det. Desp Fiscais'!$G$29/100)*H22,2)</f>
        <v>0</v>
      </c>
      <c r="K22" s="80">
        <f t="shared" si="1"/>
        <v>0</v>
      </c>
    </row>
    <row r="23" spans="1:13" ht="15" customHeight="1" x14ac:dyDescent="0.2">
      <c r="A23" s="91" t="s">
        <v>260</v>
      </c>
      <c r="B23" s="92"/>
      <c r="C23" s="92"/>
      <c r="D23" s="92"/>
      <c r="E23" s="93"/>
      <c r="F23" s="187" t="s">
        <v>107</v>
      </c>
      <c r="G23" s="241">
        <v>36</v>
      </c>
      <c r="H23" s="94"/>
      <c r="I23" s="80">
        <f t="shared" si="0"/>
        <v>0</v>
      </c>
      <c r="J23" s="192">
        <f>ROUND((1+0.1)*(1+'FSUP-VI Det. Desp Fiscais'!$G$29/100)*H23,2)</f>
        <v>0</v>
      </c>
      <c r="K23" s="80">
        <f t="shared" si="1"/>
        <v>0</v>
      </c>
    </row>
    <row r="24" spans="1:13" ht="15" customHeight="1" x14ac:dyDescent="0.2">
      <c r="A24" s="88"/>
      <c r="B24" s="89"/>
      <c r="C24" s="89"/>
      <c r="D24" s="89"/>
      <c r="E24" s="90"/>
      <c r="F24" s="86"/>
      <c r="G24" s="95"/>
      <c r="H24" s="80"/>
      <c r="I24" s="80"/>
      <c r="J24" s="81"/>
      <c r="K24" s="80"/>
    </row>
    <row r="25" spans="1:13" ht="15" customHeight="1" x14ac:dyDescent="0.2">
      <c r="A25" s="432" t="s">
        <v>205</v>
      </c>
      <c r="B25" s="432"/>
      <c r="C25" s="432"/>
      <c r="D25" s="432"/>
      <c r="E25" s="432"/>
      <c r="F25" s="432"/>
      <c r="G25" s="432"/>
      <c r="H25" s="82"/>
      <c r="I25" s="83">
        <f>SUM(I17:I24)</f>
        <v>0</v>
      </c>
      <c r="J25" s="82"/>
      <c r="K25" s="85">
        <f>SUM(K17:K24)</f>
        <v>0</v>
      </c>
    </row>
    <row r="26" spans="1:13" ht="15" customHeight="1" thickTop="1" x14ac:dyDescent="0.2">
      <c r="A26" s="431" t="s">
        <v>208</v>
      </c>
      <c r="B26" s="431"/>
      <c r="C26" s="431"/>
      <c r="D26" s="431"/>
      <c r="E26" s="431"/>
      <c r="F26" s="431"/>
      <c r="G26" s="431"/>
      <c r="H26" s="431"/>
      <c r="I26" s="431"/>
      <c r="J26" s="431"/>
      <c r="K26" s="431"/>
    </row>
    <row r="27" spans="1:13" ht="15" customHeight="1" x14ac:dyDescent="0.2">
      <c r="A27" s="88" t="s">
        <v>265</v>
      </c>
      <c r="B27" s="89"/>
      <c r="C27" s="89"/>
      <c r="D27" s="89"/>
      <c r="E27" s="90"/>
      <c r="F27" s="86" t="s">
        <v>107</v>
      </c>
      <c r="G27" s="242">
        <v>864</v>
      </c>
      <c r="H27" s="96"/>
      <c r="I27" s="80">
        <f>ROUND(G27*H27,2)</f>
        <v>0</v>
      </c>
      <c r="J27" s="192">
        <f>ROUND((1+0.1)*(1+'FSUP-VI Det. Desp Fiscais'!$G$29/100)*H27,2)</f>
        <v>0</v>
      </c>
      <c r="K27" s="80">
        <f>ROUND(G27*J27,2)</f>
        <v>0</v>
      </c>
      <c r="M27" s="290"/>
    </row>
    <row r="28" spans="1:13" ht="15" customHeight="1" x14ac:dyDescent="0.2">
      <c r="A28" s="88" t="s">
        <v>266</v>
      </c>
      <c r="B28" s="89"/>
      <c r="C28" s="89"/>
      <c r="D28" s="89"/>
      <c r="E28" s="90"/>
      <c r="F28" s="86" t="s">
        <v>107</v>
      </c>
      <c r="G28" s="242">
        <v>108</v>
      </c>
      <c r="H28" s="96"/>
      <c r="I28" s="80">
        <f>ROUND(G28*H28,2)</f>
        <v>0</v>
      </c>
      <c r="J28" s="192">
        <f>ROUND((1+0.1)*(1+'FSUP-VI Det. Desp Fiscais'!$G$29/100)*H28,2)</f>
        <v>0</v>
      </c>
      <c r="K28" s="80">
        <f>ROUND(G28*J28,2)</f>
        <v>0</v>
      </c>
      <c r="M28" s="290"/>
    </row>
    <row r="29" spans="1:13" ht="15" customHeight="1" x14ac:dyDescent="0.2">
      <c r="A29" s="88" t="s">
        <v>267</v>
      </c>
      <c r="B29" s="89"/>
      <c r="C29" s="89"/>
      <c r="D29" s="89"/>
      <c r="E29" s="90"/>
      <c r="F29" s="86" t="s">
        <v>107</v>
      </c>
      <c r="G29" s="242">
        <v>360</v>
      </c>
      <c r="H29" s="96"/>
      <c r="I29" s="80">
        <f>ROUND(G29*H29,2)</f>
        <v>0</v>
      </c>
      <c r="J29" s="192">
        <f>ROUND((1+0.1)*(1+'FSUP-VI Det. Desp Fiscais'!$G$29/100)*H29,2)</f>
        <v>0</v>
      </c>
      <c r="K29" s="80">
        <f>ROUND(G29*J29,2)</f>
        <v>0</v>
      </c>
      <c r="M29" s="290"/>
    </row>
    <row r="30" spans="1:13" ht="15" customHeight="1" x14ac:dyDescent="0.2">
      <c r="A30" s="88" t="s">
        <v>268</v>
      </c>
      <c r="B30" s="89"/>
      <c r="C30" s="89"/>
      <c r="D30" s="89"/>
      <c r="E30" s="90"/>
      <c r="F30" s="188" t="s">
        <v>107</v>
      </c>
      <c r="G30" s="242">
        <v>360</v>
      </c>
      <c r="H30" s="96"/>
      <c r="I30" s="80">
        <f>ROUND(G30*H30,2)</f>
        <v>0</v>
      </c>
      <c r="J30" s="192">
        <f>ROUND((1+0.1)*(1+'FSUP-VI Det. Desp Fiscais'!$G$29/100)*H30,2)</f>
        <v>0</v>
      </c>
      <c r="K30" s="80">
        <f>ROUND(G30*J30,2)</f>
        <v>0</v>
      </c>
      <c r="M30" s="290"/>
    </row>
    <row r="31" spans="1:13" ht="15" customHeight="1" x14ac:dyDescent="0.2">
      <c r="A31" s="88" t="s">
        <v>269</v>
      </c>
      <c r="B31" s="89"/>
      <c r="C31" s="89"/>
      <c r="D31" s="89"/>
      <c r="E31" s="90"/>
      <c r="F31" s="188" t="s">
        <v>107</v>
      </c>
      <c r="G31" s="242">
        <v>144</v>
      </c>
      <c r="H31" s="96"/>
      <c r="I31" s="80">
        <f>ROUND(G31*H31,2)</f>
        <v>0</v>
      </c>
      <c r="J31" s="192">
        <f>ROUND((1+0.1)*(1+'FSUP-VI Det. Desp Fiscais'!$G$29/100)*H31,2)</f>
        <v>0</v>
      </c>
      <c r="K31" s="80">
        <f>ROUND(G31*J31,2)</f>
        <v>0</v>
      </c>
      <c r="L31" s="208"/>
      <c r="M31" s="290"/>
    </row>
    <row r="32" spans="1:13" ht="15" customHeight="1" x14ac:dyDescent="0.2">
      <c r="A32" s="88"/>
      <c r="B32" s="89"/>
      <c r="C32" s="89"/>
      <c r="D32" s="89"/>
      <c r="E32" s="90"/>
      <c r="F32" s="86"/>
      <c r="G32" s="95"/>
      <c r="H32" s="80"/>
      <c r="I32" s="80"/>
      <c r="J32" s="81"/>
      <c r="K32" s="80"/>
    </row>
    <row r="33" spans="1:13" ht="15" customHeight="1" x14ac:dyDescent="0.2">
      <c r="A33" s="432" t="s">
        <v>211</v>
      </c>
      <c r="B33" s="432"/>
      <c r="C33" s="432"/>
      <c r="D33" s="432"/>
      <c r="E33" s="432"/>
      <c r="F33" s="432"/>
      <c r="G33" s="432"/>
      <c r="H33" s="82"/>
      <c r="I33" s="83">
        <f>SUM(I27:I32)</f>
        <v>0</v>
      </c>
      <c r="J33" s="82"/>
      <c r="K33" s="85">
        <f>SUM(K27:K32)</f>
        <v>0</v>
      </c>
    </row>
    <row r="34" spans="1:13" s="87" customFormat="1" ht="15" customHeight="1" x14ac:dyDescent="0.2">
      <c r="A34" s="431" t="s">
        <v>215</v>
      </c>
      <c r="B34" s="431"/>
      <c r="C34" s="431"/>
      <c r="D34" s="431"/>
      <c r="E34" s="431"/>
      <c r="F34" s="431"/>
      <c r="G34" s="431"/>
      <c r="H34" s="431"/>
      <c r="I34" s="431"/>
      <c r="J34" s="431"/>
      <c r="K34" s="431"/>
    </row>
    <row r="35" spans="1:13" ht="15" customHeight="1" x14ac:dyDescent="0.2">
      <c r="A35" s="88" t="s">
        <v>261</v>
      </c>
      <c r="B35" s="89"/>
      <c r="C35" s="89"/>
      <c r="D35" s="89"/>
      <c r="E35" s="90"/>
      <c r="F35" s="188" t="s">
        <v>122</v>
      </c>
      <c r="G35" s="242">
        <v>36</v>
      </c>
      <c r="H35" s="80"/>
      <c r="I35" s="80">
        <f>ROUND(G35*H35,2)</f>
        <v>0</v>
      </c>
      <c r="J35" s="192">
        <f>ROUND((1+0.1)*(1+'FSUP-VI Det. Desp Fiscais'!$G$29/100)*H35,2)</f>
        <v>0</v>
      </c>
      <c r="K35" s="80">
        <f>ROUND(G35*J35,2)</f>
        <v>0</v>
      </c>
    </row>
    <row r="36" spans="1:13" ht="15" customHeight="1" x14ac:dyDescent="0.2">
      <c r="A36" s="88" t="s">
        <v>209</v>
      </c>
      <c r="B36" s="89"/>
      <c r="C36" s="89"/>
      <c r="D36" s="89"/>
      <c r="E36" s="90"/>
      <c r="F36" s="188" t="s">
        <v>122</v>
      </c>
      <c r="G36" s="242">
        <v>540</v>
      </c>
      <c r="H36" s="80"/>
      <c r="I36" s="80">
        <f>ROUND(G36*H36,2)</f>
        <v>0</v>
      </c>
      <c r="J36" s="192">
        <f>ROUND((1+0.1)*(1+'FSUP-VI Det. Desp Fiscais'!$G$29/100)*H36,2)</f>
        <v>0</v>
      </c>
      <c r="K36" s="80">
        <f>ROUND(G36*J36,2)</f>
        <v>0</v>
      </c>
    </row>
    <row r="37" spans="1:13" ht="20.25" customHeight="1" x14ac:dyDescent="0.2">
      <c r="A37" s="435" t="s">
        <v>216</v>
      </c>
      <c r="B37" s="436"/>
      <c r="C37" s="436"/>
      <c r="D37" s="436"/>
      <c r="E37" s="437"/>
      <c r="F37" s="188" t="s">
        <v>122</v>
      </c>
      <c r="G37" s="242">
        <v>18000</v>
      </c>
      <c r="H37" s="80"/>
      <c r="I37" s="80">
        <f>ROUND(G37*H37,2)</f>
        <v>0</v>
      </c>
      <c r="J37" s="192">
        <f>ROUND((1+0.1)*(1+'FSUP-VI Det. Desp Fiscais'!$G$29/100)*H37,2)</f>
        <v>0</v>
      </c>
      <c r="K37" s="80">
        <f>ROUND(G37*J37,2)</f>
        <v>0</v>
      </c>
      <c r="L37" s="208"/>
    </row>
    <row r="38" spans="1:13" ht="15" customHeight="1" x14ac:dyDescent="0.2">
      <c r="A38" s="425" t="s">
        <v>210</v>
      </c>
      <c r="B38" s="426"/>
      <c r="C38" s="426"/>
      <c r="D38" s="426"/>
      <c r="E38" s="427"/>
      <c r="F38" s="210" t="s">
        <v>122</v>
      </c>
      <c r="G38" s="243">
        <v>72</v>
      </c>
      <c r="H38" s="94"/>
      <c r="I38" s="94">
        <f>ROUND(G38*H38,2)</f>
        <v>0</v>
      </c>
      <c r="J38" s="192">
        <f>ROUND((1+0.1)*(1+'FSUP-VI Det. Desp Fiscais'!$G$29/100)*H38,2)</f>
        <v>0</v>
      </c>
      <c r="K38" s="94">
        <f>ROUND(G38*J38,2)</f>
        <v>0</v>
      </c>
      <c r="L38" s="208"/>
    </row>
    <row r="39" spans="1:13" ht="21.75" customHeight="1" x14ac:dyDescent="0.2">
      <c r="A39" s="428" t="s">
        <v>217</v>
      </c>
      <c r="B39" s="429"/>
      <c r="C39" s="429"/>
      <c r="D39" s="429"/>
      <c r="E39" s="430"/>
      <c r="F39" s="211" t="s">
        <v>122</v>
      </c>
      <c r="G39" s="244">
        <v>3600</v>
      </c>
      <c r="H39" s="212"/>
      <c r="I39" s="212">
        <f>ROUND(G39*H39,2)</f>
        <v>0</v>
      </c>
      <c r="J39" s="192">
        <f>ROUND((1+0.1)*(1+'FSUP-VI Det. Desp Fiscais'!$G$29/100)*H39,2)</f>
        <v>0</v>
      </c>
      <c r="K39" s="213">
        <f>ROUND(G39*J39,2)</f>
        <v>0</v>
      </c>
    </row>
    <row r="40" spans="1:13" ht="15" customHeight="1" thickBot="1" x14ac:dyDescent="0.25">
      <c r="A40" s="434" t="s">
        <v>110</v>
      </c>
      <c r="B40" s="432"/>
      <c r="C40" s="432"/>
      <c r="D40" s="432"/>
      <c r="E40" s="432"/>
      <c r="F40" s="432"/>
      <c r="G40" s="432"/>
      <c r="H40" s="82"/>
      <c r="I40" s="83">
        <f>SUM(I35:I39)</f>
        <v>0</v>
      </c>
      <c r="J40" s="82"/>
      <c r="K40" s="214">
        <f>SUM(K35:K39)</f>
        <v>0</v>
      </c>
      <c r="M40" s="97"/>
    </row>
    <row r="41" spans="1:13" s="87" customFormat="1" ht="15" customHeight="1" thickTop="1" thickBot="1" x14ac:dyDescent="0.25">
      <c r="A41" s="409"/>
      <c r="B41" s="410"/>
      <c r="C41" s="410"/>
      <c r="D41" s="410"/>
      <c r="E41" s="410"/>
      <c r="F41" s="410"/>
      <c r="G41" s="410"/>
      <c r="H41" s="410"/>
      <c r="I41" s="410"/>
      <c r="J41" s="410"/>
      <c r="K41" s="411"/>
      <c r="L41" s="209"/>
    </row>
    <row r="42" spans="1:13" ht="12.6" customHeight="1" thickTop="1" x14ac:dyDescent="0.2">
      <c r="A42" s="215" t="s">
        <v>28</v>
      </c>
      <c r="B42" s="99"/>
      <c r="C42" s="99"/>
      <c r="D42" s="99"/>
      <c r="E42" s="99"/>
      <c r="F42" s="100"/>
      <c r="G42" s="98" t="s">
        <v>29</v>
      </c>
      <c r="H42" s="99"/>
      <c r="I42" s="99"/>
      <c r="J42" s="99"/>
      <c r="K42" s="216"/>
    </row>
    <row r="43" spans="1:13" ht="12.6" customHeight="1" x14ac:dyDescent="0.2">
      <c r="A43" s="416"/>
      <c r="B43" s="417"/>
      <c r="C43" s="417"/>
      <c r="D43" s="417"/>
      <c r="E43" s="417"/>
      <c r="F43" s="418"/>
      <c r="G43" s="419"/>
      <c r="H43" s="417"/>
      <c r="I43" s="417"/>
      <c r="J43" s="417"/>
      <c r="K43" s="420"/>
    </row>
    <row r="44" spans="1:13" ht="12.6" customHeight="1" x14ac:dyDescent="0.2">
      <c r="A44" s="412" t="s">
        <v>30</v>
      </c>
      <c r="B44" s="399"/>
      <c r="C44" s="399"/>
      <c r="D44" s="399"/>
      <c r="E44" s="399"/>
      <c r="F44" s="399"/>
      <c r="G44" s="399"/>
      <c r="H44" s="102" t="s">
        <v>31</v>
      </c>
      <c r="I44" s="103"/>
      <c r="J44" s="103"/>
      <c r="K44" s="217"/>
    </row>
    <row r="45" spans="1:13" ht="12.6" customHeight="1" x14ac:dyDescent="0.2">
      <c r="A45" s="218"/>
      <c r="B45" s="104"/>
      <c r="C45" s="104"/>
      <c r="D45" s="104"/>
      <c r="E45" s="104"/>
      <c r="F45" s="104"/>
      <c r="G45" s="101"/>
      <c r="H45" s="421"/>
      <c r="I45" s="422"/>
      <c r="J45" s="422"/>
      <c r="K45" s="423"/>
    </row>
    <row r="46" spans="1:13" ht="11.1" customHeight="1" x14ac:dyDescent="0.2">
      <c r="A46" s="413" t="s">
        <v>32</v>
      </c>
      <c r="B46" s="414"/>
      <c r="C46" s="414"/>
      <c r="D46" s="414"/>
      <c r="E46" s="414"/>
      <c r="F46" s="414"/>
      <c r="G46" s="414"/>
      <c r="H46" s="414"/>
      <c r="I46" s="414"/>
      <c r="J46" s="414"/>
      <c r="K46" s="415"/>
    </row>
    <row r="47" spans="1:13" ht="11.1" customHeight="1" x14ac:dyDescent="0.2">
      <c r="A47" s="406" t="s">
        <v>233</v>
      </c>
      <c r="B47" s="407"/>
      <c r="C47" s="407"/>
      <c r="D47" s="407"/>
      <c r="E47" s="407"/>
      <c r="F47" s="407"/>
      <c r="G47" s="407"/>
      <c r="H47" s="407"/>
      <c r="I47" s="407"/>
      <c r="J47" s="407"/>
      <c r="K47" s="408"/>
    </row>
    <row r="48" spans="1:13" ht="11.1" customHeight="1" x14ac:dyDescent="0.2">
      <c r="A48" s="406" t="s">
        <v>111</v>
      </c>
      <c r="B48" s="407"/>
      <c r="C48" s="407"/>
      <c r="D48" s="407"/>
      <c r="E48" s="407"/>
      <c r="F48" s="407"/>
      <c r="G48" s="407"/>
      <c r="H48" s="407"/>
      <c r="I48" s="407"/>
      <c r="J48" s="407"/>
      <c r="K48" s="408"/>
    </row>
    <row r="49" spans="1:11" s="87" customFormat="1" ht="11.1" customHeight="1" x14ac:dyDescent="0.2">
      <c r="A49" s="406" t="str">
        <f>CONCATENATE("3. Preço = custo + lucro + despesas fiscais. Para calcular o preço aplica-se a seguinte fórmula: custo*(1+0,1)*(1+",'FSUP-VI Det. Desp Fiscais'!G29,"%)")</f>
        <v>3. Preço = custo + lucro + despesas fiscais. Para calcular o preço aplica-se a seguinte fórmula: custo*(1+0,1)*(1+16,62%)</v>
      </c>
      <c r="B49" s="407"/>
      <c r="C49" s="407"/>
      <c r="D49" s="407"/>
      <c r="E49" s="407"/>
      <c r="F49" s="407"/>
      <c r="G49" s="407"/>
      <c r="H49" s="407"/>
      <c r="I49" s="407"/>
      <c r="J49" s="407"/>
      <c r="K49" s="408"/>
    </row>
    <row r="50" spans="1:11" ht="11.1" customHeight="1" x14ac:dyDescent="0.2">
      <c r="A50" s="219" t="s">
        <v>112</v>
      </c>
      <c r="B50" s="220"/>
      <c r="C50" s="220"/>
      <c r="D50" s="220"/>
      <c r="E50" s="220"/>
      <c r="F50" s="220"/>
      <c r="G50" s="220"/>
      <c r="H50" s="220"/>
      <c r="I50" s="220"/>
      <c r="J50" s="220"/>
      <c r="K50" s="221"/>
    </row>
  </sheetData>
  <sheetProtection selectLockedCells="1" selectUnlockedCells="1"/>
  <mergeCells count="39">
    <mergeCell ref="A1:K2"/>
    <mergeCell ref="A38:E38"/>
    <mergeCell ref="A39:E39"/>
    <mergeCell ref="A48:K48"/>
    <mergeCell ref="A16:K16"/>
    <mergeCell ref="A25:G25"/>
    <mergeCell ref="A11:E11"/>
    <mergeCell ref="A12:E12"/>
    <mergeCell ref="A13:E13"/>
    <mergeCell ref="A14:G14"/>
    <mergeCell ref="A34:K34"/>
    <mergeCell ref="A40:G40"/>
    <mergeCell ref="A37:E37"/>
    <mergeCell ref="A15:K15"/>
    <mergeCell ref="A26:K26"/>
    <mergeCell ref="A33:G33"/>
    <mergeCell ref="A49:K49"/>
    <mergeCell ref="A41:K41"/>
    <mergeCell ref="A44:G44"/>
    <mergeCell ref="A46:K46"/>
    <mergeCell ref="A47:K47"/>
    <mergeCell ref="A43:F43"/>
    <mergeCell ref="G43:K43"/>
    <mergeCell ref="H45:K45"/>
    <mergeCell ref="A8:B8"/>
    <mergeCell ref="C8:I8"/>
    <mergeCell ref="J8:K8"/>
    <mergeCell ref="A9:E10"/>
    <mergeCell ref="F9:F10"/>
    <mergeCell ref="G9:G10"/>
    <mergeCell ref="H9:I9"/>
    <mergeCell ref="J9:K9"/>
    <mergeCell ref="A7:B7"/>
    <mergeCell ref="C7:I7"/>
    <mergeCell ref="J7:K7"/>
    <mergeCell ref="A3:I4"/>
    <mergeCell ref="J3:K3"/>
    <mergeCell ref="J4:K4"/>
    <mergeCell ref="A5:K5"/>
  </mergeCells>
  <phoneticPr fontId="18" type="noConversion"/>
  <printOptions horizontalCentered="1"/>
  <pageMargins left="0.59055118110236227" right="0.59055118110236227" top="1.1811023622047245" bottom="0.59055118110236227" header="0.51181102362204722" footer="0.51181102362204722"/>
  <pageSetup paperSize="9" scale="81" firstPageNumber="0" orientation="portrait" horizontalDpi="4294967294" verticalDpi="4294967294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showGridLines="0" view="pageBreakPreview" zoomScale="120" zoomScaleSheetLayoutView="120" workbookViewId="0">
      <pane ySplit="1" topLeftCell="A22" activePane="bottomLeft"/>
      <selection activeCell="L25" sqref="L25"/>
      <selection pane="bottomLeft" activeCell="G25" sqref="G25"/>
    </sheetView>
  </sheetViews>
  <sheetFormatPr defaultColWidth="11.42578125" defaultRowHeight="15" customHeight="1" x14ac:dyDescent="0.2"/>
  <cols>
    <col min="1" max="1" width="8.85546875" style="105" customWidth="1"/>
    <col min="2" max="2" width="19.7109375" style="105" customWidth="1"/>
    <col min="3" max="3" width="14.28515625" style="105" customWidth="1"/>
    <col min="4" max="6" width="4.7109375" style="105" customWidth="1"/>
    <col min="7" max="14" width="10" style="105" customWidth="1"/>
    <col min="15" max="15" width="10.140625" style="105" customWidth="1"/>
    <col min="16" max="16384" width="11.42578125" style="105"/>
  </cols>
  <sheetData>
    <row r="1" spans="1:18" ht="15" customHeight="1" x14ac:dyDescent="0.2">
      <c r="A1" s="440"/>
      <c r="B1" s="440"/>
      <c r="C1" s="440"/>
      <c r="D1" s="440"/>
      <c r="E1" s="440"/>
      <c r="F1" s="440"/>
      <c r="G1" s="440"/>
      <c r="H1" s="440"/>
      <c r="I1" s="440"/>
      <c r="J1" s="440"/>
      <c r="K1" s="440"/>
      <c r="L1" s="440"/>
      <c r="M1" s="440"/>
      <c r="N1" s="440"/>
    </row>
    <row r="2" spans="1:18" ht="15" customHeight="1" x14ac:dyDescent="0.2">
      <c r="A2" s="441"/>
      <c r="B2" s="441"/>
      <c r="C2" s="441"/>
      <c r="D2" s="441"/>
      <c r="E2" s="441"/>
      <c r="F2" s="441"/>
      <c r="G2" s="441"/>
      <c r="H2" s="441"/>
      <c r="I2" s="441"/>
      <c r="J2" s="441"/>
      <c r="K2" s="441"/>
      <c r="L2" s="441"/>
      <c r="M2" s="441"/>
      <c r="N2" s="441"/>
    </row>
    <row r="3" spans="1:18" ht="12.95" customHeight="1" x14ac:dyDescent="0.2">
      <c r="A3" s="327" t="s">
        <v>113</v>
      </c>
      <c r="B3" s="327"/>
      <c r="C3" s="327"/>
      <c r="D3" s="327"/>
      <c r="E3" s="327"/>
      <c r="F3" s="327"/>
      <c r="G3" s="327"/>
      <c r="H3" s="327"/>
      <c r="I3" s="327"/>
      <c r="J3" s="327"/>
      <c r="K3" s="327"/>
      <c r="L3" s="327"/>
      <c r="M3" s="304" t="s">
        <v>4</v>
      </c>
      <c r="N3" s="304"/>
    </row>
    <row r="4" spans="1:18" ht="12.95" customHeight="1" x14ac:dyDescent="0.2">
      <c r="A4" s="327"/>
      <c r="B4" s="327"/>
      <c r="C4" s="327"/>
      <c r="D4" s="327"/>
      <c r="E4" s="327"/>
      <c r="F4" s="327"/>
      <c r="G4" s="327"/>
      <c r="H4" s="327"/>
      <c r="I4" s="327"/>
      <c r="J4" s="327"/>
      <c r="K4" s="327"/>
      <c r="L4" s="327"/>
      <c r="M4" s="368" t="s">
        <v>114</v>
      </c>
      <c r="N4" s="368"/>
    </row>
    <row r="5" spans="1:18" ht="12" customHeight="1" x14ac:dyDescent="0.2">
      <c r="A5" s="330" t="s">
        <v>6</v>
      </c>
      <c r="B5" s="330"/>
      <c r="C5" s="330"/>
      <c r="D5" s="330"/>
      <c r="E5" s="330"/>
      <c r="F5" s="330"/>
      <c r="G5" s="330"/>
      <c r="H5" s="330"/>
      <c r="I5" s="330"/>
      <c r="J5" s="330"/>
      <c r="K5" s="330"/>
      <c r="L5" s="330"/>
      <c r="M5" s="330"/>
      <c r="N5" s="330"/>
    </row>
    <row r="6" spans="1:18" ht="12" customHeight="1" x14ac:dyDescent="0.2">
      <c r="A6" s="42"/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34"/>
    </row>
    <row r="7" spans="1:18" ht="12" customHeight="1" x14ac:dyDescent="0.2">
      <c r="A7" s="306" t="s">
        <v>7</v>
      </c>
      <c r="B7" s="306"/>
      <c r="C7" s="306" t="s">
        <v>8</v>
      </c>
      <c r="D7" s="306"/>
      <c r="E7" s="306"/>
      <c r="F7" s="306"/>
      <c r="G7" s="306"/>
      <c r="H7" s="306"/>
      <c r="I7" s="306"/>
      <c r="J7" s="306"/>
      <c r="K7" s="306"/>
      <c r="L7" s="306"/>
      <c r="M7" s="306" t="s">
        <v>9</v>
      </c>
      <c r="N7" s="306"/>
    </row>
    <row r="8" spans="1:18" ht="12" customHeight="1" x14ac:dyDescent="0.2">
      <c r="A8" s="11" t="s">
        <v>202</v>
      </c>
      <c r="B8" s="44"/>
      <c r="C8" s="11" t="s">
        <v>203</v>
      </c>
      <c r="D8" s="106"/>
      <c r="E8" s="106"/>
      <c r="F8" s="106"/>
      <c r="G8" s="106"/>
      <c r="H8" s="106"/>
      <c r="I8" s="106"/>
      <c r="J8" s="106"/>
      <c r="K8" s="106"/>
      <c r="L8" s="73"/>
      <c r="M8" s="334"/>
      <c r="N8" s="334"/>
    </row>
    <row r="9" spans="1:18" ht="9.9499999999999993" customHeight="1" x14ac:dyDescent="0.2">
      <c r="A9" s="371" t="s">
        <v>101</v>
      </c>
      <c r="B9" s="371"/>
      <c r="C9" s="371"/>
      <c r="D9" s="371" t="s">
        <v>115</v>
      </c>
      <c r="E9" s="376" t="s">
        <v>116</v>
      </c>
      <c r="F9" s="376" t="s">
        <v>117</v>
      </c>
      <c r="G9" s="374" t="s">
        <v>118</v>
      </c>
      <c r="H9" s="374"/>
      <c r="I9" s="374"/>
      <c r="J9" s="374"/>
      <c r="K9" s="370" t="s">
        <v>119</v>
      </c>
      <c r="L9" s="370"/>
      <c r="M9" s="370"/>
      <c r="N9" s="370"/>
    </row>
    <row r="10" spans="1:18" ht="9.9499999999999993" customHeight="1" x14ac:dyDescent="0.2">
      <c r="A10" s="371"/>
      <c r="B10" s="371"/>
      <c r="C10" s="371"/>
      <c r="D10" s="371"/>
      <c r="E10" s="376"/>
      <c r="F10" s="376"/>
      <c r="G10" s="373" t="s">
        <v>84</v>
      </c>
      <c r="H10" s="373"/>
      <c r="I10" s="444" t="s">
        <v>85</v>
      </c>
      <c r="J10" s="444"/>
      <c r="K10" s="373" t="s">
        <v>84</v>
      </c>
      <c r="L10" s="373"/>
      <c r="M10" s="369" t="s">
        <v>85</v>
      </c>
      <c r="N10" s="369"/>
    </row>
    <row r="11" spans="1:18" ht="9.9499999999999993" customHeight="1" x14ac:dyDescent="0.2">
      <c r="A11" s="371"/>
      <c r="B11" s="371"/>
      <c r="C11" s="371"/>
      <c r="D11" s="371"/>
      <c r="E11" s="376"/>
      <c r="F11" s="376"/>
      <c r="G11" s="47" t="s">
        <v>86</v>
      </c>
      <c r="H11" s="48" t="s">
        <v>87</v>
      </c>
      <c r="I11" s="47" t="s">
        <v>86</v>
      </c>
      <c r="J11" s="48" t="s">
        <v>87</v>
      </c>
      <c r="K11" s="47" t="s">
        <v>86</v>
      </c>
      <c r="L11" s="48" t="s">
        <v>87</v>
      </c>
      <c r="M11" s="47" t="s">
        <v>86</v>
      </c>
      <c r="N11" s="48" t="s">
        <v>87</v>
      </c>
    </row>
    <row r="12" spans="1:18" s="112" customFormat="1" ht="12" customHeight="1" x14ac:dyDescent="0.2">
      <c r="A12" s="107" t="s">
        <v>120</v>
      </c>
      <c r="B12" s="108"/>
      <c r="C12" s="109"/>
      <c r="D12" s="49"/>
      <c r="E12" s="110"/>
      <c r="F12" s="111"/>
      <c r="G12" s="55"/>
      <c r="H12" s="55"/>
      <c r="I12" s="55"/>
      <c r="J12" s="55"/>
      <c r="K12" s="55"/>
      <c r="L12" s="55"/>
      <c r="M12" s="55"/>
      <c r="N12" s="55"/>
      <c r="P12" s="113"/>
      <c r="Q12" s="113"/>
      <c r="R12" s="113"/>
    </row>
    <row r="13" spans="1:18" s="112" customFormat="1" ht="12" customHeight="1" x14ac:dyDescent="0.2">
      <c r="A13" s="107" t="s">
        <v>121</v>
      </c>
      <c r="B13" s="108"/>
      <c r="C13" s="109"/>
      <c r="D13" s="49"/>
      <c r="E13" s="56"/>
      <c r="F13" s="56"/>
      <c r="G13" s="53"/>
      <c r="H13" s="53"/>
      <c r="I13" s="53"/>
      <c r="J13" s="53"/>
      <c r="K13" s="55"/>
      <c r="L13" s="55"/>
      <c r="M13" s="53"/>
      <c r="N13" s="55"/>
    </row>
    <row r="14" spans="1:18" s="112" customFormat="1" ht="12" customHeight="1" x14ac:dyDescent="0.2">
      <c r="A14" s="107" t="s">
        <v>200</v>
      </c>
      <c r="B14" s="108"/>
      <c r="C14" s="109"/>
      <c r="D14" s="49" t="s">
        <v>195</v>
      </c>
      <c r="E14" s="56" t="s">
        <v>122</v>
      </c>
      <c r="F14" s="56">
        <v>1</v>
      </c>
      <c r="G14" s="53">
        <f>'FSUP-II VIAGENS'!G13</f>
        <v>0</v>
      </c>
      <c r="H14" s="53">
        <f>ROUND(F14*G14,2)</f>
        <v>0</v>
      </c>
      <c r="I14" s="53">
        <f>ROUND((1+0.1)*(1+'FSUP-VI Det. Desp Fiscais'!$G$29/100)*G14,2)</f>
        <v>0</v>
      </c>
      <c r="J14" s="53">
        <f>ROUND(F14*I14,2)</f>
        <v>0</v>
      </c>
      <c r="K14" s="55">
        <f>G14</f>
        <v>0</v>
      </c>
      <c r="L14" s="55">
        <f>ROUND(K14*F14,2)</f>
        <v>0</v>
      </c>
      <c r="M14" s="53">
        <f>ROUND((1+0.1)*(1+'FSUP-VI Det. Desp Fiscais'!$G$29/100)*K14,2)</f>
        <v>0</v>
      </c>
      <c r="N14" s="55">
        <f>ROUND(F14*M14,2)</f>
        <v>0</v>
      </c>
    </row>
    <row r="15" spans="1:18" s="112" customFormat="1" ht="12" customHeight="1" x14ac:dyDescent="0.2">
      <c r="A15" s="107"/>
      <c r="B15" s="108"/>
      <c r="C15" s="109"/>
      <c r="D15" s="49"/>
      <c r="E15" s="56"/>
      <c r="F15" s="56"/>
      <c r="G15" s="53"/>
      <c r="H15" s="53"/>
      <c r="I15" s="53"/>
      <c r="J15" s="53"/>
      <c r="K15" s="55"/>
      <c r="L15" s="55"/>
      <c r="M15" s="53"/>
      <c r="N15" s="55"/>
    </row>
    <row r="16" spans="1:18" s="112" customFormat="1" ht="12" customHeight="1" x14ac:dyDescent="0.2">
      <c r="A16" s="107"/>
      <c r="B16" s="108"/>
      <c r="C16" s="109"/>
      <c r="D16" s="49"/>
      <c r="E16" s="56"/>
      <c r="F16" s="56"/>
      <c r="G16" s="53"/>
      <c r="H16" s="53"/>
      <c r="I16" s="53"/>
      <c r="J16" s="53"/>
      <c r="K16" s="55"/>
      <c r="L16" s="55"/>
      <c r="M16" s="53"/>
      <c r="N16" s="55"/>
    </row>
    <row r="17" spans="1:14" s="112" customFormat="1" ht="12" customHeight="1" x14ac:dyDescent="0.2">
      <c r="A17" s="107"/>
      <c r="B17" s="108"/>
      <c r="C17" s="109"/>
      <c r="D17" s="49"/>
      <c r="E17" s="56"/>
      <c r="F17" s="56"/>
      <c r="G17" s="53"/>
      <c r="H17" s="53"/>
      <c r="I17" s="53"/>
      <c r="J17" s="53"/>
      <c r="K17" s="55"/>
      <c r="L17" s="55"/>
      <c r="M17" s="53"/>
      <c r="N17" s="55"/>
    </row>
    <row r="18" spans="1:14" s="112" customFormat="1" ht="12" customHeight="1" x14ac:dyDescent="0.2">
      <c r="A18" s="107"/>
      <c r="B18" s="108"/>
      <c r="C18" s="109"/>
      <c r="D18" s="49"/>
      <c r="E18" s="56"/>
      <c r="F18" s="56"/>
      <c r="G18" s="53"/>
      <c r="H18" s="53"/>
      <c r="I18" s="53"/>
      <c r="J18" s="53"/>
      <c r="K18" s="55"/>
      <c r="L18" s="55"/>
      <c r="M18" s="53"/>
      <c r="N18" s="55"/>
    </row>
    <row r="19" spans="1:14" s="112" customFormat="1" ht="12" customHeight="1" x14ac:dyDescent="0.2">
      <c r="A19" s="107"/>
      <c r="B19" s="108"/>
      <c r="C19" s="109"/>
      <c r="D19" s="49"/>
      <c r="E19" s="56"/>
      <c r="F19" s="56"/>
      <c r="G19" s="53"/>
      <c r="H19" s="53"/>
      <c r="I19" s="53"/>
      <c r="J19" s="53"/>
      <c r="K19" s="55"/>
      <c r="L19" s="55"/>
      <c r="M19" s="53"/>
      <c r="N19" s="55"/>
    </row>
    <row r="20" spans="1:14" s="112" customFormat="1" ht="12" customHeight="1" x14ac:dyDescent="0.2">
      <c r="A20" s="107"/>
      <c r="B20" s="108"/>
      <c r="C20" s="109"/>
      <c r="D20" s="49"/>
      <c r="E20" s="56"/>
      <c r="F20" s="56"/>
      <c r="G20" s="53"/>
      <c r="H20" s="53"/>
      <c r="I20" s="53"/>
      <c r="J20" s="53"/>
      <c r="K20" s="55"/>
      <c r="L20" s="55"/>
      <c r="M20" s="53"/>
      <c r="N20" s="55"/>
    </row>
    <row r="21" spans="1:14" s="112" customFormat="1" ht="12" customHeight="1" x14ac:dyDescent="0.2">
      <c r="A21" s="107"/>
      <c r="B21" s="108"/>
      <c r="C21" s="109"/>
      <c r="D21" s="49"/>
      <c r="E21" s="56"/>
      <c r="F21" s="56"/>
      <c r="G21" s="53"/>
      <c r="H21" s="53"/>
      <c r="I21" s="53"/>
      <c r="J21" s="53"/>
      <c r="K21" s="55"/>
      <c r="L21" s="55"/>
      <c r="M21" s="53"/>
      <c r="N21" s="55"/>
    </row>
    <row r="22" spans="1:14" s="112" customFormat="1" ht="12" customHeight="1" x14ac:dyDescent="0.2">
      <c r="A22" s="107"/>
      <c r="B22" s="108"/>
      <c r="C22" s="109"/>
      <c r="D22" s="49"/>
      <c r="E22" s="56"/>
      <c r="F22" s="56"/>
      <c r="G22" s="53"/>
      <c r="H22" s="53"/>
      <c r="I22" s="53"/>
      <c r="J22" s="53"/>
      <c r="K22" s="55"/>
      <c r="L22" s="55"/>
      <c r="M22" s="53"/>
      <c r="N22" s="55"/>
    </row>
    <row r="23" spans="1:14" s="112" customFormat="1" ht="12" customHeight="1" x14ac:dyDescent="0.2">
      <c r="A23" s="107"/>
      <c r="B23" s="108"/>
      <c r="C23" s="109"/>
      <c r="D23" s="49"/>
      <c r="E23" s="56"/>
      <c r="F23" s="56"/>
      <c r="G23" s="53"/>
      <c r="H23" s="53"/>
      <c r="I23" s="53"/>
      <c r="J23" s="53"/>
      <c r="K23" s="55"/>
      <c r="L23" s="55"/>
      <c r="M23" s="53"/>
      <c r="N23" s="55"/>
    </row>
    <row r="24" spans="1:14" s="112" customFormat="1" ht="12" customHeight="1" x14ac:dyDescent="0.2">
      <c r="A24" s="107" t="s">
        <v>123</v>
      </c>
      <c r="B24" s="108"/>
      <c r="C24" s="109"/>
      <c r="D24" s="49"/>
      <c r="E24" s="56"/>
      <c r="F24" s="56"/>
      <c r="G24" s="53"/>
      <c r="H24" s="53"/>
      <c r="I24" s="53"/>
      <c r="J24" s="53"/>
      <c r="K24" s="55"/>
      <c r="L24" s="55"/>
      <c r="M24" s="53"/>
      <c r="N24" s="55"/>
    </row>
    <row r="25" spans="1:14" s="112" customFormat="1" ht="12" customHeight="1" x14ac:dyDescent="0.2">
      <c r="A25" s="107" t="s">
        <v>201</v>
      </c>
      <c r="B25" s="108"/>
      <c r="C25" s="109"/>
      <c r="D25" s="49" t="s">
        <v>195</v>
      </c>
      <c r="E25" s="56" t="s">
        <v>122</v>
      </c>
      <c r="F25" s="56">
        <v>1</v>
      </c>
      <c r="G25" s="53"/>
      <c r="H25" s="53">
        <f>ROUND(F25*G25,2)</f>
        <v>0</v>
      </c>
      <c r="I25" s="53">
        <f>ROUND((1+0.1)*(1+'FSUP-VI Det. Desp Fiscais'!$G$29/100)*G25,2)</f>
        <v>0</v>
      </c>
      <c r="J25" s="53">
        <f>ROUND(F25*I25,2)</f>
        <v>0</v>
      </c>
      <c r="K25" s="55"/>
      <c r="L25" s="55"/>
      <c r="M25" s="53"/>
      <c r="N25" s="55"/>
    </row>
    <row r="26" spans="1:14" s="112" customFormat="1" ht="12" customHeight="1" x14ac:dyDescent="0.2">
      <c r="A26" s="107"/>
      <c r="B26" s="108"/>
      <c r="C26" s="109"/>
      <c r="D26" s="49"/>
      <c r="E26" s="56"/>
      <c r="F26" s="56"/>
      <c r="G26" s="53"/>
      <c r="H26" s="53"/>
      <c r="I26" s="53"/>
      <c r="J26" s="53"/>
      <c r="K26" s="55"/>
      <c r="L26" s="55"/>
      <c r="M26" s="53"/>
      <c r="N26" s="55"/>
    </row>
    <row r="27" spans="1:14" s="112" customFormat="1" ht="12" customHeight="1" x14ac:dyDescent="0.2">
      <c r="A27" s="107"/>
      <c r="B27" s="108"/>
      <c r="C27" s="109"/>
      <c r="D27" s="49"/>
      <c r="E27" s="56"/>
      <c r="F27" s="56"/>
      <c r="G27" s="53"/>
      <c r="H27" s="53"/>
      <c r="I27" s="53"/>
      <c r="J27" s="53"/>
      <c r="K27" s="55"/>
      <c r="L27" s="55"/>
      <c r="M27" s="53"/>
      <c r="N27" s="55"/>
    </row>
    <row r="28" spans="1:14" s="112" customFormat="1" ht="12" customHeight="1" x14ac:dyDescent="0.2">
      <c r="A28" s="193"/>
      <c r="B28" s="194"/>
      <c r="C28" s="195"/>
      <c r="D28" s="196"/>
      <c r="E28" s="198"/>
      <c r="F28" s="198"/>
      <c r="G28" s="199"/>
      <c r="H28" s="199"/>
      <c r="I28" s="199"/>
      <c r="J28" s="199"/>
      <c r="K28" s="197"/>
      <c r="L28" s="197"/>
      <c r="M28" s="199"/>
      <c r="N28" s="197"/>
    </row>
    <row r="29" spans="1:14" s="112" customFormat="1" ht="12" customHeight="1" x14ac:dyDescent="0.2">
      <c r="A29" s="193"/>
      <c r="B29" s="194"/>
      <c r="C29" s="195"/>
      <c r="D29" s="196"/>
      <c r="E29" s="198"/>
      <c r="F29" s="198"/>
      <c r="G29" s="199"/>
      <c r="H29" s="199"/>
      <c r="I29" s="199"/>
      <c r="J29" s="199"/>
      <c r="K29" s="197"/>
      <c r="L29" s="197"/>
      <c r="M29" s="199"/>
      <c r="N29" s="197"/>
    </row>
    <row r="30" spans="1:14" s="112" customFormat="1" ht="12" customHeight="1" x14ac:dyDescent="0.2">
      <c r="A30" s="193"/>
      <c r="B30" s="194"/>
      <c r="C30" s="195"/>
      <c r="D30" s="196"/>
      <c r="E30" s="198"/>
      <c r="F30" s="198"/>
      <c r="G30" s="199"/>
      <c r="H30" s="199"/>
      <c r="I30" s="199"/>
      <c r="J30" s="199"/>
      <c r="K30" s="197"/>
      <c r="L30" s="197"/>
      <c r="M30" s="199"/>
      <c r="N30" s="197"/>
    </row>
    <row r="31" spans="1:14" s="112" customFormat="1" ht="12" customHeight="1" x14ac:dyDescent="0.2">
      <c r="A31" s="193"/>
      <c r="B31" s="194"/>
      <c r="C31" s="195"/>
      <c r="D31" s="196"/>
      <c r="E31" s="198"/>
      <c r="F31" s="198"/>
      <c r="G31" s="199"/>
      <c r="H31" s="199"/>
      <c r="I31" s="199"/>
      <c r="J31" s="199"/>
      <c r="K31" s="197"/>
      <c r="L31" s="197"/>
      <c r="M31" s="199"/>
      <c r="N31" s="197"/>
    </row>
    <row r="32" spans="1:14" s="112" customFormat="1" ht="12" customHeight="1" x14ac:dyDescent="0.2">
      <c r="A32" s="107"/>
      <c r="B32" s="108"/>
      <c r="C32" s="109"/>
      <c r="D32" s="49"/>
      <c r="E32" s="56"/>
      <c r="F32" s="56"/>
      <c r="G32" s="53"/>
      <c r="H32" s="53"/>
      <c r="I32" s="53"/>
      <c r="J32" s="53"/>
      <c r="K32" s="55"/>
      <c r="L32" s="55"/>
      <c r="M32" s="53"/>
      <c r="N32" s="55"/>
    </row>
    <row r="33" spans="1:15" s="112" customFormat="1" ht="12" customHeight="1" x14ac:dyDescent="0.2">
      <c r="A33" s="107"/>
      <c r="B33" s="108"/>
      <c r="C33" s="109"/>
      <c r="D33" s="49"/>
      <c r="E33" s="56"/>
      <c r="F33" s="56"/>
      <c r="G33" s="53"/>
      <c r="H33" s="53"/>
      <c r="I33" s="53"/>
      <c r="J33" s="53"/>
      <c r="K33" s="55"/>
      <c r="L33" s="55"/>
      <c r="M33" s="53"/>
      <c r="N33" s="55"/>
    </row>
    <row r="34" spans="1:15" s="112" customFormat="1" ht="12" customHeight="1" x14ac:dyDescent="0.2">
      <c r="A34" s="107"/>
      <c r="B34" s="108"/>
      <c r="C34" s="109"/>
      <c r="D34" s="49"/>
      <c r="E34" s="56"/>
      <c r="F34" s="56"/>
      <c r="G34" s="53"/>
      <c r="H34" s="53"/>
      <c r="I34" s="53"/>
      <c r="J34" s="53"/>
      <c r="K34" s="55"/>
      <c r="L34" s="55"/>
      <c r="M34" s="53"/>
      <c r="N34" s="55"/>
    </row>
    <row r="35" spans="1:15" s="112" customFormat="1" ht="12" customHeight="1" x14ac:dyDescent="0.2">
      <c r="A35" s="107"/>
      <c r="B35" s="108"/>
      <c r="C35" s="109"/>
      <c r="D35" s="49"/>
      <c r="E35" s="56"/>
      <c r="F35" s="56"/>
      <c r="G35" s="53"/>
      <c r="H35" s="53"/>
      <c r="I35" s="53"/>
      <c r="J35" s="53"/>
      <c r="K35" s="55"/>
      <c r="L35" s="55"/>
      <c r="M35" s="53"/>
      <c r="N35" s="55"/>
    </row>
    <row r="36" spans="1:15" s="112" customFormat="1" ht="12" customHeight="1" x14ac:dyDescent="0.2">
      <c r="A36" s="107"/>
      <c r="B36" s="108"/>
      <c r="C36" s="109"/>
      <c r="D36" s="49"/>
      <c r="E36" s="56"/>
      <c r="F36" s="61"/>
      <c r="G36" s="62"/>
      <c r="H36" s="62"/>
      <c r="I36" s="53"/>
      <c r="J36" s="53"/>
      <c r="K36" s="61"/>
      <c r="L36" s="55"/>
      <c r="M36" s="53"/>
      <c r="N36" s="55"/>
    </row>
    <row r="37" spans="1:15" s="112" customFormat="1" ht="12" customHeight="1" x14ac:dyDescent="0.2">
      <c r="A37" s="107"/>
      <c r="B37" s="108"/>
      <c r="C37" s="109"/>
      <c r="D37" s="49"/>
      <c r="E37" s="56"/>
      <c r="F37" s="56"/>
      <c r="G37" s="53"/>
      <c r="H37" s="53"/>
      <c r="I37" s="53"/>
      <c r="J37" s="53"/>
      <c r="K37" s="53"/>
      <c r="L37" s="55"/>
      <c r="M37" s="53"/>
      <c r="N37" s="55"/>
    </row>
    <row r="38" spans="1:15" s="112" customFormat="1" ht="12" customHeight="1" x14ac:dyDescent="0.2">
      <c r="A38" s="439"/>
      <c r="B38" s="439"/>
      <c r="C38" s="439"/>
      <c r="D38" s="114"/>
      <c r="E38" s="110"/>
      <c r="F38" s="111"/>
      <c r="G38" s="55"/>
      <c r="H38" s="53"/>
      <c r="I38" s="53"/>
      <c r="J38" s="53"/>
      <c r="K38" s="55"/>
      <c r="L38" s="55"/>
      <c r="M38" s="53"/>
      <c r="N38" s="55"/>
    </row>
    <row r="39" spans="1:15" s="112" customFormat="1" ht="12" customHeight="1" x14ac:dyDescent="0.2">
      <c r="A39" s="115"/>
      <c r="B39" s="116"/>
      <c r="C39" s="117"/>
      <c r="D39" s="117"/>
      <c r="E39" s="56"/>
      <c r="F39" s="111"/>
      <c r="G39" s="55"/>
      <c r="H39" s="53"/>
      <c r="I39" s="53"/>
      <c r="J39" s="53"/>
      <c r="K39" s="55"/>
      <c r="L39" s="55"/>
      <c r="M39" s="53"/>
      <c r="N39" s="55"/>
    </row>
    <row r="40" spans="1:15" s="112" customFormat="1" ht="12" customHeight="1" x14ac:dyDescent="0.2">
      <c r="A40" s="115"/>
      <c r="B40" s="116"/>
      <c r="C40" s="117"/>
      <c r="D40" s="117"/>
      <c r="E40" s="56"/>
      <c r="F40" s="111"/>
      <c r="G40" s="55"/>
      <c r="H40" s="53"/>
      <c r="I40" s="53"/>
      <c r="J40" s="53"/>
      <c r="K40" s="55"/>
      <c r="L40" s="55"/>
      <c r="M40" s="53"/>
      <c r="N40" s="55"/>
    </row>
    <row r="41" spans="1:15" s="112" customFormat="1" ht="12" customHeight="1" x14ac:dyDescent="0.2">
      <c r="A41" s="384" t="s">
        <v>124</v>
      </c>
      <c r="B41" s="384"/>
      <c r="C41" s="384"/>
      <c r="D41" s="384"/>
      <c r="E41" s="384"/>
      <c r="F41" s="384"/>
      <c r="G41" s="63"/>
      <c r="H41" s="64">
        <f>SUM(H12:H40)</f>
        <v>0</v>
      </c>
      <c r="I41" s="63"/>
      <c r="J41" s="64">
        <f>SUM(J12:J40)</f>
        <v>0</v>
      </c>
      <c r="K41" s="63"/>
      <c r="L41" s="64">
        <f>SUM(L12:L40)</f>
        <v>0</v>
      </c>
      <c r="M41" s="63"/>
      <c r="N41" s="65">
        <f>SUM(N12:N40)</f>
        <v>0</v>
      </c>
      <c r="O41" s="118"/>
    </row>
    <row r="42" spans="1:15" ht="11.45" customHeight="1" x14ac:dyDescent="0.2">
      <c r="A42" s="330" t="s">
        <v>28</v>
      </c>
      <c r="B42" s="330"/>
      <c r="C42" s="330"/>
      <c r="D42" s="330"/>
      <c r="E42" s="330"/>
      <c r="F42" s="330"/>
      <c r="G42" s="355" t="s">
        <v>29</v>
      </c>
      <c r="H42" s="355"/>
      <c r="I42" s="355"/>
      <c r="J42" s="355"/>
      <c r="K42" s="355"/>
      <c r="L42" s="355"/>
      <c r="M42" s="355"/>
      <c r="N42" s="355"/>
    </row>
    <row r="43" spans="1:15" ht="11.45" customHeight="1" x14ac:dyDescent="0.2">
      <c r="A43" s="367"/>
      <c r="B43" s="367"/>
      <c r="C43" s="367"/>
      <c r="D43" s="367"/>
      <c r="E43" s="367"/>
      <c r="F43" s="367"/>
      <c r="G43" s="367"/>
      <c r="H43" s="367"/>
      <c r="I43" s="367"/>
      <c r="J43" s="367"/>
      <c r="K43" s="367"/>
      <c r="L43" s="367"/>
      <c r="M43" s="367"/>
      <c r="N43" s="367"/>
    </row>
    <row r="44" spans="1:15" ht="11.45" customHeight="1" x14ac:dyDescent="0.2">
      <c r="A44" s="333" t="s">
        <v>30</v>
      </c>
      <c r="B44" s="333"/>
      <c r="C44" s="333"/>
      <c r="D44" s="333"/>
      <c r="E44" s="333"/>
      <c r="F44" s="333"/>
      <c r="G44" s="333"/>
      <c r="H44" s="333"/>
      <c r="I44" s="333"/>
      <c r="J44" s="333"/>
      <c r="K44" s="333"/>
      <c r="L44" s="306" t="s">
        <v>31</v>
      </c>
      <c r="M44" s="306"/>
      <c r="N44" s="306"/>
    </row>
    <row r="45" spans="1:15" ht="17.25" customHeight="1" x14ac:dyDescent="0.2">
      <c r="A45" s="307"/>
      <c r="B45" s="307"/>
      <c r="C45" s="307"/>
      <c r="D45" s="307"/>
      <c r="E45" s="307"/>
      <c r="F45" s="307"/>
      <c r="G45" s="307"/>
      <c r="H45" s="307"/>
      <c r="I45" s="307"/>
      <c r="J45" s="307"/>
      <c r="K45" s="307"/>
      <c r="L45" s="443"/>
      <c r="M45" s="367"/>
      <c r="N45" s="367"/>
    </row>
    <row r="46" spans="1:15" ht="10.5" customHeight="1" x14ac:dyDescent="0.2">
      <c r="A46" s="407" t="s">
        <v>125</v>
      </c>
      <c r="B46" s="407"/>
      <c r="C46" s="407"/>
      <c r="D46" s="407"/>
      <c r="E46" s="407"/>
      <c r="F46" s="407"/>
      <c r="G46" s="407"/>
      <c r="H46" s="407"/>
      <c r="I46" s="407"/>
      <c r="J46" s="407"/>
      <c r="K46" s="407"/>
      <c r="L46" s="407"/>
      <c r="M46" s="407"/>
      <c r="N46" s="407"/>
    </row>
    <row r="47" spans="1:15" ht="11.1" customHeight="1" x14ac:dyDescent="0.2">
      <c r="A47" s="442" t="s">
        <v>222</v>
      </c>
      <c r="B47" s="442"/>
      <c r="C47" s="442"/>
      <c r="D47" s="442"/>
      <c r="E47" s="442"/>
      <c r="F47" s="442"/>
      <c r="G47" s="442"/>
      <c r="H47" s="442"/>
      <c r="I47" s="442"/>
      <c r="J47" s="442"/>
      <c r="K47" s="442"/>
      <c r="L47" s="442"/>
      <c r="M47" s="442"/>
      <c r="N47" s="442"/>
    </row>
    <row r="48" spans="1:15" ht="12" customHeight="1" x14ac:dyDescent="0.2">
      <c r="A48" s="119"/>
      <c r="B48" s="120"/>
      <c r="C48" s="120"/>
      <c r="D48" s="120"/>
      <c r="E48" s="120"/>
      <c r="F48" s="120"/>
      <c r="G48" s="120"/>
      <c r="H48" s="120"/>
      <c r="I48" s="120"/>
      <c r="J48" s="120"/>
      <c r="K48" s="120"/>
      <c r="L48" s="120"/>
      <c r="M48" s="120"/>
      <c r="N48" s="120"/>
      <c r="O48" s="112"/>
    </row>
  </sheetData>
  <sheetProtection selectLockedCells="1" selectUnlockedCells="1"/>
  <mergeCells count="31">
    <mergeCell ref="G42:N42"/>
    <mergeCell ref="E9:E11"/>
    <mergeCell ref="A46:N46"/>
    <mergeCell ref="A5:N5"/>
    <mergeCell ref="A47:N47"/>
    <mergeCell ref="M7:N7"/>
    <mergeCell ref="G43:N43"/>
    <mergeCell ref="A44:K44"/>
    <mergeCell ref="L44:N44"/>
    <mergeCell ref="M8:N8"/>
    <mergeCell ref="A45:K45"/>
    <mergeCell ref="G10:H10"/>
    <mergeCell ref="L45:N45"/>
    <mergeCell ref="I10:J10"/>
    <mergeCell ref="K10:L10"/>
    <mergeCell ref="M10:N10"/>
    <mergeCell ref="A1:N2"/>
    <mergeCell ref="K9:N9"/>
    <mergeCell ref="A3:L4"/>
    <mergeCell ref="M3:N3"/>
    <mergeCell ref="M4:N4"/>
    <mergeCell ref="A7:B7"/>
    <mergeCell ref="C7:L7"/>
    <mergeCell ref="G9:J9"/>
    <mergeCell ref="A9:C11"/>
    <mergeCell ref="F9:F11"/>
    <mergeCell ref="A43:F43"/>
    <mergeCell ref="A38:C38"/>
    <mergeCell ref="A41:F41"/>
    <mergeCell ref="D9:D11"/>
    <mergeCell ref="A42:F42"/>
  </mergeCells>
  <phoneticPr fontId="18" type="noConversion"/>
  <printOptions horizontalCentered="1"/>
  <pageMargins left="0.78740157480314965" right="1.1811023622047245" top="0.74803149606299213" bottom="0.27559055118110237" header="0.51181102362204722" footer="0.51181102362204722"/>
  <pageSetup paperSize="9" scale="91" firstPageNumber="0" orientation="landscape" horizontalDpi="4294967294" verticalDpi="4294967294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showGridLines="0" view="pageBreakPreview" topLeftCell="A7" zoomScaleSheetLayoutView="100" workbookViewId="0">
      <pane ySplit="1" activePane="bottomLeft"/>
      <selection activeCell="L25" sqref="L25"/>
      <selection pane="bottomLeft" activeCell="F12" sqref="F12"/>
    </sheetView>
  </sheetViews>
  <sheetFormatPr defaultColWidth="11.42578125" defaultRowHeight="15" customHeight="1" x14ac:dyDescent="0.2"/>
  <cols>
    <col min="1" max="1" width="5.42578125" style="105" customWidth="1"/>
    <col min="2" max="2" width="18.42578125" style="105" customWidth="1"/>
    <col min="3" max="3" width="23.140625" style="105" customWidth="1"/>
    <col min="4" max="4" width="6.140625" style="105" customWidth="1"/>
    <col min="5" max="5" width="8.140625" style="105" customWidth="1"/>
    <col min="6" max="6" width="13.85546875" style="105" customWidth="1"/>
    <col min="7" max="7" width="13.85546875" style="121" customWidth="1"/>
    <col min="8" max="16384" width="11.42578125" style="105"/>
  </cols>
  <sheetData>
    <row r="1" spans="1:7" ht="15" customHeight="1" x14ac:dyDescent="0.2">
      <c r="A1" s="440"/>
      <c r="B1" s="440"/>
      <c r="C1" s="440"/>
      <c r="D1" s="440"/>
      <c r="E1" s="440"/>
      <c r="F1" s="440"/>
      <c r="G1" s="440"/>
    </row>
    <row r="2" spans="1:7" ht="15" customHeight="1" x14ac:dyDescent="0.2">
      <c r="A2" s="441"/>
      <c r="B2" s="441"/>
      <c r="C2" s="441"/>
      <c r="D2" s="441"/>
      <c r="E2" s="441"/>
      <c r="F2" s="441"/>
      <c r="G2" s="441"/>
    </row>
    <row r="3" spans="1:7" ht="15" customHeight="1" x14ac:dyDescent="0.2">
      <c r="A3" s="327" t="s">
        <v>126</v>
      </c>
      <c r="B3" s="327"/>
      <c r="C3" s="327"/>
      <c r="D3" s="327"/>
      <c r="E3" s="327"/>
      <c r="F3" s="327"/>
      <c r="G3" s="5" t="s">
        <v>4</v>
      </c>
    </row>
    <row r="4" spans="1:7" ht="15" customHeight="1" x14ac:dyDescent="0.2">
      <c r="A4" s="327"/>
      <c r="B4" s="327"/>
      <c r="C4" s="327"/>
      <c r="D4" s="327"/>
      <c r="E4" s="327"/>
      <c r="F4" s="327"/>
      <c r="G4" s="41" t="s">
        <v>127</v>
      </c>
    </row>
    <row r="5" spans="1:7" ht="12.6" customHeight="1" x14ac:dyDescent="0.2">
      <c r="A5" s="330" t="s">
        <v>6</v>
      </c>
      <c r="B5" s="330"/>
      <c r="C5" s="330"/>
      <c r="D5" s="330"/>
      <c r="E5" s="330"/>
      <c r="F5" s="330"/>
      <c r="G5" s="330"/>
    </row>
    <row r="6" spans="1:7" ht="12.6" customHeight="1" x14ac:dyDescent="0.2">
      <c r="A6" s="122"/>
      <c r="B6" s="112"/>
      <c r="C6" s="112"/>
      <c r="D6" s="112"/>
      <c r="E6" s="112"/>
      <c r="F6" s="112"/>
      <c r="G6" s="123"/>
    </row>
    <row r="7" spans="1:7" ht="12.6" customHeight="1" x14ac:dyDescent="0.2">
      <c r="A7" s="124" t="s">
        <v>7</v>
      </c>
      <c r="B7" s="125"/>
      <c r="C7" s="306" t="s">
        <v>8</v>
      </c>
      <c r="D7" s="306"/>
      <c r="E7" s="306"/>
      <c r="F7" s="306"/>
      <c r="G7" s="126" t="s">
        <v>9</v>
      </c>
    </row>
    <row r="8" spans="1:7" ht="12.6" customHeight="1" x14ac:dyDescent="0.2">
      <c r="A8" s="11" t="s">
        <v>202</v>
      </c>
      <c r="B8" s="44"/>
      <c r="C8" s="11" t="s">
        <v>220</v>
      </c>
      <c r="D8" s="106"/>
      <c r="E8" s="106"/>
      <c r="F8" s="73"/>
      <c r="G8" s="13"/>
    </row>
    <row r="9" spans="1:7" ht="12.6" customHeight="1" x14ac:dyDescent="0.2">
      <c r="A9" s="455" t="s">
        <v>128</v>
      </c>
      <c r="B9" s="456" t="s">
        <v>101</v>
      </c>
      <c r="C9" s="456"/>
      <c r="D9" s="456"/>
      <c r="E9" s="456"/>
      <c r="F9" s="376" t="s">
        <v>129</v>
      </c>
      <c r="G9" s="376"/>
    </row>
    <row r="10" spans="1:7" ht="12.6" customHeight="1" x14ac:dyDescent="0.2">
      <c r="A10" s="455"/>
      <c r="B10" s="456"/>
      <c r="C10" s="456"/>
      <c r="D10" s="456"/>
      <c r="E10" s="456"/>
      <c r="F10" s="129" t="s">
        <v>130</v>
      </c>
      <c r="G10" s="130" t="s">
        <v>131</v>
      </c>
    </row>
    <row r="11" spans="1:7" s="112" customFormat="1" ht="36.75" customHeight="1" x14ac:dyDescent="0.2">
      <c r="A11" s="131">
        <v>1</v>
      </c>
      <c r="B11" s="445" t="s">
        <v>132</v>
      </c>
      <c r="C11" s="445"/>
      <c r="D11" s="445"/>
      <c r="E11" s="445"/>
      <c r="F11" s="132">
        <v>10</v>
      </c>
      <c r="G11" s="133">
        <f>ROUND(F11/$F$38*FSUP!N$33,2)</f>
        <v>0</v>
      </c>
    </row>
    <row r="12" spans="1:7" s="112" customFormat="1" ht="24" customHeight="1" x14ac:dyDescent="0.2">
      <c r="A12" s="131">
        <v>2</v>
      </c>
      <c r="B12" s="446" t="s">
        <v>133</v>
      </c>
      <c r="C12" s="446"/>
      <c r="D12" s="446"/>
      <c r="E12" s="446"/>
      <c r="F12" s="132">
        <v>3</v>
      </c>
      <c r="G12" s="133">
        <f>ROUND(F12/$F$38*FSUP!N$33,2)</f>
        <v>0</v>
      </c>
    </row>
    <row r="13" spans="1:7" s="112" customFormat="1" ht="24.75" customHeight="1" x14ac:dyDescent="0.2">
      <c r="A13" s="131">
        <v>3</v>
      </c>
      <c r="B13" s="446" t="s">
        <v>134</v>
      </c>
      <c r="C13" s="446"/>
      <c r="D13" s="446"/>
      <c r="E13" s="446"/>
      <c r="F13" s="132">
        <v>2</v>
      </c>
      <c r="G13" s="133">
        <f>ROUND(F13/$F$38*FSUP!N$33,2)</f>
        <v>0</v>
      </c>
    </row>
    <row r="14" spans="1:7" s="112" customFormat="1" ht="15" customHeight="1" x14ac:dyDescent="0.2">
      <c r="A14" s="134"/>
      <c r="B14" s="135"/>
      <c r="C14" s="135"/>
      <c r="D14" s="135"/>
      <c r="E14" s="136"/>
      <c r="F14" s="132"/>
      <c r="G14" s="133"/>
    </row>
    <row r="15" spans="1:7" s="112" customFormat="1" ht="15" customHeight="1" x14ac:dyDescent="0.2">
      <c r="A15" s="137"/>
      <c r="B15" s="138"/>
      <c r="C15" s="138"/>
      <c r="D15" s="138"/>
      <c r="E15" s="114"/>
      <c r="F15" s="139"/>
      <c r="G15" s="133"/>
    </row>
    <row r="16" spans="1:7" s="112" customFormat="1" ht="15" customHeight="1" x14ac:dyDescent="0.2">
      <c r="A16" s="140"/>
      <c r="B16" s="141"/>
      <c r="C16" s="141"/>
      <c r="D16" s="141"/>
      <c r="E16" s="142"/>
      <c r="F16" s="139"/>
      <c r="G16" s="133"/>
    </row>
    <row r="17" spans="1:7" s="112" customFormat="1" ht="15" customHeight="1" x14ac:dyDescent="0.2">
      <c r="A17" s="140"/>
      <c r="B17" s="141"/>
      <c r="C17" s="141"/>
      <c r="D17" s="141"/>
      <c r="E17" s="142"/>
      <c r="F17" s="139"/>
      <c r="G17" s="133"/>
    </row>
    <row r="18" spans="1:7" s="112" customFormat="1" ht="15" customHeight="1" x14ac:dyDescent="0.2">
      <c r="A18" s="137"/>
      <c r="B18" s="141"/>
      <c r="C18" s="141"/>
      <c r="D18" s="141"/>
      <c r="E18" s="142"/>
      <c r="F18" s="143"/>
      <c r="G18" s="133"/>
    </row>
    <row r="19" spans="1:7" s="112" customFormat="1" ht="15" customHeight="1" x14ac:dyDescent="0.2">
      <c r="A19" s="137"/>
      <c r="B19" s="141"/>
      <c r="C19" s="141"/>
      <c r="D19" s="141"/>
      <c r="E19" s="142"/>
      <c r="F19" s="143"/>
      <c r="G19" s="133"/>
    </row>
    <row r="20" spans="1:7" s="112" customFormat="1" ht="15" customHeight="1" x14ac:dyDescent="0.2">
      <c r="A20" s="140"/>
      <c r="B20" s="141"/>
      <c r="C20" s="141"/>
      <c r="D20" s="141"/>
      <c r="E20" s="142"/>
      <c r="F20" s="143"/>
      <c r="G20" s="133"/>
    </row>
    <row r="21" spans="1:7" s="112" customFormat="1" ht="15" customHeight="1" x14ac:dyDescent="0.2">
      <c r="A21" s="140"/>
      <c r="B21" s="141"/>
      <c r="C21" s="141"/>
      <c r="D21" s="141"/>
      <c r="E21" s="142"/>
      <c r="F21" s="143"/>
      <c r="G21" s="133"/>
    </row>
    <row r="22" spans="1:7" s="112" customFormat="1" ht="15" customHeight="1" x14ac:dyDescent="0.2">
      <c r="A22" s="140"/>
      <c r="B22" s="141"/>
      <c r="C22" s="141"/>
      <c r="D22" s="141"/>
      <c r="E22" s="142"/>
      <c r="F22" s="143"/>
      <c r="G22" s="133"/>
    </row>
    <row r="23" spans="1:7" s="112" customFormat="1" ht="15" customHeight="1" x14ac:dyDescent="0.2">
      <c r="A23" s="140"/>
      <c r="B23" s="141"/>
      <c r="C23" s="141"/>
      <c r="D23" s="141"/>
      <c r="E23" s="142"/>
      <c r="F23" s="143"/>
      <c r="G23" s="133"/>
    </row>
    <row r="24" spans="1:7" s="112" customFormat="1" ht="15" customHeight="1" x14ac:dyDescent="0.2">
      <c r="A24" s="137"/>
      <c r="B24" s="141"/>
      <c r="C24" s="141"/>
      <c r="D24" s="141"/>
      <c r="E24" s="142"/>
      <c r="F24" s="143"/>
      <c r="G24" s="133"/>
    </row>
    <row r="25" spans="1:7" s="112" customFormat="1" ht="15" customHeight="1" x14ac:dyDescent="0.2">
      <c r="A25" s="140"/>
      <c r="B25" s="141"/>
      <c r="C25" s="141"/>
      <c r="D25" s="141"/>
      <c r="E25" s="142"/>
      <c r="F25" s="143"/>
      <c r="G25" s="133"/>
    </row>
    <row r="26" spans="1:7" s="112" customFormat="1" ht="15" customHeight="1" x14ac:dyDescent="0.2">
      <c r="A26" s="140"/>
      <c r="B26" s="141"/>
      <c r="C26" s="141"/>
      <c r="D26" s="141"/>
      <c r="E26" s="142"/>
      <c r="F26" s="143"/>
      <c r="G26" s="133"/>
    </row>
    <row r="27" spans="1:7" s="112" customFormat="1" ht="15" customHeight="1" x14ac:dyDescent="0.2">
      <c r="A27" s="137"/>
      <c r="B27" s="141"/>
      <c r="C27" s="141"/>
      <c r="D27" s="141"/>
      <c r="E27" s="142"/>
      <c r="F27" s="143"/>
      <c r="G27" s="133"/>
    </row>
    <row r="28" spans="1:7" s="112" customFormat="1" ht="15" customHeight="1" x14ac:dyDescent="0.2">
      <c r="A28" s="137"/>
      <c r="B28" s="141"/>
      <c r="C28" s="141"/>
      <c r="D28" s="141"/>
      <c r="E28" s="142"/>
      <c r="F28" s="143"/>
      <c r="G28" s="133"/>
    </row>
    <row r="29" spans="1:7" s="112" customFormat="1" ht="15" customHeight="1" x14ac:dyDescent="0.2">
      <c r="A29" s="140"/>
      <c r="B29" s="141"/>
      <c r="C29" s="141"/>
      <c r="D29" s="141"/>
      <c r="E29" s="142"/>
      <c r="F29" s="143"/>
      <c r="G29" s="133"/>
    </row>
    <row r="30" spans="1:7" s="112" customFormat="1" ht="15" customHeight="1" x14ac:dyDescent="0.2">
      <c r="A30" s="140"/>
      <c r="B30" s="141"/>
      <c r="C30" s="141"/>
      <c r="D30" s="141"/>
      <c r="E30" s="142"/>
      <c r="F30" s="143"/>
      <c r="G30" s="133"/>
    </row>
    <row r="31" spans="1:7" s="112" customFormat="1" ht="15" customHeight="1" x14ac:dyDescent="0.2">
      <c r="A31" s="140"/>
      <c r="B31" s="141"/>
      <c r="C31" s="141"/>
      <c r="D31" s="141"/>
      <c r="E31" s="142"/>
      <c r="F31" s="143"/>
      <c r="G31" s="133"/>
    </row>
    <row r="32" spans="1:7" s="112" customFormat="1" ht="15" customHeight="1" x14ac:dyDescent="0.2">
      <c r="A32" s="140"/>
      <c r="B32" s="141"/>
      <c r="C32" s="141"/>
      <c r="D32" s="141"/>
      <c r="E32" s="142"/>
      <c r="F32" s="143"/>
      <c r="G32" s="133"/>
    </row>
    <row r="33" spans="1:7" s="112" customFormat="1" ht="15" customHeight="1" x14ac:dyDescent="0.2">
      <c r="A33" s="137"/>
      <c r="B33" s="141"/>
      <c r="C33" s="141"/>
      <c r="D33" s="141"/>
      <c r="E33" s="142"/>
      <c r="F33" s="143"/>
      <c r="G33" s="133"/>
    </row>
    <row r="34" spans="1:7" s="112" customFormat="1" ht="15" customHeight="1" x14ac:dyDescent="0.2">
      <c r="A34" s="140"/>
      <c r="B34" s="141"/>
      <c r="C34" s="141"/>
      <c r="D34" s="141"/>
      <c r="E34" s="142"/>
      <c r="F34" s="143"/>
      <c r="G34" s="133"/>
    </row>
    <row r="35" spans="1:7" s="112" customFormat="1" ht="15" customHeight="1" x14ac:dyDescent="0.2">
      <c r="A35" s="140"/>
      <c r="B35" s="141"/>
      <c r="C35" s="141"/>
      <c r="D35" s="141"/>
      <c r="E35" s="142"/>
      <c r="F35" s="143"/>
      <c r="G35" s="133"/>
    </row>
    <row r="36" spans="1:7" s="112" customFormat="1" ht="15" customHeight="1" x14ac:dyDescent="0.2">
      <c r="A36" s="137"/>
      <c r="B36" s="141"/>
      <c r="C36" s="141"/>
      <c r="D36" s="141"/>
      <c r="E36" s="142"/>
      <c r="F36" s="143"/>
      <c r="G36" s="133"/>
    </row>
    <row r="37" spans="1:7" s="112" customFormat="1" ht="15" customHeight="1" x14ac:dyDescent="0.2">
      <c r="A37" s="137"/>
      <c r="B37" s="141"/>
      <c r="C37" s="141"/>
      <c r="D37" s="141"/>
      <c r="E37" s="142"/>
      <c r="F37" s="143"/>
      <c r="G37" s="133"/>
    </row>
    <row r="38" spans="1:7" ht="20.100000000000001" customHeight="1" x14ac:dyDescent="0.2">
      <c r="A38" s="122"/>
      <c r="B38" s="447" t="s">
        <v>135</v>
      </c>
      <c r="C38" s="447"/>
      <c r="D38" s="447"/>
      <c r="E38" s="447"/>
      <c r="F38" s="144">
        <f>SUM(F11:F22)</f>
        <v>15</v>
      </c>
      <c r="G38" s="145">
        <f>SUM(G11:G37)</f>
        <v>0</v>
      </c>
    </row>
    <row r="39" spans="1:7" ht="1.5" customHeight="1" thickBot="1" x14ac:dyDescent="0.25">
      <c r="A39" s="146"/>
      <c r="B39" s="147"/>
      <c r="C39" s="147"/>
      <c r="D39" s="147"/>
      <c r="E39" s="147"/>
      <c r="F39" s="147"/>
      <c r="G39" s="148"/>
    </row>
    <row r="40" spans="1:7" ht="24.95" customHeight="1" thickTop="1" x14ac:dyDescent="0.2">
      <c r="A40" s="448" t="s">
        <v>226</v>
      </c>
      <c r="B40" s="449"/>
      <c r="C40" s="450"/>
      <c r="D40" s="448" t="s">
        <v>227</v>
      </c>
      <c r="E40" s="451"/>
      <c r="F40" s="451"/>
      <c r="G40" s="452"/>
    </row>
    <row r="41" spans="1:7" ht="24.95" customHeight="1" x14ac:dyDescent="0.2">
      <c r="A41" s="124" t="s">
        <v>30</v>
      </c>
      <c r="B41" s="152"/>
      <c r="C41" s="152"/>
      <c r="D41" s="152"/>
      <c r="E41" s="125"/>
      <c r="F41" s="453" t="s">
        <v>228</v>
      </c>
      <c r="G41" s="454"/>
    </row>
    <row r="42" spans="1:7" ht="15" customHeight="1" x14ac:dyDescent="0.2">
      <c r="A42" s="124" t="s">
        <v>136</v>
      </c>
      <c r="B42" s="152"/>
      <c r="C42" s="152"/>
      <c r="D42" s="152"/>
      <c r="E42" s="152"/>
      <c r="F42" s="152"/>
      <c r="G42" s="153"/>
    </row>
    <row r="43" spans="1:7" ht="15" customHeight="1" x14ac:dyDescent="0.2">
      <c r="A43" s="333" t="s">
        <v>137</v>
      </c>
      <c r="B43" s="333"/>
      <c r="C43" s="333"/>
      <c r="D43" s="333"/>
      <c r="E43" s="333"/>
      <c r="F43" s="333"/>
      <c r="G43" s="333"/>
    </row>
    <row r="44" spans="1:7" ht="15" customHeight="1" x14ac:dyDescent="0.2">
      <c r="A44" s="333" t="s">
        <v>138</v>
      </c>
      <c r="B44" s="333"/>
      <c r="C44" s="333"/>
      <c r="D44" s="333"/>
      <c r="E44" s="333"/>
      <c r="F44" s="333"/>
      <c r="G44" s="333"/>
    </row>
    <row r="45" spans="1:7" ht="15" customHeight="1" x14ac:dyDescent="0.2">
      <c r="A45" s="42"/>
      <c r="B45" s="43"/>
      <c r="C45" s="43"/>
      <c r="D45" s="43"/>
      <c r="E45" s="43"/>
      <c r="F45" s="43"/>
      <c r="G45" s="154"/>
    </row>
  </sheetData>
  <sheetProtection selectLockedCells="1" selectUnlockedCells="1"/>
  <mergeCells count="16">
    <mergeCell ref="A1:G2"/>
    <mergeCell ref="A3:F4"/>
    <mergeCell ref="A5:G5"/>
    <mergeCell ref="C7:F7"/>
    <mergeCell ref="A9:A10"/>
    <mergeCell ref="B9:E10"/>
    <mergeCell ref="F9:G9"/>
    <mergeCell ref="A44:G44"/>
    <mergeCell ref="B11:E11"/>
    <mergeCell ref="B12:E12"/>
    <mergeCell ref="B13:E13"/>
    <mergeCell ref="B38:E38"/>
    <mergeCell ref="A43:G43"/>
    <mergeCell ref="A40:C40"/>
    <mergeCell ref="D40:G40"/>
    <mergeCell ref="F41:G41"/>
  </mergeCells>
  <phoneticPr fontId="18" type="noConversion"/>
  <printOptions horizontalCentered="1"/>
  <pageMargins left="0.59055118110236227" right="0.39370078740157483" top="1.1811023622047245" bottom="0.59055118110236227" header="0.51181102362204722" footer="0.51181102362204722"/>
  <pageSetup paperSize="9" scale="95" firstPageNumber="0" orientation="portrait" horizontalDpi="4294967294" verticalDpi="4294967294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showGridLines="0" view="pageBreakPreview" zoomScale="130" zoomScaleSheetLayoutView="130" workbookViewId="0">
      <pane ySplit="1" activePane="bottomLeft"/>
      <selection activeCell="L25" sqref="L25"/>
      <selection pane="bottomLeft" activeCell="A37" sqref="A37"/>
    </sheetView>
  </sheetViews>
  <sheetFormatPr defaultColWidth="11.42578125" defaultRowHeight="15" customHeight="1" x14ac:dyDescent="0.2"/>
  <cols>
    <col min="1" max="1" width="3.85546875" style="105" customWidth="1"/>
    <col min="2" max="2" width="13.42578125" style="105" customWidth="1"/>
    <col min="3" max="3" width="11.42578125" style="105"/>
    <col min="4" max="4" width="9.85546875" style="105" customWidth="1"/>
    <col min="5" max="5" width="10.85546875" style="105" customWidth="1"/>
    <col min="6" max="6" width="12.42578125" style="105" customWidth="1"/>
    <col min="7" max="7" width="13.28515625" style="105" customWidth="1"/>
    <col min="8" max="8" width="13.140625" style="105" customWidth="1"/>
    <col min="9" max="9" width="11.42578125" style="105"/>
    <col min="10" max="10" width="13.85546875" style="105" bestFit="1" customWidth="1"/>
    <col min="11" max="16384" width="11.42578125" style="105"/>
  </cols>
  <sheetData>
    <row r="1" spans="1:8" ht="15" customHeight="1" x14ac:dyDescent="0.2">
      <c r="A1" s="440"/>
      <c r="B1" s="440"/>
      <c r="C1" s="440"/>
      <c r="D1" s="440"/>
      <c r="E1" s="440"/>
      <c r="F1" s="440"/>
      <c r="G1" s="440"/>
      <c r="H1" s="440"/>
    </row>
    <row r="2" spans="1:8" ht="15" customHeight="1" x14ac:dyDescent="0.2">
      <c r="A2" s="441"/>
      <c r="B2" s="441"/>
      <c r="C2" s="441"/>
      <c r="D2" s="441"/>
      <c r="E2" s="441"/>
      <c r="F2" s="441"/>
      <c r="G2" s="441"/>
      <c r="H2" s="441"/>
    </row>
    <row r="3" spans="1:8" ht="15" customHeight="1" x14ac:dyDescent="0.2">
      <c r="A3" s="327" t="s">
        <v>139</v>
      </c>
      <c r="B3" s="327"/>
      <c r="C3" s="327"/>
      <c r="D3" s="327"/>
      <c r="E3" s="327"/>
      <c r="F3" s="327"/>
      <c r="G3" s="327"/>
      <c r="H3" s="5" t="s">
        <v>4</v>
      </c>
    </row>
    <row r="4" spans="1:8" ht="15" customHeight="1" x14ac:dyDescent="0.2">
      <c r="A4" s="327"/>
      <c r="B4" s="327"/>
      <c r="C4" s="327"/>
      <c r="D4" s="327"/>
      <c r="E4" s="327"/>
      <c r="F4" s="327"/>
      <c r="G4" s="327"/>
      <c r="H4" s="41" t="s">
        <v>140</v>
      </c>
    </row>
    <row r="5" spans="1:8" ht="12.6" customHeight="1" x14ac:dyDescent="0.2">
      <c r="A5" s="330" t="s">
        <v>6</v>
      </c>
      <c r="B5" s="330"/>
      <c r="C5" s="330"/>
      <c r="D5" s="330"/>
      <c r="E5" s="330"/>
      <c r="F5" s="330"/>
      <c r="G5" s="330"/>
      <c r="H5" s="330"/>
    </row>
    <row r="6" spans="1:8" ht="12.6" customHeight="1" x14ac:dyDescent="0.2">
      <c r="A6" s="321"/>
      <c r="B6" s="321"/>
      <c r="C6" s="321"/>
      <c r="D6" s="321"/>
      <c r="E6" s="321"/>
      <c r="F6" s="321"/>
      <c r="G6" s="321"/>
      <c r="H6" s="321"/>
    </row>
    <row r="7" spans="1:8" ht="12.6" customHeight="1" x14ac:dyDescent="0.2">
      <c r="A7" s="124" t="s">
        <v>7</v>
      </c>
      <c r="B7" s="125"/>
      <c r="C7" s="306" t="s">
        <v>8</v>
      </c>
      <c r="D7" s="306"/>
      <c r="E7" s="306"/>
      <c r="F7" s="306"/>
      <c r="G7" s="306"/>
      <c r="H7" s="6" t="s">
        <v>9</v>
      </c>
    </row>
    <row r="8" spans="1:8" ht="12.6" customHeight="1" x14ac:dyDescent="0.2">
      <c r="A8" s="11" t="s">
        <v>202</v>
      </c>
      <c r="B8" s="44"/>
      <c r="C8" s="11" t="s">
        <v>220</v>
      </c>
      <c r="D8" s="106"/>
      <c r="E8" s="106"/>
      <c r="F8" s="106"/>
      <c r="G8" s="73"/>
      <c r="H8" s="155"/>
    </row>
    <row r="9" spans="1:8" ht="12.6" customHeight="1" x14ac:dyDescent="0.2">
      <c r="A9" s="455" t="s">
        <v>141</v>
      </c>
      <c r="B9" s="455"/>
      <c r="C9" s="455"/>
      <c r="D9" s="455"/>
      <c r="E9" s="455"/>
      <c r="F9" s="376" t="s">
        <v>129</v>
      </c>
      <c r="G9" s="376"/>
      <c r="H9" s="376"/>
    </row>
    <row r="10" spans="1:8" ht="12.6" customHeight="1" x14ac:dyDescent="0.2">
      <c r="A10" s="455"/>
      <c r="B10" s="455"/>
      <c r="C10" s="455"/>
      <c r="D10" s="455"/>
      <c r="E10" s="455"/>
      <c r="F10" s="129" t="s">
        <v>142</v>
      </c>
      <c r="G10" s="129" t="s">
        <v>143</v>
      </c>
      <c r="H10" s="129" t="s">
        <v>131</v>
      </c>
    </row>
    <row r="11" spans="1:8" s="112" customFormat="1" ht="15" customHeight="1" x14ac:dyDescent="0.2">
      <c r="A11" s="461"/>
      <c r="B11" s="461"/>
      <c r="C11" s="461"/>
      <c r="D11" s="461"/>
      <c r="E11" s="461"/>
      <c r="F11" s="55"/>
      <c r="G11" s="55"/>
      <c r="H11" s="55"/>
    </row>
    <row r="12" spans="1:8" s="112" customFormat="1" ht="15" customHeight="1" x14ac:dyDescent="0.2">
      <c r="A12" s="468" t="s">
        <v>221</v>
      </c>
      <c r="B12" s="468"/>
      <c r="C12" s="468"/>
      <c r="D12" s="468"/>
      <c r="E12" s="468"/>
      <c r="F12" s="156">
        <v>5</v>
      </c>
      <c r="G12" s="157">
        <f>(1/(1-$F$29/100))*F12</f>
        <v>5.8309037900874632</v>
      </c>
      <c r="H12" s="158">
        <f>ROUND(G12/G$29*FSUP!N$35,2)</f>
        <v>0</v>
      </c>
    </row>
    <row r="13" spans="1:8" s="112" customFormat="1" ht="15" customHeight="1" x14ac:dyDescent="0.2">
      <c r="A13" s="459" t="s">
        <v>144</v>
      </c>
      <c r="B13" s="459"/>
      <c r="C13" s="459"/>
      <c r="D13" s="459"/>
      <c r="E13" s="459"/>
      <c r="F13" s="156">
        <v>1.65</v>
      </c>
      <c r="G13" s="157">
        <f>(1/(1-$F$29/100))*F13</f>
        <v>1.9241982507288626</v>
      </c>
      <c r="H13" s="158">
        <f>ROUND(G13/G$29*FSUP!N$35,2)</f>
        <v>0</v>
      </c>
    </row>
    <row r="14" spans="1:8" s="112" customFormat="1" ht="15" customHeight="1" x14ac:dyDescent="0.2">
      <c r="A14" s="459" t="s">
        <v>145</v>
      </c>
      <c r="B14" s="459"/>
      <c r="C14" s="459"/>
      <c r="D14" s="459"/>
      <c r="E14" s="459"/>
      <c r="F14" s="156">
        <v>7.6</v>
      </c>
      <c r="G14" s="157">
        <f>(1/(1-$F$29/100))*F14</f>
        <v>8.8629737609329435</v>
      </c>
      <c r="H14" s="158">
        <f>ROUND(G14/G$29*FSUP!N$35,2)</f>
        <v>0</v>
      </c>
    </row>
    <row r="15" spans="1:8" s="112" customFormat="1" ht="15" customHeight="1" x14ac:dyDescent="0.2">
      <c r="A15" s="459"/>
      <c r="B15" s="459"/>
      <c r="C15" s="459"/>
      <c r="D15" s="459"/>
      <c r="E15" s="459"/>
      <c r="F15" s="156"/>
      <c r="G15" s="55"/>
      <c r="H15" s="55"/>
    </row>
    <row r="16" spans="1:8" s="112" customFormat="1" ht="15" customHeight="1" x14ac:dyDescent="0.2">
      <c r="A16" s="159"/>
      <c r="B16" s="160"/>
      <c r="C16" s="160"/>
      <c r="D16" s="160"/>
      <c r="E16" s="160"/>
      <c r="F16" s="156"/>
      <c r="G16" s="55"/>
      <c r="H16" s="55"/>
    </row>
    <row r="17" spans="1:11" s="112" customFormat="1" ht="15" customHeight="1" x14ac:dyDescent="0.2">
      <c r="A17" s="159"/>
      <c r="B17" s="160"/>
      <c r="C17" s="160"/>
      <c r="D17" s="160"/>
      <c r="E17" s="160"/>
      <c r="F17" s="156"/>
      <c r="G17" s="55"/>
      <c r="H17" s="55"/>
    </row>
    <row r="18" spans="1:11" s="112" customFormat="1" ht="15" customHeight="1" x14ac:dyDescent="0.2">
      <c r="A18" s="159"/>
      <c r="B18" s="160"/>
      <c r="C18" s="160"/>
      <c r="D18" s="160"/>
      <c r="E18" s="160"/>
      <c r="F18" s="156"/>
      <c r="G18" s="55"/>
      <c r="H18" s="55"/>
    </row>
    <row r="19" spans="1:11" s="112" customFormat="1" ht="15" customHeight="1" x14ac:dyDescent="0.2">
      <c r="A19" s="159"/>
      <c r="B19" s="160"/>
      <c r="C19" s="160"/>
      <c r="D19" s="160"/>
      <c r="E19" s="160"/>
      <c r="F19" s="156"/>
      <c r="G19" s="55"/>
      <c r="H19" s="55"/>
    </row>
    <row r="20" spans="1:11" s="112" customFormat="1" ht="15" customHeight="1" x14ac:dyDescent="0.2">
      <c r="A20" s="159"/>
      <c r="B20" s="160"/>
      <c r="C20" s="160"/>
      <c r="D20" s="160"/>
      <c r="E20" s="160"/>
      <c r="F20" s="156"/>
      <c r="G20" s="55"/>
      <c r="H20" s="55"/>
    </row>
    <row r="21" spans="1:11" s="112" customFormat="1" ht="15" customHeight="1" x14ac:dyDescent="0.2">
      <c r="A21" s="457"/>
      <c r="B21" s="457"/>
      <c r="C21" s="457"/>
      <c r="D21" s="457"/>
      <c r="E21" s="457"/>
      <c r="F21" s="139"/>
      <c r="G21" s="55"/>
      <c r="H21" s="55"/>
    </row>
    <row r="22" spans="1:11" s="112" customFormat="1" ht="15" customHeight="1" x14ac:dyDescent="0.2">
      <c r="A22" s="458"/>
      <c r="B22" s="458"/>
      <c r="C22" s="458"/>
      <c r="D22" s="458"/>
      <c r="E22" s="458"/>
      <c r="F22" s="139"/>
      <c r="G22" s="55"/>
      <c r="H22" s="55"/>
    </row>
    <row r="23" spans="1:11" s="112" customFormat="1" ht="15" customHeight="1" x14ac:dyDescent="0.2">
      <c r="A23" s="460"/>
      <c r="B23" s="460"/>
      <c r="C23" s="460"/>
      <c r="D23" s="460"/>
      <c r="E23" s="460"/>
      <c r="F23" s="139"/>
      <c r="G23" s="55"/>
      <c r="H23" s="55"/>
    </row>
    <row r="24" spans="1:11" s="112" customFormat="1" ht="15" customHeight="1" x14ac:dyDescent="0.2">
      <c r="A24" s="461"/>
      <c r="B24" s="461"/>
      <c r="C24" s="461"/>
      <c r="D24" s="461"/>
      <c r="E24" s="461"/>
      <c r="F24" s="55"/>
      <c r="G24" s="55"/>
      <c r="H24" s="55"/>
    </row>
    <row r="25" spans="1:11" s="112" customFormat="1" ht="15" customHeight="1" x14ac:dyDescent="0.2">
      <c r="A25" s="458"/>
      <c r="B25" s="458"/>
      <c r="C25" s="458"/>
      <c r="D25" s="458"/>
      <c r="E25" s="458"/>
      <c r="F25" s="55"/>
      <c r="G25" s="55"/>
      <c r="H25" s="55"/>
    </row>
    <row r="26" spans="1:11" s="112" customFormat="1" ht="15" customHeight="1" x14ac:dyDescent="0.2">
      <c r="A26" s="458"/>
      <c r="B26" s="458"/>
      <c r="C26" s="458"/>
      <c r="D26" s="458"/>
      <c r="E26" s="458"/>
      <c r="F26" s="55"/>
      <c r="G26" s="55"/>
      <c r="H26" s="55"/>
    </row>
    <row r="27" spans="1:11" s="112" customFormat="1" ht="15" customHeight="1" x14ac:dyDescent="0.2">
      <c r="A27" s="461"/>
      <c r="B27" s="461"/>
      <c r="C27" s="461"/>
      <c r="D27" s="461"/>
      <c r="E27" s="461"/>
      <c r="F27" s="55"/>
      <c r="G27" s="55"/>
      <c r="H27" s="55"/>
    </row>
    <row r="28" spans="1:11" s="112" customFormat="1" ht="15" customHeight="1" x14ac:dyDescent="0.2">
      <c r="A28" s="461"/>
      <c r="B28" s="461"/>
      <c r="C28" s="461"/>
      <c r="D28" s="461"/>
      <c r="E28" s="461"/>
      <c r="F28" s="55"/>
      <c r="G28" s="55"/>
      <c r="H28" s="55"/>
      <c r="K28" s="228"/>
    </row>
    <row r="29" spans="1:11" ht="22.5" customHeight="1" x14ac:dyDescent="0.2">
      <c r="A29" s="465" t="s">
        <v>146</v>
      </c>
      <c r="B29" s="465"/>
      <c r="C29" s="465"/>
      <c r="D29" s="465"/>
      <c r="E29" s="465"/>
      <c r="F29" s="161">
        <f>SUM(F12:F28)</f>
        <v>14.25</v>
      </c>
      <c r="G29" s="161">
        <f>ROUND(SUM(G12:G14),2)</f>
        <v>16.62</v>
      </c>
      <c r="H29" s="162">
        <f>SUM(H12:H28)</f>
        <v>0</v>
      </c>
      <c r="I29" s="226"/>
      <c r="J29" s="225"/>
      <c r="K29" s="225"/>
    </row>
    <row r="30" spans="1:11" ht="12.6" customHeight="1" x14ac:dyDescent="0.2">
      <c r="A30" s="330" t="s">
        <v>28</v>
      </c>
      <c r="B30" s="330"/>
      <c r="C30" s="330"/>
      <c r="D30" s="330"/>
      <c r="E30" s="330"/>
      <c r="F30" s="330" t="s">
        <v>29</v>
      </c>
      <c r="G30" s="330"/>
      <c r="H30" s="330"/>
      <c r="J30" s="225"/>
    </row>
    <row r="31" spans="1:11" ht="12.6" customHeight="1" x14ac:dyDescent="0.2">
      <c r="A31" s="367"/>
      <c r="B31" s="367"/>
      <c r="C31" s="367"/>
      <c r="D31" s="367"/>
      <c r="E31" s="367"/>
      <c r="F31" s="367"/>
      <c r="G31" s="367"/>
      <c r="H31" s="367"/>
      <c r="J31" s="227"/>
    </row>
    <row r="32" spans="1:11" ht="12.6" customHeight="1" x14ac:dyDescent="0.2">
      <c r="A32" s="306" t="s">
        <v>30</v>
      </c>
      <c r="B32" s="306"/>
      <c r="C32" s="306"/>
      <c r="D32" s="306"/>
      <c r="E32" s="306"/>
      <c r="F32" s="306"/>
      <c r="G32" s="333" t="s">
        <v>31</v>
      </c>
      <c r="H32" s="333"/>
      <c r="J32" s="227"/>
    </row>
    <row r="33" spans="1:8" ht="12.6" customHeight="1" x14ac:dyDescent="0.2">
      <c r="A33" s="326"/>
      <c r="B33" s="326"/>
      <c r="C33" s="326"/>
      <c r="D33" s="326"/>
      <c r="E33" s="326"/>
      <c r="F33" s="326"/>
      <c r="G33" s="466"/>
      <c r="H33" s="467"/>
    </row>
    <row r="34" spans="1:8" ht="12" customHeight="1" x14ac:dyDescent="0.2">
      <c r="A34" s="462" t="s">
        <v>147</v>
      </c>
      <c r="B34" s="463"/>
      <c r="C34" s="463"/>
      <c r="D34" s="463"/>
      <c r="E34" s="463"/>
      <c r="F34" s="463"/>
      <c r="G34" s="463"/>
      <c r="H34" s="464"/>
    </row>
    <row r="35" spans="1:8" ht="12" customHeight="1" x14ac:dyDescent="0.2">
      <c r="A35" s="272" t="s">
        <v>148</v>
      </c>
      <c r="B35" s="256"/>
      <c r="C35" s="256"/>
      <c r="D35" s="256"/>
      <c r="E35" s="256"/>
      <c r="F35" s="256"/>
      <c r="G35" s="256"/>
      <c r="H35" s="273"/>
    </row>
    <row r="36" spans="1:8" ht="12" customHeight="1" x14ac:dyDescent="0.2">
      <c r="A36" s="272" t="str">
        <f>CONCATENATE("2 - DF = INDICAR OS % DE CADA TRIBUTO E A SOMA DOS MESMOS (ISS ",F12,"% + PIS 1,65% + COFINS 7,60% = ",F29,"%). ")</f>
        <v xml:space="preserve">2 - DF = INDICAR OS % DE CADA TRIBUTO E A SOMA DOS MESMOS (ISS 5% + PIS 1,65% + COFINS 7,60% = 14,25%). </v>
      </c>
      <c r="B36" s="256"/>
      <c r="C36" s="256"/>
      <c r="D36" s="256"/>
      <c r="E36" s="256"/>
      <c r="F36" s="256"/>
      <c r="G36" s="256"/>
      <c r="H36" s="271"/>
    </row>
    <row r="37" spans="1:8" ht="12" customHeight="1" x14ac:dyDescent="0.2">
      <c r="A37" s="272" t="s">
        <v>218</v>
      </c>
      <c r="B37" s="255"/>
      <c r="C37" s="255"/>
      <c r="D37" s="255"/>
      <c r="E37" s="255"/>
      <c r="F37" s="255"/>
      <c r="G37" s="256"/>
      <c r="H37" s="271"/>
    </row>
    <row r="38" spans="1:8" ht="12" customHeight="1" x14ac:dyDescent="0.2">
      <c r="A38" s="272" t="s">
        <v>219</v>
      </c>
      <c r="B38" s="256"/>
      <c r="C38" s="256"/>
      <c r="D38" s="256"/>
      <c r="E38" s="256"/>
      <c r="F38" s="256"/>
      <c r="G38" s="256"/>
      <c r="H38" s="271"/>
    </row>
    <row r="39" spans="1:8" ht="12" customHeight="1" x14ac:dyDescent="0.2">
      <c r="A39" s="274" t="s">
        <v>149</v>
      </c>
      <c r="B39" s="150"/>
      <c r="C39" s="150"/>
      <c r="D39" s="150"/>
      <c r="E39" s="150"/>
      <c r="F39" s="150"/>
      <c r="G39" s="150"/>
      <c r="H39" s="273"/>
    </row>
    <row r="40" spans="1:8" ht="12" customHeight="1" x14ac:dyDescent="0.2">
      <c r="A40" s="272" t="s">
        <v>232</v>
      </c>
      <c r="B40" s="256"/>
      <c r="C40" s="256"/>
      <c r="D40" s="256"/>
      <c r="E40" s="256"/>
      <c r="F40" s="256"/>
      <c r="G40" s="257"/>
      <c r="H40" s="275"/>
    </row>
    <row r="41" spans="1:8" ht="12" customHeight="1" x14ac:dyDescent="0.2">
      <c r="A41" s="276" t="s">
        <v>262</v>
      </c>
      <c r="B41" s="256"/>
      <c r="C41" s="256"/>
      <c r="D41" s="256"/>
      <c r="E41" s="256"/>
      <c r="F41" s="256"/>
      <c r="G41" s="256"/>
      <c r="H41" s="271"/>
    </row>
    <row r="42" spans="1:8" ht="12" customHeight="1" x14ac:dyDescent="0.2">
      <c r="A42" s="276" t="str">
        <f>CONCATENATE("DF' = { [ 1 / ( 1 - (",F29,"%) ] - 1 } x 100)")</f>
        <v>DF' = { [ 1 / ( 1 - (14,25%) ] - 1 } x 100)</v>
      </c>
      <c r="B42" s="256"/>
      <c r="C42" s="256"/>
      <c r="D42" s="256"/>
      <c r="E42" s="256"/>
      <c r="F42" s="256"/>
      <c r="G42" s="256"/>
      <c r="H42" s="271"/>
    </row>
    <row r="43" spans="1:8" ht="12" customHeight="1" x14ac:dyDescent="0.2">
      <c r="A43" s="277" t="str">
        <f>CONCATENATE("DF' = (",G29,"% . APLICAR O % ENCONTRADO NA LINHA H DO FSUP PARA CALCULAR AS DESPESAS FISCAIS)")</f>
        <v>DF' = (16,62% . APLICAR O % ENCONTRADO NA LINHA H DO FSUP PARA CALCULAR AS DESPESAS FISCAIS)</v>
      </c>
      <c r="B43" s="258"/>
      <c r="C43" s="258"/>
      <c r="D43" s="258"/>
      <c r="E43" s="258"/>
      <c r="F43" s="258"/>
      <c r="G43" s="258"/>
      <c r="H43" s="278"/>
    </row>
    <row r="44" spans="1:8" ht="12" customHeight="1" x14ac:dyDescent="0.2">
      <c r="A44" s="279" t="s">
        <v>223</v>
      </c>
      <c r="B44" s="258"/>
      <c r="C44" s="258"/>
      <c r="D44" s="258"/>
      <c r="E44" s="258"/>
      <c r="F44" s="258"/>
      <c r="G44" s="258"/>
      <c r="H44" s="278"/>
    </row>
    <row r="45" spans="1:8" s="112" customFormat="1" ht="12" customHeight="1" x14ac:dyDescent="0.2">
      <c r="A45" s="280" t="s">
        <v>223</v>
      </c>
      <c r="B45" s="281"/>
      <c r="C45" s="281"/>
      <c r="D45" s="281"/>
      <c r="E45" s="281"/>
      <c r="F45" s="281"/>
      <c r="G45" s="281"/>
      <c r="H45" s="282"/>
    </row>
  </sheetData>
  <sheetProtection selectLockedCells="1" selectUnlockedCells="1"/>
  <mergeCells count="30">
    <mergeCell ref="A1:H2"/>
    <mergeCell ref="A24:E24"/>
    <mergeCell ref="A26:E26"/>
    <mergeCell ref="A34:H34"/>
    <mergeCell ref="A28:E28"/>
    <mergeCell ref="A29:E29"/>
    <mergeCell ref="A30:E30"/>
    <mergeCell ref="F30:H30"/>
    <mergeCell ref="G33:H33"/>
    <mergeCell ref="A33:F33"/>
    <mergeCell ref="A9:E10"/>
    <mergeCell ref="A11:E11"/>
    <mergeCell ref="A12:E12"/>
    <mergeCell ref="A13:E13"/>
    <mergeCell ref="A27:E27"/>
    <mergeCell ref="F31:H31"/>
    <mergeCell ref="G32:H32"/>
    <mergeCell ref="A31:E31"/>
    <mergeCell ref="A21:E21"/>
    <mergeCell ref="A3:G4"/>
    <mergeCell ref="A5:H5"/>
    <mergeCell ref="A6:H6"/>
    <mergeCell ref="C7:G7"/>
    <mergeCell ref="A32:F32"/>
    <mergeCell ref="F9:H9"/>
    <mergeCell ref="A25:E25"/>
    <mergeCell ref="A15:E15"/>
    <mergeCell ref="A22:E22"/>
    <mergeCell ref="A23:E23"/>
    <mergeCell ref="A14:E14"/>
  </mergeCells>
  <phoneticPr fontId="18" type="noConversion"/>
  <printOptions horizontalCentered="1"/>
  <pageMargins left="1.1812499999999999" right="0.59027777777777779" top="1.1812499999999999" bottom="0.59027777777777779" header="0.51180555555555551" footer="0.51180555555555551"/>
  <pageSetup paperSize="9" scale="95" firstPageNumber="0" orientation="portrait" horizontalDpi="4294967294" verticalDpi="4294967294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view="pageBreakPreview" topLeftCell="A25" zoomScale="140" zoomScaleSheetLayoutView="140" workbookViewId="0">
      <pane ySplit="1" activePane="bottomLeft"/>
      <selection activeCell="L25" sqref="L25"/>
      <selection pane="bottomLeft" activeCell="F55" sqref="F55"/>
    </sheetView>
  </sheetViews>
  <sheetFormatPr defaultRowHeight="12.75" x14ac:dyDescent="0.2"/>
  <cols>
    <col min="1" max="1" width="6" customWidth="1"/>
    <col min="2" max="2" width="14" customWidth="1"/>
    <col min="3" max="3" width="24.7109375" customWidth="1"/>
    <col min="4" max="4" width="7.42578125" customWidth="1"/>
    <col min="5" max="5" width="9.5703125" customWidth="1"/>
    <col min="6" max="7" width="13.5703125" customWidth="1"/>
  </cols>
  <sheetData>
    <row r="1" spans="1:7" x14ac:dyDescent="0.2">
      <c r="A1" s="352"/>
      <c r="B1" s="352"/>
      <c r="C1" s="352"/>
      <c r="D1" s="352"/>
      <c r="E1" s="352"/>
      <c r="F1" s="352"/>
      <c r="G1" s="352"/>
    </row>
    <row r="2" spans="1:7" x14ac:dyDescent="0.2">
      <c r="A2" s="353"/>
      <c r="B2" s="353"/>
      <c r="C2" s="353"/>
      <c r="D2" s="353"/>
      <c r="E2" s="353"/>
      <c r="F2" s="353"/>
      <c r="G2" s="353"/>
    </row>
    <row r="3" spans="1:7" x14ac:dyDescent="0.2">
      <c r="A3" s="327" t="s">
        <v>150</v>
      </c>
      <c r="B3" s="327"/>
      <c r="C3" s="327"/>
      <c r="D3" s="327"/>
      <c r="E3" s="327"/>
      <c r="F3" s="327"/>
      <c r="G3" s="5" t="s">
        <v>4</v>
      </c>
    </row>
    <row r="4" spans="1:7" ht="18" x14ac:dyDescent="0.2">
      <c r="A4" s="327"/>
      <c r="B4" s="327"/>
      <c r="C4" s="327"/>
      <c r="D4" s="327"/>
      <c r="E4" s="327"/>
      <c r="F4" s="327"/>
      <c r="G4" s="41" t="s">
        <v>151</v>
      </c>
    </row>
    <row r="5" spans="1:7" x14ac:dyDescent="0.2">
      <c r="A5" s="330" t="s">
        <v>6</v>
      </c>
      <c r="B5" s="330"/>
      <c r="C5" s="330"/>
      <c r="D5" s="330"/>
      <c r="E5" s="330"/>
      <c r="F5" s="330"/>
      <c r="G5" s="330"/>
    </row>
    <row r="6" spans="1:7" x14ac:dyDescent="0.2">
      <c r="A6" s="483"/>
      <c r="B6" s="483"/>
      <c r="C6" s="483"/>
      <c r="D6" s="483"/>
      <c r="E6" s="483"/>
      <c r="F6" s="483"/>
      <c r="G6" s="483"/>
    </row>
    <row r="7" spans="1:7" x14ac:dyDescent="0.2">
      <c r="A7" s="306" t="s">
        <v>7</v>
      </c>
      <c r="B7" s="306"/>
      <c r="C7" s="306" t="s">
        <v>8</v>
      </c>
      <c r="D7" s="306"/>
      <c r="E7" s="306"/>
      <c r="F7" s="306"/>
      <c r="G7" s="6" t="s">
        <v>9</v>
      </c>
    </row>
    <row r="8" spans="1:7" x14ac:dyDescent="0.2">
      <c r="A8" s="11" t="s">
        <v>202</v>
      </c>
      <c r="B8" s="44"/>
      <c r="C8" s="11" t="s">
        <v>220</v>
      </c>
      <c r="D8" s="106"/>
      <c r="E8" s="106"/>
      <c r="F8" s="73"/>
      <c r="G8" s="166"/>
    </row>
    <row r="9" spans="1:7" ht="13.5" customHeight="1" x14ac:dyDescent="0.2">
      <c r="A9" s="455" t="s">
        <v>101</v>
      </c>
      <c r="B9" s="455"/>
      <c r="C9" s="455"/>
      <c r="D9" s="455"/>
      <c r="E9" s="455"/>
      <c r="F9" s="376" t="s">
        <v>129</v>
      </c>
      <c r="G9" s="376"/>
    </row>
    <row r="10" spans="1:7" x14ac:dyDescent="0.2">
      <c r="A10" s="455"/>
      <c r="B10" s="455"/>
      <c r="C10" s="455"/>
      <c r="D10" s="455"/>
      <c r="E10" s="455"/>
      <c r="F10" s="129" t="s">
        <v>130</v>
      </c>
      <c r="G10" s="129" t="s">
        <v>131</v>
      </c>
    </row>
    <row r="11" spans="1:7" x14ac:dyDescent="0.2">
      <c r="A11" s="47" t="s">
        <v>88</v>
      </c>
      <c r="B11" s="482" t="s">
        <v>152</v>
      </c>
      <c r="C11" s="482"/>
      <c r="D11" s="482"/>
      <c r="E11" s="482"/>
      <c r="F11" s="47"/>
      <c r="G11" s="167"/>
    </row>
    <row r="12" spans="1:7" x14ac:dyDescent="0.2">
      <c r="A12" s="131" t="s">
        <v>153</v>
      </c>
      <c r="B12" s="168" t="s">
        <v>154</v>
      </c>
      <c r="C12" s="169"/>
      <c r="D12" s="169"/>
      <c r="E12" s="169"/>
      <c r="F12" s="170">
        <v>0.01</v>
      </c>
      <c r="G12" s="171">
        <f>ROUND(F12*'FSUP-I EQUIPE TÉCNICA'!L$42,2)</f>
        <v>0</v>
      </c>
    </row>
    <row r="13" spans="1:7" x14ac:dyDescent="0.2">
      <c r="A13" s="131" t="s">
        <v>63</v>
      </c>
      <c r="B13" s="168" t="s">
        <v>155</v>
      </c>
      <c r="C13" s="169"/>
      <c r="D13" s="169"/>
      <c r="E13" s="169"/>
      <c r="F13" s="170">
        <v>0.2</v>
      </c>
      <c r="G13" s="171">
        <f>ROUND(F13*'FSUP-I EQUIPE TÉCNICA'!L$42,2)</f>
        <v>0</v>
      </c>
    </row>
    <row r="14" spans="1:7" x14ac:dyDescent="0.2">
      <c r="A14" s="131" t="s">
        <v>64</v>
      </c>
      <c r="B14" s="168" t="s">
        <v>156</v>
      </c>
      <c r="C14" s="169"/>
      <c r="D14" s="169"/>
      <c r="E14" s="169"/>
      <c r="F14" s="170">
        <v>0.08</v>
      </c>
      <c r="G14" s="171">
        <f>ROUND(F14*'FSUP-I EQUIPE TÉCNICA'!L$42,2)</f>
        <v>0</v>
      </c>
    </row>
    <row r="15" spans="1:7" x14ac:dyDescent="0.2">
      <c r="A15" s="131" t="s">
        <v>157</v>
      </c>
      <c r="B15" s="168" t="s">
        <v>158</v>
      </c>
      <c r="C15" s="169"/>
      <c r="D15" s="169"/>
      <c r="E15" s="169"/>
      <c r="F15" s="170">
        <v>2E-3</v>
      </c>
      <c r="G15" s="171">
        <f>ROUND(F15*'FSUP-I EQUIPE TÉCNICA'!L$42,2)</f>
        <v>0</v>
      </c>
    </row>
    <row r="16" spans="1:7" x14ac:dyDescent="0.2">
      <c r="A16" s="131" t="s">
        <v>159</v>
      </c>
      <c r="B16" s="168" t="s">
        <v>160</v>
      </c>
      <c r="C16" s="169"/>
      <c r="D16" s="169"/>
      <c r="E16" s="169"/>
      <c r="F16" s="170">
        <v>2.5000000000000001E-2</v>
      </c>
      <c r="G16" s="171">
        <f>ROUND(F16*'FSUP-I EQUIPE TÉCNICA'!L$42,2)</f>
        <v>0</v>
      </c>
    </row>
    <row r="17" spans="1:7" x14ac:dyDescent="0.2">
      <c r="A17" s="131" t="s">
        <v>161</v>
      </c>
      <c r="B17" s="168" t="s">
        <v>162</v>
      </c>
      <c r="C17" s="169"/>
      <c r="D17" s="169"/>
      <c r="E17" s="169"/>
      <c r="F17" s="170">
        <v>6.0000000000000001E-3</v>
      </c>
      <c r="G17" s="171">
        <f>ROUND(F17*'FSUP-I EQUIPE TÉCNICA'!L$42,2)</f>
        <v>0</v>
      </c>
    </row>
    <row r="18" spans="1:7" x14ac:dyDescent="0.2">
      <c r="A18" s="131" t="s">
        <v>163</v>
      </c>
      <c r="B18" s="168" t="s">
        <v>164</v>
      </c>
      <c r="C18" s="169"/>
      <c r="D18" s="169"/>
      <c r="E18" s="169"/>
      <c r="F18" s="170">
        <v>0.03</v>
      </c>
      <c r="G18" s="171">
        <f>ROUND(F18*'FSUP-I EQUIPE TÉCNICA'!L$42,2)</f>
        <v>0</v>
      </c>
    </row>
    <row r="19" spans="1:7" x14ac:dyDescent="0.2">
      <c r="A19" s="131" t="s">
        <v>165</v>
      </c>
      <c r="B19" s="168" t="s">
        <v>166</v>
      </c>
      <c r="C19" s="169"/>
      <c r="D19" s="169"/>
      <c r="E19" s="169"/>
      <c r="F19" s="170">
        <v>0.01</v>
      </c>
      <c r="G19" s="171">
        <f>ROUND(F19*'FSUP-I EQUIPE TÉCNICA'!L$42,2)</f>
        <v>0</v>
      </c>
    </row>
    <row r="20" spans="1:7" x14ac:dyDescent="0.2">
      <c r="A20" s="131" t="s">
        <v>167</v>
      </c>
      <c r="B20" s="168" t="s">
        <v>168</v>
      </c>
      <c r="C20" s="169"/>
      <c r="D20" s="169"/>
      <c r="E20" s="169"/>
      <c r="F20" s="172">
        <v>1.4999999999999999E-2</v>
      </c>
      <c r="G20" s="171">
        <f>ROUND(F20*'FSUP-I EQUIPE TÉCNICA'!L$42,2)</f>
        <v>0</v>
      </c>
    </row>
    <row r="21" spans="1:7" x14ac:dyDescent="0.2">
      <c r="A21" s="474" t="s">
        <v>169</v>
      </c>
      <c r="B21" s="474"/>
      <c r="C21" s="474"/>
      <c r="D21" s="474"/>
      <c r="E21" s="474"/>
      <c r="F21" s="173">
        <f>ROUND(SUM(F12:F20),4)</f>
        <v>0.378</v>
      </c>
      <c r="G21" s="174">
        <f>ROUND(SUM(G12:G20),2)</f>
        <v>0</v>
      </c>
    </row>
    <row r="22" spans="1:7" x14ac:dyDescent="0.2">
      <c r="A22" s="487"/>
      <c r="B22" s="487"/>
      <c r="C22" s="487"/>
      <c r="D22" s="487"/>
      <c r="E22" s="487"/>
      <c r="F22" s="487"/>
      <c r="G22" s="175"/>
    </row>
    <row r="23" spans="1:7" x14ac:dyDescent="0.2">
      <c r="A23" s="127" t="s">
        <v>170</v>
      </c>
      <c r="B23" s="488" t="s">
        <v>171</v>
      </c>
      <c r="C23" s="489"/>
      <c r="D23" s="489"/>
      <c r="E23" s="489"/>
      <c r="F23" s="285"/>
      <c r="G23" s="128"/>
    </row>
    <row r="24" spans="1:7" x14ac:dyDescent="0.2">
      <c r="A24" s="286" t="s">
        <v>54</v>
      </c>
      <c r="B24" s="287" t="s">
        <v>242</v>
      </c>
      <c r="C24" s="284"/>
      <c r="D24" s="284"/>
      <c r="E24" s="284"/>
      <c r="F24" s="289">
        <v>0</v>
      </c>
      <c r="G24" s="171">
        <f>ROUND(F24*'FSUP-I EQUIPE TÉCNICA'!L$42,2)</f>
        <v>0</v>
      </c>
    </row>
    <row r="25" spans="1:7" x14ac:dyDescent="0.2">
      <c r="A25" s="286" t="s">
        <v>55</v>
      </c>
      <c r="B25" s="477" t="s">
        <v>243</v>
      </c>
      <c r="C25" s="478"/>
      <c r="D25" s="284"/>
      <c r="E25" s="284"/>
      <c r="F25" s="289">
        <v>0</v>
      </c>
      <c r="G25" s="171">
        <f>ROUND(F25*'FSUP-I EQUIPE TÉCNICA'!L$42,2)</f>
        <v>0</v>
      </c>
    </row>
    <row r="26" spans="1:7" x14ac:dyDescent="0.2">
      <c r="A26" s="286" t="s">
        <v>234</v>
      </c>
      <c r="B26" s="469" t="s">
        <v>244</v>
      </c>
      <c r="C26" s="470"/>
      <c r="D26" s="284"/>
      <c r="E26" s="284"/>
      <c r="F26" s="289">
        <v>7.0000000000000001E-3</v>
      </c>
      <c r="G26" s="171">
        <f>ROUND(F26*'FSUP-I EQUIPE TÉCNICA'!L$42,2)</f>
        <v>0</v>
      </c>
    </row>
    <row r="27" spans="1:7" x14ac:dyDescent="0.2">
      <c r="A27" s="286" t="s">
        <v>235</v>
      </c>
      <c r="B27" s="469" t="s">
        <v>172</v>
      </c>
      <c r="C27" s="470"/>
      <c r="D27" s="284"/>
      <c r="E27" s="284"/>
      <c r="F27" s="289">
        <v>8.3299999999999999E-2</v>
      </c>
      <c r="G27" s="171">
        <f>ROUND(F27*'FSUP-I EQUIPE TÉCNICA'!L$42,2)</f>
        <v>0</v>
      </c>
    </row>
    <row r="28" spans="1:7" x14ac:dyDescent="0.2">
      <c r="A28" s="286" t="s">
        <v>236</v>
      </c>
      <c r="B28" s="469" t="s">
        <v>245</v>
      </c>
      <c r="C28" s="470"/>
      <c r="D28" s="284"/>
      <c r="E28" s="284"/>
      <c r="F28" s="289">
        <v>5.0000000000000001E-4</v>
      </c>
      <c r="G28" s="171">
        <f>ROUND(F28*'FSUP-I EQUIPE TÉCNICA'!L$42,2)</f>
        <v>0</v>
      </c>
    </row>
    <row r="29" spans="1:7" x14ac:dyDescent="0.2">
      <c r="A29" s="286" t="s">
        <v>237</v>
      </c>
      <c r="B29" s="469" t="s">
        <v>246</v>
      </c>
      <c r="C29" s="470"/>
      <c r="D29" s="284"/>
      <c r="E29" s="284"/>
      <c r="F29" s="289">
        <v>5.5999999999999999E-3</v>
      </c>
      <c r="G29" s="171">
        <f>ROUND(F29*'FSUP-I EQUIPE TÉCNICA'!L$42,2)</f>
        <v>0</v>
      </c>
    </row>
    <row r="30" spans="1:7" x14ac:dyDescent="0.2">
      <c r="A30" s="286" t="s">
        <v>238</v>
      </c>
      <c r="B30" s="469" t="s">
        <v>247</v>
      </c>
      <c r="C30" s="470"/>
      <c r="D30" s="284"/>
      <c r="E30" s="284"/>
      <c r="F30" s="289">
        <v>0</v>
      </c>
      <c r="G30" s="171">
        <f>ROUND(F30*'FSUP-I EQUIPE TÉCNICA'!L$42,2)</f>
        <v>0</v>
      </c>
    </row>
    <row r="31" spans="1:7" x14ac:dyDescent="0.2">
      <c r="A31" s="286" t="s">
        <v>239</v>
      </c>
      <c r="B31" s="469" t="s">
        <v>248</v>
      </c>
      <c r="C31" s="470"/>
      <c r="D31" s="284"/>
      <c r="E31" s="284"/>
      <c r="F31" s="289">
        <v>8.0000000000000004E-4</v>
      </c>
      <c r="G31" s="171">
        <f>ROUND(F31*'FSUP-I EQUIPE TÉCNICA'!L$42,2)</f>
        <v>0</v>
      </c>
    </row>
    <row r="32" spans="1:7" x14ac:dyDescent="0.2">
      <c r="A32" s="286" t="s">
        <v>240</v>
      </c>
      <c r="B32" s="469" t="s">
        <v>249</v>
      </c>
      <c r="C32" s="470"/>
      <c r="D32" s="284"/>
      <c r="E32" s="284"/>
      <c r="F32" s="289">
        <v>6.3100000000000003E-2</v>
      </c>
      <c r="G32" s="171">
        <f>ROUND(F32*'FSUP-I EQUIPE TÉCNICA'!L$42,2)</f>
        <v>0</v>
      </c>
    </row>
    <row r="33" spans="1:7" x14ac:dyDescent="0.2">
      <c r="A33" s="286" t="s">
        <v>241</v>
      </c>
      <c r="B33" s="469" t="s">
        <v>250</v>
      </c>
      <c r="C33" s="470"/>
      <c r="D33" s="176"/>
      <c r="E33" s="176"/>
      <c r="F33" s="289">
        <v>2.0000000000000001E-4</v>
      </c>
      <c r="G33" s="171">
        <f>ROUND(F33*'FSUP-I EQUIPE TÉCNICA'!L$42,2)</f>
        <v>0</v>
      </c>
    </row>
    <row r="34" spans="1:7" x14ac:dyDescent="0.2">
      <c r="A34" s="474" t="s">
        <v>173</v>
      </c>
      <c r="B34" s="475"/>
      <c r="C34" s="475"/>
      <c r="D34" s="474"/>
      <c r="E34" s="474"/>
      <c r="F34" s="288">
        <f>ROUND(SUM(F24:F33),4)</f>
        <v>0.1605</v>
      </c>
      <c r="G34" s="174">
        <f>ROUND(SUM(G33),2)</f>
        <v>0</v>
      </c>
    </row>
    <row r="35" spans="1:7" x14ac:dyDescent="0.2">
      <c r="A35" s="178"/>
      <c r="B35" s="476"/>
      <c r="C35" s="476"/>
      <c r="D35" s="476"/>
      <c r="E35" s="476"/>
      <c r="F35" s="476"/>
      <c r="G35" s="476"/>
    </row>
    <row r="36" spans="1:7" x14ac:dyDescent="0.2">
      <c r="A36" s="127" t="s">
        <v>57</v>
      </c>
      <c r="B36" s="489" t="s">
        <v>174</v>
      </c>
      <c r="C36" s="489"/>
      <c r="D36" s="489"/>
      <c r="E36" s="489"/>
      <c r="F36" s="127"/>
      <c r="G36" s="128"/>
    </row>
    <row r="37" spans="1:7" x14ac:dyDescent="0.2">
      <c r="A37" s="131" t="s">
        <v>175</v>
      </c>
      <c r="B37" s="491" t="s">
        <v>176</v>
      </c>
      <c r="C37" s="491"/>
      <c r="D37" s="491"/>
      <c r="E37" s="491"/>
      <c r="F37" s="170">
        <v>3.8800000000000001E-2</v>
      </c>
      <c r="G37" s="171">
        <f>ROUND(F37*'FSUP-I EQUIPE TÉCNICA'!L$42,2)</f>
        <v>0</v>
      </c>
    </row>
    <row r="38" spans="1:7" x14ac:dyDescent="0.2">
      <c r="A38" s="131" t="s">
        <v>177</v>
      </c>
      <c r="B38" s="491" t="s">
        <v>178</v>
      </c>
      <c r="C38" s="491"/>
      <c r="D38" s="491"/>
      <c r="E38" s="491"/>
      <c r="F38" s="170">
        <v>4.0800000000000003E-2</v>
      </c>
      <c r="G38" s="171">
        <f>ROUND(F38*'FSUP-I EQUIPE TÉCNICA'!L$42,2)</f>
        <v>0</v>
      </c>
    </row>
    <row r="39" spans="1:7" x14ac:dyDescent="0.2">
      <c r="A39" s="131" t="s">
        <v>179</v>
      </c>
      <c r="B39" s="471" t="s">
        <v>255</v>
      </c>
      <c r="C39" s="472"/>
      <c r="D39" s="472"/>
      <c r="E39" s="473"/>
      <c r="F39" s="177">
        <v>3.3999999999999998E-3</v>
      </c>
      <c r="G39" s="171">
        <f>ROUND(F39*'FSUP-I EQUIPE TÉCNICA'!L$42,2)</f>
        <v>0</v>
      </c>
    </row>
    <row r="40" spans="1:7" x14ac:dyDescent="0.2">
      <c r="A40" s="131" t="s">
        <v>251</v>
      </c>
      <c r="B40" s="491" t="s">
        <v>254</v>
      </c>
      <c r="C40" s="491"/>
      <c r="D40" s="491"/>
      <c r="E40" s="491"/>
      <c r="F40" s="177">
        <v>1E-3</v>
      </c>
      <c r="G40" s="171">
        <f>ROUND(F40*'FSUP-I EQUIPE TÉCNICA'!L$42,2)</f>
        <v>0</v>
      </c>
    </row>
    <row r="41" spans="1:7" x14ac:dyDescent="0.2">
      <c r="A41" s="131" t="s">
        <v>252</v>
      </c>
      <c r="B41" s="491" t="s">
        <v>253</v>
      </c>
      <c r="C41" s="491"/>
      <c r="D41" s="491"/>
      <c r="E41" s="491"/>
      <c r="F41" s="177">
        <v>4.0399999999999998E-2</v>
      </c>
      <c r="G41" s="171">
        <f>ROUND(F41*'FSUP-I EQUIPE TÉCNICA'!L$42,2)</f>
        <v>0</v>
      </c>
    </row>
    <row r="42" spans="1:7" x14ac:dyDescent="0.2">
      <c r="A42" s="474" t="s">
        <v>180</v>
      </c>
      <c r="B42" s="474"/>
      <c r="C42" s="474"/>
      <c r="D42" s="474"/>
      <c r="E42" s="474"/>
      <c r="F42" s="173">
        <f>ROUND(SUM(F37:F41),4)</f>
        <v>0.1244</v>
      </c>
      <c r="G42" s="174">
        <f>ROUND(SUM(G37:G41),2)</f>
        <v>0</v>
      </c>
    </row>
    <row r="43" spans="1:7" x14ac:dyDescent="0.2">
      <c r="A43" s="493"/>
      <c r="B43" s="493"/>
      <c r="C43" s="493"/>
      <c r="D43" s="493"/>
      <c r="E43" s="493"/>
      <c r="F43" s="493"/>
      <c r="G43" s="493"/>
    </row>
    <row r="44" spans="1:7" x14ac:dyDescent="0.2">
      <c r="A44" s="127" t="s">
        <v>181</v>
      </c>
      <c r="B44" s="489" t="s">
        <v>182</v>
      </c>
      <c r="C44" s="489"/>
      <c r="D44" s="489"/>
      <c r="E44" s="489"/>
      <c r="F44" s="127"/>
      <c r="G44" s="128"/>
    </row>
    <row r="45" spans="1:7" x14ac:dyDescent="0.2">
      <c r="A45" s="131" t="s">
        <v>183</v>
      </c>
      <c r="B45" s="492" t="s">
        <v>184</v>
      </c>
      <c r="C45" s="492"/>
      <c r="D45" s="492"/>
      <c r="E45" s="492"/>
      <c r="F45" s="170">
        <v>6.0699999999999997E-2</v>
      </c>
      <c r="G45" s="171">
        <f>ROUND(F45*'FSUP-I EQUIPE TÉCNICA'!L$42,2)</f>
        <v>0</v>
      </c>
    </row>
    <row r="46" spans="1:7" x14ac:dyDescent="0.2">
      <c r="A46" s="131" t="s">
        <v>185</v>
      </c>
      <c r="B46" s="492" t="s">
        <v>186</v>
      </c>
      <c r="C46" s="492"/>
      <c r="D46" s="492"/>
      <c r="E46" s="492"/>
      <c r="F46" s="177">
        <v>3.5999999999999999E-3</v>
      </c>
      <c r="G46" s="171">
        <f>ROUND(F46*'FSUP-I EQUIPE TÉCNICA'!L$42,2)</f>
        <v>0</v>
      </c>
    </row>
    <row r="47" spans="1:7" x14ac:dyDescent="0.2">
      <c r="A47" s="474" t="s">
        <v>187</v>
      </c>
      <c r="B47" s="474"/>
      <c r="C47" s="474"/>
      <c r="D47" s="474"/>
      <c r="E47" s="474"/>
      <c r="F47" s="173">
        <f>SUM(F45:F46)</f>
        <v>6.4299999999999996E-2</v>
      </c>
      <c r="G47" s="174">
        <f>ROUND(SUM(G45:G46),2)</f>
        <v>0</v>
      </c>
    </row>
    <row r="48" spans="1:7" x14ac:dyDescent="0.2">
      <c r="A48" s="179"/>
      <c r="B48" s="180"/>
      <c r="C48" s="180"/>
      <c r="D48" s="180"/>
      <c r="E48" s="180"/>
      <c r="F48" s="181"/>
      <c r="G48" s="182"/>
    </row>
    <row r="49" spans="1:7" x14ac:dyDescent="0.2">
      <c r="A49" s="490" t="s">
        <v>188</v>
      </c>
      <c r="B49" s="490"/>
      <c r="C49" s="490"/>
      <c r="D49" s="490"/>
      <c r="E49" s="490"/>
      <c r="F49" s="183">
        <f>ROUND(F21+F34+F42+F47,4)</f>
        <v>0.72719999999999996</v>
      </c>
      <c r="G49" s="184">
        <f>ROUND(G21+G34+G42+G47,2)</f>
        <v>0</v>
      </c>
    </row>
    <row r="50" spans="1:7" x14ac:dyDescent="0.2">
      <c r="A50" s="149" t="s">
        <v>28</v>
      </c>
      <c r="B50" s="150"/>
      <c r="C50" s="151"/>
      <c r="D50" s="149" t="s">
        <v>29</v>
      </c>
      <c r="E50" s="150"/>
      <c r="F50" s="150"/>
      <c r="G50" s="151"/>
    </row>
    <row r="51" spans="1:7" x14ac:dyDescent="0.2">
      <c r="A51" s="484"/>
      <c r="B51" s="485"/>
      <c r="C51" s="364"/>
      <c r="D51" s="484"/>
      <c r="E51" s="485"/>
      <c r="F51" s="485"/>
      <c r="G51" s="364"/>
    </row>
    <row r="52" spans="1:7" x14ac:dyDescent="0.2">
      <c r="A52" s="124" t="s">
        <v>30</v>
      </c>
      <c r="B52" s="152"/>
      <c r="C52" s="152"/>
      <c r="D52" s="152"/>
      <c r="E52" s="125"/>
      <c r="F52" s="124" t="s">
        <v>31</v>
      </c>
      <c r="G52" s="125"/>
    </row>
    <row r="53" spans="1:7" x14ac:dyDescent="0.2">
      <c r="A53" s="42"/>
      <c r="B53" s="43"/>
      <c r="C53" s="43"/>
      <c r="D53" s="43"/>
      <c r="E53" s="34"/>
      <c r="F53" s="421"/>
      <c r="G53" s="486"/>
    </row>
    <row r="54" spans="1:7" x14ac:dyDescent="0.2">
      <c r="A54" s="122" t="s">
        <v>147</v>
      </c>
      <c r="B54" s="112"/>
      <c r="C54" s="112"/>
      <c r="D54" s="112"/>
      <c r="E54" s="112"/>
      <c r="F54" s="112"/>
      <c r="G54" s="185"/>
    </row>
    <row r="55" spans="1:7" x14ac:dyDescent="0.2">
      <c r="A55" s="149" t="s">
        <v>189</v>
      </c>
      <c r="B55" s="150"/>
      <c r="C55" s="150"/>
      <c r="D55" s="150"/>
      <c r="E55" s="150"/>
      <c r="F55" s="150"/>
      <c r="G55" s="151"/>
    </row>
    <row r="56" spans="1:7" x14ac:dyDescent="0.2">
      <c r="A56" s="479" t="s">
        <v>190</v>
      </c>
      <c r="B56" s="480"/>
      <c r="C56" s="480"/>
      <c r="D56" s="480"/>
      <c r="E56" s="480"/>
      <c r="F56" s="480"/>
      <c r="G56" s="481"/>
    </row>
    <row r="57" spans="1:7" x14ac:dyDescent="0.2">
      <c r="A57" s="479"/>
      <c r="B57" s="480"/>
      <c r="C57" s="480"/>
      <c r="D57" s="480"/>
      <c r="E57" s="480"/>
      <c r="F57" s="480"/>
      <c r="G57" s="481"/>
    </row>
    <row r="58" spans="1:7" x14ac:dyDescent="0.2">
      <c r="A58" s="122"/>
      <c r="B58" s="112"/>
      <c r="C58" s="112"/>
      <c r="D58" s="112"/>
      <c r="E58" s="112"/>
      <c r="F58" s="112"/>
      <c r="G58" s="185"/>
    </row>
    <row r="59" spans="1:7" x14ac:dyDescent="0.2">
      <c r="A59" s="163"/>
      <c r="B59" s="164"/>
      <c r="C59" s="164"/>
      <c r="D59" s="164"/>
      <c r="E59" s="164"/>
      <c r="F59" s="164"/>
      <c r="G59" s="165"/>
    </row>
  </sheetData>
  <sheetProtection selectLockedCells="1" selectUnlockedCells="1"/>
  <mergeCells count="40">
    <mergeCell ref="A49:E49"/>
    <mergeCell ref="B36:E36"/>
    <mergeCell ref="B37:E37"/>
    <mergeCell ref="B38:E38"/>
    <mergeCell ref="B41:E41"/>
    <mergeCell ref="B46:E46"/>
    <mergeCell ref="A47:E47"/>
    <mergeCell ref="A43:G43"/>
    <mergeCell ref="B44:E44"/>
    <mergeCell ref="B45:E45"/>
    <mergeCell ref="A42:E42"/>
    <mergeCell ref="B40:E40"/>
    <mergeCell ref="A56:G57"/>
    <mergeCell ref="A1:G2"/>
    <mergeCell ref="B11:E11"/>
    <mergeCell ref="A3:F4"/>
    <mergeCell ref="A5:G5"/>
    <mergeCell ref="A6:G6"/>
    <mergeCell ref="A7:B7"/>
    <mergeCell ref="C7:F7"/>
    <mergeCell ref="A9:E10"/>
    <mergeCell ref="F9:G9"/>
    <mergeCell ref="A51:C51"/>
    <mergeCell ref="D51:G51"/>
    <mergeCell ref="F53:G53"/>
    <mergeCell ref="A21:E21"/>
    <mergeCell ref="A22:F22"/>
    <mergeCell ref="B23:E23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9:E39"/>
    <mergeCell ref="A34:E34"/>
    <mergeCell ref="B35:G35"/>
  </mergeCells>
  <phoneticPr fontId="18" type="noConversion"/>
  <printOptions horizontalCentered="1"/>
  <pageMargins left="0.59055118110236227" right="0.59055118110236227" top="1.1811023622047245" bottom="0.59055118110236227" header="0.51181102362204722" footer="0.51181102362204722"/>
  <pageSetup paperSize="9" scale="95" firstPageNumber="0" orientation="portrait" horizontalDpi="4294967294" verticalDpi="4294967294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05A823DF34875438B96C6F5E4CB8532" ma:contentTypeVersion="0" ma:contentTypeDescription="Crie um novo documento." ma:contentTypeScope="" ma:versionID="e5edac4ed35096c9a15c100284206758">
  <xsd:schema xmlns:xsd="http://www.w3.org/2001/XMLSchema" xmlns:xs="http://www.w3.org/2001/XMLSchema" xmlns:p="http://schemas.microsoft.com/office/2006/metadata/properties" xmlns:ns2="a1e48662-16a4-40f2-b1e7-32676133bcd9" targetNamespace="http://schemas.microsoft.com/office/2006/metadata/properties" ma:root="true" ma:fieldsID="e617bda26bef8090b709426b21fe54af" ns2:_="">
    <xsd:import namespace="a1e48662-16a4-40f2-b1e7-32676133bcd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e48662-16a4-40f2-b1e7-32676133bcd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 da ID do Documento" ma:description="O valor da ID do documento atribuída a este item." ma:internalName="_dlc_DocId" ma:readOnly="true">
      <xsd:simpleType>
        <xsd:restriction base="dms:Text"/>
      </xsd:simpleType>
    </xsd:element>
    <xsd:element name="_dlc_DocIdUrl" ma:index="9" nillable="true" ma:displayName="ID do Documento" ma:description="Link permanente par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1e48662-16a4-40f2-b1e7-32676133bcd9">6TSJ6WNAJK4R-1990-75408</_dlc_DocId>
    <_dlc_DocIdUrl xmlns="a1e48662-16a4-40f2-b1e7-32676133bcd9">
      <Url>http://portal.arcadislogos.net/dma/codevasf/_layouts/DocIdRedir.aspx?ID=6TSJ6WNAJK4R-1990-75408</Url>
      <Description>6TSJ6WNAJK4R-1990-75408</Description>
    </_dlc_DocIdUrl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6A8E0A9-D42B-4E03-8601-F1C86CA9A56F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F78DF1A3-6E60-43CB-B8DA-15D99CCC4CD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1e48662-16a4-40f2-b1e7-32676133bcd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C5E78C8-A836-4024-84CE-96AC0341B6D4}">
  <ds:schemaRefs>
    <ds:schemaRef ds:uri="http://purl.org/dc/elements/1.1/"/>
    <ds:schemaRef ds:uri="http://schemas.microsoft.com/office/2006/documentManagement/types"/>
    <ds:schemaRef ds:uri="http://www.w3.org/XML/1998/namespace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a1e48662-16a4-40f2-b1e7-32676133bcd9"/>
    <ds:schemaRef ds:uri="http://schemas.microsoft.com/office/2006/metadata/properties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B2C05E00-A230-47C5-9063-8B3A7858B91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7</vt:i4>
      </vt:variant>
    </vt:vector>
  </HeadingPairs>
  <TitlesOfParts>
    <vt:vector size="16" baseType="lpstr">
      <vt:lpstr>Resumo</vt:lpstr>
      <vt:lpstr>FSUP</vt:lpstr>
      <vt:lpstr>FSUP-I EQUIPE TÉCNICA</vt:lpstr>
      <vt:lpstr>FSUP-II VIAGENS</vt:lpstr>
      <vt:lpstr>FSUP-III Manutenção Operac</vt:lpstr>
      <vt:lpstr>FSUP-IV Mobiliz Desmob</vt:lpstr>
      <vt:lpstr>FSUP-V Det. custos Adm.</vt:lpstr>
      <vt:lpstr>FSUP-VI Det. Desp Fiscais</vt:lpstr>
      <vt:lpstr>FSUP-VII Det. Enc. Sociais</vt:lpstr>
      <vt:lpstr>FSUP!Area_de_impressao</vt:lpstr>
      <vt:lpstr>'FSUP-I EQUIPE TÉCNICA'!Area_de_impressao</vt:lpstr>
      <vt:lpstr>'FSUP-II VIAGENS'!Area_de_impressao</vt:lpstr>
      <vt:lpstr>'FSUP-III Manutenção Operac'!Area_de_impressao</vt:lpstr>
      <vt:lpstr>'FSUP-IV Mobiliz Desmob'!Area_de_impressao</vt:lpstr>
      <vt:lpstr>'FSUP-VI Det. Desp Fiscais'!Area_de_impressao</vt:lpstr>
      <vt:lpstr>Resumo!Area_de_impressao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Bárbara Ferreira Mafra</dc:creator>
  <cp:lastModifiedBy>Raquel Pedroso Neiva</cp:lastModifiedBy>
  <cp:lastPrinted>2018-09-11T19:55:58Z</cp:lastPrinted>
  <dcterms:created xsi:type="dcterms:W3CDTF">2013-04-19T14:21:46Z</dcterms:created>
  <dcterms:modified xsi:type="dcterms:W3CDTF">2018-09-12T20:16:58Z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ItemGuid">
    <vt:lpwstr>25017198-8a3e-4f11-9633-1efd0d7c8af1</vt:lpwstr>
  </property>
  <property fmtid="{D5CDD505-2E9C-101B-9397-08002B2CF9AE}" pid="3" name="ContentTypeId">
    <vt:lpwstr>0x010100505A823DF34875438B96C6F5E4CB8532</vt:lpwstr>
  </property>
</Properties>
</file>