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360" yWindow="645" windowWidth="15480" windowHeight="7860" tabRatio="720"/>
  </bookViews>
  <sheets>
    <sheet name="RESUMO" sheetId="5" r:id="rId1"/>
    <sheet name="01_S.A._C." sheetId="6" r:id="rId2"/>
    <sheet name="02_S.R.R.E._C." sheetId="12" r:id="rId3"/>
    <sheet name="03_S.EEE_C. " sheetId="35" r:id="rId4"/>
    <sheet name="04_S.ETE_C." sheetId="36" r:id="rId5"/>
    <sheet name="05_M.R.R.E._C" sheetId="34" r:id="rId6"/>
    <sheet name="06_M.EEE_C." sheetId="30" r:id="rId7"/>
    <sheet name="07_M.ETE_C." sheetId="11" r:id="rId8"/>
    <sheet name="CRONO" sheetId="31" r:id="rId9"/>
    <sheet name="ABC" sheetId="32" r:id="rId10"/>
    <sheet name="REAJUSTE" sheetId="33" r:id="rId11"/>
  </sheets>
  <definedNames>
    <definedName name="_xlnm._FilterDatabase" localSheetId="1" hidden="1">'01_S.A._C.'!$A$9:$G$27</definedName>
    <definedName name="_xlnm._FilterDatabase" localSheetId="2" hidden="1">'02_S.R.R.E._C.'!$A$9:$G$84</definedName>
    <definedName name="_xlnm._FilterDatabase" localSheetId="3" hidden="1">'03_S.EEE_C. '!$A$9:$G$70</definedName>
    <definedName name="_xlnm._FilterDatabase" localSheetId="4" hidden="1">'04_S.ETE_C.'!$A$9:$G$115</definedName>
    <definedName name="_xlnm._FilterDatabase" localSheetId="5" hidden="1">'05_M.R.R.E._C'!$A$9:$G$29</definedName>
    <definedName name="_xlnm._FilterDatabase" localSheetId="6" hidden="1">'06_M.EEE_C.'!$A$9:$G$80</definedName>
    <definedName name="_xlnm._FilterDatabase" localSheetId="7" hidden="1">'07_M.ETE_C.'!$A$9:$G$9</definedName>
    <definedName name="_xlnm._FilterDatabase" localSheetId="9" hidden="1">ABC!$A$10:$K$289</definedName>
    <definedName name="_xlnm._FilterDatabase" localSheetId="8" hidden="1">CRONO!$A$10:$BW$440</definedName>
    <definedName name="_xlnm._FilterDatabase" localSheetId="10" hidden="1">REAJUSTE!#REF!</definedName>
    <definedName name="_xlnm.Print_Area" localSheetId="1">'01_S.A._C.'!$A$1:$G$28</definedName>
    <definedName name="_xlnm.Print_Area" localSheetId="2">'02_S.R.R.E._C.'!$A$1:$G$84</definedName>
    <definedName name="_xlnm.Print_Area" localSheetId="3">'03_S.EEE_C. '!$A$1:$G$70</definedName>
    <definedName name="_xlnm.Print_Area" localSheetId="4">'04_S.ETE_C.'!$A$1:$G$117</definedName>
    <definedName name="_xlnm.Print_Area" localSheetId="5">'05_M.R.R.E._C'!$A$1:$G$29</definedName>
    <definedName name="_xlnm.Print_Area" localSheetId="6">'06_M.EEE_C.'!$A$1:$G$80</definedName>
    <definedName name="_xlnm.Print_Area" localSheetId="7">'07_M.ETE_C.'!$A$1:$G$91</definedName>
    <definedName name="_xlnm.Print_Area" localSheetId="9">ABC!$A$1:$G$293</definedName>
    <definedName name="_xlnm.Print_Area" localSheetId="8">CRONO!$A$1:$BO$440</definedName>
    <definedName name="_xlnm.Print_Area" localSheetId="10">REAJUSTE!$A$1:$E$58</definedName>
    <definedName name="_xlnm.Print_Area" localSheetId="0">RESUMO!$A$1:$F$17</definedName>
    <definedName name="_xlnm.Print_Titles" localSheetId="1">'01_S.A._C.'!$1:$10</definedName>
    <definedName name="_xlnm.Print_Titles" localSheetId="2">'02_S.R.R.E._C.'!$1:$10</definedName>
    <definedName name="_xlnm.Print_Titles" localSheetId="3">'03_S.EEE_C. '!$1:$10</definedName>
    <definedName name="_xlnm.Print_Titles" localSheetId="4">'04_S.ETE_C.'!$1:$10</definedName>
    <definedName name="_xlnm.Print_Titles" localSheetId="5">'05_M.R.R.E._C'!$1:$9</definedName>
    <definedName name="_xlnm.Print_Titles" localSheetId="6">'06_M.EEE_C.'!$1:$9</definedName>
    <definedName name="_xlnm.Print_Titles" localSheetId="7">'07_M.ETE_C.'!$1:$9</definedName>
    <definedName name="_xlnm.Print_Titles" localSheetId="9">ABC!$1:$11</definedName>
    <definedName name="_xlnm.Print_Titles" localSheetId="8">CRONO!$A:$G,CRONO!$1:$11</definedName>
  </definedNames>
  <calcPr calcId="145621"/>
</workbook>
</file>

<file path=xl/calcChain.xml><?xml version="1.0" encoding="utf-8"?>
<calcChain xmlns="http://schemas.openxmlformats.org/spreadsheetml/2006/main">
  <c r="BO31" i="31" l="1"/>
  <c r="BL31" i="31"/>
  <c r="BI31" i="31"/>
  <c r="BF31" i="31"/>
  <c r="BC31" i="31"/>
  <c r="AZ31" i="31"/>
  <c r="AW31" i="31"/>
  <c r="AT31" i="31"/>
  <c r="AQ31" i="31"/>
  <c r="AN31" i="31"/>
  <c r="AK31" i="31"/>
  <c r="AH31" i="31"/>
  <c r="AE31" i="31"/>
  <c r="AB31" i="31"/>
  <c r="Y31" i="31"/>
  <c r="V31" i="31"/>
  <c r="S31" i="31"/>
  <c r="P31" i="31"/>
  <c r="M31" i="31"/>
  <c r="J31" i="31"/>
  <c r="J124" i="31"/>
  <c r="M124" i="31"/>
  <c r="P124" i="31"/>
  <c r="S124" i="31"/>
  <c r="V124" i="31"/>
  <c r="Y124" i="31"/>
  <c r="AB124" i="31"/>
  <c r="AE124" i="31"/>
  <c r="AH124" i="31"/>
  <c r="AK124" i="31"/>
  <c r="AN124" i="31"/>
  <c r="AQ124" i="31"/>
  <c r="AT124" i="31"/>
  <c r="AW124" i="31"/>
  <c r="AZ124" i="31"/>
  <c r="BC124" i="31"/>
  <c r="BF124" i="31"/>
  <c r="BI124" i="31"/>
  <c r="BL124" i="31"/>
  <c r="BO124" i="31"/>
  <c r="BO254" i="31"/>
  <c r="BL254" i="31"/>
  <c r="BI254" i="31"/>
  <c r="BF254" i="31"/>
  <c r="BC254" i="31"/>
  <c r="AZ254" i="31"/>
  <c r="AW254" i="31"/>
  <c r="AT254" i="31"/>
  <c r="AQ254" i="31"/>
  <c r="AN254" i="31"/>
  <c r="AK254" i="31"/>
  <c r="AH254" i="31"/>
  <c r="AE254" i="31"/>
  <c r="AB254" i="31"/>
  <c r="Y254" i="31"/>
  <c r="V254" i="31"/>
  <c r="S254" i="31"/>
  <c r="P254" i="31"/>
  <c r="M254" i="31"/>
  <c r="J254" i="31"/>
  <c r="C18" i="33" l="1"/>
  <c r="AC353" i="31" l="1"/>
  <c r="AF353" i="31"/>
  <c r="AI353" i="31"/>
  <c r="AC354" i="31"/>
  <c r="AF354" i="31"/>
  <c r="AI354" i="31"/>
  <c r="AC355" i="31"/>
  <c r="AF355" i="31"/>
  <c r="AI355" i="31"/>
  <c r="AC356" i="31"/>
  <c r="AF356" i="31"/>
  <c r="AI356" i="31"/>
  <c r="G344" i="31" l="1"/>
  <c r="G345" i="31"/>
  <c r="G346" i="31"/>
  <c r="G347" i="31"/>
  <c r="G337" i="31"/>
  <c r="AL337" i="31"/>
  <c r="E343" i="31"/>
  <c r="E306" i="31"/>
  <c r="E296" i="31"/>
  <c r="E295" i="31"/>
  <c r="E292" i="31"/>
  <c r="E291" i="31"/>
  <c r="E280" i="31"/>
  <c r="E271" i="31"/>
  <c r="E270" i="31"/>
  <c r="E268" i="31"/>
  <c r="E267" i="31"/>
  <c r="E265" i="31"/>
  <c r="E264" i="31"/>
  <c r="E263" i="31"/>
  <c r="E174" i="31"/>
  <c r="E173" i="31"/>
  <c r="E169" i="31"/>
  <c r="E168" i="31"/>
  <c r="E165" i="31"/>
  <c r="E164" i="31"/>
  <c r="E158" i="31"/>
  <c r="E157" i="31"/>
  <c r="E155" i="31"/>
  <c r="E154" i="31"/>
  <c r="E150" i="31"/>
  <c r="E149" i="31"/>
  <c r="E145" i="31"/>
  <c r="E144" i="31"/>
  <c r="E138" i="31"/>
  <c r="E137" i="31"/>
  <c r="E132" i="31"/>
  <c r="E131" i="31"/>
  <c r="AH356" i="31" l="1"/>
  <c r="AE356" i="31"/>
  <c r="AE354" i="31"/>
  <c r="AH354" i="31"/>
  <c r="AK354" i="31"/>
  <c r="G356" i="31"/>
  <c r="G354" i="31"/>
  <c r="AE355" i="31"/>
  <c r="AH355" i="31"/>
  <c r="AK355" i="31"/>
  <c r="AK353" i="31"/>
  <c r="AE353" i="31"/>
  <c r="AH353" i="31"/>
  <c r="G355" i="31"/>
  <c r="G353" i="31"/>
  <c r="AK356" i="31"/>
  <c r="J347" i="31"/>
  <c r="I347" i="31" s="1"/>
  <c r="J346" i="31"/>
  <c r="I346" i="31" s="1"/>
  <c r="J345" i="31"/>
  <c r="I345" i="31" s="1"/>
  <c r="J344" i="31"/>
  <c r="I344" i="31" s="1"/>
  <c r="BL337" i="31"/>
  <c r="BK337" i="31" s="1"/>
  <c r="BF337" i="31"/>
  <c r="BE337" i="31" s="1"/>
  <c r="AZ337" i="31"/>
  <c r="AY337" i="31" s="1"/>
  <c r="AT337" i="31"/>
  <c r="AS337" i="31" s="1"/>
  <c r="AN337" i="31"/>
  <c r="AM337" i="31" s="1"/>
  <c r="BO337" i="31"/>
  <c r="BN337" i="31" s="1"/>
  <c r="BI337" i="31"/>
  <c r="BH337" i="31" s="1"/>
  <c r="BC337" i="31"/>
  <c r="BB337" i="31" s="1"/>
  <c r="AW337" i="31"/>
  <c r="AV337" i="31" s="1"/>
  <c r="AQ337" i="31"/>
  <c r="AP337" i="31" s="1"/>
  <c r="AK337" i="31"/>
  <c r="AJ337" i="31" s="1"/>
  <c r="AH337" i="31"/>
  <c r="AG337" i="31" s="1"/>
  <c r="AE337" i="31"/>
  <c r="AD337" i="31" s="1"/>
  <c r="AB337" i="31"/>
  <c r="AA337" i="31" s="1"/>
  <c r="Y337" i="31"/>
  <c r="X337" i="31" s="1"/>
  <c r="V337" i="31"/>
  <c r="U337" i="31" s="1"/>
  <c r="S337" i="31"/>
  <c r="R337" i="31" s="1"/>
  <c r="P337" i="31"/>
  <c r="O337" i="31" s="1"/>
  <c r="M337" i="31"/>
  <c r="L337" i="31" s="1"/>
  <c r="J337" i="31"/>
  <c r="E341" i="31"/>
  <c r="G6" i="36"/>
  <c r="E176" i="31"/>
  <c r="E171" i="31"/>
  <c r="E166" i="31"/>
  <c r="E128" i="31"/>
  <c r="G6" i="35"/>
  <c r="G6" i="34"/>
  <c r="G14" i="34" l="1"/>
  <c r="E117" i="31"/>
  <c r="G26" i="34"/>
  <c r="G18" i="34"/>
  <c r="AJ356" i="31"/>
  <c r="G16" i="34"/>
  <c r="E119" i="31"/>
  <c r="G20" i="34"/>
  <c r="G15" i="34"/>
  <c r="G17" i="34"/>
  <c r="G19" i="34"/>
  <c r="G21" i="34"/>
  <c r="G23" i="34"/>
  <c r="G24" i="34"/>
  <c r="G25" i="34"/>
  <c r="G27" i="34"/>
  <c r="G22" i="34"/>
  <c r="G13" i="34"/>
  <c r="E109" i="31"/>
  <c r="E121" i="31"/>
  <c r="AD353" i="31"/>
  <c r="E113" i="31"/>
  <c r="G88" i="36"/>
  <c r="G103" i="36"/>
  <c r="G82" i="36"/>
  <c r="G86" i="36"/>
  <c r="G90" i="36"/>
  <c r="AG354" i="31"/>
  <c r="AG353" i="31"/>
  <c r="AJ353" i="31"/>
  <c r="AG355" i="31"/>
  <c r="AJ354" i="31"/>
  <c r="AD354" i="31"/>
  <c r="AG356" i="31"/>
  <c r="AJ355" i="31"/>
  <c r="AD355" i="31"/>
  <c r="AD356" i="31"/>
  <c r="G32" i="35"/>
  <c r="E147" i="31"/>
  <c r="G25" i="35"/>
  <c r="E140" i="31"/>
  <c r="G37" i="35"/>
  <c r="E152" i="31"/>
  <c r="G47" i="35"/>
  <c r="E162" i="31"/>
  <c r="G64" i="35"/>
  <c r="E179" i="31"/>
  <c r="G68" i="35"/>
  <c r="E183" i="31"/>
  <c r="G65" i="36"/>
  <c r="E310" i="31"/>
  <c r="G45" i="35"/>
  <c r="E160" i="31"/>
  <c r="G62" i="35"/>
  <c r="E177" i="31"/>
  <c r="G66" i="35"/>
  <c r="E181" i="31"/>
  <c r="G36" i="36"/>
  <c r="E281" i="31"/>
  <c r="G67" i="36"/>
  <c r="E312" i="31"/>
  <c r="I337" i="31"/>
  <c r="BQ337" i="31"/>
  <c r="G83" i="36"/>
  <c r="G85" i="36"/>
  <c r="G87" i="36"/>
  <c r="G89" i="36"/>
  <c r="G94" i="36"/>
  <c r="G96" i="36"/>
  <c r="G98" i="36"/>
  <c r="G100" i="36"/>
  <c r="G108" i="36"/>
  <c r="G95" i="36"/>
  <c r="G97" i="36"/>
  <c r="G99" i="36"/>
  <c r="G104" i="36"/>
  <c r="G107" i="36"/>
  <c r="G109" i="36"/>
  <c r="G20" i="35"/>
  <c r="G13" i="35"/>
  <c r="G51" i="35"/>
  <c r="G56" i="35"/>
  <c r="G19" i="35"/>
  <c r="G21" i="35"/>
  <c r="G61" i="35"/>
  <c r="E111" i="31" l="1"/>
  <c r="G102" i="36"/>
  <c r="E120" i="31"/>
  <c r="E116" i="31"/>
  <c r="E112" i="31"/>
  <c r="E108" i="31"/>
  <c r="G67" i="35"/>
  <c r="E182" i="31"/>
  <c r="G63" i="35"/>
  <c r="E178" i="31"/>
  <c r="G60" i="35"/>
  <c r="E175" i="31"/>
  <c r="G55" i="35"/>
  <c r="E170" i="31"/>
  <c r="G48" i="35"/>
  <c r="E163" i="31"/>
  <c r="G44" i="35"/>
  <c r="E159" i="31"/>
  <c r="G38" i="35"/>
  <c r="E153" i="31"/>
  <c r="G33" i="35"/>
  <c r="E148" i="31"/>
  <c r="G28" i="35"/>
  <c r="E143" i="31"/>
  <c r="G24" i="35"/>
  <c r="E139" i="31"/>
  <c r="E134" i="31"/>
  <c r="G12" i="35"/>
  <c r="G11" i="35" s="1"/>
  <c r="E127" i="31"/>
  <c r="E135" i="31"/>
  <c r="G70" i="36"/>
  <c r="E315" i="31"/>
  <c r="G66" i="36"/>
  <c r="E311" i="31"/>
  <c r="G27" i="35"/>
  <c r="E142" i="31"/>
  <c r="E122" i="31"/>
  <c r="E118" i="31"/>
  <c r="E114" i="31"/>
  <c r="E110" i="31"/>
  <c r="G65" i="35"/>
  <c r="E180" i="31"/>
  <c r="G57" i="35"/>
  <c r="G54" i="35" s="1"/>
  <c r="E172" i="31"/>
  <c r="G52" i="35"/>
  <c r="G50" i="35" s="1"/>
  <c r="E167" i="31"/>
  <c r="G46" i="35"/>
  <c r="E161" i="31"/>
  <c r="G41" i="35"/>
  <c r="G40" i="35" s="1"/>
  <c r="E156" i="31"/>
  <c r="G36" i="35"/>
  <c r="G35" i="35" s="1"/>
  <c r="E151" i="31"/>
  <c r="G31" i="35"/>
  <c r="G30" i="35" s="1"/>
  <c r="E146" i="31"/>
  <c r="G26" i="35"/>
  <c r="E141" i="31"/>
  <c r="E136" i="31"/>
  <c r="G18" i="35"/>
  <c r="E133" i="31"/>
  <c r="G68" i="36"/>
  <c r="E313" i="31"/>
  <c r="G64" i="36"/>
  <c r="E309" i="31"/>
  <c r="G12" i="34"/>
  <c r="E107" i="31"/>
  <c r="E115" i="31"/>
  <c r="BP337" i="31"/>
  <c r="BR337" i="31"/>
  <c r="G93" i="36"/>
  <c r="J286" i="32"/>
  <c r="J287" i="32"/>
  <c r="G11" i="34" l="1"/>
  <c r="G29" i="34" s="1"/>
  <c r="E6" i="34" s="1"/>
  <c r="E13" i="5" s="1"/>
  <c r="G23" i="35"/>
  <c r="G43" i="35"/>
  <c r="G59" i="35"/>
  <c r="G17" i="35"/>
  <c r="J37" i="32"/>
  <c r="J38" i="32"/>
  <c r="J39" i="32"/>
  <c r="J29" i="32"/>
  <c r="J283" i="32"/>
  <c r="J198" i="32"/>
  <c r="J203" i="32"/>
  <c r="J205" i="32"/>
  <c r="J208" i="32"/>
  <c r="J210" i="32"/>
  <c r="J212" i="32"/>
  <c r="J214" i="32"/>
  <c r="J216" i="32"/>
  <c r="J218" i="32"/>
  <c r="J220" i="32"/>
  <c r="J222" i="32"/>
  <c r="J224" i="32"/>
  <c r="J229" i="32"/>
  <c r="J231" i="32"/>
  <c r="J233" i="32"/>
  <c r="J237" i="32"/>
  <c r="J239" i="32"/>
  <c r="J241" i="32"/>
  <c r="J243" i="32"/>
  <c r="J245" i="32"/>
  <c r="J246" i="32"/>
  <c r="J247" i="32"/>
  <c r="J249" i="32"/>
  <c r="J250" i="32"/>
  <c r="J251" i="32"/>
  <c r="J253" i="32"/>
  <c r="J254" i="32"/>
  <c r="J255" i="32"/>
  <c r="J258" i="32"/>
  <c r="J259" i="32"/>
  <c r="J260" i="32"/>
  <c r="J261" i="32"/>
  <c r="J263" i="32"/>
  <c r="J264" i="32"/>
  <c r="J265" i="32"/>
  <c r="J267" i="32"/>
  <c r="J268" i="32"/>
  <c r="J269" i="32"/>
  <c r="J271" i="32"/>
  <c r="J273" i="32"/>
  <c r="J275" i="32"/>
  <c r="J277" i="32"/>
  <c r="J279" i="32"/>
  <c r="J281" i="32"/>
  <c r="J285" i="32"/>
  <c r="J43" i="32"/>
  <c r="J51" i="32"/>
  <c r="J60" i="32"/>
  <c r="J61" i="32"/>
  <c r="J63" i="32"/>
  <c r="J67" i="32"/>
  <c r="J77" i="32"/>
  <c r="J78" i="32"/>
  <c r="J84" i="32"/>
  <c r="J104" i="32"/>
  <c r="J106" i="32"/>
  <c r="J114" i="32"/>
  <c r="J115" i="32"/>
  <c r="J118" i="32"/>
  <c r="J123" i="32"/>
  <c r="J124" i="32"/>
  <c r="J126" i="32"/>
  <c r="J129" i="32"/>
  <c r="J132" i="32"/>
  <c r="J133" i="32"/>
  <c r="J140" i="32"/>
  <c r="J141" i="32"/>
  <c r="J144" i="32"/>
  <c r="J145" i="32"/>
  <c r="J146" i="32"/>
  <c r="J149" i="32"/>
  <c r="J152" i="32"/>
  <c r="J154" i="32"/>
  <c r="J156" i="32"/>
  <c r="J159" i="32"/>
  <c r="J161" i="32"/>
  <c r="J167" i="32"/>
  <c r="J168" i="32"/>
  <c r="J172" i="32"/>
  <c r="J175" i="32"/>
  <c r="J177" i="32"/>
  <c r="J178" i="32"/>
  <c r="J180" i="32"/>
  <c r="J183" i="32"/>
  <c r="J184" i="32"/>
  <c r="J186" i="32"/>
  <c r="J187" i="32"/>
  <c r="J188" i="32"/>
  <c r="J190" i="32"/>
  <c r="J195" i="32"/>
  <c r="J196" i="32"/>
  <c r="J199" i="32"/>
  <c r="J204" i="32"/>
  <c r="J206" i="32"/>
  <c r="J209" i="32"/>
  <c r="J211" i="32"/>
  <c r="J213" i="32"/>
  <c r="J215" i="32"/>
  <c r="J217" i="32"/>
  <c r="J219" i="32"/>
  <c r="J221" i="32"/>
  <c r="J223" i="32"/>
  <c r="J226" i="32"/>
  <c r="J230" i="32"/>
  <c r="J232" i="32"/>
  <c r="J235" i="32"/>
  <c r="J238" i="32"/>
  <c r="J240" i="32"/>
  <c r="J242" i="32"/>
  <c r="J244" i="32"/>
  <c r="J248" i="32"/>
  <c r="J252" i="32"/>
  <c r="J256" i="32"/>
  <c r="J262" i="32"/>
  <c r="J266" i="32"/>
  <c r="J270" i="32"/>
  <c r="J272" i="32"/>
  <c r="J274" i="32"/>
  <c r="J276" i="32"/>
  <c r="J278" i="32"/>
  <c r="J280" i="32"/>
  <c r="J282" i="32"/>
  <c r="J284" i="32"/>
  <c r="J12" i="32"/>
  <c r="J334" i="31"/>
  <c r="G15" i="35" l="1"/>
  <c r="AK334" i="31"/>
  <c r="AE334" i="31"/>
  <c r="Y334" i="31"/>
  <c r="S334" i="31"/>
  <c r="M334" i="31"/>
  <c r="BO334" i="31"/>
  <c r="BL334" i="31"/>
  <c r="BI334" i="31"/>
  <c r="BF334" i="31"/>
  <c r="BC334" i="31"/>
  <c r="AZ334" i="31"/>
  <c r="AW334" i="31"/>
  <c r="AT334" i="31"/>
  <c r="AQ334" i="31"/>
  <c r="AH334" i="31"/>
  <c r="AB334" i="31"/>
  <c r="V334" i="31"/>
  <c r="P334" i="31"/>
  <c r="G70" i="35" l="1"/>
  <c r="E6" i="35" s="1"/>
  <c r="D14" i="5" s="1"/>
  <c r="M18" i="31"/>
  <c r="E19" i="31" l="1"/>
  <c r="G19" i="31" s="1"/>
  <c r="E18" i="31"/>
  <c r="N18" i="31" l="1"/>
  <c r="P18" i="31" s="1"/>
  <c r="G18" i="31"/>
  <c r="L18" i="31" s="1"/>
  <c r="G15" i="6"/>
  <c r="O18" i="31" l="1"/>
  <c r="J257" i="32"/>
  <c r="J236" i="32"/>
  <c r="J234" i="32"/>
  <c r="J228" i="32"/>
  <c r="J227" i="32"/>
  <c r="J225" i="32"/>
  <c r="J207" i="32"/>
  <c r="J202" i="32"/>
  <c r="J201" i="32"/>
  <c r="J200" i="32"/>
  <c r="J197" i="32"/>
  <c r="J194" i="32"/>
  <c r="J193" i="32"/>
  <c r="J192" i="32"/>
  <c r="J191" i="32"/>
  <c r="J189" i="32"/>
  <c r="J185" i="32"/>
  <c r="J182" i="32"/>
  <c r="J181" i="32"/>
  <c r="J179" i="32"/>
  <c r="J176" i="32"/>
  <c r="J174" i="32"/>
  <c r="J173" i="32"/>
  <c r="J171" i="32"/>
  <c r="J170" i="32"/>
  <c r="J169" i="32"/>
  <c r="J166" i="32"/>
  <c r="J165" i="32"/>
  <c r="J164" i="32"/>
  <c r="J163" i="32"/>
  <c r="J162" i="32"/>
  <c r="J160" i="32"/>
  <c r="J158" i="32"/>
  <c r="J157" i="32"/>
  <c r="J155" i="32"/>
  <c r="J153" i="32"/>
  <c r="J151" i="32"/>
  <c r="J150" i="32"/>
  <c r="J148" i="32"/>
  <c r="J147" i="32"/>
  <c r="J143" i="32"/>
  <c r="J142" i="32"/>
  <c r="J139" i="32"/>
  <c r="J138" i="32"/>
  <c r="J137" i="32"/>
  <c r="J136" i="32"/>
  <c r="J135" i="32"/>
  <c r="J134" i="32"/>
  <c r="J131" i="32"/>
  <c r="J130" i="32"/>
  <c r="J128" i="32"/>
  <c r="J127" i="32"/>
  <c r="J125" i="32"/>
  <c r="J122" i="32"/>
  <c r="J121" i="32"/>
  <c r="J120" i="32"/>
  <c r="J119" i="32"/>
  <c r="J117" i="32"/>
  <c r="J116" i="32"/>
  <c r="J113" i="32"/>
  <c r="J112" i="32"/>
  <c r="J111" i="32"/>
  <c r="J110" i="32"/>
  <c r="J109" i="32"/>
  <c r="J108" i="32"/>
  <c r="J107" i="32"/>
  <c r="J105" i="32"/>
  <c r="J103" i="32"/>
  <c r="J102" i="32"/>
  <c r="J101" i="32"/>
  <c r="J100" i="32"/>
  <c r="J99" i="32"/>
  <c r="J98" i="32"/>
  <c r="J97" i="32"/>
  <c r="J96" i="32"/>
  <c r="J95" i="32"/>
  <c r="J94" i="32"/>
  <c r="J93" i="32"/>
  <c r="J92" i="32"/>
  <c r="J91" i="32"/>
  <c r="J90" i="32"/>
  <c r="J89" i="32"/>
  <c r="J88" i="32"/>
  <c r="J87" i="32"/>
  <c r="J86" i="32"/>
  <c r="J85" i="32"/>
  <c r="J83" i="32"/>
  <c r="J82" i="32"/>
  <c r="J81" i="32"/>
  <c r="J80" i="32"/>
  <c r="J79" i="32"/>
  <c r="J76" i="32"/>
  <c r="J75" i="32"/>
  <c r="J74" i="32"/>
  <c r="J73" i="32"/>
  <c r="J72" i="32"/>
  <c r="J71" i="32"/>
  <c r="J70" i="32"/>
  <c r="J69" i="32"/>
  <c r="J68" i="32"/>
  <c r="J66" i="32"/>
  <c r="J65" i="32"/>
  <c r="J64" i="32"/>
  <c r="J62" i="32"/>
  <c r="J59" i="32"/>
  <c r="J58" i="32"/>
  <c r="J57" i="32"/>
  <c r="J56" i="32"/>
  <c r="J55" i="32"/>
  <c r="J54" i="32"/>
  <c r="J53" i="32"/>
  <c r="J52" i="32"/>
  <c r="J50" i="32"/>
  <c r="J49" i="32"/>
  <c r="J48" i="32"/>
  <c r="J47" i="32"/>
  <c r="J46" i="32"/>
  <c r="J45" i="32"/>
  <c r="J44" i="32"/>
  <c r="J42" i="32"/>
  <c r="J41" i="32"/>
  <c r="J40" i="32"/>
  <c r="J36" i="32"/>
  <c r="J35" i="32"/>
  <c r="J34" i="32"/>
  <c r="J33" i="32"/>
  <c r="J32" i="32"/>
  <c r="J31" i="32"/>
  <c r="J30" i="32"/>
  <c r="J28" i="32"/>
  <c r="J27" i="32"/>
  <c r="J26" i="32"/>
  <c r="J25" i="32"/>
  <c r="J24" i="32"/>
  <c r="J23" i="32"/>
  <c r="J22" i="32"/>
  <c r="J21" i="32"/>
  <c r="J20" i="32"/>
  <c r="J19" i="32"/>
  <c r="J18" i="32"/>
  <c r="J17" i="32"/>
  <c r="J16" i="32"/>
  <c r="J15" i="32"/>
  <c r="J14" i="32"/>
  <c r="J13" i="32"/>
  <c r="N21" i="31" l="1"/>
  <c r="BA21" i="31" s="1"/>
  <c r="BD21" i="31" l="1"/>
  <c r="AF21" i="31"/>
  <c r="W21" i="31"/>
  <c r="T21" i="31"/>
  <c r="AR21" i="31"/>
  <c r="AI21" i="31"/>
  <c r="Z21" i="31"/>
  <c r="AL21" i="31"/>
  <c r="AX21" i="31"/>
  <c r="AU21" i="31"/>
  <c r="BG21" i="31"/>
  <c r="Q21" i="31"/>
  <c r="AC21" i="31"/>
  <c r="AO21" i="31"/>
  <c r="BO201" i="31" l="1"/>
  <c r="BL201" i="31"/>
  <c r="BI201" i="31"/>
  <c r="BF201" i="31"/>
  <c r="AW201" i="31"/>
  <c r="BC201" i="31"/>
  <c r="AT201" i="31"/>
  <c r="AQ201" i="31"/>
  <c r="AN201" i="31"/>
  <c r="AZ201" i="31"/>
  <c r="AE201" i="31"/>
  <c r="AK201" i="31"/>
  <c r="AB201" i="31"/>
  <c r="Y201" i="31"/>
  <c r="V201" i="31"/>
  <c r="P201" i="31"/>
  <c r="J201" i="31"/>
  <c r="S201" i="31"/>
  <c r="M201" i="31"/>
  <c r="BO239" i="31"/>
  <c r="BL239" i="31"/>
  <c r="BI239" i="31"/>
  <c r="BF239" i="31"/>
  <c r="BC239" i="31"/>
  <c r="AW239" i="31"/>
  <c r="AN239" i="31"/>
  <c r="AT239" i="31"/>
  <c r="AE239" i="31"/>
  <c r="AB239" i="31"/>
  <c r="AQ239" i="31"/>
  <c r="AK239" i="31"/>
  <c r="AZ239" i="31"/>
  <c r="Y239" i="31"/>
  <c r="S239" i="31"/>
  <c r="M239" i="31"/>
  <c r="J239" i="31"/>
  <c r="P239" i="31"/>
  <c r="BL364" i="31"/>
  <c r="BO364" i="31"/>
  <c r="BF364" i="31"/>
  <c r="BI364" i="31"/>
  <c r="BC364" i="31"/>
  <c r="AW364" i="31"/>
  <c r="AQ364" i="31"/>
  <c r="AN364" i="31"/>
  <c r="AZ364" i="31"/>
  <c r="AT364" i="31"/>
  <c r="S364" i="31"/>
  <c r="Y364" i="31"/>
  <c r="J364" i="31"/>
  <c r="AE364" i="31"/>
  <c r="V364" i="31"/>
  <c r="AH364" i="31"/>
  <c r="AB364" i="31"/>
  <c r="P364" i="31"/>
  <c r="M364" i="31"/>
  <c r="BL119" i="31"/>
  <c r="BI119" i="31"/>
  <c r="BF119" i="31"/>
  <c r="BC119" i="31"/>
  <c r="AZ119" i="31"/>
  <c r="BO119" i="31"/>
  <c r="AW119" i="31"/>
  <c r="AK119" i="31"/>
  <c r="AE119" i="31"/>
  <c r="AN119" i="31"/>
  <c r="AT119" i="31"/>
  <c r="V119" i="31"/>
  <c r="AH119" i="31"/>
  <c r="S119" i="31"/>
  <c r="AB119" i="31"/>
  <c r="J119" i="31"/>
  <c r="M119" i="31"/>
  <c r="P119" i="31"/>
  <c r="BO190" i="31"/>
  <c r="BL190" i="31"/>
  <c r="BI190" i="31"/>
  <c r="BC190" i="31"/>
  <c r="BF190" i="31"/>
  <c r="AW190" i="31"/>
  <c r="AT190" i="31"/>
  <c r="AN190" i="31"/>
  <c r="AQ190" i="31"/>
  <c r="AK190" i="31"/>
  <c r="AZ190" i="31"/>
  <c r="AE190" i="31"/>
  <c r="Y190" i="31"/>
  <c r="V190" i="31"/>
  <c r="P190" i="31"/>
  <c r="M190" i="31"/>
  <c r="J190" i="31"/>
  <c r="S190" i="31"/>
  <c r="AB190" i="31"/>
  <c r="BO206" i="31"/>
  <c r="BI206" i="31"/>
  <c r="AZ206" i="31"/>
  <c r="BL206" i="31"/>
  <c r="BF206" i="31"/>
  <c r="AT206" i="31"/>
  <c r="AQ206" i="31"/>
  <c r="AN206" i="31"/>
  <c r="AW206" i="31"/>
  <c r="AB206" i="31"/>
  <c r="Y206" i="31"/>
  <c r="V206" i="31"/>
  <c r="AK206" i="31"/>
  <c r="S206" i="31"/>
  <c r="BC206" i="31"/>
  <c r="AE206" i="31"/>
  <c r="M206" i="31"/>
  <c r="J206" i="31"/>
  <c r="P206" i="31"/>
  <c r="BO248" i="31"/>
  <c r="BI248" i="31"/>
  <c r="BL248" i="31"/>
  <c r="BF248" i="31"/>
  <c r="AZ248" i="31"/>
  <c r="AW248" i="31"/>
  <c r="AT248" i="31"/>
  <c r="BC248" i="31"/>
  <c r="AN248" i="31"/>
  <c r="AE248" i="31"/>
  <c r="AQ248" i="31"/>
  <c r="AK248" i="31"/>
  <c r="AB248" i="31"/>
  <c r="Y248" i="31"/>
  <c r="S248" i="31"/>
  <c r="M248" i="31"/>
  <c r="P248" i="31"/>
  <c r="J248" i="31"/>
  <c r="BO361" i="31"/>
  <c r="BL361" i="31"/>
  <c r="BI361" i="31"/>
  <c r="BF361" i="31"/>
  <c r="BC361" i="31"/>
  <c r="AZ361" i="31"/>
  <c r="AQ361" i="31"/>
  <c r="AN361" i="31"/>
  <c r="AT361" i="31"/>
  <c r="AH361" i="31"/>
  <c r="AE361" i="31"/>
  <c r="AW361" i="31"/>
  <c r="AB361" i="31"/>
  <c r="V361" i="31"/>
  <c r="S361" i="31"/>
  <c r="Y361" i="31"/>
  <c r="M361" i="31"/>
  <c r="J361" i="31"/>
  <c r="P361" i="31"/>
  <c r="BO117" i="31"/>
  <c r="BL117" i="31"/>
  <c r="BI117" i="31"/>
  <c r="BC117" i="31"/>
  <c r="BF117" i="31"/>
  <c r="AZ117" i="31"/>
  <c r="AW117" i="31"/>
  <c r="AT117" i="31"/>
  <c r="AN117" i="31"/>
  <c r="AE117" i="31"/>
  <c r="AH117" i="31"/>
  <c r="AB117" i="31"/>
  <c r="V117" i="31"/>
  <c r="S117" i="31"/>
  <c r="P117" i="31"/>
  <c r="AK117" i="31"/>
  <c r="M117" i="31"/>
  <c r="J117" i="31"/>
  <c r="BO121" i="31"/>
  <c r="BL121" i="31"/>
  <c r="BI121" i="31"/>
  <c r="BF121" i="31"/>
  <c r="AW121" i="31"/>
  <c r="BC121" i="31"/>
  <c r="AN121" i="31"/>
  <c r="AQ121" i="31"/>
  <c r="AH121" i="31"/>
  <c r="AT121" i="31"/>
  <c r="AK121" i="31"/>
  <c r="AE121" i="31"/>
  <c r="AB121" i="31"/>
  <c r="Y121" i="31"/>
  <c r="AZ121" i="31"/>
  <c r="V121" i="31"/>
  <c r="S121" i="31"/>
  <c r="P121" i="31"/>
  <c r="M121" i="31"/>
  <c r="J121" i="31"/>
  <c r="BO188" i="31"/>
  <c r="BL188" i="31"/>
  <c r="AZ188" i="31"/>
  <c r="BC188" i="31"/>
  <c r="AT188" i="31"/>
  <c r="AN188" i="31"/>
  <c r="BI188" i="31"/>
  <c r="AW188" i="31"/>
  <c r="AK188" i="31"/>
  <c r="BF188" i="31"/>
  <c r="AQ188" i="31"/>
  <c r="AE188" i="31"/>
  <c r="Y188" i="31"/>
  <c r="V188" i="31"/>
  <c r="M188" i="31"/>
  <c r="AB188" i="31"/>
  <c r="P188" i="31"/>
  <c r="J188" i="31"/>
  <c r="S188" i="31"/>
  <c r="BO192" i="31"/>
  <c r="BL192" i="31"/>
  <c r="BI192" i="31"/>
  <c r="BF192" i="31"/>
  <c r="BC192" i="31"/>
  <c r="AZ192" i="31"/>
  <c r="AW192" i="31"/>
  <c r="AQ192" i="31"/>
  <c r="AE192" i="31"/>
  <c r="AK192" i="31"/>
  <c r="AN192" i="31"/>
  <c r="AT192" i="31"/>
  <c r="AB192" i="31"/>
  <c r="Y192" i="31"/>
  <c r="V192" i="31"/>
  <c r="S192" i="31"/>
  <c r="M192" i="31"/>
  <c r="P192" i="31"/>
  <c r="J192" i="31"/>
  <c r="BO196" i="31"/>
  <c r="BL196" i="31"/>
  <c r="BI196" i="31"/>
  <c r="BF196" i="31"/>
  <c r="BC196" i="31"/>
  <c r="AT196" i="31"/>
  <c r="AN196" i="31"/>
  <c r="AZ196" i="31"/>
  <c r="AW196" i="31"/>
  <c r="AQ196" i="31"/>
  <c r="AK196" i="31"/>
  <c r="AB196" i="31"/>
  <c r="AE196" i="31"/>
  <c r="Y196" i="31"/>
  <c r="V196" i="31"/>
  <c r="S196" i="31"/>
  <c r="P196" i="31"/>
  <c r="M196" i="31"/>
  <c r="J196" i="31"/>
  <c r="BL200" i="31"/>
  <c r="BI200" i="31"/>
  <c r="BO200" i="31"/>
  <c r="BF200" i="31"/>
  <c r="BC200" i="31"/>
  <c r="AZ200" i="31"/>
  <c r="AW200" i="31"/>
  <c r="AQ200" i="31"/>
  <c r="AN200" i="31"/>
  <c r="AT200" i="31"/>
  <c r="AE200" i="31"/>
  <c r="AK200" i="31"/>
  <c r="AB200" i="31"/>
  <c r="Y200" i="31"/>
  <c r="V200" i="31"/>
  <c r="S200" i="31"/>
  <c r="P200" i="31"/>
  <c r="J200" i="31"/>
  <c r="M200" i="31"/>
  <c r="BL204" i="31"/>
  <c r="BO204" i="31"/>
  <c r="BI204" i="31"/>
  <c r="BC204" i="31"/>
  <c r="BF204" i="31"/>
  <c r="AT204" i="31"/>
  <c r="AZ204" i="31"/>
  <c r="AW204" i="31"/>
  <c r="AK204" i="31"/>
  <c r="AQ204" i="31"/>
  <c r="AN204" i="31"/>
  <c r="AE204" i="31"/>
  <c r="Y204" i="31"/>
  <c r="V204" i="31"/>
  <c r="AB204" i="31"/>
  <c r="P204" i="31"/>
  <c r="M204" i="31"/>
  <c r="S204" i="31"/>
  <c r="J204" i="31"/>
  <c r="BI208" i="31"/>
  <c r="BF208" i="31"/>
  <c r="BC208" i="31"/>
  <c r="BL208" i="31"/>
  <c r="AW208" i="31"/>
  <c r="AQ208" i="31"/>
  <c r="AN208" i="31"/>
  <c r="BO208" i="31"/>
  <c r="AZ208" i="31"/>
  <c r="AK208" i="31"/>
  <c r="AE208" i="31"/>
  <c r="Y208" i="31"/>
  <c r="V208" i="31"/>
  <c r="S208" i="31"/>
  <c r="P208" i="31"/>
  <c r="J208" i="31"/>
  <c r="M208" i="31"/>
  <c r="AT208" i="31"/>
  <c r="AB208" i="31"/>
  <c r="BO359" i="31"/>
  <c r="BL359" i="31"/>
  <c r="BF359" i="31"/>
  <c r="AZ359" i="31"/>
  <c r="BI359" i="31"/>
  <c r="AW359" i="31"/>
  <c r="AN359" i="31"/>
  <c r="AH359" i="31"/>
  <c r="BC359" i="31"/>
  <c r="AT359" i="31"/>
  <c r="AQ359" i="31"/>
  <c r="Y359" i="31"/>
  <c r="AE359" i="31"/>
  <c r="V359" i="31"/>
  <c r="P359" i="31"/>
  <c r="M359" i="31"/>
  <c r="S359" i="31"/>
  <c r="J359" i="31"/>
  <c r="AB359" i="31"/>
  <c r="BO118" i="31"/>
  <c r="BL118" i="31"/>
  <c r="BI118" i="31"/>
  <c r="BF118" i="31"/>
  <c r="AZ118" i="31"/>
  <c r="AT118" i="31"/>
  <c r="BC118" i="31"/>
  <c r="AH118" i="31"/>
  <c r="AK118" i="31"/>
  <c r="AB118" i="31"/>
  <c r="AW118" i="31"/>
  <c r="AN118" i="31"/>
  <c r="AE118" i="31"/>
  <c r="M118" i="31"/>
  <c r="P118" i="31"/>
  <c r="V118" i="31"/>
  <c r="S118" i="31"/>
  <c r="J118" i="31"/>
  <c r="BO193" i="31"/>
  <c r="BL193" i="31"/>
  <c r="BC193" i="31"/>
  <c r="BI193" i="31"/>
  <c r="AZ193" i="31"/>
  <c r="BF193" i="31"/>
  <c r="AW193" i="31"/>
  <c r="AT193" i="31"/>
  <c r="AN193" i="31"/>
  <c r="AQ193" i="31"/>
  <c r="AK193" i="31"/>
  <c r="Y193" i="31"/>
  <c r="P193" i="31"/>
  <c r="M193" i="31"/>
  <c r="V193" i="31"/>
  <c r="AE193" i="31"/>
  <c r="S193" i="31"/>
  <c r="J193" i="31"/>
  <c r="AB193" i="31"/>
  <c r="BO205" i="31"/>
  <c r="BL205" i="31"/>
  <c r="BI205" i="31"/>
  <c r="BF205" i="31"/>
  <c r="BC205" i="31"/>
  <c r="AZ205" i="31"/>
  <c r="AW205" i="31"/>
  <c r="AQ205" i="31"/>
  <c r="AN205" i="31"/>
  <c r="AK205" i="31"/>
  <c r="AE205" i="31"/>
  <c r="AT205" i="31"/>
  <c r="AB205" i="31"/>
  <c r="S205" i="31"/>
  <c r="P205" i="31"/>
  <c r="Y205" i="31"/>
  <c r="M205" i="31"/>
  <c r="J205" i="31"/>
  <c r="V205" i="31"/>
  <c r="BO247" i="31"/>
  <c r="BL247" i="31"/>
  <c r="BI247" i="31"/>
  <c r="BF247" i="31"/>
  <c r="BC247" i="31"/>
  <c r="AW247" i="31"/>
  <c r="AQ247" i="31"/>
  <c r="AZ247" i="31"/>
  <c r="AT247" i="31"/>
  <c r="AK247" i="31"/>
  <c r="AE247" i="31"/>
  <c r="AB247" i="31"/>
  <c r="AN247" i="31"/>
  <c r="Y247" i="31"/>
  <c r="M247" i="31"/>
  <c r="J247" i="31"/>
  <c r="S247" i="31"/>
  <c r="P247" i="31"/>
  <c r="BO360" i="31"/>
  <c r="BL360" i="31"/>
  <c r="BI360" i="31"/>
  <c r="BF360" i="31"/>
  <c r="BC360" i="31"/>
  <c r="AZ360" i="31"/>
  <c r="AW360" i="31"/>
  <c r="AT360" i="31"/>
  <c r="AQ360" i="31"/>
  <c r="AH360" i="31"/>
  <c r="S360" i="31"/>
  <c r="AN360" i="31"/>
  <c r="Y360" i="31"/>
  <c r="P360" i="31"/>
  <c r="AB360" i="31"/>
  <c r="J360" i="31"/>
  <c r="AE360" i="31"/>
  <c r="M360" i="31"/>
  <c r="V360" i="31"/>
  <c r="BL194" i="31"/>
  <c r="BI194" i="31"/>
  <c r="BO194" i="31"/>
  <c r="BF194" i="31"/>
  <c r="AZ194" i="31"/>
  <c r="AW194" i="31"/>
  <c r="AN194" i="31"/>
  <c r="BC194" i="31"/>
  <c r="AQ194" i="31"/>
  <c r="AT194" i="31"/>
  <c r="AK194" i="31"/>
  <c r="AE194" i="31"/>
  <c r="AB194" i="31"/>
  <c r="S194" i="31"/>
  <c r="Y194" i="31"/>
  <c r="V194" i="31"/>
  <c r="J194" i="31"/>
  <c r="P194" i="31"/>
  <c r="M194" i="31"/>
  <c r="BO202" i="31"/>
  <c r="BI202" i="31"/>
  <c r="BL202" i="31"/>
  <c r="BF202" i="31"/>
  <c r="BC202" i="31"/>
  <c r="AQ202" i="31"/>
  <c r="AN202" i="31"/>
  <c r="AW202" i="31"/>
  <c r="AK202" i="31"/>
  <c r="AE202" i="31"/>
  <c r="AB202" i="31"/>
  <c r="AT202" i="31"/>
  <c r="AZ202" i="31"/>
  <c r="S202" i="31"/>
  <c r="Y202" i="31"/>
  <c r="V202" i="31"/>
  <c r="J202" i="31"/>
  <c r="P202" i="31"/>
  <c r="M202" i="31"/>
  <c r="BO365" i="31"/>
  <c r="BI365" i="31"/>
  <c r="BF365" i="31"/>
  <c r="BL365" i="31"/>
  <c r="BC365" i="31"/>
  <c r="AZ365" i="31"/>
  <c r="AQ365" i="31"/>
  <c r="AN365" i="31"/>
  <c r="AT365" i="31"/>
  <c r="AH365" i="31"/>
  <c r="AW365" i="31"/>
  <c r="AE365" i="31"/>
  <c r="Y365" i="31"/>
  <c r="V365" i="31"/>
  <c r="M365" i="31"/>
  <c r="P365" i="31"/>
  <c r="J365" i="31"/>
  <c r="AB365" i="31"/>
  <c r="S365" i="31"/>
  <c r="BO120" i="31"/>
  <c r="BC120" i="31"/>
  <c r="BL120" i="31"/>
  <c r="BF120" i="31"/>
  <c r="AW120" i="31"/>
  <c r="AT120" i="31"/>
  <c r="AN120" i="31"/>
  <c r="BI120" i="31"/>
  <c r="AH120" i="31"/>
  <c r="AZ120" i="31"/>
  <c r="AB120" i="31"/>
  <c r="V120" i="31"/>
  <c r="P120" i="31"/>
  <c r="AE120" i="31"/>
  <c r="AK120" i="31"/>
  <c r="J120" i="31"/>
  <c r="S120" i="31"/>
  <c r="M120" i="31"/>
  <c r="BO191" i="31"/>
  <c r="BL191" i="31"/>
  <c r="BI191" i="31"/>
  <c r="BF191" i="31"/>
  <c r="AZ191" i="31"/>
  <c r="AT191" i="31"/>
  <c r="AN191" i="31"/>
  <c r="AQ191" i="31"/>
  <c r="AB191" i="31"/>
  <c r="BC191" i="31"/>
  <c r="AW191" i="31"/>
  <c r="AE191" i="31"/>
  <c r="V191" i="31"/>
  <c r="S191" i="31"/>
  <c r="M191" i="31"/>
  <c r="P191" i="31"/>
  <c r="AK191" i="31"/>
  <c r="J191" i="31"/>
  <c r="Y191" i="31"/>
  <c r="BO203" i="31"/>
  <c r="BL203" i="31"/>
  <c r="BI203" i="31"/>
  <c r="BF203" i="31"/>
  <c r="AZ203" i="31"/>
  <c r="BC203" i="31"/>
  <c r="AW203" i="31"/>
  <c r="AE203" i="31"/>
  <c r="AT203" i="31"/>
  <c r="AK203" i="31"/>
  <c r="AQ203" i="31"/>
  <c r="AB203" i="31"/>
  <c r="S203" i="31"/>
  <c r="V203" i="31"/>
  <c r="P203" i="31"/>
  <c r="Y203" i="31"/>
  <c r="M203" i="31"/>
  <c r="AN203" i="31"/>
  <c r="J203" i="31"/>
  <c r="BO207" i="31"/>
  <c r="BL207" i="31"/>
  <c r="BI207" i="31"/>
  <c r="BF207" i="31"/>
  <c r="BC207" i="31"/>
  <c r="AT207" i="31"/>
  <c r="AW207" i="31"/>
  <c r="AQ207" i="31"/>
  <c r="AK207" i="31"/>
  <c r="AN207" i="31"/>
  <c r="AE207" i="31"/>
  <c r="AZ207" i="31"/>
  <c r="AB207" i="31"/>
  <c r="V207" i="31"/>
  <c r="S207" i="31"/>
  <c r="P207" i="31"/>
  <c r="M207" i="31"/>
  <c r="J207" i="31"/>
  <c r="Y207" i="31"/>
  <c r="BL217" i="31"/>
  <c r="BO217" i="31"/>
  <c r="BI217" i="31"/>
  <c r="BF217" i="31"/>
  <c r="AZ217" i="31"/>
  <c r="AW217" i="31"/>
  <c r="AT217" i="31"/>
  <c r="BC217" i="31"/>
  <c r="AQ217" i="31"/>
  <c r="AK217" i="31"/>
  <c r="AE217" i="31"/>
  <c r="AB217" i="31"/>
  <c r="P217" i="31"/>
  <c r="M217" i="31"/>
  <c r="S217" i="31"/>
  <c r="J217" i="31"/>
  <c r="AN217" i="31"/>
  <c r="Y217" i="31"/>
  <c r="BO362" i="31"/>
  <c r="BL362" i="31"/>
  <c r="BI362" i="31"/>
  <c r="BF362" i="31"/>
  <c r="BC362" i="31"/>
  <c r="AZ362" i="31"/>
  <c r="AN362" i="31"/>
  <c r="AT362" i="31"/>
  <c r="AH362" i="31"/>
  <c r="AE362" i="31"/>
  <c r="AW362" i="31"/>
  <c r="AB362" i="31"/>
  <c r="Y362" i="31"/>
  <c r="V362" i="31"/>
  <c r="S362" i="31"/>
  <c r="P362" i="31"/>
  <c r="M362" i="31"/>
  <c r="AQ362" i="31"/>
  <c r="J362" i="31"/>
  <c r="BO416" i="31"/>
  <c r="BF416" i="31"/>
  <c r="BC416" i="31"/>
  <c r="AZ416" i="31"/>
  <c r="AT416" i="31"/>
  <c r="BI416" i="31"/>
  <c r="BL416" i="31"/>
  <c r="AQ416" i="31"/>
  <c r="AE416" i="31"/>
  <c r="AW416" i="31"/>
  <c r="AH416" i="31"/>
  <c r="AB416" i="31"/>
  <c r="AN416" i="31"/>
  <c r="S416" i="31"/>
  <c r="P416" i="31"/>
  <c r="V416" i="31"/>
  <c r="M416" i="31"/>
  <c r="J416" i="31"/>
  <c r="Y416" i="31"/>
  <c r="AO327" i="31"/>
  <c r="AL336" i="31"/>
  <c r="AO309" i="31"/>
  <c r="AO310" i="31"/>
  <c r="AO311" i="31"/>
  <c r="AO313" i="31"/>
  <c r="AO322" i="31"/>
  <c r="E436" i="31"/>
  <c r="E435" i="31"/>
  <c r="AI435" i="31" s="1"/>
  <c r="E434" i="31"/>
  <c r="AI434" i="31" s="1"/>
  <c r="E433" i="31"/>
  <c r="AI433" i="31" s="1"/>
  <c r="E432" i="31"/>
  <c r="AI432" i="31" s="1"/>
  <c r="E431" i="31"/>
  <c r="E430" i="31"/>
  <c r="E429" i="31"/>
  <c r="E428" i="31"/>
  <c r="AI428" i="31" s="1"/>
  <c r="E427" i="31"/>
  <c r="E426" i="31"/>
  <c r="AI426" i="31" s="1"/>
  <c r="E425" i="31"/>
  <c r="E424" i="31"/>
  <c r="E423" i="31"/>
  <c r="AI423" i="31" s="1"/>
  <c r="E422" i="31"/>
  <c r="AI422" i="31" s="1"/>
  <c r="E421" i="31"/>
  <c r="AI421" i="31" s="1"/>
  <c r="E420" i="31"/>
  <c r="AI420" i="31" s="1"/>
  <c r="E419" i="31"/>
  <c r="AI419" i="31" s="1"/>
  <c r="E418" i="31"/>
  <c r="AI418" i="31" s="1"/>
  <c r="E417" i="31"/>
  <c r="AI417" i="31" s="1"/>
  <c r="E416" i="31"/>
  <c r="AI416" i="31" s="1"/>
  <c r="AK416" i="31" s="1"/>
  <c r="E415" i="31"/>
  <c r="AI415" i="31" s="1"/>
  <c r="E414" i="31"/>
  <c r="AI414" i="31" s="1"/>
  <c r="E413" i="31"/>
  <c r="AI413" i="31" s="1"/>
  <c r="E412" i="31"/>
  <c r="AI412" i="31" s="1"/>
  <c r="E411" i="31"/>
  <c r="AI411" i="31" s="1"/>
  <c r="E410" i="31"/>
  <c r="AI410" i="31" s="1"/>
  <c r="AL346" i="31"/>
  <c r="AL345" i="31"/>
  <c r="AL344" i="31"/>
  <c r="AL341" i="31"/>
  <c r="AL340" i="31"/>
  <c r="AL335" i="31"/>
  <c r="AO328" i="31"/>
  <c r="AO324" i="31"/>
  <c r="AO323" i="31"/>
  <c r="AO321" i="31"/>
  <c r="AO320" i="31"/>
  <c r="AO319" i="31"/>
  <c r="AO315" i="31"/>
  <c r="AI425" i="31" l="1"/>
  <c r="AI429" i="31"/>
  <c r="AI424" i="31"/>
  <c r="AI430" i="31"/>
  <c r="AI427" i="31"/>
  <c r="AI431" i="31"/>
  <c r="AI436" i="31"/>
  <c r="G416" i="31"/>
  <c r="G69" i="11"/>
  <c r="O416" i="31" l="1"/>
  <c r="AM416" i="31"/>
  <c r="AA416" i="31"/>
  <c r="U416" i="31"/>
  <c r="AG416" i="31"/>
  <c r="I416" i="31"/>
  <c r="BH416" i="31"/>
  <c r="AD416" i="31"/>
  <c r="AS416" i="31"/>
  <c r="X416" i="31"/>
  <c r="AJ416" i="31"/>
  <c r="AP416" i="31"/>
  <c r="AY416" i="31"/>
  <c r="R416" i="31"/>
  <c r="BE416" i="31"/>
  <c r="BK416" i="31"/>
  <c r="L416" i="31"/>
  <c r="BB416" i="31"/>
  <c r="AV416" i="31"/>
  <c r="BN416" i="31"/>
  <c r="E29" i="31" l="1"/>
  <c r="E28" i="31"/>
  <c r="E27" i="31"/>
  <c r="E26" i="31"/>
  <c r="E23" i="31"/>
  <c r="E22" i="31"/>
  <c r="E21" i="31"/>
  <c r="E20" i="31"/>
  <c r="E17" i="31"/>
  <c r="E16" i="31"/>
  <c r="E15" i="31"/>
  <c r="N20" i="31" l="1"/>
  <c r="N17" i="31"/>
  <c r="K17" i="31"/>
  <c r="N19" i="31"/>
  <c r="A25" i="33" l="1"/>
  <c r="D6" i="33" l="1"/>
  <c r="P6" i="31"/>
  <c r="F6" i="32"/>
  <c r="Y6" i="31" l="1"/>
  <c r="D20" i="33"/>
  <c r="E20" i="33" s="1"/>
  <c r="C20" i="33"/>
  <c r="C19" i="33"/>
  <c r="A47" i="33"/>
  <c r="C17" i="33"/>
  <c r="A55" i="33" s="1"/>
  <c r="C16" i="33"/>
  <c r="A45" i="33" s="1"/>
  <c r="C15" i="33"/>
  <c r="A53" i="33" s="1"/>
  <c r="C14" i="33"/>
  <c r="A43" i="33" s="1"/>
  <c r="C13" i="33"/>
  <c r="A51" i="33" s="1"/>
  <c r="C12" i="33"/>
  <c r="A41" i="33" s="1"/>
  <c r="AH6" i="31" l="1"/>
  <c r="A57" i="33"/>
  <c r="A39" i="33"/>
  <c r="A48" i="33"/>
  <c r="A44" i="33"/>
  <c r="A42" i="33"/>
  <c r="A46" i="33"/>
  <c r="A32" i="33"/>
  <c r="A34" i="33"/>
  <c r="A36" i="33"/>
  <c r="A38" i="33"/>
  <c r="A50" i="33"/>
  <c r="A52" i="33"/>
  <c r="A54" i="33"/>
  <c r="A56" i="33"/>
  <c r="A33" i="33"/>
  <c r="A35" i="33"/>
  <c r="A37" i="33"/>
  <c r="AQ6" i="31" l="1"/>
  <c r="AZ6" i="31" l="1"/>
  <c r="BI6" i="31" l="1"/>
  <c r="G6" i="30"/>
  <c r="BO6" i="31" l="1"/>
  <c r="G6" i="11"/>
  <c r="G6" i="12"/>
  <c r="G6" i="6"/>
  <c r="E12" i="5" l="1"/>
  <c r="A13" i="5" l="1"/>
  <c r="A14" i="5" s="1"/>
  <c r="A15" i="5" s="1"/>
  <c r="E252" i="31" l="1"/>
  <c r="AF252" i="31" s="1"/>
  <c r="E224" i="31"/>
  <c r="AF224" i="31" s="1"/>
  <c r="E238" i="31" l="1"/>
  <c r="E218" i="31"/>
  <c r="AF218" i="31" s="1"/>
  <c r="E249" i="31"/>
  <c r="G65" i="30"/>
  <c r="E239" i="31"/>
  <c r="E225" i="31"/>
  <c r="E219" i="31"/>
  <c r="AF219" i="31" s="1"/>
  <c r="E229" i="31"/>
  <c r="E246" i="31"/>
  <c r="AF246" i="31" s="1"/>
  <c r="E232" i="31"/>
  <c r="E220" i="31"/>
  <c r="AF220" i="31" s="1"/>
  <c r="G73" i="30"/>
  <c r="E247" i="31"/>
  <c r="AF247" i="31" s="1"/>
  <c r="AH247" i="31" s="1"/>
  <c r="E233" i="31"/>
  <c r="E234" i="31"/>
  <c r="AF234" i="31" s="1"/>
  <c r="E222" i="31"/>
  <c r="AF222" i="31" s="1"/>
  <c r="E214" i="31"/>
  <c r="E243" i="31"/>
  <c r="E235" i="31"/>
  <c r="E223" i="31"/>
  <c r="AF223" i="31" s="1"/>
  <c r="E213" i="31"/>
  <c r="G43" i="30"/>
  <c r="E217" i="31"/>
  <c r="E250" i="31"/>
  <c r="E236" i="31"/>
  <c r="AF236" i="31" s="1"/>
  <c r="G74" i="30"/>
  <c r="E248" i="31"/>
  <c r="E230" i="31"/>
  <c r="AF230" i="31" s="1"/>
  <c r="E231" i="31"/>
  <c r="E211" i="31"/>
  <c r="E240" i="31"/>
  <c r="AF240" i="31" s="1"/>
  <c r="E212" i="31"/>
  <c r="E241" i="31"/>
  <c r="AF241" i="31" s="1"/>
  <c r="E242" i="31"/>
  <c r="AF242" i="31" s="1"/>
  <c r="E226" i="31"/>
  <c r="AF226" i="31" s="1"/>
  <c r="E227" i="31"/>
  <c r="E215" i="31"/>
  <c r="E244" i="31"/>
  <c r="E228" i="31"/>
  <c r="E216" i="31"/>
  <c r="E251" i="31"/>
  <c r="E245" i="31"/>
  <c r="E237" i="31"/>
  <c r="AF237" i="31" s="1"/>
  <c r="E221" i="31"/>
  <c r="AF231" i="31" l="1"/>
  <c r="AF243" i="31"/>
  <c r="AF229" i="31"/>
  <c r="AF225" i="31"/>
  <c r="AF249" i="31"/>
  <c r="AF215" i="31"/>
  <c r="AF212" i="31"/>
  <c r="AF211" i="31"/>
  <c r="AF248" i="31"/>
  <c r="AH248" i="31" s="1"/>
  <c r="AF233" i="31"/>
  <c r="AF238" i="31"/>
  <c r="AF221" i="31"/>
  <c r="AF245" i="31"/>
  <c r="AF216" i="31"/>
  <c r="AF244" i="31"/>
  <c r="AF250" i="31"/>
  <c r="AF213" i="31"/>
  <c r="AF235" i="31"/>
  <c r="AF214" i="31"/>
  <c r="AF239" i="31"/>
  <c r="AH239" i="31" s="1"/>
  <c r="AF251" i="31"/>
  <c r="AF228" i="31"/>
  <c r="AF217" i="31"/>
  <c r="AH217" i="31" s="1"/>
  <c r="AF227" i="31"/>
  <c r="AF232" i="31"/>
  <c r="G248" i="31"/>
  <c r="G217" i="31"/>
  <c r="G247" i="31"/>
  <c r="G239" i="31"/>
  <c r="AV217" i="31" l="1"/>
  <c r="AP217" i="31"/>
  <c r="BE217" i="31"/>
  <c r="BN217" i="31"/>
  <c r="X217" i="31"/>
  <c r="AY217" i="31"/>
  <c r="L217" i="31"/>
  <c r="AS217" i="31"/>
  <c r="I217" i="31"/>
  <c r="R217" i="31"/>
  <c r="BH217" i="31"/>
  <c r="AM217" i="31"/>
  <c r="BK217" i="31"/>
  <c r="O217" i="31"/>
  <c r="AA217" i="31"/>
  <c r="BB217" i="31"/>
  <c r="AJ217" i="31"/>
  <c r="AD217" i="31"/>
  <c r="AA248" i="31"/>
  <c r="I248" i="31"/>
  <c r="BK248" i="31"/>
  <c r="R248" i="31"/>
  <c r="AV248" i="31"/>
  <c r="X248" i="31"/>
  <c r="AP248" i="31"/>
  <c r="AJ248" i="31"/>
  <c r="BH248" i="31"/>
  <c r="AD248" i="31"/>
  <c r="BB248" i="31"/>
  <c r="L248" i="31"/>
  <c r="O248" i="31"/>
  <c r="AM248" i="31"/>
  <c r="AY248" i="31"/>
  <c r="AS248" i="31"/>
  <c r="BE248" i="31"/>
  <c r="BN248" i="31"/>
  <c r="AG217" i="31"/>
  <c r="L239" i="31"/>
  <c r="I239" i="31"/>
  <c r="BK239" i="31"/>
  <c r="BE239" i="31"/>
  <c r="AJ239" i="31"/>
  <c r="AY239" i="31"/>
  <c r="R239" i="31"/>
  <c r="O239" i="31"/>
  <c r="BH239" i="31"/>
  <c r="BB239" i="31"/>
  <c r="AD239" i="31"/>
  <c r="AA239" i="31"/>
  <c r="AM239" i="31"/>
  <c r="AP239" i="31"/>
  <c r="X239" i="31"/>
  <c r="BN239" i="31"/>
  <c r="AS239" i="31"/>
  <c r="AV239" i="31"/>
  <c r="BK247" i="31"/>
  <c r="BN247" i="31"/>
  <c r="O247" i="31"/>
  <c r="AY247" i="31"/>
  <c r="I247" i="31"/>
  <c r="X247" i="31"/>
  <c r="BE247" i="31"/>
  <c r="AA247" i="31"/>
  <c r="L247" i="31"/>
  <c r="AM247" i="31"/>
  <c r="AS247" i="31"/>
  <c r="AD247" i="31"/>
  <c r="AJ247" i="31"/>
  <c r="R247" i="31"/>
  <c r="AP247" i="31"/>
  <c r="AV247" i="31"/>
  <c r="BB247" i="31"/>
  <c r="BH247" i="31"/>
  <c r="AG239" i="31"/>
  <c r="AG247" i="31"/>
  <c r="AG248" i="31"/>
  <c r="BQ121" i="31" l="1"/>
  <c r="BQ416" i="31" l="1"/>
  <c r="BR416" i="31" l="1"/>
  <c r="BP416" i="31"/>
  <c r="BL235" i="31" l="1"/>
  <c r="AW235" i="31"/>
  <c r="AE235" i="31"/>
  <c r="S235" i="31"/>
  <c r="AN235" i="31"/>
  <c r="AB235" i="31"/>
  <c r="BF235" i="31"/>
  <c r="AT235" i="31"/>
  <c r="BC235" i="31"/>
  <c r="M235" i="31"/>
  <c r="AK235" i="31"/>
  <c r="BO235" i="31"/>
  <c r="AZ235" i="31"/>
  <c r="AQ235" i="31"/>
  <c r="Y235" i="31"/>
  <c r="J235" i="31"/>
  <c r="BI235" i="31"/>
  <c r="P235" i="31"/>
  <c r="G235" i="31"/>
  <c r="AH235" i="31"/>
  <c r="G60" i="30"/>
  <c r="BL195" i="31"/>
  <c r="AT195" i="31"/>
  <c r="AW195" i="31"/>
  <c r="V195" i="31"/>
  <c r="AK195" i="31"/>
  <c r="AE195" i="31"/>
  <c r="BI195" i="31"/>
  <c r="AN195" i="31"/>
  <c r="AQ195" i="31"/>
  <c r="P195" i="31"/>
  <c r="M195" i="31"/>
  <c r="BF195" i="31"/>
  <c r="Y195" i="31"/>
  <c r="BO195" i="31"/>
  <c r="BC195" i="31"/>
  <c r="AZ195" i="31"/>
  <c r="S195" i="31"/>
  <c r="J195" i="31"/>
  <c r="AB195" i="31"/>
  <c r="BL435" i="31"/>
  <c r="AZ435" i="31"/>
  <c r="AW435" i="31"/>
  <c r="S435" i="31"/>
  <c r="J435" i="31"/>
  <c r="V435" i="31"/>
  <c r="BF435" i="31"/>
  <c r="AN435" i="31"/>
  <c r="AT435" i="31"/>
  <c r="M435" i="31"/>
  <c r="Y435" i="31"/>
  <c r="P435" i="31"/>
  <c r="BO435" i="31"/>
  <c r="BC435" i="31"/>
  <c r="AE435" i="31"/>
  <c r="AH435" i="31"/>
  <c r="AB435" i="31"/>
  <c r="BI435" i="31"/>
  <c r="AQ435" i="31"/>
  <c r="AK435" i="31"/>
  <c r="G435" i="31"/>
  <c r="G87" i="11"/>
  <c r="G88" i="11"/>
  <c r="BL234" i="31"/>
  <c r="BF234" i="31"/>
  <c r="AK234" i="31"/>
  <c r="AE234" i="31"/>
  <c r="BO234" i="31"/>
  <c r="AN234" i="31"/>
  <c r="J234" i="31"/>
  <c r="BC234" i="31"/>
  <c r="AQ234" i="31"/>
  <c r="AB234" i="31"/>
  <c r="P234" i="31"/>
  <c r="AZ234" i="31"/>
  <c r="BI234" i="31"/>
  <c r="AW234" i="31"/>
  <c r="AT234" i="31"/>
  <c r="S234" i="31"/>
  <c r="M234" i="31"/>
  <c r="Y234" i="31"/>
  <c r="AH234" i="31"/>
  <c r="G234" i="31"/>
  <c r="G61" i="30"/>
  <c r="BO113" i="31"/>
  <c r="AZ113" i="31"/>
  <c r="AK113" i="31"/>
  <c r="S113" i="31"/>
  <c r="AN113" i="31"/>
  <c r="AW113" i="31"/>
  <c r="AB113" i="31"/>
  <c r="BI113" i="31"/>
  <c r="BL113" i="31"/>
  <c r="AE113" i="31"/>
  <c r="V113" i="31"/>
  <c r="J113" i="31"/>
  <c r="BC113" i="31"/>
  <c r="AH113" i="31"/>
  <c r="AT113" i="31"/>
  <c r="M113" i="31"/>
  <c r="BF113" i="31"/>
  <c r="P113" i="31"/>
  <c r="BO434" i="31"/>
  <c r="AW434" i="31"/>
  <c r="AH434" i="31"/>
  <c r="AT434" i="31"/>
  <c r="V434" i="31"/>
  <c r="AZ434" i="31"/>
  <c r="AN434" i="31"/>
  <c r="J434" i="31"/>
  <c r="BI434" i="31"/>
  <c r="BC434" i="31"/>
  <c r="AB434" i="31"/>
  <c r="AE434" i="31"/>
  <c r="P434" i="31"/>
  <c r="BF434" i="31"/>
  <c r="AQ434" i="31"/>
  <c r="Y434" i="31"/>
  <c r="M434" i="31"/>
  <c r="BL434" i="31"/>
  <c r="S434" i="31"/>
  <c r="AK434" i="31"/>
  <c r="G434" i="31"/>
  <c r="G68" i="30"/>
  <c r="G66" i="30"/>
  <c r="BL394" i="31"/>
  <c r="AQ394" i="31"/>
  <c r="AH394" i="31"/>
  <c r="Y394" i="31"/>
  <c r="M394" i="31"/>
  <c r="BF394" i="31"/>
  <c r="AN394" i="31"/>
  <c r="AE394" i="31"/>
  <c r="V394" i="31"/>
  <c r="J394" i="31"/>
  <c r="BI394" i="31"/>
  <c r="AT394" i="31"/>
  <c r="AW394" i="31"/>
  <c r="AB394" i="31"/>
  <c r="BC394" i="31"/>
  <c r="S394" i="31"/>
  <c r="BO394" i="31"/>
  <c r="AZ394" i="31"/>
  <c r="P394" i="31"/>
  <c r="G53" i="30"/>
  <c r="G72" i="30"/>
  <c r="BL378" i="31"/>
  <c r="AQ378" i="31"/>
  <c r="AW378" i="31"/>
  <c r="AB378" i="31"/>
  <c r="M378" i="31"/>
  <c r="BI378" i="31"/>
  <c r="AZ378" i="31"/>
  <c r="AN378" i="31"/>
  <c r="AH378" i="31"/>
  <c r="J378" i="31"/>
  <c r="AT378" i="31"/>
  <c r="Y378" i="31"/>
  <c r="BO378" i="31"/>
  <c r="AE378" i="31"/>
  <c r="S378" i="31"/>
  <c r="BF378" i="31"/>
  <c r="V378" i="31"/>
  <c r="BC378" i="31"/>
  <c r="P378" i="31"/>
  <c r="BC219" i="31"/>
  <c r="BF219" i="31"/>
  <c r="AQ219" i="31"/>
  <c r="P219" i="31"/>
  <c r="M219" i="31"/>
  <c r="BO219" i="31"/>
  <c r="AT219" i="31"/>
  <c r="BL219" i="31"/>
  <c r="J219" i="31"/>
  <c r="AZ219" i="31"/>
  <c r="AK219" i="31"/>
  <c r="AB219" i="31"/>
  <c r="AE219" i="31"/>
  <c r="BI219" i="31"/>
  <c r="Y219" i="31"/>
  <c r="AN219" i="31"/>
  <c r="AW219" i="31"/>
  <c r="S219" i="31"/>
  <c r="G219" i="31"/>
  <c r="AH219" i="31"/>
  <c r="G44" i="30"/>
  <c r="BO406" i="31"/>
  <c r="AW406" i="31"/>
  <c r="AH406" i="31"/>
  <c r="Y406" i="31"/>
  <c r="P406" i="31"/>
  <c r="BL406" i="31"/>
  <c r="BC406" i="31"/>
  <c r="AE406" i="31"/>
  <c r="AB406" i="31"/>
  <c r="J406" i="31"/>
  <c r="BF406" i="31"/>
  <c r="AQ406" i="31"/>
  <c r="V406" i="31"/>
  <c r="BI406" i="31"/>
  <c r="AT406" i="31"/>
  <c r="AN406" i="31"/>
  <c r="S406" i="31"/>
  <c r="AZ406" i="31"/>
  <c r="M406" i="31"/>
  <c r="G47" i="30"/>
  <c r="G46" i="30"/>
  <c r="G63" i="11"/>
  <c r="BI432" i="31"/>
  <c r="AW432" i="31"/>
  <c r="AH432" i="31"/>
  <c r="Y432" i="31"/>
  <c r="P432" i="31"/>
  <c r="BC432" i="31"/>
  <c r="AN432" i="31"/>
  <c r="AB432" i="31"/>
  <c r="V432" i="31"/>
  <c r="AT432" i="31"/>
  <c r="AQ432" i="31"/>
  <c r="BO432" i="31"/>
  <c r="AZ432" i="31"/>
  <c r="J432" i="31"/>
  <c r="BL432" i="31"/>
  <c r="AE432" i="31"/>
  <c r="M432" i="31"/>
  <c r="BF432" i="31"/>
  <c r="S432" i="31"/>
  <c r="AK432" i="31"/>
  <c r="G432" i="31"/>
  <c r="AY432" i="31" s="1"/>
  <c r="G55" i="30"/>
  <c r="BI429" i="31"/>
  <c r="AN429" i="31"/>
  <c r="AB429" i="31"/>
  <c r="Y429" i="31"/>
  <c r="V429" i="31"/>
  <c r="BF429" i="31"/>
  <c r="AW429" i="31"/>
  <c r="AH429" i="31"/>
  <c r="P429" i="31"/>
  <c r="AT429" i="31"/>
  <c r="S429" i="31"/>
  <c r="BO429" i="31"/>
  <c r="AE429" i="31"/>
  <c r="AZ429" i="31"/>
  <c r="M429" i="31"/>
  <c r="AQ429" i="31"/>
  <c r="BC429" i="31"/>
  <c r="J429" i="31"/>
  <c r="BL429" i="31"/>
  <c r="G429" i="31"/>
  <c r="AK429" i="31"/>
  <c r="BC405" i="31"/>
  <c r="AQ405" i="31"/>
  <c r="AH405" i="31"/>
  <c r="M405" i="31"/>
  <c r="BO405" i="31"/>
  <c r="BI405" i="31"/>
  <c r="AN405" i="31"/>
  <c r="AE405" i="31"/>
  <c r="V405" i="31"/>
  <c r="BL405" i="31"/>
  <c r="AB405" i="31"/>
  <c r="J405" i="31"/>
  <c r="BF405" i="31"/>
  <c r="AZ405" i="31"/>
  <c r="P405" i="31"/>
  <c r="AW405" i="31"/>
  <c r="S405" i="31"/>
  <c r="AT405" i="31"/>
  <c r="Y405" i="31"/>
  <c r="BL109" i="31"/>
  <c r="BF109" i="31"/>
  <c r="AK109" i="31"/>
  <c r="V109" i="31"/>
  <c r="M109" i="31"/>
  <c r="BO109" i="31"/>
  <c r="BC109" i="31"/>
  <c r="AH109" i="31"/>
  <c r="AB109" i="31"/>
  <c r="J109" i="31"/>
  <c r="AZ109" i="31"/>
  <c r="AE109" i="31"/>
  <c r="BI109" i="31"/>
  <c r="AN109" i="31"/>
  <c r="S109" i="31"/>
  <c r="AW109" i="31"/>
  <c r="AT109" i="31"/>
  <c r="P109" i="31"/>
  <c r="G63" i="30"/>
  <c r="BF122" i="31"/>
  <c r="AT122" i="31"/>
  <c r="AK122" i="31"/>
  <c r="M122" i="31"/>
  <c r="BI122" i="31"/>
  <c r="AE122" i="31"/>
  <c r="V122" i="31"/>
  <c r="AB122" i="31"/>
  <c r="BL122" i="31"/>
  <c r="AN122" i="31"/>
  <c r="AH122" i="31"/>
  <c r="BO122" i="31"/>
  <c r="S122" i="31"/>
  <c r="AZ122" i="31"/>
  <c r="P122" i="31"/>
  <c r="BC122" i="31"/>
  <c r="AW122" i="31"/>
  <c r="J122" i="31"/>
  <c r="BI386" i="31"/>
  <c r="AN386" i="31"/>
  <c r="AH386" i="31"/>
  <c r="V386" i="31"/>
  <c r="BO386" i="31"/>
  <c r="AZ386" i="31"/>
  <c r="AE386" i="31"/>
  <c r="S386" i="31"/>
  <c r="P386" i="31"/>
  <c r="BL386" i="31"/>
  <c r="AQ386" i="31"/>
  <c r="M386" i="31"/>
  <c r="BF386" i="31"/>
  <c r="BC386" i="31"/>
  <c r="J386" i="31"/>
  <c r="AW386" i="31"/>
  <c r="AB386" i="31"/>
  <c r="AT386" i="31"/>
  <c r="Y386" i="31"/>
  <c r="BC231" i="31"/>
  <c r="AQ231" i="31"/>
  <c r="AT231" i="31"/>
  <c r="M231" i="31"/>
  <c r="BF231" i="31"/>
  <c r="AK231" i="31"/>
  <c r="S231" i="31"/>
  <c r="BI231" i="31"/>
  <c r="AE231" i="31"/>
  <c r="Y231" i="31"/>
  <c r="AW231" i="31"/>
  <c r="P231" i="31"/>
  <c r="BO231" i="31"/>
  <c r="AN231" i="31"/>
  <c r="BL231" i="31"/>
  <c r="AB231" i="31"/>
  <c r="AZ231" i="31"/>
  <c r="J231" i="31"/>
  <c r="G231" i="31"/>
  <c r="AH231" i="31"/>
  <c r="G40" i="30"/>
  <c r="G84" i="11"/>
  <c r="G65" i="11"/>
  <c r="BF223" i="31"/>
  <c r="AQ223" i="31"/>
  <c r="AT223" i="31"/>
  <c r="Y223" i="31"/>
  <c r="BC223" i="31"/>
  <c r="AZ223" i="31"/>
  <c r="AN223" i="31"/>
  <c r="M223" i="31"/>
  <c r="BL223" i="31"/>
  <c r="AE223" i="31"/>
  <c r="P223" i="31"/>
  <c r="AK223" i="31"/>
  <c r="BO223" i="31"/>
  <c r="AB223" i="31"/>
  <c r="J223" i="31"/>
  <c r="BI223" i="31"/>
  <c r="AW223" i="31"/>
  <c r="S223" i="31"/>
  <c r="AH223" i="31"/>
  <c r="G223" i="31"/>
  <c r="G79" i="11"/>
  <c r="AW382" i="31"/>
  <c r="BI382" i="31"/>
  <c r="AZ382" i="31"/>
  <c r="V382" i="31"/>
  <c r="P382" i="31"/>
  <c r="AT382" i="31"/>
  <c r="BF382" i="31"/>
  <c r="AH382" i="31"/>
  <c r="M382" i="31"/>
  <c r="BL382" i="31"/>
  <c r="S382" i="31"/>
  <c r="AQ382" i="31"/>
  <c r="Y382" i="31"/>
  <c r="BC382" i="31"/>
  <c r="AN382" i="31"/>
  <c r="AB382" i="31"/>
  <c r="BO382" i="31"/>
  <c r="AE382" i="31"/>
  <c r="J382" i="31"/>
  <c r="BO385" i="31"/>
  <c r="BC385" i="31"/>
  <c r="AN385" i="31"/>
  <c r="AB385" i="31"/>
  <c r="P385" i="31"/>
  <c r="BL385" i="31"/>
  <c r="AZ385" i="31"/>
  <c r="AH385" i="31"/>
  <c r="Y385" i="31"/>
  <c r="J385" i="31"/>
  <c r="BI385" i="31"/>
  <c r="AT385" i="31"/>
  <c r="V385" i="31"/>
  <c r="BF385" i="31"/>
  <c r="AE385" i="31"/>
  <c r="AW385" i="31"/>
  <c r="M385" i="31"/>
  <c r="AQ385" i="31"/>
  <c r="S385" i="31"/>
  <c r="BF397" i="31"/>
  <c r="AN397" i="31"/>
  <c r="AB397" i="31"/>
  <c r="S397" i="31"/>
  <c r="V397" i="31"/>
  <c r="AZ397" i="31"/>
  <c r="AH397" i="31"/>
  <c r="AT397" i="31"/>
  <c r="P397" i="31"/>
  <c r="BO397" i="31"/>
  <c r="BI397" i="31"/>
  <c r="AQ397" i="31"/>
  <c r="BL397" i="31"/>
  <c r="AE397" i="31"/>
  <c r="J397" i="31"/>
  <c r="BC397" i="31"/>
  <c r="M397" i="31"/>
  <c r="AW397" i="31"/>
  <c r="Y397" i="31"/>
  <c r="G41" i="30"/>
  <c r="G54" i="30"/>
  <c r="BI242" i="31"/>
  <c r="AT242" i="31"/>
  <c r="AB242" i="31"/>
  <c r="AE242" i="31"/>
  <c r="P242" i="31"/>
  <c r="BC242" i="31"/>
  <c r="AN242" i="31"/>
  <c r="BF242" i="31"/>
  <c r="S242" i="31"/>
  <c r="AZ242" i="31"/>
  <c r="Y242" i="31"/>
  <c r="AW242" i="31"/>
  <c r="M242" i="31"/>
  <c r="AK242" i="31"/>
  <c r="AQ242" i="31"/>
  <c r="J242" i="31"/>
  <c r="BO242" i="31"/>
  <c r="BL242" i="31"/>
  <c r="AH242" i="31"/>
  <c r="G242" i="31"/>
  <c r="BO421" i="31"/>
  <c r="AZ421" i="31"/>
  <c r="AH421" i="31"/>
  <c r="V421" i="31"/>
  <c r="Y421" i="31"/>
  <c r="BL421" i="31"/>
  <c r="AT421" i="31"/>
  <c r="AN421" i="31"/>
  <c r="S421" i="31"/>
  <c r="J421" i="31"/>
  <c r="BF421" i="31"/>
  <c r="P421" i="31"/>
  <c r="AW421" i="31"/>
  <c r="AB421" i="31"/>
  <c r="AE421" i="31"/>
  <c r="BI421" i="31"/>
  <c r="M421" i="31"/>
  <c r="AQ421" i="31"/>
  <c r="BC421" i="31"/>
  <c r="AK421" i="31"/>
  <c r="G421" i="31"/>
  <c r="G86" i="11"/>
  <c r="BL407" i="31"/>
  <c r="BC407" i="31"/>
  <c r="AT407" i="31"/>
  <c r="S407" i="31"/>
  <c r="J407" i="31"/>
  <c r="BI407" i="31"/>
  <c r="AQ407" i="31"/>
  <c r="V407" i="31"/>
  <c r="M407" i="31"/>
  <c r="AB407" i="31"/>
  <c r="AZ407" i="31"/>
  <c r="AN407" i="31"/>
  <c r="BO407" i="31"/>
  <c r="P407" i="31"/>
  <c r="BF407" i="31"/>
  <c r="AE407" i="31"/>
  <c r="AW407" i="31"/>
  <c r="Y407" i="31"/>
  <c r="AH407" i="31"/>
  <c r="G78" i="11"/>
  <c r="G42" i="30"/>
  <c r="BI250" i="31"/>
  <c r="BF250" i="31"/>
  <c r="AB250" i="31"/>
  <c r="S250" i="31"/>
  <c r="P250" i="31"/>
  <c r="BC250" i="31"/>
  <c r="AQ250" i="31"/>
  <c r="AZ250" i="31"/>
  <c r="J250" i="31"/>
  <c r="V250" i="31"/>
  <c r="BL250" i="31"/>
  <c r="AN250" i="31"/>
  <c r="M250" i="31"/>
  <c r="BO250" i="31"/>
  <c r="AT250" i="31"/>
  <c r="AK250" i="31"/>
  <c r="AW250" i="31"/>
  <c r="AE250" i="31"/>
  <c r="Y250" i="31"/>
  <c r="G250" i="31"/>
  <c r="AH250" i="31"/>
  <c r="G81" i="11"/>
  <c r="BL212" i="31"/>
  <c r="BI212" i="31"/>
  <c r="AQ212" i="31"/>
  <c r="AB212" i="31"/>
  <c r="Y212" i="31"/>
  <c r="BF212" i="31"/>
  <c r="AW212" i="31"/>
  <c r="AN212" i="31"/>
  <c r="P212" i="31"/>
  <c r="BO212" i="31"/>
  <c r="AT212" i="31"/>
  <c r="J212" i="31"/>
  <c r="BC212" i="31"/>
  <c r="S212" i="31"/>
  <c r="AE212" i="31"/>
  <c r="AK212" i="31"/>
  <c r="AZ212" i="31"/>
  <c r="M212" i="31"/>
  <c r="G212" i="31"/>
  <c r="AH212" i="31"/>
  <c r="BC246" i="31"/>
  <c r="AB246" i="31"/>
  <c r="S246" i="31"/>
  <c r="AE246" i="31"/>
  <c r="BO246" i="31"/>
  <c r="AZ246" i="31"/>
  <c r="AW246" i="31"/>
  <c r="BI246" i="31"/>
  <c r="P246" i="31"/>
  <c r="BL246" i="31"/>
  <c r="AK246" i="31"/>
  <c r="AQ246" i="31"/>
  <c r="Y246" i="31"/>
  <c r="AN246" i="31"/>
  <c r="AT246" i="31"/>
  <c r="BF246" i="31"/>
  <c r="J246" i="31"/>
  <c r="M246" i="31"/>
  <c r="AH246" i="31"/>
  <c r="G246" i="31"/>
  <c r="AZ418" i="31"/>
  <c r="BF418" i="31"/>
  <c r="AH418" i="31"/>
  <c r="V418" i="31"/>
  <c r="BL418" i="31"/>
  <c r="AN418" i="31"/>
  <c r="AE418" i="31"/>
  <c r="P418" i="31"/>
  <c r="BI418" i="31"/>
  <c r="AW418" i="31"/>
  <c r="Y418" i="31"/>
  <c r="M418" i="31"/>
  <c r="AT418" i="31"/>
  <c r="BO418" i="31"/>
  <c r="AB418" i="31"/>
  <c r="S418" i="31"/>
  <c r="J418" i="31"/>
  <c r="BC418" i="31"/>
  <c r="AQ418" i="31"/>
  <c r="AK418" i="31"/>
  <c r="G418" i="31"/>
  <c r="I418" i="31" s="1"/>
  <c r="BI115" i="31"/>
  <c r="AW115" i="31"/>
  <c r="AB115" i="31"/>
  <c r="J115" i="31"/>
  <c r="AZ115" i="31"/>
  <c r="AN115" i="31"/>
  <c r="BF115" i="31"/>
  <c r="S115" i="31"/>
  <c r="AT115" i="31"/>
  <c r="M115" i="31"/>
  <c r="BO115" i="31"/>
  <c r="AH115" i="31"/>
  <c r="P115" i="31"/>
  <c r="BL115" i="31"/>
  <c r="AE115" i="31"/>
  <c r="V115" i="31"/>
  <c r="BC115" i="31"/>
  <c r="AK115" i="31"/>
  <c r="BF238" i="31"/>
  <c r="AZ238" i="31"/>
  <c r="AB238" i="31"/>
  <c r="M238" i="31"/>
  <c r="BO238" i="31"/>
  <c r="BC238" i="31"/>
  <c r="AW238" i="31"/>
  <c r="Y238" i="31"/>
  <c r="J238" i="31"/>
  <c r="AN238" i="31"/>
  <c r="P238" i="31"/>
  <c r="BL238" i="31"/>
  <c r="AK238" i="31"/>
  <c r="AQ238" i="31"/>
  <c r="S238" i="31"/>
  <c r="AE238" i="31"/>
  <c r="BI238" i="31"/>
  <c r="AT238" i="31"/>
  <c r="G238" i="31"/>
  <c r="AH238" i="31"/>
  <c r="BF417" i="31"/>
  <c r="AN417" i="31"/>
  <c r="AH417" i="31"/>
  <c r="P417" i="31"/>
  <c r="BL417" i="31"/>
  <c r="AZ417" i="31"/>
  <c r="AW417" i="31"/>
  <c r="Y417" i="31"/>
  <c r="J417" i="31"/>
  <c r="AQ417" i="31"/>
  <c r="S417" i="31"/>
  <c r="BC417" i="31"/>
  <c r="AE417" i="31"/>
  <c r="AB417" i="31"/>
  <c r="M417" i="31"/>
  <c r="BO417" i="31"/>
  <c r="AT417" i="31"/>
  <c r="BI417" i="31"/>
  <c r="V417" i="31"/>
  <c r="AK417" i="31"/>
  <c r="G417" i="31"/>
  <c r="BO371" i="31"/>
  <c r="AZ371" i="31"/>
  <c r="AH371" i="31"/>
  <c r="AB371" i="31"/>
  <c r="S371" i="31"/>
  <c r="BL371" i="31"/>
  <c r="AT371" i="31"/>
  <c r="AW371" i="31"/>
  <c r="Y371" i="31"/>
  <c r="J371" i="31"/>
  <c r="BC371" i="31"/>
  <c r="P371" i="31"/>
  <c r="BI371" i="31"/>
  <c r="AE371" i="31"/>
  <c r="BF371" i="31"/>
  <c r="V371" i="31"/>
  <c r="AQ371" i="31"/>
  <c r="M371" i="31"/>
  <c r="AN371" i="31"/>
  <c r="BO110" i="31"/>
  <c r="AW110" i="31"/>
  <c r="AN110" i="31"/>
  <c r="AE110" i="31"/>
  <c r="P110" i="31"/>
  <c r="BL110" i="31"/>
  <c r="AZ110" i="31"/>
  <c r="BC110" i="31"/>
  <c r="J110" i="31"/>
  <c r="BI110" i="31"/>
  <c r="AH110" i="31"/>
  <c r="S110" i="31"/>
  <c r="BF110" i="31"/>
  <c r="M110" i="31"/>
  <c r="AT110" i="31"/>
  <c r="V110" i="31"/>
  <c r="AK110" i="31"/>
  <c r="AB110" i="31"/>
  <c r="G77" i="11"/>
  <c r="BC420" i="31"/>
  <c r="AQ420" i="31"/>
  <c r="AB420" i="31"/>
  <c r="V420" i="31"/>
  <c r="BO420" i="31"/>
  <c r="AW420" i="31"/>
  <c r="AN420" i="31"/>
  <c r="AH420" i="31"/>
  <c r="P420" i="31"/>
  <c r="BF420" i="31"/>
  <c r="Y420" i="31"/>
  <c r="BL420" i="31"/>
  <c r="AZ420" i="31"/>
  <c r="M420" i="31"/>
  <c r="BI420" i="31"/>
  <c r="AE420" i="31"/>
  <c r="J420" i="31"/>
  <c r="AT420" i="31"/>
  <c r="S420" i="31"/>
  <c r="AK420" i="31"/>
  <c r="G420" i="31"/>
  <c r="BF419" i="31"/>
  <c r="AT419" i="31"/>
  <c r="AE419" i="31"/>
  <c r="V419" i="31"/>
  <c r="S419" i="31"/>
  <c r="BI419" i="31"/>
  <c r="AN419" i="31"/>
  <c r="AB419" i="31"/>
  <c r="M419" i="31"/>
  <c r="BO419" i="31"/>
  <c r="AH419" i="31"/>
  <c r="P419" i="31"/>
  <c r="BL419" i="31"/>
  <c r="AZ419" i="31"/>
  <c r="J419" i="31"/>
  <c r="BC419" i="31"/>
  <c r="AQ419" i="31"/>
  <c r="AW419" i="31"/>
  <c r="Y419" i="31"/>
  <c r="AK419" i="31"/>
  <c r="G419" i="31"/>
  <c r="BL230" i="31"/>
  <c r="AN230" i="31"/>
  <c r="Y230" i="31"/>
  <c r="P230" i="31"/>
  <c r="BO230" i="31"/>
  <c r="BC230" i="31"/>
  <c r="AQ230" i="31"/>
  <c r="AW230" i="31"/>
  <c r="J230" i="31"/>
  <c r="AZ230" i="31"/>
  <c r="S230" i="31"/>
  <c r="AT230" i="31"/>
  <c r="M230" i="31"/>
  <c r="AK230" i="31"/>
  <c r="BF230" i="31"/>
  <c r="AB230" i="31"/>
  <c r="AE230" i="31"/>
  <c r="BI230" i="31"/>
  <c r="G230" i="31"/>
  <c r="AH230" i="31"/>
  <c r="AZ249" i="31"/>
  <c r="AW249" i="31"/>
  <c r="AK249" i="31"/>
  <c r="Y249" i="31"/>
  <c r="BL249" i="31"/>
  <c r="BO249" i="31"/>
  <c r="AN249" i="31"/>
  <c r="AB249" i="31"/>
  <c r="V249" i="31"/>
  <c r="BC249" i="31"/>
  <c r="P249" i="31"/>
  <c r="AQ249" i="31"/>
  <c r="AE249" i="31"/>
  <c r="BF249" i="31"/>
  <c r="AT249" i="31"/>
  <c r="M249" i="31"/>
  <c r="BI249" i="31"/>
  <c r="S249" i="31"/>
  <c r="J249" i="31"/>
  <c r="G249" i="31"/>
  <c r="AH249" i="31"/>
  <c r="G37" i="30"/>
  <c r="G52" i="30"/>
  <c r="BF229" i="31"/>
  <c r="AT229" i="31"/>
  <c r="AN229" i="31"/>
  <c r="J229" i="31"/>
  <c r="BO229" i="31"/>
  <c r="AZ229" i="31"/>
  <c r="AE229" i="31"/>
  <c r="S229" i="31"/>
  <c r="AB229" i="31"/>
  <c r="BL229" i="31"/>
  <c r="AQ229" i="31"/>
  <c r="M229" i="31"/>
  <c r="BI229" i="31"/>
  <c r="AW229" i="31"/>
  <c r="AK229" i="31"/>
  <c r="P229" i="31"/>
  <c r="BC229" i="31"/>
  <c r="Y229" i="31"/>
  <c r="G229" i="31"/>
  <c r="AH229" i="31"/>
  <c r="BC112" i="31"/>
  <c r="AN112" i="31"/>
  <c r="AB112" i="31"/>
  <c r="J112" i="31"/>
  <c r="BO112" i="31"/>
  <c r="AZ112" i="31"/>
  <c r="AH112" i="31"/>
  <c r="V112" i="31"/>
  <c r="M112" i="31"/>
  <c r="BL112" i="31"/>
  <c r="AK112" i="31"/>
  <c r="S112" i="31"/>
  <c r="BI112" i="31"/>
  <c r="AE112" i="31"/>
  <c r="BF112" i="31"/>
  <c r="AW112" i="31"/>
  <c r="AT112" i="31"/>
  <c r="P112" i="31"/>
  <c r="G82" i="11"/>
  <c r="BL391" i="31"/>
  <c r="AZ391" i="31"/>
  <c r="AW391" i="31"/>
  <c r="AE391" i="31"/>
  <c r="J391" i="31"/>
  <c r="BF391" i="31"/>
  <c r="AT391" i="31"/>
  <c r="AH391" i="31"/>
  <c r="V391" i="31"/>
  <c r="S391" i="31"/>
  <c r="BO391" i="31"/>
  <c r="AN391" i="31"/>
  <c r="M391" i="31"/>
  <c r="BI391" i="31"/>
  <c r="Y391" i="31"/>
  <c r="BC391" i="31"/>
  <c r="P391" i="31"/>
  <c r="AQ391" i="31"/>
  <c r="AB391" i="31"/>
  <c r="BC366" i="31"/>
  <c r="AT366" i="31"/>
  <c r="AN366" i="31"/>
  <c r="P366" i="31"/>
  <c r="AH366" i="31"/>
  <c r="BL366" i="31"/>
  <c r="BF366" i="31"/>
  <c r="AB366" i="31"/>
  <c r="V366" i="31"/>
  <c r="BO366" i="31"/>
  <c r="AE366" i="31"/>
  <c r="M366" i="31"/>
  <c r="BI366" i="31"/>
  <c r="AQ366" i="31"/>
  <c r="J366" i="31"/>
  <c r="AZ366" i="31"/>
  <c r="S366" i="31"/>
  <c r="AW366" i="31"/>
  <c r="Y366" i="31"/>
  <c r="AZ237" i="31"/>
  <c r="AK237" i="31"/>
  <c r="AB237" i="31"/>
  <c r="V237" i="31"/>
  <c r="BO237" i="31"/>
  <c r="BF237" i="31"/>
  <c r="AN237" i="31"/>
  <c r="AW237" i="31"/>
  <c r="P237" i="31"/>
  <c r="BC237" i="31"/>
  <c r="Y237" i="31"/>
  <c r="AQ237" i="31"/>
  <c r="S237" i="31"/>
  <c r="BL237" i="31"/>
  <c r="AT237" i="31"/>
  <c r="M237" i="31"/>
  <c r="BI237" i="31"/>
  <c r="AE237" i="31"/>
  <c r="J237" i="31"/>
  <c r="G237" i="31"/>
  <c r="AH237" i="31"/>
  <c r="BF363" i="31"/>
  <c r="AN363" i="31"/>
  <c r="AH363" i="31"/>
  <c r="P363" i="31"/>
  <c r="BL363" i="31"/>
  <c r="AT363" i="31"/>
  <c r="AB363" i="31"/>
  <c r="AE363" i="31"/>
  <c r="V363" i="31"/>
  <c r="BO363" i="31"/>
  <c r="AZ363" i="31"/>
  <c r="M363" i="31"/>
  <c r="BI363" i="31"/>
  <c r="AQ363" i="31"/>
  <c r="J363" i="31"/>
  <c r="AW363" i="31"/>
  <c r="BC363" i="31"/>
  <c r="S363" i="31"/>
  <c r="Y363" i="31"/>
  <c r="BI380" i="31"/>
  <c r="AN380" i="31"/>
  <c r="AH380" i="31"/>
  <c r="S380" i="31"/>
  <c r="P380" i="31"/>
  <c r="BO380" i="31"/>
  <c r="AT380" i="31"/>
  <c r="AB380" i="31"/>
  <c r="J380" i="31"/>
  <c r="BL380" i="31"/>
  <c r="BC380" i="31"/>
  <c r="Y380" i="31"/>
  <c r="M380" i="31"/>
  <c r="AW380" i="31"/>
  <c r="AQ380" i="31"/>
  <c r="AZ380" i="31"/>
  <c r="BF380" i="31"/>
  <c r="AE380" i="31"/>
  <c r="V380" i="31"/>
  <c r="AQ399" i="31"/>
  <c r="AW399" i="31"/>
  <c r="AB399" i="31"/>
  <c r="Y399" i="31"/>
  <c r="BO399" i="31"/>
  <c r="BF399" i="31"/>
  <c r="AH399" i="31"/>
  <c r="V399" i="31"/>
  <c r="P399" i="31"/>
  <c r="BC399" i="31"/>
  <c r="AE399" i="31"/>
  <c r="J399" i="31"/>
  <c r="AN399" i="31"/>
  <c r="M399" i="31"/>
  <c r="AZ399" i="31"/>
  <c r="BL399" i="31"/>
  <c r="S399" i="31"/>
  <c r="BI399" i="31"/>
  <c r="AT399" i="31"/>
  <c r="G57" i="30"/>
  <c r="BI413" i="31"/>
  <c r="BC413" i="31"/>
  <c r="AW413" i="31"/>
  <c r="Y413" i="31"/>
  <c r="J413" i="31"/>
  <c r="BF413" i="31"/>
  <c r="AN413" i="31"/>
  <c r="AZ413" i="31"/>
  <c r="P413" i="31"/>
  <c r="BL413" i="31"/>
  <c r="AH413" i="31"/>
  <c r="M413" i="31"/>
  <c r="AT413" i="31"/>
  <c r="S413" i="31"/>
  <c r="AQ413" i="31"/>
  <c r="V413" i="31"/>
  <c r="AB413" i="31"/>
  <c r="BO413" i="31"/>
  <c r="AE413" i="31"/>
  <c r="AK413" i="31"/>
  <c r="G413" i="31"/>
  <c r="BC431" i="31"/>
  <c r="AN431" i="31"/>
  <c r="BI431" i="31"/>
  <c r="V431" i="31"/>
  <c r="BO431" i="31"/>
  <c r="AW431" i="31"/>
  <c r="AH431" i="31"/>
  <c r="AB431" i="31"/>
  <c r="P431" i="31"/>
  <c r="AQ431" i="31"/>
  <c r="Y431" i="31"/>
  <c r="AT431" i="31"/>
  <c r="M431" i="31"/>
  <c r="BF431" i="31"/>
  <c r="J431" i="31"/>
  <c r="AE431" i="31"/>
  <c r="AZ431" i="31"/>
  <c r="S431" i="31"/>
  <c r="BL431" i="31"/>
  <c r="G431" i="31"/>
  <c r="AK431" i="31"/>
  <c r="BL213" i="31"/>
  <c r="AN213" i="31"/>
  <c r="AE213" i="31"/>
  <c r="P213" i="31"/>
  <c r="M213" i="31"/>
  <c r="BI213" i="31"/>
  <c r="AW213" i="31"/>
  <c r="AQ213" i="31"/>
  <c r="BF213" i="31"/>
  <c r="BO213" i="31"/>
  <c r="AT213" i="31"/>
  <c r="J213" i="31"/>
  <c r="BC213" i="31"/>
  <c r="AB213" i="31"/>
  <c r="AZ213" i="31"/>
  <c r="S213" i="31"/>
  <c r="AK213" i="31"/>
  <c r="Y213" i="31"/>
  <c r="G213" i="31"/>
  <c r="AH213" i="31"/>
  <c r="BO107" i="31"/>
  <c r="AT107" i="31"/>
  <c r="AH107" i="31"/>
  <c r="AE107" i="31"/>
  <c r="S107" i="31"/>
  <c r="BL107" i="31"/>
  <c r="BC107" i="31"/>
  <c r="AB107" i="31"/>
  <c r="M107" i="31"/>
  <c r="P107" i="31"/>
  <c r="BF107" i="31"/>
  <c r="V107" i="31"/>
  <c r="BI107" i="31"/>
  <c r="AZ107" i="31"/>
  <c r="AW107" i="31"/>
  <c r="AK107" i="31"/>
  <c r="AN107" i="31"/>
  <c r="J107" i="31"/>
  <c r="BF372" i="31"/>
  <c r="AZ372" i="31"/>
  <c r="V372" i="31"/>
  <c r="J372" i="31"/>
  <c r="AN372" i="31"/>
  <c r="BI372" i="31"/>
  <c r="AQ372" i="31"/>
  <c r="M372" i="31"/>
  <c r="AE372" i="31"/>
  <c r="BL372" i="31"/>
  <c r="AT372" i="31"/>
  <c r="AH372" i="31"/>
  <c r="BO372" i="31"/>
  <c r="AB372" i="31"/>
  <c r="BC372" i="31"/>
  <c r="S372" i="31"/>
  <c r="AW372" i="31"/>
  <c r="P372" i="31"/>
  <c r="Y372" i="31"/>
  <c r="BO422" i="31"/>
  <c r="BC422" i="31"/>
  <c r="AQ422" i="31"/>
  <c r="V422" i="31"/>
  <c r="Y422" i="31"/>
  <c r="BL422" i="31"/>
  <c r="AH422" i="31"/>
  <c r="S422" i="31"/>
  <c r="AW422" i="31"/>
  <c r="AE422" i="31"/>
  <c r="M422" i="31"/>
  <c r="BI422" i="31"/>
  <c r="AB422" i="31"/>
  <c r="BF422" i="31"/>
  <c r="AN422" i="31"/>
  <c r="J422" i="31"/>
  <c r="P422" i="31"/>
  <c r="AT422" i="31"/>
  <c r="AZ422" i="31"/>
  <c r="G422" i="31"/>
  <c r="AK422" i="31"/>
  <c r="BO396" i="31"/>
  <c r="BL396" i="31"/>
  <c r="AN396" i="31"/>
  <c r="AQ396" i="31"/>
  <c r="Y396" i="31"/>
  <c r="AZ396" i="31"/>
  <c r="AB396" i="31"/>
  <c r="J396" i="31"/>
  <c r="BI396" i="31"/>
  <c r="AT396" i="31"/>
  <c r="V396" i="31"/>
  <c r="P396" i="31"/>
  <c r="BF396" i="31"/>
  <c r="S396" i="31"/>
  <c r="BC396" i="31"/>
  <c r="AE396" i="31"/>
  <c r="AH396" i="31"/>
  <c r="AW396" i="31"/>
  <c r="M396" i="31"/>
  <c r="BO392" i="31"/>
  <c r="AZ392" i="31"/>
  <c r="AN392" i="31"/>
  <c r="S392" i="31"/>
  <c r="J392" i="31"/>
  <c r="BL392" i="31"/>
  <c r="AW392" i="31"/>
  <c r="BF392" i="31"/>
  <c r="Y392" i="31"/>
  <c r="P392" i="31"/>
  <c r="BC392" i="31"/>
  <c r="AB392" i="31"/>
  <c r="AT392" i="31"/>
  <c r="AE392" i="31"/>
  <c r="AQ392" i="31"/>
  <c r="V392" i="31"/>
  <c r="BI392" i="31"/>
  <c r="AH392" i="31"/>
  <c r="M392" i="31"/>
  <c r="BL236" i="31"/>
  <c r="AT236" i="31"/>
  <c r="AK236" i="31"/>
  <c r="S236" i="31"/>
  <c r="P236" i="31"/>
  <c r="BF236" i="31"/>
  <c r="AQ236" i="31"/>
  <c r="AB236" i="31"/>
  <c r="M236" i="31"/>
  <c r="BI236" i="31"/>
  <c r="AE236" i="31"/>
  <c r="J236" i="31"/>
  <c r="AZ236" i="31"/>
  <c r="BC236" i="31"/>
  <c r="AW236" i="31"/>
  <c r="BO236" i="31"/>
  <c r="V236" i="31"/>
  <c r="AN236" i="31"/>
  <c r="Y236" i="31"/>
  <c r="AH236" i="31"/>
  <c r="G236" i="31"/>
  <c r="G67" i="11"/>
  <c r="BL228" i="31"/>
  <c r="AW228" i="31"/>
  <c r="BC228" i="31"/>
  <c r="AE228" i="31"/>
  <c r="M228" i="31"/>
  <c r="BI228" i="31"/>
  <c r="AN228" i="31"/>
  <c r="AT228" i="31"/>
  <c r="Y228" i="31"/>
  <c r="BF228" i="31"/>
  <c r="AB228" i="31"/>
  <c r="AZ228" i="31"/>
  <c r="S228" i="31"/>
  <c r="AQ228" i="31"/>
  <c r="P228" i="31"/>
  <c r="BO228" i="31"/>
  <c r="AK228" i="31"/>
  <c r="J228" i="31"/>
  <c r="G228" i="31"/>
  <c r="AH228" i="31"/>
  <c r="G48" i="30"/>
  <c r="BL425" i="31"/>
  <c r="AW425" i="31"/>
  <c r="AT425" i="31"/>
  <c r="AE425" i="31"/>
  <c r="S425" i="31"/>
  <c r="BI425" i="31"/>
  <c r="AN425" i="31"/>
  <c r="AQ425" i="31"/>
  <c r="V425" i="31"/>
  <c r="J425" i="31"/>
  <c r="BO425" i="31"/>
  <c r="AZ425" i="31"/>
  <c r="M425" i="31"/>
  <c r="AB425" i="31"/>
  <c r="BF425" i="31"/>
  <c r="Y425" i="31"/>
  <c r="BC425" i="31"/>
  <c r="AH425" i="31"/>
  <c r="P425" i="31"/>
  <c r="G425" i="31"/>
  <c r="E203" i="32" s="1"/>
  <c r="AK425" i="31"/>
  <c r="G76" i="30"/>
  <c r="BO424" i="31"/>
  <c r="BC424" i="31"/>
  <c r="AN424" i="31"/>
  <c r="AH424" i="31"/>
  <c r="Y424" i="31"/>
  <c r="BL424" i="31"/>
  <c r="AZ424" i="31"/>
  <c r="AW424" i="31"/>
  <c r="J424" i="31"/>
  <c r="P424" i="31"/>
  <c r="BI424" i="31"/>
  <c r="AB424" i="31"/>
  <c r="AT424" i="31"/>
  <c r="V424" i="31"/>
  <c r="AQ424" i="31"/>
  <c r="S424" i="31"/>
  <c r="BF424" i="31"/>
  <c r="AE424" i="31"/>
  <c r="M424" i="31"/>
  <c r="G424" i="31"/>
  <c r="AK424" i="31"/>
  <c r="G56" i="30"/>
  <c r="BF222" i="31"/>
  <c r="AK222" i="31"/>
  <c r="AE222" i="31"/>
  <c r="M222" i="31"/>
  <c r="BO222" i="31"/>
  <c r="AZ222" i="31"/>
  <c r="BC222" i="31"/>
  <c r="AB222" i="31"/>
  <c r="J222" i="31"/>
  <c r="BI222" i="31"/>
  <c r="AW222" i="31"/>
  <c r="S222" i="31"/>
  <c r="BL222" i="31"/>
  <c r="AQ222" i="31"/>
  <c r="Y222" i="31"/>
  <c r="AN222" i="31"/>
  <c r="P222" i="31"/>
  <c r="AT222" i="31"/>
  <c r="G222" i="31"/>
  <c r="AH222" i="31"/>
  <c r="BI240" i="31"/>
  <c r="BL240" i="31"/>
  <c r="AK240" i="31"/>
  <c r="J240" i="31"/>
  <c r="BO240" i="31"/>
  <c r="AZ240" i="31"/>
  <c r="AQ240" i="31"/>
  <c r="Y240" i="31"/>
  <c r="AB240" i="31"/>
  <c r="BF240" i="31"/>
  <c r="AT240" i="31"/>
  <c r="M240" i="31"/>
  <c r="BC240" i="31"/>
  <c r="AE240" i="31"/>
  <c r="AW240" i="31"/>
  <c r="S240" i="31"/>
  <c r="AN240" i="31"/>
  <c r="P240" i="31"/>
  <c r="AH240" i="31"/>
  <c r="G240" i="31"/>
  <c r="BI389" i="31"/>
  <c r="AW389" i="31"/>
  <c r="AT389" i="31"/>
  <c r="S389" i="31"/>
  <c r="P389" i="31"/>
  <c r="BF389" i="31"/>
  <c r="AN389" i="31"/>
  <c r="AQ389" i="31"/>
  <c r="AH389" i="31"/>
  <c r="M389" i="31"/>
  <c r="BL389" i="31"/>
  <c r="AB389" i="31"/>
  <c r="AZ389" i="31"/>
  <c r="Y389" i="31"/>
  <c r="BC389" i="31"/>
  <c r="BO389" i="31"/>
  <c r="J389" i="31"/>
  <c r="V389" i="31"/>
  <c r="AE389" i="31"/>
  <c r="BO374" i="31"/>
  <c r="AZ374" i="31"/>
  <c r="AW374" i="31"/>
  <c r="Y374" i="31"/>
  <c r="BF374" i="31"/>
  <c r="BI374" i="31"/>
  <c r="AN374" i="31"/>
  <c r="AH374" i="31"/>
  <c r="V374" i="31"/>
  <c r="P374" i="31"/>
  <c r="BL374" i="31"/>
  <c r="AE374" i="31"/>
  <c r="J374" i="31"/>
  <c r="BC374" i="31"/>
  <c r="AB374" i="31"/>
  <c r="AT374" i="31"/>
  <c r="S374" i="31"/>
  <c r="AQ374" i="31"/>
  <c r="M374" i="31"/>
  <c r="G58" i="30"/>
  <c r="G68" i="11"/>
  <c r="BL428" i="31"/>
  <c r="AZ428" i="31"/>
  <c r="AE428" i="31"/>
  <c r="V428" i="31"/>
  <c r="J428" i="31"/>
  <c r="BI428" i="31"/>
  <c r="AT428" i="31"/>
  <c r="AQ428" i="31"/>
  <c r="AB428" i="31"/>
  <c r="S428" i="31"/>
  <c r="BO428" i="31"/>
  <c r="AH428" i="31"/>
  <c r="M428" i="31"/>
  <c r="BC428" i="31"/>
  <c r="AN428" i="31"/>
  <c r="AW428" i="31"/>
  <c r="Y428" i="31"/>
  <c r="BF428" i="31"/>
  <c r="P428" i="31"/>
  <c r="AK428" i="31"/>
  <c r="G428" i="31"/>
  <c r="G38" i="30"/>
  <c r="BF377" i="31"/>
  <c r="BC377" i="31"/>
  <c r="AN377" i="31"/>
  <c r="S377" i="31"/>
  <c r="BO377" i="31"/>
  <c r="AZ377" i="31"/>
  <c r="AT377" i="31"/>
  <c r="V377" i="31"/>
  <c r="P377" i="31"/>
  <c r="AW377" i="31"/>
  <c r="AH377" i="31"/>
  <c r="AQ377" i="31"/>
  <c r="Y377" i="31"/>
  <c r="BL377" i="31"/>
  <c r="AE377" i="31"/>
  <c r="J377" i="31"/>
  <c r="BI377" i="31"/>
  <c r="AB377" i="31"/>
  <c r="M377" i="31"/>
  <c r="G45" i="30"/>
  <c r="BL243" i="31"/>
  <c r="AZ243" i="31"/>
  <c r="AK243" i="31"/>
  <c r="AB243" i="31"/>
  <c r="J243" i="31"/>
  <c r="BF243" i="31"/>
  <c r="AQ243" i="31"/>
  <c r="S243" i="31"/>
  <c r="BI243" i="31"/>
  <c r="AN243" i="31"/>
  <c r="P243" i="31"/>
  <c r="AE243" i="31"/>
  <c r="BO243" i="31"/>
  <c r="AT243" i="31"/>
  <c r="M243" i="31"/>
  <c r="Y243" i="31"/>
  <c r="BC243" i="31"/>
  <c r="AW243" i="31"/>
  <c r="G243" i="31"/>
  <c r="AH243" i="31"/>
  <c r="G70" i="11"/>
  <c r="BO390" i="31"/>
  <c r="BC390" i="31"/>
  <c r="AT390" i="31"/>
  <c r="AN390" i="31"/>
  <c r="M390" i="31"/>
  <c r="BL390" i="31"/>
  <c r="AE390" i="31"/>
  <c r="AQ390" i="31"/>
  <c r="P390" i="31"/>
  <c r="J390" i="31"/>
  <c r="BF390" i="31"/>
  <c r="Y390" i="31"/>
  <c r="AW390" i="31"/>
  <c r="S390" i="31"/>
  <c r="AZ390" i="31"/>
  <c r="AH390" i="31"/>
  <c r="AB390" i="31"/>
  <c r="BI390" i="31"/>
  <c r="V390" i="31"/>
  <c r="G80" i="11"/>
  <c r="BL401" i="31"/>
  <c r="AT401" i="31"/>
  <c r="AH401" i="31"/>
  <c r="S401" i="31"/>
  <c r="J401" i="31"/>
  <c r="BF401" i="31"/>
  <c r="AW401" i="31"/>
  <c r="AN401" i="31"/>
  <c r="M401" i="31"/>
  <c r="BC401" i="31"/>
  <c r="V401" i="31"/>
  <c r="AZ401" i="31"/>
  <c r="P401" i="31"/>
  <c r="BO401" i="31"/>
  <c r="AQ401" i="31"/>
  <c r="AB401" i="31"/>
  <c r="BI401" i="31"/>
  <c r="AE401" i="31"/>
  <c r="Y401" i="31"/>
  <c r="G73" i="11"/>
  <c r="G72" i="11"/>
  <c r="G71" i="30"/>
  <c r="BF211" i="31"/>
  <c r="AK211" i="31"/>
  <c r="BI211" i="31"/>
  <c r="M211" i="31"/>
  <c r="BO211" i="31"/>
  <c r="AT211" i="31"/>
  <c r="AQ211" i="31"/>
  <c r="P211" i="31"/>
  <c r="BL211" i="31"/>
  <c r="AE211" i="31"/>
  <c r="AB211" i="31"/>
  <c r="J211" i="31"/>
  <c r="BC211" i="31"/>
  <c r="S211" i="31"/>
  <c r="AW211" i="31"/>
  <c r="Y211" i="31"/>
  <c r="AZ211" i="31"/>
  <c r="AN211" i="31"/>
  <c r="G211" i="31"/>
  <c r="AH211" i="31"/>
  <c r="G85" i="11"/>
  <c r="G83" i="11"/>
  <c r="BC370" i="31"/>
  <c r="AZ370" i="31"/>
  <c r="AQ370" i="31"/>
  <c r="M370" i="31"/>
  <c r="BL370" i="31"/>
  <c r="AW370" i="31"/>
  <c r="AE370" i="31"/>
  <c r="S370" i="31"/>
  <c r="BI370" i="31"/>
  <c r="AT370" i="31"/>
  <c r="Y370" i="31"/>
  <c r="AN370" i="31"/>
  <c r="P370" i="31"/>
  <c r="BO370" i="31"/>
  <c r="AH370" i="31"/>
  <c r="J370" i="31"/>
  <c r="BF370" i="31"/>
  <c r="AB370" i="31"/>
  <c r="V370" i="31"/>
  <c r="BL393" i="31"/>
  <c r="AW393" i="31"/>
  <c r="AZ393" i="31"/>
  <c r="V393" i="31"/>
  <c r="M393" i="31"/>
  <c r="BI393" i="31"/>
  <c r="AQ393" i="31"/>
  <c r="AH393" i="31"/>
  <c r="S393" i="31"/>
  <c r="J393" i="31"/>
  <c r="AN393" i="31"/>
  <c r="Y393" i="31"/>
  <c r="BO393" i="31"/>
  <c r="BC393" i="31"/>
  <c r="P393" i="31"/>
  <c r="BF393" i="31"/>
  <c r="AE393" i="31"/>
  <c r="AT393" i="31"/>
  <c r="AB393" i="31"/>
  <c r="G67" i="30"/>
  <c r="BC251" i="31"/>
  <c r="AT251" i="31"/>
  <c r="AQ251" i="31"/>
  <c r="P251" i="31"/>
  <c r="BO251" i="31"/>
  <c r="BF251" i="31"/>
  <c r="AE251" i="31"/>
  <c r="M251" i="31"/>
  <c r="BI251" i="31"/>
  <c r="AN251" i="31"/>
  <c r="AB251" i="31"/>
  <c r="S251" i="31"/>
  <c r="BL251" i="31"/>
  <c r="Y251" i="31"/>
  <c r="AZ251" i="31"/>
  <c r="V251" i="31"/>
  <c r="J251" i="31"/>
  <c r="AW251" i="31"/>
  <c r="AK251" i="31"/>
  <c r="G251" i="31"/>
  <c r="AH251" i="31"/>
  <c r="G66" i="11"/>
  <c r="BF244" i="31"/>
  <c r="AN244" i="31"/>
  <c r="V244" i="31"/>
  <c r="M244" i="31"/>
  <c r="BL244" i="31"/>
  <c r="AW244" i="31"/>
  <c r="AE244" i="31"/>
  <c r="AT244" i="31"/>
  <c r="P244" i="31"/>
  <c r="AK244" i="31"/>
  <c r="AB244" i="31"/>
  <c r="BO244" i="31"/>
  <c r="BC244" i="31"/>
  <c r="J244" i="31"/>
  <c r="BI244" i="31"/>
  <c r="Y244" i="31"/>
  <c r="S244" i="31"/>
  <c r="AZ244" i="31"/>
  <c r="AQ244" i="31"/>
  <c r="G244" i="31"/>
  <c r="AH244" i="31"/>
  <c r="G39" i="30"/>
  <c r="G59" i="30"/>
  <c r="G49" i="30"/>
  <c r="BF369" i="31"/>
  <c r="AZ369" i="31"/>
  <c r="AH369" i="31"/>
  <c r="V369" i="31"/>
  <c r="BO369" i="31"/>
  <c r="BC369" i="31"/>
  <c r="AE369" i="31"/>
  <c r="S369" i="31"/>
  <c r="J369" i="31"/>
  <c r="BL369" i="31"/>
  <c r="AW369" i="31"/>
  <c r="Y369" i="31"/>
  <c r="BI369" i="31"/>
  <c r="AQ369" i="31"/>
  <c r="P369" i="31"/>
  <c r="M369" i="31"/>
  <c r="AN369" i="31"/>
  <c r="AT369" i="31"/>
  <c r="AB369" i="31"/>
  <c r="BF426" i="31"/>
  <c r="AN426" i="31"/>
  <c r="AB426" i="31"/>
  <c r="P426" i="31"/>
  <c r="BO426" i="31"/>
  <c r="BC426" i="31"/>
  <c r="AZ426" i="31"/>
  <c r="Y426" i="31"/>
  <c r="M426" i="31"/>
  <c r="BI426" i="31"/>
  <c r="S426" i="31"/>
  <c r="J426" i="31"/>
  <c r="AT426" i="31"/>
  <c r="AH426" i="31"/>
  <c r="AW426" i="31"/>
  <c r="AE426" i="31"/>
  <c r="BL426" i="31"/>
  <c r="AQ426" i="31"/>
  <c r="V426" i="31"/>
  <c r="G426" i="31"/>
  <c r="AK426" i="31"/>
  <c r="BF402" i="31"/>
  <c r="AZ402" i="31"/>
  <c r="AN402" i="31"/>
  <c r="P402" i="31"/>
  <c r="BO402" i="31"/>
  <c r="AW402" i="31"/>
  <c r="AE402" i="31"/>
  <c r="AB402" i="31"/>
  <c r="M402" i="31"/>
  <c r="AT402" i="31"/>
  <c r="S402" i="31"/>
  <c r="AQ402" i="31"/>
  <c r="V402" i="31"/>
  <c r="BL402" i="31"/>
  <c r="AH402" i="31"/>
  <c r="J402" i="31"/>
  <c r="BI402" i="31"/>
  <c r="BC402" i="31"/>
  <c r="Y402" i="31"/>
  <c r="BF398" i="31"/>
  <c r="AW398" i="31"/>
  <c r="AE398" i="31"/>
  <c r="Y398" i="31"/>
  <c r="J398" i="31"/>
  <c r="BC398" i="31"/>
  <c r="AT398" i="31"/>
  <c r="AH398" i="31"/>
  <c r="V398" i="31"/>
  <c r="BO398" i="31"/>
  <c r="AN398" i="31"/>
  <c r="M398" i="31"/>
  <c r="BI398" i="31"/>
  <c r="AQ398" i="31"/>
  <c r="P398" i="31"/>
  <c r="BL398" i="31"/>
  <c r="AB398" i="31"/>
  <c r="AZ398" i="31"/>
  <c r="S398" i="31"/>
  <c r="BO215" i="31"/>
  <c r="BI215" i="31"/>
  <c r="AK215" i="31"/>
  <c r="V215" i="31"/>
  <c r="M215" i="31"/>
  <c r="BC215" i="31"/>
  <c r="AE215" i="31"/>
  <c r="Y215" i="31"/>
  <c r="AW215" i="31"/>
  <c r="AT215" i="31"/>
  <c r="AZ215" i="31"/>
  <c r="AN215" i="31"/>
  <c r="P215" i="31"/>
  <c r="BF215" i="31"/>
  <c r="S215" i="31"/>
  <c r="BL215" i="31"/>
  <c r="J215" i="31"/>
  <c r="AQ215" i="31"/>
  <c r="AB215" i="31"/>
  <c r="G215" i="31"/>
  <c r="AH215" i="31"/>
  <c r="BF415" i="31"/>
  <c r="AT415" i="31"/>
  <c r="AQ415" i="31"/>
  <c r="S415" i="31"/>
  <c r="V415" i="31"/>
  <c r="BC415" i="31"/>
  <c r="AN415" i="31"/>
  <c r="AE415" i="31"/>
  <c r="M415" i="31"/>
  <c r="P415" i="31"/>
  <c r="AZ415" i="31"/>
  <c r="AH415" i="31"/>
  <c r="AW415" i="31"/>
  <c r="AB415" i="31"/>
  <c r="BI415" i="31"/>
  <c r="Y415" i="31"/>
  <c r="BO415" i="31"/>
  <c r="BL415" i="31"/>
  <c r="J415" i="31"/>
  <c r="G415" i="31"/>
  <c r="AK415" i="31"/>
  <c r="G64" i="11"/>
  <c r="G64" i="30"/>
  <c r="BO381" i="31"/>
  <c r="BC381" i="31"/>
  <c r="AN381" i="31"/>
  <c r="V381" i="31"/>
  <c r="AH381" i="31"/>
  <c r="BI381" i="31"/>
  <c r="AW381" i="31"/>
  <c r="AE381" i="31"/>
  <c r="P381" i="31"/>
  <c r="J381" i="31"/>
  <c r="BL381" i="31"/>
  <c r="S381" i="31"/>
  <c r="AQ381" i="31"/>
  <c r="M381" i="31"/>
  <c r="AT381" i="31"/>
  <c r="AZ381" i="31"/>
  <c r="BF381" i="31"/>
  <c r="AB381" i="31"/>
  <c r="Y381" i="31"/>
  <c r="BI373" i="31"/>
  <c r="AN373" i="31"/>
  <c r="AB373" i="31"/>
  <c r="V373" i="31"/>
  <c r="P373" i="31"/>
  <c r="AW373" i="31"/>
  <c r="AQ373" i="31"/>
  <c r="BF373" i="31"/>
  <c r="Y373" i="31"/>
  <c r="BO373" i="31"/>
  <c r="AH373" i="31"/>
  <c r="M373" i="31"/>
  <c r="BL373" i="31"/>
  <c r="AE373" i="31"/>
  <c r="J373" i="31"/>
  <c r="BC373" i="31"/>
  <c r="AT373" i="31"/>
  <c r="AZ373" i="31"/>
  <c r="S373" i="31"/>
  <c r="G75" i="30"/>
  <c r="G74" i="11"/>
  <c r="BF433" i="31"/>
  <c r="AT433" i="31"/>
  <c r="AN433" i="31"/>
  <c r="P433" i="31"/>
  <c r="BO433" i="31"/>
  <c r="BC433" i="31"/>
  <c r="AH433" i="31"/>
  <c r="AE433" i="31"/>
  <c r="Y433" i="31"/>
  <c r="BI433" i="31"/>
  <c r="AQ433" i="31"/>
  <c r="J433" i="31"/>
  <c r="AZ433" i="31"/>
  <c r="S433" i="31"/>
  <c r="AW433" i="31"/>
  <c r="M433" i="31"/>
  <c r="AB433" i="31"/>
  <c r="V433" i="31"/>
  <c r="BL433" i="31"/>
  <c r="G433" i="31"/>
  <c r="AK433" i="31"/>
  <c r="BO384" i="31"/>
  <c r="BC384" i="31"/>
  <c r="AB384" i="31"/>
  <c r="BL384" i="31"/>
  <c r="AT384" i="31"/>
  <c r="AH384" i="31"/>
  <c r="Y384" i="31"/>
  <c r="BI384" i="31"/>
  <c r="AW384" i="31"/>
  <c r="V384" i="31"/>
  <c r="S384" i="31"/>
  <c r="AZ384" i="31"/>
  <c r="J384" i="31"/>
  <c r="AQ384" i="31"/>
  <c r="M384" i="31"/>
  <c r="AN384" i="31"/>
  <c r="AE384" i="31"/>
  <c r="BF384" i="31"/>
  <c r="P384" i="31"/>
  <c r="BO232" i="31"/>
  <c r="AW232" i="31"/>
  <c r="AZ232" i="31"/>
  <c r="AB232" i="31"/>
  <c r="S232" i="31"/>
  <c r="BL232" i="31"/>
  <c r="BC232" i="31"/>
  <c r="AK232" i="31"/>
  <c r="Y232" i="31"/>
  <c r="P232" i="31"/>
  <c r="BF232" i="31"/>
  <c r="AE232" i="31"/>
  <c r="AT232" i="31"/>
  <c r="M232" i="31"/>
  <c r="AN232" i="31"/>
  <c r="BI232" i="31"/>
  <c r="J232" i="31"/>
  <c r="AQ232" i="31"/>
  <c r="G232" i="31"/>
  <c r="AH232" i="31"/>
  <c r="BO216" i="31"/>
  <c r="BC216" i="31"/>
  <c r="AK216" i="31"/>
  <c r="AE216" i="31"/>
  <c r="S216" i="31"/>
  <c r="BI216" i="31"/>
  <c r="AZ216" i="31"/>
  <c r="AW216" i="31"/>
  <c r="Y216" i="31"/>
  <c r="J216" i="31"/>
  <c r="AT216" i="31"/>
  <c r="M216" i="31"/>
  <c r="BL216" i="31"/>
  <c r="AQ216" i="31"/>
  <c r="AB216" i="31"/>
  <c r="AN216" i="31"/>
  <c r="BF216" i="31"/>
  <c r="P216" i="31"/>
  <c r="G216" i="31"/>
  <c r="AH216" i="31"/>
  <c r="BO227" i="31"/>
  <c r="AT227" i="31"/>
  <c r="BF227" i="31"/>
  <c r="BL227" i="31"/>
  <c r="AN227" i="31"/>
  <c r="AE227" i="31"/>
  <c r="Y227" i="31"/>
  <c r="J227" i="31"/>
  <c r="BC227" i="31"/>
  <c r="AQ227" i="31"/>
  <c r="P227" i="31"/>
  <c r="AW227" i="31"/>
  <c r="AZ227" i="31"/>
  <c r="S227" i="31"/>
  <c r="M227" i="31"/>
  <c r="AK227" i="31"/>
  <c r="BI227" i="31"/>
  <c r="AB227" i="31"/>
  <c r="G227" i="31"/>
  <c r="AH227" i="31"/>
  <c r="BL411" i="31"/>
  <c r="AZ411" i="31"/>
  <c r="AE411" i="31"/>
  <c r="AB411" i="31"/>
  <c r="P411" i="31"/>
  <c r="BO411" i="31"/>
  <c r="AN411" i="31"/>
  <c r="BF411" i="31"/>
  <c r="V411" i="31"/>
  <c r="J411" i="31"/>
  <c r="AW411" i="31"/>
  <c r="Y411" i="31"/>
  <c r="AT411" i="31"/>
  <c r="S411" i="31"/>
  <c r="BI411" i="31"/>
  <c r="AQ411" i="31"/>
  <c r="M411" i="31"/>
  <c r="BC411" i="31"/>
  <c r="AH411" i="31"/>
  <c r="AK411" i="31"/>
  <c r="G411" i="31"/>
  <c r="BI379" i="31"/>
  <c r="AZ379" i="31"/>
  <c r="AE379" i="31"/>
  <c r="P379" i="31"/>
  <c r="Y379" i="31"/>
  <c r="BF379" i="31"/>
  <c r="AN379" i="31"/>
  <c r="AB379" i="31"/>
  <c r="V379" i="31"/>
  <c r="BL379" i="31"/>
  <c r="AH379" i="31"/>
  <c r="J379" i="31"/>
  <c r="AT379" i="31"/>
  <c r="M379" i="31"/>
  <c r="AQ379" i="31"/>
  <c r="BO379" i="31"/>
  <c r="S379" i="31"/>
  <c r="BC379" i="31"/>
  <c r="AW379" i="31"/>
  <c r="G71" i="11"/>
  <c r="BO367" i="31"/>
  <c r="BC367" i="31"/>
  <c r="AN367" i="31"/>
  <c r="AE367" i="31"/>
  <c r="M367" i="31"/>
  <c r="BL367" i="31"/>
  <c r="AZ367" i="31"/>
  <c r="AQ367" i="31"/>
  <c r="S367" i="31"/>
  <c r="AT367" i="31"/>
  <c r="V367" i="31"/>
  <c r="AW367" i="31"/>
  <c r="P367" i="31"/>
  <c r="BF367" i="31"/>
  <c r="Y367" i="31"/>
  <c r="BI367" i="31"/>
  <c r="AH367" i="31"/>
  <c r="AB367" i="31"/>
  <c r="J367" i="31"/>
  <c r="G69" i="30"/>
  <c r="BL218" i="31"/>
  <c r="AW218" i="31"/>
  <c r="AN218" i="31"/>
  <c r="J218" i="31"/>
  <c r="M218" i="31"/>
  <c r="BI218" i="31"/>
  <c r="AQ218" i="31"/>
  <c r="AB218" i="31"/>
  <c r="AK218" i="31"/>
  <c r="BF218" i="31"/>
  <c r="Y218" i="31"/>
  <c r="BC218" i="31"/>
  <c r="S218" i="31"/>
  <c r="AE218" i="31"/>
  <c r="AT218" i="31"/>
  <c r="BO218" i="31"/>
  <c r="AZ218" i="31"/>
  <c r="P218" i="31"/>
  <c r="G218" i="31"/>
  <c r="AH218" i="31"/>
  <c r="BF388" i="31"/>
  <c r="AW388" i="31"/>
  <c r="AE388" i="31"/>
  <c r="M388" i="31"/>
  <c r="BI388" i="31"/>
  <c r="AN388" i="31"/>
  <c r="Y388" i="31"/>
  <c r="P388" i="31"/>
  <c r="BC388" i="31"/>
  <c r="AH388" i="31"/>
  <c r="S388" i="31"/>
  <c r="BO388" i="31"/>
  <c r="AZ388" i="31"/>
  <c r="BL388" i="31"/>
  <c r="V388" i="31"/>
  <c r="AQ388" i="31"/>
  <c r="AT388" i="31"/>
  <c r="AB388" i="31"/>
  <c r="J388" i="31"/>
  <c r="AZ427" i="31"/>
  <c r="BF427" i="31"/>
  <c r="AT427" i="31"/>
  <c r="M427" i="31"/>
  <c r="BO427" i="31"/>
  <c r="BC427" i="31"/>
  <c r="AH427" i="31"/>
  <c r="V427" i="31"/>
  <c r="AN427" i="31"/>
  <c r="AQ427" i="31"/>
  <c r="S427" i="31"/>
  <c r="AB427" i="31"/>
  <c r="P427" i="31"/>
  <c r="BL427" i="31"/>
  <c r="AE427" i="31"/>
  <c r="J427" i="31"/>
  <c r="BI427" i="31"/>
  <c r="AW427" i="31"/>
  <c r="Y427" i="31"/>
  <c r="G427" i="31"/>
  <c r="AK427" i="31"/>
  <c r="BO387" i="31"/>
  <c r="BC387" i="31"/>
  <c r="AB387" i="31"/>
  <c r="AH387" i="31"/>
  <c r="M387" i="31"/>
  <c r="BL387" i="31"/>
  <c r="AT387" i="31"/>
  <c r="AE387" i="31"/>
  <c r="P387" i="31"/>
  <c r="AZ387" i="31"/>
  <c r="BF387" i="31"/>
  <c r="V387" i="31"/>
  <c r="AW387" i="31"/>
  <c r="BI387" i="31"/>
  <c r="Y387" i="31"/>
  <c r="AQ387" i="31"/>
  <c r="S387" i="31"/>
  <c r="AN387" i="31"/>
  <c r="J387" i="31"/>
  <c r="AZ383" i="31"/>
  <c r="AT383" i="31"/>
  <c r="Y383" i="31"/>
  <c r="AE383" i="31"/>
  <c r="BL383" i="31"/>
  <c r="BI383" i="31"/>
  <c r="AW383" i="31"/>
  <c r="S383" i="31"/>
  <c r="J383" i="31"/>
  <c r="AN383" i="31"/>
  <c r="P383" i="31"/>
  <c r="AQ383" i="31"/>
  <c r="M383" i="31"/>
  <c r="BO383" i="31"/>
  <c r="AH383" i="31"/>
  <c r="BC383" i="31"/>
  <c r="AB383" i="31"/>
  <c r="BF383" i="31"/>
  <c r="V383" i="31"/>
  <c r="BO395" i="31"/>
  <c r="AT395" i="31"/>
  <c r="AH395" i="31"/>
  <c r="AB395" i="31"/>
  <c r="V395" i="31"/>
  <c r="AZ395" i="31"/>
  <c r="AQ395" i="31"/>
  <c r="S395" i="31"/>
  <c r="M395" i="31"/>
  <c r="BC395" i="31"/>
  <c r="P395" i="31"/>
  <c r="BF395" i="31"/>
  <c r="J395" i="31"/>
  <c r="AW395" i="31"/>
  <c r="AN395" i="31"/>
  <c r="BL395" i="31"/>
  <c r="AE395" i="31"/>
  <c r="Y395" i="31"/>
  <c r="BI395" i="31"/>
  <c r="BL221" i="31"/>
  <c r="AN221" i="31"/>
  <c r="AT221" i="31"/>
  <c r="S221" i="31"/>
  <c r="J221" i="31"/>
  <c r="BI221" i="31"/>
  <c r="AK221" i="31"/>
  <c r="AQ221" i="31"/>
  <c r="P221" i="31"/>
  <c r="BF221" i="31"/>
  <c r="BC221" i="31"/>
  <c r="AW221" i="31"/>
  <c r="AB221" i="31"/>
  <c r="AZ221" i="31"/>
  <c r="Y221" i="31"/>
  <c r="BO221" i="31"/>
  <c r="AE221" i="31"/>
  <c r="M221" i="31"/>
  <c r="G221" i="31"/>
  <c r="AH221" i="31"/>
  <c r="BF220" i="31"/>
  <c r="AQ220" i="31"/>
  <c r="BL220" i="31"/>
  <c r="AE220" i="31"/>
  <c r="BC220" i="31"/>
  <c r="AK220" i="31"/>
  <c r="AT220" i="31"/>
  <c r="P220" i="31"/>
  <c r="AW220" i="31"/>
  <c r="Y220" i="31"/>
  <c r="BO220" i="31"/>
  <c r="AN220" i="31"/>
  <c r="M220" i="31"/>
  <c r="AB220" i="31"/>
  <c r="AZ220" i="31"/>
  <c r="BI220" i="31"/>
  <c r="S220" i="31"/>
  <c r="J220" i="31"/>
  <c r="AH220" i="31"/>
  <c r="G220" i="31"/>
  <c r="BL245" i="31"/>
  <c r="AW245" i="31"/>
  <c r="AQ245" i="31"/>
  <c r="P245" i="31"/>
  <c r="J245" i="31"/>
  <c r="BF245" i="31"/>
  <c r="AT245" i="31"/>
  <c r="AE245" i="31"/>
  <c r="AB245" i="31"/>
  <c r="BO245" i="31"/>
  <c r="AN245" i="31"/>
  <c r="M245" i="31"/>
  <c r="BI245" i="31"/>
  <c r="AK245" i="31"/>
  <c r="S245" i="31"/>
  <c r="BC245" i="31"/>
  <c r="Y245" i="31"/>
  <c r="AZ245" i="31"/>
  <c r="V245" i="31"/>
  <c r="G245" i="31"/>
  <c r="AH245" i="31"/>
  <c r="BF114" i="31"/>
  <c r="AN114" i="31"/>
  <c r="AK114" i="31"/>
  <c r="P114" i="31"/>
  <c r="AW114" i="31"/>
  <c r="AT114" i="31"/>
  <c r="M114" i="31"/>
  <c r="BO114" i="31"/>
  <c r="BC114" i="31"/>
  <c r="V114" i="31"/>
  <c r="J114" i="31"/>
  <c r="AZ114" i="31"/>
  <c r="AB114" i="31"/>
  <c r="AE114" i="31"/>
  <c r="S114" i="31"/>
  <c r="BI114" i="31"/>
  <c r="BL114" i="31"/>
  <c r="AH114" i="31"/>
  <c r="BO410" i="31"/>
  <c r="AQ410" i="31"/>
  <c r="BF410" i="31"/>
  <c r="J410" i="31"/>
  <c r="V410" i="31"/>
  <c r="BC410" i="31"/>
  <c r="AW410" i="31"/>
  <c r="AN410" i="31"/>
  <c r="Y410" i="31"/>
  <c r="AZ410" i="31"/>
  <c r="S410" i="31"/>
  <c r="BL410" i="31"/>
  <c r="AH410" i="31"/>
  <c r="P410" i="31"/>
  <c r="BI410" i="31"/>
  <c r="AB410" i="31"/>
  <c r="M410" i="31"/>
  <c r="AT410" i="31"/>
  <c r="AE410" i="31"/>
  <c r="AK410" i="31"/>
  <c r="G410" i="31"/>
  <c r="BN410" i="31" s="1"/>
  <c r="BI226" i="31"/>
  <c r="AW226" i="31"/>
  <c r="AK226" i="31"/>
  <c r="S226" i="31"/>
  <c r="J226" i="31"/>
  <c r="BO226" i="31"/>
  <c r="AQ226" i="31"/>
  <c r="AE226" i="31"/>
  <c r="AT226" i="31"/>
  <c r="BF226" i="31"/>
  <c r="M226" i="31"/>
  <c r="BL226" i="31"/>
  <c r="AN226" i="31"/>
  <c r="P226" i="31"/>
  <c r="AB226" i="31"/>
  <c r="AZ226" i="31"/>
  <c r="BC226" i="31"/>
  <c r="Y226" i="31"/>
  <c r="AH226" i="31"/>
  <c r="G226" i="31"/>
  <c r="BI430" i="31"/>
  <c r="AQ430" i="31"/>
  <c r="AT430" i="31"/>
  <c r="P430" i="31"/>
  <c r="AE430" i="31"/>
  <c r="BO430" i="31"/>
  <c r="BC430" i="31"/>
  <c r="V430" i="31"/>
  <c r="J430" i="31"/>
  <c r="BF430" i="31"/>
  <c r="AB430" i="31"/>
  <c r="S430" i="31"/>
  <c r="M430" i="31"/>
  <c r="AZ430" i="31"/>
  <c r="Y430" i="31"/>
  <c r="BL430" i="31"/>
  <c r="AH430" i="31"/>
  <c r="AW430" i="31"/>
  <c r="AN430" i="31"/>
  <c r="G430" i="31"/>
  <c r="AK430" i="31"/>
  <c r="BL400" i="31"/>
  <c r="AT400" i="31"/>
  <c r="AQ400" i="31"/>
  <c r="M400" i="31"/>
  <c r="P400" i="31"/>
  <c r="BI400" i="31"/>
  <c r="AN400" i="31"/>
  <c r="AZ400" i="31"/>
  <c r="J400" i="31"/>
  <c r="S400" i="31"/>
  <c r="BO400" i="31"/>
  <c r="AH400" i="31"/>
  <c r="V400" i="31"/>
  <c r="BC400" i="31"/>
  <c r="Y400" i="31"/>
  <c r="BF400" i="31"/>
  <c r="AE400" i="31"/>
  <c r="AW400" i="31"/>
  <c r="AB400" i="31"/>
  <c r="BO403" i="31"/>
  <c r="BC403" i="31"/>
  <c r="AT403" i="31"/>
  <c r="AB403" i="31"/>
  <c r="P403" i="31"/>
  <c r="BL403" i="31"/>
  <c r="AZ403" i="31"/>
  <c r="AH403" i="31"/>
  <c r="Y403" i="31"/>
  <c r="J403" i="31"/>
  <c r="AN403" i="31"/>
  <c r="S403" i="31"/>
  <c r="AQ403" i="31"/>
  <c r="BI403" i="31"/>
  <c r="AE403" i="31"/>
  <c r="BF403" i="31"/>
  <c r="V403" i="31"/>
  <c r="M403" i="31"/>
  <c r="AW403" i="31"/>
  <c r="BC111" i="31"/>
  <c r="AN111" i="31"/>
  <c r="AH111" i="31"/>
  <c r="P111" i="31"/>
  <c r="AW111" i="31"/>
  <c r="AK111" i="31"/>
  <c r="S111" i="31"/>
  <c r="BO111" i="31"/>
  <c r="AZ111" i="31"/>
  <c r="AE111" i="31"/>
  <c r="J111" i="31"/>
  <c r="AT111" i="31"/>
  <c r="BL111" i="31"/>
  <c r="AB111" i="31"/>
  <c r="V111" i="31"/>
  <c r="BF111" i="31"/>
  <c r="BI111" i="31"/>
  <c r="M111" i="31"/>
  <c r="BI404" i="31"/>
  <c r="AZ404" i="31"/>
  <c r="AB404" i="31"/>
  <c r="Y404" i="31"/>
  <c r="AE404" i="31"/>
  <c r="BF404" i="31"/>
  <c r="AQ404" i="31"/>
  <c r="AW404" i="31"/>
  <c r="S404" i="31"/>
  <c r="BL404" i="31"/>
  <c r="AN404" i="31"/>
  <c r="P404" i="31"/>
  <c r="BC404" i="31"/>
  <c r="M404" i="31"/>
  <c r="AT404" i="31"/>
  <c r="J404" i="31"/>
  <c r="V404" i="31"/>
  <c r="AH404" i="31"/>
  <c r="BO404" i="31"/>
  <c r="BO241" i="31"/>
  <c r="AQ241" i="31"/>
  <c r="AW241" i="31"/>
  <c r="AB241" i="31"/>
  <c r="J241" i="31"/>
  <c r="BL241" i="31"/>
  <c r="AZ241" i="31"/>
  <c r="BF241" i="31"/>
  <c r="Y241" i="31"/>
  <c r="S241" i="31"/>
  <c r="BI241" i="31"/>
  <c r="AN241" i="31"/>
  <c r="BC241" i="31"/>
  <c r="AE241" i="31"/>
  <c r="AT241" i="31"/>
  <c r="P241" i="31"/>
  <c r="AK241" i="31"/>
  <c r="M241" i="31"/>
  <c r="G241" i="31"/>
  <c r="AH241" i="31"/>
  <c r="G77" i="30"/>
  <c r="BO214" i="31"/>
  <c r="AZ214" i="31"/>
  <c r="BC214" i="31"/>
  <c r="AE214" i="31"/>
  <c r="J214" i="31"/>
  <c r="BI214" i="31"/>
  <c r="AW214" i="31"/>
  <c r="AN214" i="31"/>
  <c r="S214" i="31"/>
  <c r="V214" i="31"/>
  <c r="AT214" i="31"/>
  <c r="P214" i="31"/>
  <c r="AQ214" i="31"/>
  <c r="M214" i="31"/>
  <c r="BF214" i="31"/>
  <c r="AB214" i="31"/>
  <c r="Y214" i="31"/>
  <c r="BL214" i="31"/>
  <c r="AK214" i="31"/>
  <c r="G214" i="31"/>
  <c r="AH214" i="31"/>
  <c r="G70" i="30"/>
  <c r="BL412" i="31"/>
  <c r="AW412" i="31"/>
  <c r="AN412" i="31"/>
  <c r="AB412" i="31"/>
  <c r="J412" i="31"/>
  <c r="BI412" i="31"/>
  <c r="AT412" i="31"/>
  <c r="AH412" i="31"/>
  <c r="Y412" i="31"/>
  <c r="AQ412" i="31"/>
  <c r="AE412" i="31"/>
  <c r="S412" i="31"/>
  <c r="BO412" i="31"/>
  <c r="BC412" i="31"/>
  <c r="M412" i="31"/>
  <c r="BF412" i="31"/>
  <c r="V412" i="31"/>
  <c r="AZ412" i="31"/>
  <c r="P412" i="31"/>
  <c r="AK412" i="31"/>
  <c r="G412" i="31"/>
  <c r="BC376" i="31"/>
  <c r="AN376" i="31"/>
  <c r="S376" i="31"/>
  <c r="J376" i="31"/>
  <c r="BI376" i="31"/>
  <c r="AB376" i="31"/>
  <c r="Y376" i="31"/>
  <c r="BL376" i="31"/>
  <c r="AW376" i="31"/>
  <c r="AE376" i="31"/>
  <c r="V376" i="31"/>
  <c r="BF376" i="31"/>
  <c r="AQ376" i="31"/>
  <c r="AT376" i="31"/>
  <c r="P376" i="31"/>
  <c r="AH376" i="31"/>
  <c r="M376" i="31"/>
  <c r="BO376" i="31"/>
  <c r="AZ376" i="31"/>
  <c r="BL233" i="31"/>
  <c r="BF233" i="31"/>
  <c r="AZ233" i="31"/>
  <c r="P233" i="31"/>
  <c r="S233" i="31"/>
  <c r="BI233" i="31"/>
  <c r="AQ233" i="31"/>
  <c r="AW233" i="31"/>
  <c r="M233" i="31"/>
  <c r="AN233" i="31"/>
  <c r="J233" i="31"/>
  <c r="BO233" i="31"/>
  <c r="AK233" i="31"/>
  <c r="Y233" i="31"/>
  <c r="BC233" i="31"/>
  <c r="AE233" i="31"/>
  <c r="AT233" i="31"/>
  <c r="AB233" i="31"/>
  <c r="G233" i="31"/>
  <c r="AH233" i="31"/>
  <c r="G75" i="11"/>
  <c r="BL368" i="31"/>
  <c r="AW368" i="31"/>
  <c r="AT368" i="31"/>
  <c r="V368" i="31"/>
  <c r="P368" i="31"/>
  <c r="BF368" i="31"/>
  <c r="AH368" i="31"/>
  <c r="AE368" i="31"/>
  <c r="AZ368" i="31"/>
  <c r="BC368" i="31"/>
  <c r="M368" i="31"/>
  <c r="AN368" i="31"/>
  <c r="J368" i="31"/>
  <c r="AQ368" i="31"/>
  <c r="S368" i="31"/>
  <c r="BI368" i="31"/>
  <c r="BO368" i="31"/>
  <c r="Y368" i="31"/>
  <c r="AB368" i="31"/>
  <c r="BI108" i="31"/>
  <c r="AZ108" i="31"/>
  <c r="AT108" i="31"/>
  <c r="S108" i="31"/>
  <c r="V108" i="31"/>
  <c r="BL108" i="31"/>
  <c r="AW108" i="31"/>
  <c r="AN108" i="31"/>
  <c r="M108" i="31"/>
  <c r="BF108" i="31"/>
  <c r="AB108" i="31"/>
  <c r="BC108" i="31"/>
  <c r="P108" i="31"/>
  <c r="AK108" i="31"/>
  <c r="J108" i="31"/>
  <c r="BO108" i="31"/>
  <c r="AE108" i="31"/>
  <c r="AH108" i="31"/>
  <c r="G62" i="30"/>
  <c r="BI116" i="31"/>
  <c r="AW116" i="31"/>
  <c r="AE116" i="31"/>
  <c r="V116" i="31"/>
  <c r="J116" i="31"/>
  <c r="BL116" i="31"/>
  <c r="AZ116" i="31"/>
  <c r="AN116" i="31"/>
  <c r="S116" i="31"/>
  <c r="AK116" i="31"/>
  <c r="P116" i="31"/>
  <c r="BO116" i="31"/>
  <c r="AT116" i="31"/>
  <c r="M116" i="31"/>
  <c r="BF116" i="31"/>
  <c r="AH116" i="31"/>
  <c r="BC116" i="31"/>
  <c r="AB116" i="31"/>
  <c r="BI414" i="31"/>
  <c r="AW414" i="31"/>
  <c r="AB414" i="31"/>
  <c r="S414" i="31"/>
  <c r="AZ414" i="31"/>
  <c r="BC414" i="31"/>
  <c r="AH414" i="31"/>
  <c r="J414" i="31"/>
  <c r="BO414" i="31"/>
  <c r="AQ414" i="31"/>
  <c r="Y414" i="31"/>
  <c r="M414" i="31"/>
  <c r="AN414" i="31"/>
  <c r="P414" i="31"/>
  <c r="AT414" i="31"/>
  <c r="AE414" i="31"/>
  <c r="V414" i="31"/>
  <c r="BF414" i="31"/>
  <c r="BL414" i="31"/>
  <c r="G414" i="31"/>
  <c r="AK414" i="31"/>
  <c r="BL375" i="31"/>
  <c r="AT375" i="31"/>
  <c r="AZ375" i="31"/>
  <c r="AE375" i="31"/>
  <c r="Y375" i="31"/>
  <c r="BI375" i="31"/>
  <c r="AQ375" i="31"/>
  <c r="AH375" i="31"/>
  <c r="S375" i="31"/>
  <c r="J375" i="31"/>
  <c r="BC375" i="31"/>
  <c r="V375" i="31"/>
  <c r="BF375" i="31"/>
  <c r="P375" i="31"/>
  <c r="AW375" i="31"/>
  <c r="M375" i="31"/>
  <c r="AN375" i="31"/>
  <c r="BO375" i="31"/>
  <c r="AB375" i="31"/>
  <c r="AJ434" i="31" l="1"/>
  <c r="L234" i="31"/>
  <c r="BH234" i="31"/>
  <c r="AP234" i="31"/>
  <c r="BN234" i="31"/>
  <c r="BK234" i="31"/>
  <c r="BH435" i="31"/>
  <c r="BB435" i="31"/>
  <c r="L435" i="31"/>
  <c r="U435" i="31"/>
  <c r="AY435" i="31"/>
  <c r="X234" i="31"/>
  <c r="AV234" i="31"/>
  <c r="AA234" i="31"/>
  <c r="AM234" i="31"/>
  <c r="BE234" i="31"/>
  <c r="AP435" i="31"/>
  <c r="AD435" i="31"/>
  <c r="X435" i="31"/>
  <c r="BE435" i="31"/>
  <c r="AV435" i="31"/>
  <c r="R435" i="31"/>
  <c r="X434" i="31"/>
  <c r="AD434" i="31"/>
  <c r="BQ434" i="31"/>
  <c r="I434" i="31"/>
  <c r="AR436" i="31"/>
  <c r="AS434" i="31"/>
  <c r="R234" i="31"/>
  <c r="AY234" i="31"/>
  <c r="BB234" i="31"/>
  <c r="AD234" i="31"/>
  <c r="AA435" i="31"/>
  <c r="BN435" i="31"/>
  <c r="AS435" i="31"/>
  <c r="BQ435" i="31"/>
  <c r="I435" i="31"/>
  <c r="BK435" i="31"/>
  <c r="O235" i="31"/>
  <c r="AP235" i="31"/>
  <c r="L235" i="31"/>
  <c r="AA235" i="31"/>
  <c r="AV235" i="31"/>
  <c r="R434" i="31"/>
  <c r="Q436" i="31"/>
  <c r="AO436" i="31"/>
  <c r="AP434" i="31"/>
  <c r="AA434" i="31"/>
  <c r="AL436" i="31"/>
  <c r="AM434" i="31"/>
  <c r="AG434" i="31"/>
  <c r="AG234" i="31"/>
  <c r="AS234" i="31"/>
  <c r="O234" i="31"/>
  <c r="I234" i="31"/>
  <c r="AJ234" i="31"/>
  <c r="AJ435" i="31"/>
  <c r="AG435" i="31"/>
  <c r="O435" i="31"/>
  <c r="AM435" i="31"/>
  <c r="BH235" i="31"/>
  <c r="AY235" i="31"/>
  <c r="BB235" i="31"/>
  <c r="AM235" i="31"/>
  <c r="BK235" i="31"/>
  <c r="BJ436" i="31"/>
  <c r="BK434" i="31"/>
  <c r="BD436" i="31"/>
  <c r="BE434" i="31"/>
  <c r="BA436" i="31"/>
  <c r="BB434" i="31"/>
  <c r="AX436" i="31"/>
  <c r="AY434" i="31"/>
  <c r="AU436" i="31"/>
  <c r="AV434" i="31"/>
  <c r="AG235" i="31"/>
  <c r="I235" i="31"/>
  <c r="BN235" i="31"/>
  <c r="AS235" i="31"/>
  <c r="R235" i="31"/>
  <c r="L434" i="31"/>
  <c r="K436" i="31"/>
  <c r="O434" i="31"/>
  <c r="N436" i="31"/>
  <c r="BG436" i="31"/>
  <c r="BH434" i="31"/>
  <c r="U434" i="31"/>
  <c r="T436" i="31"/>
  <c r="BM436" i="31"/>
  <c r="BN434" i="31"/>
  <c r="X235" i="31"/>
  <c r="AJ235" i="31"/>
  <c r="BE235" i="31"/>
  <c r="AD235" i="31"/>
  <c r="AG220" i="31"/>
  <c r="AY220" i="31"/>
  <c r="BN220" i="31"/>
  <c r="AS220" i="31"/>
  <c r="BK220" i="31"/>
  <c r="AP232" i="31"/>
  <c r="L232" i="31"/>
  <c r="O232" i="31"/>
  <c r="BK232" i="31"/>
  <c r="AV232" i="31"/>
  <c r="BH415" i="31"/>
  <c r="AY415" i="31"/>
  <c r="AM415" i="31"/>
  <c r="AP415" i="31"/>
  <c r="BE426" i="31"/>
  <c r="O218" i="31"/>
  <c r="AJ421" i="31"/>
  <c r="AA226" i="31"/>
  <c r="L226" i="31"/>
  <c r="AP226" i="31"/>
  <c r="AJ226" i="31"/>
  <c r="AJ410" i="31"/>
  <c r="AA410" i="31"/>
  <c r="BK410" i="31"/>
  <c r="AM410" i="31"/>
  <c r="L241" i="31"/>
  <c r="AD241" i="31"/>
  <c r="R241" i="31"/>
  <c r="BK241" i="31"/>
  <c r="AP241" i="31"/>
  <c r="AG223" i="31"/>
  <c r="AD218" i="31"/>
  <c r="BE218" i="31"/>
  <c r="BH218" i="31"/>
  <c r="AV218" i="31"/>
  <c r="O422" i="31"/>
  <c r="AD414" i="31"/>
  <c r="AA220" i="31"/>
  <c r="X220" i="31"/>
  <c r="AJ220" i="31"/>
  <c r="AP220" i="31"/>
  <c r="BH421" i="31"/>
  <c r="O421" i="31"/>
  <c r="AM421" i="31"/>
  <c r="O223" i="31"/>
  <c r="AM223" i="31"/>
  <c r="AS223" i="31"/>
  <c r="R219" i="31"/>
  <c r="BH219" i="31"/>
  <c r="AY219" i="31"/>
  <c r="AG221" i="31"/>
  <c r="BN221" i="31"/>
  <c r="AV221" i="31"/>
  <c r="AP221" i="31"/>
  <c r="R221" i="31"/>
  <c r="AV427" i="31"/>
  <c r="BK427" i="31"/>
  <c r="AP427" i="31"/>
  <c r="BB427" i="31"/>
  <c r="BE427" i="31"/>
  <c r="AG411" i="31"/>
  <c r="BH411" i="31"/>
  <c r="AV411" i="31"/>
  <c r="AM411" i="31"/>
  <c r="AD411" i="31"/>
  <c r="AG227" i="31"/>
  <c r="AJ227" i="31"/>
  <c r="AV227" i="31"/>
  <c r="BK227" i="31"/>
  <c r="BE216" i="31"/>
  <c r="BK216" i="31"/>
  <c r="X216" i="31"/>
  <c r="R216" i="31"/>
  <c r="BN216" i="31"/>
  <c r="AG244" i="31"/>
  <c r="R244" i="31"/>
  <c r="BB244" i="31"/>
  <c r="O244" i="31"/>
  <c r="BK244" i="31"/>
  <c r="BE244" i="31"/>
  <c r="BB243" i="31"/>
  <c r="BN243" i="31"/>
  <c r="BH243" i="31"/>
  <c r="BK243" i="31"/>
  <c r="O428" i="31"/>
  <c r="AM428" i="31"/>
  <c r="BN428" i="31"/>
  <c r="AS428" i="31"/>
  <c r="AD428" i="31"/>
  <c r="O222" i="31"/>
  <c r="BK222" i="31"/>
  <c r="BN222" i="31"/>
  <c r="BE222" i="31"/>
  <c r="AJ425" i="31"/>
  <c r="BB425" i="31"/>
  <c r="L425" i="31"/>
  <c r="U425" i="31"/>
  <c r="R425" i="31"/>
  <c r="BK425" i="31"/>
  <c r="AG228" i="31"/>
  <c r="BN228" i="31"/>
  <c r="AY228" i="31"/>
  <c r="AS228" i="31"/>
  <c r="AD228" i="31"/>
  <c r="BH237" i="31"/>
  <c r="R237" i="31"/>
  <c r="O237" i="31"/>
  <c r="BN237" i="31"/>
  <c r="AY237" i="31"/>
  <c r="BB229" i="31"/>
  <c r="BH229" i="31"/>
  <c r="AA229" i="31"/>
  <c r="AJ419" i="31"/>
  <c r="BB419" i="31"/>
  <c r="O419" i="31"/>
  <c r="AA419" i="31"/>
  <c r="U419" i="31"/>
  <c r="AJ417" i="31"/>
  <c r="BN417" i="31"/>
  <c r="BB417" i="31"/>
  <c r="X417" i="31"/>
  <c r="O417" i="31"/>
  <c r="BN219" i="31"/>
  <c r="AY245" i="31"/>
  <c r="AJ245" i="31"/>
  <c r="BN245" i="31"/>
  <c r="BE245" i="31"/>
  <c r="AV245" i="31"/>
  <c r="AG219" i="31"/>
  <c r="O425" i="31"/>
  <c r="BE425" i="31"/>
  <c r="BN425" i="31"/>
  <c r="AM425" i="31"/>
  <c r="AS425" i="31"/>
  <c r="AP228" i="31"/>
  <c r="BE228" i="31"/>
  <c r="BH228" i="31"/>
  <c r="AV228" i="31"/>
  <c r="I237" i="31"/>
  <c r="AS237" i="31"/>
  <c r="X237" i="31"/>
  <c r="AM237" i="31"/>
  <c r="AA237" i="31"/>
  <c r="AG242" i="31"/>
  <c r="AP242" i="31"/>
  <c r="X242" i="31"/>
  <c r="AM242" i="31"/>
  <c r="AA242" i="31"/>
  <c r="I411" i="31"/>
  <c r="AA227" i="31"/>
  <c r="R227" i="31"/>
  <c r="AP227" i="31"/>
  <c r="AD227" i="31"/>
  <c r="AS227" i="31"/>
  <c r="AP244" i="31"/>
  <c r="BH244" i="31"/>
  <c r="AA244" i="31"/>
  <c r="AD244" i="31"/>
  <c r="U244" i="31"/>
  <c r="R428" i="31"/>
  <c r="O412" i="31"/>
  <c r="BN229" i="31"/>
  <c r="BE229" i="31"/>
  <c r="R249" i="31"/>
  <c r="BE249" i="31"/>
  <c r="BB249" i="31"/>
  <c r="BN249" i="31"/>
  <c r="AV249" i="31"/>
  <c r="BH238" i="31"/>
  <c r="AJ238" i="31"/>
  <c r="BN238" i="31"/>
  <c r="BE238" i="31"/>
  <c r="AP418" i="31"/>
  <c r="AA418" i="31"/>
  <c r="X418" i="31"/>
  <c r="AD418" i="31"/>
  <c r="AG418" i="31"/>
  <c r="L246" i="31"/>
  <c r="AM246" i="31"/>
  <c r="BK246" i="31"/>
  <c r="AY246" i="31"/>
  <c r="AA246" i="31"/>
  <c r="AD250" i="31"/>
  <c r="BB250" i="31"/>
  <c r="BE250" i="31"/>
  <c r="BN242" i="31"/>
  <c r="L242" i="31"/>
  <c r="R242" i="31"/>
  <c r="O242" i="31"/>
  <c r="BH242" i="31"/>
  <c r="AY231" i="31"/>
  <c r="BN231" i="31"/>
  <c r="AD231" i="31"/>
  <c r="BE231" i="31"/>
  <c r="BB231" i="31"/>
  <c r="AY429" i="31"/>
  <c r="AS429" i="31"/>
  <c r="BE429" i="31"/>
  <c r="AM429" i="31"/>
  <c r="BE432" i="31"/>
  <c r="AS432" i="31"/>
  <c r="BB432" i="31"/>
  <c r="AV432" i="31"/>
  <c r="BE219" i="31"/>
  <c r="AJ429" i="31"/>
  <c r="BB429" i="31"/>
  <c r="AD429" i="31"/>
  <c r="O429" i="31"/>
  <c r="U429" i="31"/>
  <c r="BH429" i="31"/>
  <c r="AY244" i="31"/>
  <c r="AJ244" i="31"/>
  <c r="AV244" i="31"/>
  <c r="AM244" i="31"/>
  <c r="AG425" i="31"/>
  <c r="AA425" i="31"/>
  <c r="BH425" i="31"/>
  <c r="AV425" i="31"/>
  <c r="AJ228" i="31"/>
  <c r="R228" i="31"/>
  <c r="X228" i="31"/>
  <c r="L228" i="31"/>
  <c r="BK228" i="31"/>
  <c r="AD237" i="31"/>
  <c r="BK237" i="31"/>
  <c r="BB237" i="31"/>
  <c r="BE237" i="31"/>
  <c r="AJ237" i="31"/>
  <c r="BK429" i="31"/>
  <c r="L429" i="31"/>
  <c r="AV430" i="31"/>
  <c r="AY430" i="31"/>
  <c r="BE430" i="31"/>
  <c r="BN430" i="31"/>
  <c r="AP430" i="31"/>
  <c r="AA233" i="31"/>
  <c r="X233" i="31"/>
  <c r="AM233" i="31"/>
  <c r="BH233" i="31"/>
  <c r="BE233" i="31"/>
  <c r="AJ412" i="31"/>
  <c r="BE412" i="31"/>
  <c r="R412" i="31"/>
  <c r="AG412" i="31"/>
  <c r="AA412" i="31"/>
  <c r="AJ214" i="31"/>
  <c r="BE214" i="31"/>
  <c r="AS214" i="31"/>
  <c r="AV214" i="31"/>
  <c r="BB214" i="31"/>
  <c r="AJ430" i="31"/>
  <c r="AG430" i="31"/>
  <c r="L430" i="31"/>
  <c r="AD430" i="31"/>
  <c r="BH430" i="31"/>
  <c r="X245" i="31"/>
  <c r="BH245" i="31"/>
  <c r="AA245" i="31"/>
  <c r="I245" i="31"/>
  <c r="BK245" i="31"/>
  <c r="AJ427" i="31"/>
  <c r="BH427" i="31"/>
  <c r="O427" i="31"/>
  <c r="AM427" i="31"/>
  <c r="BN427" i="31"/>
  <c r="AY427" i="31"/>
  <c r="AM430" i="31"/>
  <c r="X430" i="31"/>
  <c r="AA430" i="31"/>
  <c r="BB430" i="31"/>
  <c r="AS430" i="31"/>
  <c r="U245" i="31"/>
  <c r="R245" i="31"/>
  <c r="AM245" i="31"/>
  <c r="AS245" i="31"/>
  <c r="AP245" i="31"/>
  <c r="AD221" i="31"/>
  <c r="AA221" i="31"/>
  <c r="O221" i="31"/>
  <c r="BK221" i="31"/>
  <c r="X427" i="31"/>
  <c r="AD427" i="31"/>
  <c r="R427" i="31"/>
  <c r="AG427" i="31"/>
  <c r="AS427" i="31"/>
  <c r="AJ411" i="31"/>
  <c r="AP411" i="31"/>
  <c r="X411" i="31"/>
  <c r="BE411" i="31"/>
  <c r="AA411" i="31"/>
  <c r="BH227" i="31"/>
  <c r="AY227" i="31"/>
  <c r="BB227" i="31"/>
  <c r="AM227" i="31"/>
  <c r="BN227" i="31"/>
  <c r="O216" i="31"/>
  <c r="AP216" i="31"/>
  <c r="BH216" i="31"/>
  <c r="BB216" i="31"/>
  <c r="AV243" i="31"/>
  <c r="AS243" i="31"/>
  <c r="AM243" i="31"/>
  <c r="BE243" i="31"/>
  <c r="AY243" i="31"/>
  <c r="AJ428" i="31"/>
  <c r="AV428" i="31"/>
  <c r="AG231" i="31"/>
  <c r="AA231" i="31"/>
  <c r="O231" i="31"/>
  <c r="BH231" i="31"/>
  <c r="L231" i="31"/>
  <c r="AG428" i="31"/>
  <c r="AP428" i="31"/>
  <c r="U428" i="31"/>
  <c r="AS222" i="31"/>
  <c r="AP222" i="31"/>
  <c r="BH222" i="31"/>
  <c r="AY222" i="31"/>
  <c r="AJ222" i="31"/>
  <c r="X229" i="31"/>
  <c r="AV229" i="31"/>
  <c r="BK229" i="31"/>
  <c r="AY229" i="31"/>
  <c r="AS229" i="31"/>
  <c r="I249" i="31"/>
  <c r="AS249" i="31"/>
  <c r="O249" i="31"/>
  <c r="AM249" i="31"/>
  <c r="AJ249" i="31"/>
  <c r="AS238" i="31"/>
  <c r="AP238" i="31"/>
  <c r="AM238" i="31"/>
  <c r="BB238" i="31"/>
  <c r="AY238" i="31"/>
  <c r="AJ418" i="31"/>
  <c r="R418" i="31"/>
  <c r="L418" i="31"/>
  <c r="O418" i="31"/>
  <c r="U418" i="31"/>
  <c r="AS246" i="31"/>
  <c r="AJ246" i="31"/>
  <c r="AV246" i="31"/>
  <c r="R246" i="31"/>
  <c r="X250" i="31"/>
  <c r="AS250" i="31"/>
  <c r="AP250" i="31"/>
  <c r="AA250" i="31"/>
  <c r="BK242" i="31"/>
  <c r="AJ242" i="31"/>
  <c r="AY242" i="31"/>
  <c r="BB242" i="31"/>
  <c r="AS242" i="31"/>
  <c r="AM231" i="31"/>
  <c r="X231" i="31"/>
  <c r="AJ231" i="31"/>
  <c r="AP231" i="31"/>
  <c r="R429" i="31"/>
  <c r="AV429" i="31"/>
  <c r="AA429" i="31"/>
  <c r="R432" i="31"/>
  <c r="BK432" i="31"/>
  <c r="AP432" i="31"/>
  <c r="AM432" i="31"/>
  <c r="AG432" i="31"/>
  <c r="I227" i="31"/>
  <c r="E220" i="32"/>
  <c r="L433" i="31"/>
  <c r="BQ433" i="31"/>
  <c r="I433" i="31"/>
  <c r="AD433" i="31"/>
  <c r="O433" i="31"/>
  <c r="I415" i="31"/>
  <c r="BQ415" i="31"/>
  <c r="X215" i="31"/>
  <c r="R424" i="31"/>
  <c r="AA424" i="31"/>
  <c r="AV424" i="31"/>
  <c r="AG424" i="31"/>
  <c r="AD431" i="31"/>
  <c r="AS431" i="31"/>
  <c r="AA431" i="31"/>
  <c r="U431" i="31"/>
  <c r="AA413" i="31"/>
  <c r="AS413" i="31"/>
  <c r="O413" i="31"/>
  <c r="I413" i="31"/>
  <c r="BQ413" i="31"/>
  <c r="BH413" i="31"/>
  <c r="AD212" i="31"/>
  <c r="AS212" i="31"/>
  <c r="AV212" i="31"/>
  <c r="AP212" i="31"/>
  <c r="BM252" i="31"/>
  <c r="BN250" i="31"/>
  <c r="U250" i="31"/>
  <c r="T252" i="31"/>
  <c r="I223" i="31"/>
  <c r="AS233" i="31"/>
  <c r="AJ233" i="31"/>
  <c r="L233" i="31"/>
  <c r="R233" i="31"/>
  <c r="BK233" i="31"/>
  <c r="L412" i="31"/>
  <c r="AD412" i="31"/>
  <c r="AS412" i="31"/>
  <c r="AM412" i="31"/>
  <c r="BK214" i="31"/>
  <c r="L214" i="31"/>
  <c r="U214" i="31"/>
  <c r="BH214" i="31"/>
  <c r="AY214" i="31"/>
  <c r="AJ241" i="31"/>
  <c r="BB241" i="31"/>
  <c r="X241" i="31"/>
  <c r="I241" i="31"/>
  <c r="BN241" i="31"/>
  <c r="I430" i="31"/>
  <c r="BQ430" i="31"/>
  <c r="X226" i="31"/>
  <c r="O226" i="31"/>
  <c r="BE226" i="31"/>
  <c r="BN226" i="31"/>
  <c r="AV226" i="31"/>
  <c r="AD410" i="31"/>
  <c r="BH410" i="31"/>
  <c r="R410" i="31"/>
  <c r="AV410" i="31"/>
  <c r="BE410" i="31"/>
  <c r="BQ245" i="31"/>
  <c r="AG245" i="31"/>
  <c r="I220" i="31"/>
  <c r="X221" i="31"/>
  <c r="BB221" i="31"/>
  <c r="AJ221" i="31"/>
  <c r="AS221" i="31"/>
  <c r="AY218" i="31"/>
  <c r="R218" i="31"/>
  <c r="AJ218" i="31"/>
  <c r="L218" i="31"/>
  <c r="BK218" i="31"/>
  <c r="BB411" i="31"/>
  <c r="R411" i="31"/>
  <c r="BQ411" i="31"/>
  <c r="BN411" i="31"/>
  <c r="AY411" i="31"/>
  <c r="L227" i="31"/>
  <c r="O227" i="31"/>
  <c r="I410" i="31"/>
  <c r="BQ410" i="31"/>
  <c r="BK215" i="31"/>
  <c r="AM215" i="31"/>
  <c r="U215" i="31"/>
  <c r="AD426" i="31"/>
  <c r="I426" i="31"/>
  <c r="BQ426" i="31"/>
  <c r="X426" i="31"/>
  <c r="O426" i="31"/>
  <c r="U251" i="31"/>
  <c r="R251" i="31"/>
  <c r="L251" i="31"/>
  <c r="O251" i="31"/>
  <c r="AV211" i="31"/>
  <c r="AA211" i="31"/>
  <c r="AP211" i="31"/>
  <c r="BH211" i="31"/>
  <c r="I243" i="31"/>
  <c r="AG240" i="31"/>
  <c r="R240" i="31"/>
  <c r="L240" i="31"/>
  <c r="X240" i="31"/>
  <c r="I240" i="31"/>
  <c r="I222" i="31"/>
  <c r="U236" i="31"/>
  <c r="AY236" i="31"/>
  <c r="L236" i="31"/>
  <c r="O236" i="31"/>
  <c r="BK236" i="31"/>
  <c r="I422" i="31"/>
  <c r="BQ422" i="31"/>
  <c r="BH422" i="31"/>
  <c r="R422" i="31"/>
  <c r="U422" i="31"/>
  <c r="J106" i="31"/>
  <c r="AZ106" i="31"/>
  <c r="P106" i="31"/>
  <c r="BL106" i="31"/>
  <c r="AT106" i="31"/>
  <c r="AY213" i="31"/>
  <c r="AS213" i="31"/>
  <c r="AV213" i="31"/>
  <c r="AD213" i="31"/>
  <c r="AW358" i="31"/>
  <c r="M358" i="31"/>
  <c r="AE358" i="31"/>
  <c r="P358" i="31"/>
  <c r="BQ237" i="31"/>
  <c r="AG237" i="31"/>
  <c r="BE230" i="31"/>
  <c r="R230" i="31"/>
  <c r="AP230" i="31"/>
  <c r="X230" i="31"/>
  <c r="I420" i="31"/>
  <c r="BQ420" i="31"/>
  <c r="AY420" i="31"/>
  <c r="O420" i="31"/>
  <c r="BN420" i="31"/>
  <c r="BB420" i="31"/>
  <c r="I238" i="31"/>
  <c r="I429" i="31"/>
  <c r="BQ429" i="31"/>
  <c r="I432" i="31"/>
  <c r="BQ432" i="31"/>
  <c r="BK414" i="31"/>
  <c r="AS414" i="31"/>
  <c r="X414" i="31"/>
  <c r="AG414" i="31"/>
  <c r="AA414" i="31"/>
  <c r="BE414" i="31"/>
  <c r="O414" i="31"/>
  <c r="AP414" i="31"/>
  <c r="BB414" i="31"/>
  <c r="AV414" i="31"/>
  <c r="AG233" i="31"/>
  <c r="AD233" i="31"/>
  <c r="BN233" i="31"/>
  <c r="AV233" i="31"/>
  <c r="O233" i="31"/>
  <c r="AY412" i="31"/>
  <c r="BB412" i="31"/>
  <c r="AP412" i="31"/>
  <c r="BH412" i="31"/>
  <c r="AV412" i="31"/>
  <c r="AG214" i="31"/>
  <c r="X214" i="31"/>
  <c r="AP214" i="31"/>
  <c r="R214" i="31"/>
  <c r="I214" i="31"/>
  <c r="BQ214" i="31"/>
  <c r="BN214" i="31"/>
  <c r="AG241" i="31"/>
  <c r="O241" i="31"/>
  <c r="AM241" i="31"/>
  <c r="BE241" i="31"/>
  <c r="AA241" i="31"/>
  <c r="BK430" i="31"/>
  <c r="R430" i="31"/>
  <c r="U430" i="31"/>
  <c r="O430" i="31"/>
  <c r="BB226" i="31"/>
  <c r="AM226" i="31"/>
  <c r="AS226" i="31"/>
  <c r="I226" i="31"/>
  <c r="BH226" i="31"/>
  <c r="AS410" i="31"/>
  <c r="O410" i="31"/>
  <c r="AY410" i="31"/>
  <c r="BB410" i="31"/>
  <c r="AP410" i="31"/>
  <c r="BB245" i="31"/>
  <c r="L245" i="31"/>
  <c r="AD245" i="31"/>
  <c r="O245" i="31"/>
  <c r="R220" i="31"/>
  <c r="L220" i="31"/>
  <c r="AV220" i="31"/>
  <c r="BB220" i="31"/>
  <c r="BE220" i="31"/>
  <c r="L221" i="31"/>
  <c r="AY221" i="31"/>
  <c r="BE221" i="31"/>
  <c r="BH221" i="31"/>
  <c r="AM221" i="31"/>
  <c r="I427" i="31"/>
  <c r="BQ427" i="31"/>
  <c r="AA427" i="31"/>
  <c r="U427" i="31"/>
  <c r="L427" i="31"/>
  <c r="BN218" i="31"/>
  <c r="BB218" i="31"/>
  <c r="AA218" i="31"/>
  <c r="I218" i="31"/>
  <c r="L411" i="31"/>
  <c r="AS411" i="31"/>
  <c r="U411" i="31"/>
  <c r="O411" i="31"/>
  <c r="BK411" i="31"/>
  <c r="AA216" i="31"/>
  <c r="AS216" i="31"/>
  <c r="AY216" i="31"/>
  <c r="AJ216" i="31"/>
  <c r="AG232" i="31"/>
  <c r="BH232" i="31"/>
  <c r="AD232" i="31"/>
  <c r="AJ232" i="31"/>
  <c r="AA232" i="31"/>
  <c r="U433" i="31"/>
  <c r="R433" i="31"/>
  <c r="BH433" i="31"/>
  <c r="BB433" i="31"/>
  <c r="AS433" i="31"/>
  <c r="AJ415" i="31"/>
  <c r="BN415" i="31"/>
  <c r="AV415" i="31"/>
  <c r="L415" i="31"/>
  <c r="U415" i="31"/>
  <c r="BE415" i="31"/>
  <c r="AP215" i="31"/>
  <c r="BE215" i="31"/>
  <c r="AS215" i="31"/>
  <c r="BB215" i="31"/>
  <c r="BH215" i="31"/>
  <c r="AP426" i="31"/>
  <c r="AG426" i="31"/>
  <c r="BH426" i="31"/>
  <c r="BB426" i="31"/>
  <c r="AM426" i="31"/>
  <c r="AV251" i="31"/>
  <c r="X251" i="31"/>
  <c r="AM251" i="31"/>
  <c r="BE251" i="31"/>
  <c r="AS251" i="31"/>
  <c r="AY211" i="31"/>
  <c r="BB211" i="31"/>
  <c r="BK211" i="31"/>
  <c r="BN211" i="31"/>
  <c r="BE211" i="31"/>
  <c r="L243" i="31"/>
  <c r="O243" i="31"/>
  <c r="AP243" i="31"/>
  <c r="AJ243" i="31"/>
  <c r="X428" i="31"/>
  <c r="L428" i="31"/>
  <c r="AA428" i="31"/>
  <c r="L414" i="31"/>
  <c r="I414" i="31"/>
  <c r="BQ414" i="31"/>
  <c r="R414" i="31"/>
  <c r="AJ414" i="31"/>
  <c r="U414" i="31"/>
  <c r="AM414" i="31"/>
  <c r="BN414" i="31"/>
  <c r="AY414" i="31"/>
  <c r="BH414" i="31"/>
  <c r="BB233" i="31"/>
  <c r="I233" i="31"/>
  <c r="AP233" i="31"/>
  <c r="AY233" i="31"/>
  <c r="U412" i="31"/>
  <c r="BN412" i="31"/>
  <c r="X412" i="31"/>
  <c r="I412" i="31"/>
  <c r="BQ412" i="31"/>
  <c r="BK412" i="31"/>
  <c r="AA214" i="31"/>
  <c r="O214" i="31"/>
  <c r="AM214" i="31"/>
  <c r="AD214" i="31"/>
  <c r="AS241" i="31"/>
  <c r="BH241" i="31"/>
  <c r="AY241" i="31"/>
  <c r="AV241" i="31"/>
  <c r="AG226" i="31"/>
  <c r="AY226" i="31"/>
  <c r="BK226" i="31"/>
  <c r="AD226" i="31"/>
  <c r="R226" i="31"/>
  <c r="L410" i="31"/>
  <c r="AG410" i="31"/>
  <c r="X410" i="31"/>
  <c r="U410" i="31"/>
  <c r="BH220" i="31"/>
  <c r="AM220" i="31"/>
  <c r="O220" i="31"/>
  <c r="AD220" i="31"/>
  <c r="I221" i="31"/>
  <c r="AG218" i="31"/>
  <c r="AS218" i="31"/>
  <c r="X218" i="31"/>
  <c r="AP218" i="31"/>
  <c r="AM218" i="31"/>
  <c r="I216" i="31"/>
  <c r="AM232" i="31"/>
  <c r="BE232" i="31"/>
  <c r="BB232" i="31"/>
  <c r="AY232" i="31"/>
  <c r="AJ433" i="31"/>
  <c r="AA433" i="31"/>
  <c r="AY433" i="31"/>
  <c r="X433" i="31"/>
  <c r="BN433" i="31"/>
  <c r="BE433" i="31"/>
  <c r="X415" i="31"/>
  <c r="AG415" i="31"/>
  <c r="AD415" i="31"/>
  <c r="R415" i="31"/>
  <c r="AG215" i="31"/>
  <c r="BQ215" i="31"/>
  <c r="I215" i="31"/>
  <c r="O215" i="31"/>
  <c r="AV215" i="31"/>
  <c r="L215" i="31"/>
  <c r="BN215" i="31"/>
  <c r="AJ426" i="31"/>
  <c r="BK426" i="31"/>
  <c r="AS426" i="31"/>
  <c r="L426" i="31"/>
  <c r="BN426" i="31"/>
  <c r="I244" i="31"/>
  <c r="BQ244" i="31"/>
  <c r="BQ251" i="31"/>
  <c r="AG251" i="31"/>
  <c r="I251" i="31"/>
  <c r="BK251" i="31"/>
  <c r="BH251" i="31"/>
  <c r="BN251" i="31"/>
  <c r="BB251" i="31"/>
  <c r="AG211" i="31"/>
  <c r="X211" i="31"/>
  <c r="I211" i="31"/>
  <c r="O211" i="31"/>
  <c r="L211" i="31"/>
  <c r="AM240" i="31"/>
  <c r="BB240" i="31"/>
  <c r="AA240" i="31"/>
  <c r="BN240" i="31"/>
  <c r="BH240" i="31"/>
  <c r="AJ424" i="31"/>
  <c r="BE424" i="31"/>
  <c r="AS424" i="31"/>
  <c r="I424" i="31"/>
  <c r="BQ424" i="31"/>
  <c r="X424" i="31"/>
  <c r="BN424" i="31"/>
  <c r="I425" i="31"/>
  <c r="BQ425" i="31"/>
  <c r="AM236" i="31"/>
  <c r="BB236" i="31"/>
  <c r="BH236" i="31"/>
  <c r="BE236" i="31"/>
  <c r="AS236" i="31"/>
  <c r="AJ422" i="31"/>
  <c r="AA422" i="31"/>
  <c r="AV422" i="31"/>
  <c r="X422" i="31"/>
  <c r="BN422" i="31"/>
  <c r="AW106" i="31"/>
  <c r="BF106" i="31"/>
  <c r="BC106" i="31"/>
  <c r="AH106" i="31"/>
  <c r="AG213" i="31"/>
  <c r="R213" i="31"/>
  <c r="I213" i="31"/>
  <c r="AP213" i="31"/>
  <c r="O213" i="31"/>
  <c r="AJ431" i="31"/>
  <c r="AY431" i="31"/>
  <c r="L431" i="31"/>
  <c r="O431" i="31"/>
  <c r="BN431" i="31"/>
  <c r="BB431" i="31"/>
  <c r="BN413" i="31"/>
  <c r="R413" i="31"/>
  <c r="BK413" i="31"/>
  <c r="BE413" i="31"/>
  <c r="BB413" i="31"/>
  <c r="BC358" i="31"/>
  <c r="BI358" i="31"/>
  <c r="V358" i="31"/>
  <c r="BL358" i="31"/>
  <c r="BF358" i="31"/>
  <c r="AG230" i="31"/>
  <c r="AA230" i="31"/>
  <c r="AS230" i="31"/>
  <c r="AV230" i="31"/>
  <c r="O230" i="31"/>
  <c r="AP419" i="31"/>
  <c r="BK419" i="31"/>
  <c r="L419" i="31"/>
  <c r="R419" i="31"/>
  <c r="BE419" i="31"/>
  <c r="AS420" i="31"/>
  <c r="L420" i="31"/>
  <c r="BE420" i="31"/>
  <c r="AV420" i="31"/>
  <c r="AP420" i="31"/>
  <c r="X227" i="31"/>
  <c r="BE227" i="31"/>
  <c r="AG216" i="31"/>
  <c r="AM216" i="31"/>
  <c r="L216" i="31"/>
  <c r="AV216" i="31"/>
  <c r="AD216" i="31"/>
  <c r="I232" i="31"/>
  <c r="AS232" i="31"/>
  <c r="X232" i="31"/>
  <c r="R232" i="31"/>
  <c r="BN232" i="31"/>
  <c r="BK433" i="31"/>
  <c r="AV433" i="31"/>
  <c r="AP433" i="31"/>
  <c r="AG433" i="31"/>
  <c r="AM433" i="31"/>
  <c r="BK415" i="31"/>
  <c r="AA415" i="31"/>
  <c r="O415" i="31"/>
  <c r="BB415" i="31"/>
  <c r="AS415" i="31"/>
  <c r="AA215" i="31"/>
  <c r="R215" i="31"/>
  <c r="AY215" i="31"/>
  <c r="AD215" i="31"/>
  <c r="AJ215" i="31"/>
  <c r="U426" i="31"/>
  <c r="AV426" i="31"/>
  <c r="R426" i="31"/>
  <c r="AY426" i="31"/>
  <c r="AA426" i="31"/>
  <c r="X244" i="31"/>
  <c r="BN244" i="31"/>
  <c r="AS244" i="31"/>
  <c r="L244" i="31"/>
  <c r="AJ251" i="31"/>
  <c r="AY251" i="31"/>
  <c r="AA251" i="31"/>
  <c r="AD251" i="31"/>
  <c r="AP251" i="31"/>
  <c r="AM211" i="31"/>
  <c r="R211" i="31"/>
  <c r="AD211" i="31"/>
  <c r="AS211" i="31"/>
  <c r="AJ211" i="31"/>
  <c r="AG243" i="31"/>
  <c r="X243" i="31"/>
  <c r="AD243" i="31"/>
  <c r="R243" i="31"/>
  <c r="AA243" i="31"/>
  <c r="BE428" i="31"/>
  <c r="BB428" i="31"/>
  <c r="BH428" i="31"/>
  <c r="AY428" i="31"/>
  <c r="AV240" i="31"/>
  <c r="AS240" i="31"/>
  <c r="AP240" i="31"/>
  <c r="AJ240" i="31"/>
  <c r="AM222" i="31"/>
  <c r="R222" i="31"/>
  <c r="AA222" i="31"/>
  <c r="L222" i="31"/>
  <c r="L424" i="31"/>
  <c r="AP424" i="31"/>
  <c r="BH424" i="31"/>
  <c r="AY424" i="31"/>
  <c r="AM424" i="31"/>
  <c r="X425" i="31"/>
  <c r="AY425" i="31"/>
  <c r="AP425" i="31"/>
  <c r="AD425" i="31"/>
  <c r="O228" i="31"/>
  <c r="AA228" i="31"/>
  <c r="AM228" i="31"/>
  <c r="BB228" i="31"/>
  <c r="BQ236" i="31"/>
  <c r="AG236" i="31"/>
  <c r="BN236" i="31"/>
  <c r="I236" i="31"/>
  <c r="AA236" i="31"/>
  <c r="R236" i="31"/>
  <c r="AY422" i="31"/>
  <c r="AM422" i="31"/>
  <c r="L422" i="31"/>
  <c r="AG422" i="31"/>
  <c r="AP422" i="31"/>
  <c r="AN106" i="31"/>
  <c r="BI106" i="31"/>
  <c r="M106" i="31"/>
  <c r="S106" i="31"/>
  <c r="BO106" i="31"/>
  <c r="X213" i="31"/>
  <c r="AA213" i="31"/>
  <c r="BN213" i="31"/>
  <c r="BH213" i="31"/>
  <c r="AM213" i="31"/>
  <c r="BK431" i="31"/>
  <c r="I431" i="31"/>
  <c r="BQ431" i="31"/>
  <c r="X431" i="31"/>
  <c r="AG431" i="31"/>
  <c r="BH431" i="31"/>
  <c r="AJ413" i="31"/>
  <c r="U413" i="31"/>
  <c r="L413" i="31"/>
  <c r="AY413" i="31"/>
  <c r="X413" i="31"/>
  <c r="Y358" i="31"/>
  <c r="J358" i="31"/>
  <c r="AZ358" i="31"/>
  <c r="AB358" i="31"/>
  <c r="AH358" i="31"/>
  <c r="L237" i="31"/>
  <c r="AP237" i="31"/>
  <c r="AV237" i="31"/>
  <c r="U237" i="31"/>
  <c r="AG229" i="31"/>
  <c r="O229" i="31"/>
  <c r="L229" i="31"/>
  <c r="R229" i="31"/>
  <c r="I229" i="31"/>
  <c r="BQ249" i="31"/>
  <c r="AG249" i="31"/>
  <c r="BH249" i="31"/>
  <c r="AD249" i="31"/>
  <c r="U249" i="31"/>
  <c r="BK249" i="31"/>
  <c r="AY249" i="31"/>
  <c r="BH230" i="31"/>
  <c r="AJ230" i="31"/>
  <c r="AY230" i="31"/>
  <c r="BB230" i="31"/>
  <c r="AM230" i="31"/>
  <c r="X419" i="31"/>
  <c r="I419" i="31"/>
  <c r="BQ419" i="31"/>
  <c r="AG419" i="31"/>
  <c r="AM419" i="31"/>
  <c r="AD419" i="31"/>
  <c r="AJ420" i="31"/>
  <c r="AD420" i="31"/>
  <c r="BK420" i="31"/>
  <c r="AG420" i="31"/>
  <c r="U420" i="31"/>
  <c r="U417" i="31"/>
  <c r="L417" i="31"/>
  <c r="R417" i="31"/>
  <c r="AV417" i="31"/>
  <c r="AG417" i="31"/>
  <c r="AG238" i="31"/>
  <c r="AD238" i="31"/>
  <c r="BK238" i="31"/>
  <c r="X238" i="31"/>
  <c r="L238" i="31"/>
  <c r="BB418" i="31"/>
  <c r="BN418" i="31"/>
  <c r="AV418" i="31"/>
  <c r="AM418" i="31"/>
  <c r="BE418" i="31"/>
  <c r="I246" i="31"/>
  <c r="X246" i="31"/>
  <c r="O246" i="31"/>
  <c r="BN246" i="31"/>
  <c r="BB246" i="31"/>
  <c r="L212" i="31"/>
  <c r="R212" i="31"/>
  <c r="BN212" i="31"/>
  <c r="BE212" i="31"/>
  <c r="BH212" i="31"/>
  <c r="BQ250" i="31"/>
  <c r="AG250" i="31"/>
  <c r="AV250" i="31"/>
  <c r="K252" i="31"/>
  <c r="L250" i="31"/>
  <c r="I250" i="31"/>
  <c r="N252" i="31"/>
  <c r="O250" i="31"/>
  <c r="BG252" i="31"/>
  <c r="BH250" i="31"/>
  <c r="BB421" i="31"/>
  <c r="AD421" i="31"/>
  <c r="BE421" i="31"/>
  <c r="AS421" i="31"/>
  <c r="AG421" i="31"/>
  <c r="I242" i="31"/>
  <c r="AV242" i="31"/>
  <c r="BE242" i="31"/>
  <c r="AD242" i="31"/>
  <c r="R223" i="31"/>
  <c r="AA223" i="31"/>
  <c r="AD223" i="31"/>
  <c r="AY223" i="31"/>
  <c r="AP223" i="31"/>
  <c r="L432" i="31"/>
  <c r="U432" i="31"/>
  <c r="O432" i="31"/>
  <c r="BH432" i="31"/>
  <c r="AV219" i="31"/>
  <c r="AD219" i="31"/>
  <c r="I219" i="31"/>
  <c r="L219" i="31"/>
  <c r="BB219" i="31"/>
  <c r="I428" i="31"/>
  <c r="BQ428" i="31"/>
  <c r="BK428" i="31"/>
  <c r="O240" i="31"/>
  <c r="AD240" i="31"/>
  <c r="BE240" i="31"/>
  <c r="AY240" i="31"/>
  <c r="BK240" i="31"/>
  <c r="AG222" i="31"/>
  <c r="X222" i="31"/>
  <c r="AV222" i="31"/>
  <c r="BB222" i="31"/>
  <c r="AD222" i="31"/>
  <c r="AD424" i="31"/>
  <c r="U424" i="31"/>
  <c r="O424" i="31"/>
  <c r="BK424" i="31"/>
  <c r="BB424" i="31"/>
  <c r="I228" i="31"/>
  <c r="X236" i="31"/>
  <c r="AV236" i="31"/>
  <c r="AD236" i="31"/>
  <c r="AP236" i="31"/>
  <c r="AJ236" i="31"/>
  <c r="AS422" i="31"/>
  <c r="BE422" i="31"/>
  <c r="AD422" i="31"/>
  <c r="BK422" i="31"/>
  <c r="BB422" i="31"/>
  <c r="AK106" i="31"/>
  <c r="V106" i="31"/>
  <c r="AB106" i="31"/>
  <c r="AE106" i="31"/>
  <c r="AJ213" i="31"/>
  <c r="BB213" i="31"/>
  <c r="BE213" i="31"/>
  <c r="L213" i="31"/>
  <c r="BK213" i="31"/>
  <c r="R431" i="31"/>
  <c r="BE431" i="31"/>
  <c r="AP431" i="31"/>
  <c r="AV431" i="31"/>
  <c r="AM431" i="31"/>
  <c r="AD413" i="31"/>
  <c r="AP413" i="31"/>
  <c r="AG413" i="31"/>
  <c r="AM413" i="31"/>
  <c r="AV413" i="31"/>
  <c r="S358" i="31"/>
  <c r="AQ358" i="31"/>
  <c r="BO358" i="31"/>
  <c r="AT358" i="31"/>
  <c r="AN358" i="31"/>
  <c r="AJ229" i="31"/>
  <c r="AP229" i="31"/>
  <c r="AD229" i="31"/>
  <c r="AM229" i="31"/>
  <c r="L249" i="31"/>
  <c r="AP249" i="31"/>
  <c r="AA249" i="31"/>
  <c r="X249" i="31"/>
  <c r="AD230" i="31"/>
  <c r="L230" i="31"/>
  <c r="I230" i="31"/>
  <c r="BN230" i="31"/>
  <c r="BK230" i="31"/>
  <c r="AV419" i="31"/>
  <c r="AY419" i="31"/>
  <c r="BN419" i="31"/>
  <c r="BH419" i="31"/>
  <c r="AS419" i="31"/>
  <c r="R420" i="31"/>
  <c r="BH420" i="31"/>
  <c r="X420" i="31"/>
  <c r="AM420" i="31"/>
  <c r="AA420" i="31"/>
  <c r="BH417" i="31"/>
  <c r="AA417" i="31"/>
  <c r="AP417" i="31"/>
  <c r="AY417" i="31"/>
  <c r="AM417" i="31"/>
  <c r="R238" i="31"/>
  <c r="O238" i="31"/>
  <c r="AV238" i="31"/>
  <c r="AA238" i="31"/>
  <c r="BQ418" i="31"/>
  <c r="AS418" i="31"/>
  <c r="BH418" i="31"/>
  <c r="BK418" i="31"/>
  <c r="AY418" i="31"/>
  <c r="AG246" i="31"/>
  <c r="E47" i="32"/>
  <c r="BE246" i="31"/>
  <c r="AP246" i="31"/>
  <c r="BH246" i="31"/>
  <c r="AD246" i="31"/>
  <c r="AY212" i="31"/>
  <c r="BB212" i="31"/>
  <c r="O212" i="31"/>
  <c r="X212" i="31"/>
  <c r="BK212" i="31"/>
  <c r="AJ250" i="31"/>
  <c r="AM250" i="31"/>
  <c r="AY250" i="31"/>
  <c r="Q252" i="31"/>
  <c r="R250" i="31"/>
  <c r="AP421" i="31"/>
  <c r="AA421" i="31"/>
  <c r="I421" i="31"/>
  <c r="BQ421" i="31"/>
  <c r="BK421" i="31"/>
  <c r="AY421" i="31"/>
  <c r="AV223" i="31"/>
  <c r="BN223" i="31"/>
  <c r="BK223" i="31"/>
  <c r="BB223" i="31"/>
  <c r="BE223" i="31"/>
  <c r="BK231" i="31"/>
  <c r="AV231" i="31"/>
  <c r="R231" i="31"/>
  <c r="AS231" i="31"/>
  <c r="AP429" i="31"/>
  <c r="BN429" i="31"/>
  <c r="AG429" i="31"/>
  <c r="X429" i="31"/>
  <c r="AJ432" i="31"/>
  <c r="AD432" i="31"/>
  <c r="BN432" i="31"/>
  <c r="AA432" i="31"/>
  <c r="X432" i="31"/>
  <c r="AM219" i="31"/>
  <c r="AA219" i="31"/>
  <c r="BK219" i="31"/>
  <c r="O219" i="31"/>
  <c r="AS417" i="31"/>
  <c r="AD417" i="31"/>
  <c r="I417" i="31"/>
  <c r="BQ417" i="31"/>
  <c r="BK417" i="31"/>
  <c r="BE417" i="31"/>
  <c r="AG212" i="31"/>
  <c r="AJ212" i="31"/>
  <c r="I212" i="31"/>
  <c r="AM212" i="31"/>
  <c r="AA212" i="31"/>
  <c r="BJ252" i="31"/>
  <c r="BK250" i="31"/>
  <c r="U421" i="31"/>
  <c r="L421" i="31"/>
  <c r="AV421" i="31"/>
  <c r="R421" i="31"/>
  <c r="X421" i="31"/>
  <c r="BN421" i="31"/>
  <c r="BH223" i="31"/>
  <c r="AJ223" i="31"/>
  <c r="L223" i="31"/>
  <c r="X223" i="31"/>
  <c r="I231" i="31"/>
  <c r="X219" i="31"/>
  <c r="AJ219" i="31"/>
  <c r="AS219" i="31"/>
  <c r="AP219" i="31"/>
  <c r="BP434" i="31" l="1"/>
  <c r="BR434" i="31"/>
  <c r="BP435" i="31"/>
  <c r="BR435" i="31"/>
  <c r="BR250" i="31"/>
  <c r="BP250" i="31"/>
  <c r="BR429" i="31"/>
  <c r="BP429" i="31"/>
  <c r="BP249" i="31"/>
  <c r="BR249" i="31"/>
  <c r="BP214" i="31"/>
  <c r="BR214" i="31"/>
  <c r="BR410" i="31"/>
  <c r="BP410" i="31"/>
  <c r="BR411" i="31"/>
  <c r="BP411" i="31"/>
  <c r="BR430" i="31"/>
  <c r="BP430" i="31"/>
  <c r="BR415" i="31"/>
  <c r="BP415" i="31"/>
  <c r="BP421" i="31"/>
  <c r="BR421" i="31"/>
  <c r="BR431" i="31"/>
  <c r="BP431" i="31"/>
  <c r="BP251" i="31"/>
  <c r="BR251" i="31"/>
  <c r="BR412" i="31"/>
  <c r="BP412" i="31"/>
  <c r="BP432" i="31"/>
  <c r="BR432" i="31"/>
  <c r="BR420" i="31"/>
  <c r="BP420" i="31"/>
  <c r="BR426" i="31"/>
  <c r="BP426" i="31"/>
  <c r="BP245" i="31"/>
  <c r="BR245" i="31"/>
  <c r="BR413" i="31"/>
  <c r="BP413" i="31"/>
  <c r="BR417" i="31"/>
  <c r="BP417" i="31"/>
  <c r="BP418" i="31"/>
  <c r="BR418" i="31"/>
  <c r="BP428" i="31"/>
  <c r="BR428" i="31"/>
  <c r="BP419" i="31"/>
  <c r="BR419" i="31"/>
  <c r="BP236" i="31"/>
  <c r="BR236" i="31"/>
  <c r="BR425" i="31"/>
  <c r="BP425" i="31"/>
  <c r="BP424" i="31"/>
  <c r="BR424" i="31"/>
  <c r="BP244" i="31"/>
  <c r="BR244" i="31"/>
  <c r="BP215" i="31"/>
  <c r="BR215" i="31"/>
  <c r="BP414" i="31"/>
  <c r="BR414" i="31"/>
  <c r="BR427" i="31"/>
  <c r="BP427" i="31"/>
  <c r="BR237" i="31"/>
  <c r="BP237" i="31"/>
  <c r="BP422" i="31"/>
  <c r="BR422" i="31"/>
  <c r="BP433" i="31"/>
  <c r="BR433" i="31"/>
  <c r="BO186" i="31" l="1"/>
  <c r="AZ186" i="31"/>
  <c r="AK186" i="31"/>
  <c r="Y186" i="31"/>
  <c r="J186" i="31"/>
  <c r="BI186" i="31"/>
  <c r="BL186" i="31"/>
  <c r="AE186" i="31"/>
  <c r="V186" i="31"/>
  <c r="M186" i="31"/>
  <c r="BC186" i="31"/>
  <c r="S186" i="31"/>
  <c r="AW186" i="31"/>
  <c r="AT186" i="31"/>
  <c r="AQ186" i="31"/>
  <c r="AN186" i="31"/>
  <c r="BF186" i="31"/>
  <c r="AB186" i="31"/>
  <c r="P186" i="31"/>
  <c r="BO197" i="31" l="1"/>
  <c r="AZ197" i="31"/>
  <c r="AE197" i="31"/>
  <c r="S197" i="31"/>
  <c r="M197" i="31"/>
  <c r="BF197" i="31"/>
  <c r="AQ197" i="31"/>
  <c r="AB197" i="31"/>
  <c r="V197" i="31"/>
  <c r="BC197" i="31"/>
  <c r="AT197" i="31"/>
  <c r="Y197" i="31"/>
  <c r="AN197" i="31"/>
  <c r="BI197" i="31"/>
  <c r="AK197" i="31"/>
  <c r="P197" i="31"/>
  <c r="BL197" i="31"/>
  <c r="J197" i="31"/>
  <c r="AW197" i="31"/>
  <c r="G50" i="30" l="1"/>
  <c r="BF224" i="31"/>
  <c r="AT224" i="31"/>
  <c r="Y224" i="31"/>
  <c r="AE224" i="31"/>
  <c r="BO224" i="31"/>
  <c r="BC224" i="31"/>
  <c r="AN224" i="31"/>
  <c r="AB224" i="31"/>
  <c r="P224" i="31"/>
  <c r="AZ224" i="31"/>
  <c r="S224" i="31"/>
  <c r="AW224" i="31"/>
  <c r="J224" i="31"/>
  <c r="BI224" i="31"/>
  <c r="AQ224" i="31"/>
  <c r="M224" i="31"/>
  <c r="BL224" i="31"/>
  <c r="AK224" i="31"/>
  <c r="AH224" i="31"/>
  <c r="G224" i="31"/>
  <c r="AG224" i="31" l="1"/>
  <c r="AP224" i="31"/>
  <c r="R224" i="31"/>
  <c r="AM224" i="31"/>
  <c r="X224" i="31"/>
  <c r="BK224" i="31"/>
  <c r="O224" i="31"/>
  <c r="BN224" i="31"/>
  <c r="BE224" i="31"/>
  <c r="I224" i="31"/>
  <c r="AJ224" i="31"/>
  <c r="BH224" i="31"/>
  <c r="AY224" i="31"/>
  <c r="BB224" i="31"/>
  <c r="AS224" i="31"/>
  <c r="L224" i="31"/>
  <c r="AV224" i="31"/>
  <c r="AA224" i="31"/>
  <c r="AD224" i="31"/>
  <c r="BL198" i="31" l="1"/>
  <c r="S198" i="31"/>
  <c r="J198" i="31"/>
  <c r="V198" i="31"/>
  <c r="M198" i="31"/>
  <c r="AZ198" i="31"/>
  <c r="AT198" i="31"/>
  <c r="BF198" i="31"/>
  <c r="BO198" i="31"/>
  <c r="AB198" i="31"/>
  <c r="BI198" i="31"/>
  <c r="Y198" i="31"/>
  <c r="AQ198" i="31"/>
  <c r="BC198" i="31"/>
  <c r="AK198" i="31"/>
  <c r="AE198" i="31"/>
  <c r="AN198" i="31"/>
  <c r="P198" i="31"/>
  <c r="AW198" i="31"/>
  <c r="BI199" i="31"/>
  <c r="BO199" i="31"/>
  <c r="AT199" i="31"/>
  <c r="AQ199" i="31"/>
  <c r="AZ199" i="31"/>
  <c r="AN199" i="31"/>
  <c r="BF199" i="31"/>
  <c r="AB199" i="31"/>
  <c r="AK199" i="31"/>
  <c r="P199" i="31"/>
  <c r="AW199" i="31"/>
  <c r="Y199" i="31"/>
  <c r="J199" i="31"/>
  <c r="BL199" i="31"/>
  <c r="BC199" i="31"/>
  <c r="S199" i="31"/>
  <c r="AE199" i="31"/>
  <c r="M199" i="31"/>
  <c r="V199" i="31"/>
  <c r="BC189" i="31"/>
  <c r="AQ189" i="31"/>
  <c r="AB189" i="31"/>
  <c r="AE189" i="31"/>
  <c r="AK189" i="31"/>
  <c r="AT189" i="31"/>
  <c r="V189" i="31"/>
  <c r="AZ189" i="31"/>
  <c r="Y189" i="31"/>
  <c r="P189" i="31"/>
  <c r="J189" i="31"/>
  <c r="BO189" i="31"/>
  <c r="M189" i="31"/>
  <c r="AN189" i="31"/>
  <c r="AW189" i="31"/>
  <c r="BI189" i="31"/>
  <c r="S189" i="31"/>
  <c r="BF189" i="31"/>
  <c r="BL189" i="31"/>
  <c r="AZ187" i="31"/>
  <c r="AW187" i="31"/>
  <c r="BL187" i="31"/>
  <c r="BI187" i="31"/>
  <c r="BC187" i="31"/>
  <c r="AE187" i="31"/>
  <c r="S187" i="31"/>
  <c r="AN187" i="31"/>
  <c r="AT187" i="31"/>
  <c r="V187" i="31"/>
  <c r="AB187" i="31"/>
  <c r="AQ187" i="31"/>
  <c r="AK187" i="31"/>
  <c r="BO187" i="31"/>
  <c r="Y187" i="31"/>
  <c r="M187" i="31"/>
  <c r="P187" i="31"/>
  <c r="BF187" i="31"/>
  <c r="J187" i="31"/>
  <c r="Y185" i="31" l="1"/>
  <c r="AQ185" i="31"/>
  <c r="AN185" i="31"/>
  <c r="BI185" i="31"/>
  <c r="J185" i="31"/>
  <c r="M185" i="31"/>
  <c r="AK185" i="31"/>
  <c r="AT185" i="31"/>
  <c r="BC185" i="31"/>
  <c r="AZ185" i="31"/>
  <c r="BF185" i="31"/>
  <c r="BO185" i="31"/>
  <c r="AB185" i="31"/>
  <c r="S185" i="31"/>
  <c r="BL185" i="31"/>
  <c r="P185" i="31"/>
  <c r="V185" i="31"/>
  <c r="AE185" i="31"/>
  <c r="AW185" i="31"/>
  <c r="G13" i="6" l="1"/>
  <c r="BO66" i="31"/>
  <c r="BL66" i="31"/>
  <c r="J66" i="31"/>
  <c r="M66" i="31"/>
  <c r="G12" i="6" l="1"/>
  <c r="Y16" i="31"/>
  <c r="AB16" i="31"/>
  <c r="S16" i="31"/>
  <c r="BF16" i="31"/>
  <c r="BI16" i="31"/>
  <c r="BO16" i="31"/>
  <c r="V16" i="31"/>
  <c r="BL16" i="31"/>
  <c r="AQ16" i="31"/>
  <c r="M16" i="31"/>
  <c r="G16" i="31"/>
  <c r="BC16" i="31"/>
  <c r="AW16" i="31"/>
  <c r="AT16" i="31"/>
  <c r="J16" i="31"/>
  <c r="AE16" i="31"/>
  <c r="AH16" i="31"/>
  <c r="AK16" i="31"/>
  <c r="AN16" i="31"/>
  <c r="P16" i="31"/>
  <c r="AZ16" i="31"/>
  <c r="E229" i="32" l="1"/>
  <c r="E34" i="32"/>
  <c r="AM16" i="31"/>
  <c r="AY16" i="31"/>
  <c r="AG16" i="31"/>
  <c r="AV16" i="31"/>
  <c r="AP16" i="31"/>
  <c r="BH16" i="31"/>
  <c r="X16" i="31"/>
  <c r="O16" i="31"/>
  <c r="AD16" i="31"/>
  <c r="BB16" i="31"/>
  <c r="BK16" i="31"/>
  <c r="BE16" i="31"/>
  <c r="BC15" i="31"/>
  <c r="AB15" i="31"/>
  <c r="Y15" i="31"/>
  <c r="AT15" i="31"/>
  <c r="AK15" i="31"/>
  <c r="BL15" i="31"/>
  <c r="AN15" i="31"/>
  <c r="AW15" i="31"/>
  <c r="AE15" i="31"/>
  <c r="P15" i="31"/>
  <c r="BO15" i="31"/>
  <c r="M15" i="31"/>
  <c r="AH15" i="31"/>
  <c r="BI15" i="31"/>
  <c r="S15" i="31"/>
  <c r="J15" i="31"/>
  <c r="AZ15" i="31"/>
  <c r="BF15" i="31"/>
  <c r="V15" i="31"/>
  <c r="AQ15" i="31"/>
  <c r="G15" i="31"/>
  <c r="U16" i="31"/>
  <c r="R16" i="31"/>
  <c r="AJ16" i="31"/>
  <c r="AS16" i="31"/>
  <c r="L16" i="31"/>
  <c r="BN16" i="31"/>
  <c r="AA16" i="31"/>
  <c r="BQ16" i="31"/>
  <c r="I16" i="31"/>
  <c r="R15" i="31" l="1"/>
  <c r="BN15" i="31"/>
  <c r="X15" i="31"/>
  <c r="AP15" i="31"/>
  <c r="BQ15" i="31"/>
  <c r="I15" i="31"/>
  <c r="L15" i="31"/>
  <c r="AV15" i="31"/>
  <c r="AS15" i="31"/>
  <c r="BR16" i="31"/>
  <c r="BP16" i="31"/>
  <c r="BE15" i="31"/>
  <c r="BH15" i="31"/>
  <c r="O15" i="31"/>
  <c r="BK15" i="31"/>
  <c r="AA15" i="31"/>
  <c r="U15" i="31"/>
  <c r="AM15" i="31"/>
  <c r="E247" i="32"/>
  <c r="AY15" i="31"/>
  <c r="AG15" i="31"/>
  <c r="AD15" i="31"/>
  <c r="AJ15" i="31"/>
  <c r="BB15" i="31"/>
  <c r="BP15" i="31" l="1"/>
  <c r="BR15" i="31"/>
  <c r="V163" i="31" l="1"/>
  <c r="AH163" i="31"/>
  <c r="AB163" i="31"/>
  <c r="S163" i="31"/>
  <c r="J163" i="31"/>
  <c r="AE163" i="31"/>
  <c r="BO163" i="31"/>
  <c r="BF163" i="31"/>
  <c r="AQ163" i="31"/>
  <c r="AZ163" i="31"/>
  <c r="AT163" i="31"/>
  <c r="Y163" i="31"/>
  <c r="BI163" i="31"/>
  <c r="BC163" i="31"/>
  <c r="P163" i="31"/>
  <c r="M163" i="31"/>
  <c r="AW163" i="31"/>
  <c r="BL163" i="31"/>
  <c r="AK163" i="31"/>
  <c r="AH159" i="31"/>
  <c r="AQ159" i="31"/>
  <c r="BI159" i="31"/>
  <c r="BO159" i="31"/>
  <c r="S159" i="31"/>
  <c r="Y159" i="31"/>
  <c r="AB159" i="31"/>
  <c r="BF159" i="31"/>
  <c r="AE159" i="31"/>
  <c r="AT159" i="31"/>
  <c r="BL159" i="31"/>
  <c r="J159" i="31"/>
  <c r="M159" i="31"/>
  <c r="AZ159" i="31"/>
  <c r="AK159" i="31"/>
  <c r="AW159" i="31"/>
  <c r="P159" i="31"/>
  <c r="V159" i="31"/>
  <c r="BC159" i="31"/>
  <c r="AW142" i="31" l="1"/>
  <c r="AZ142" i="31"/>
  <c r="P142" i="31"/>
  <c r="J142" i="31"/>
  <c r="BL142" i="31"/>
  <c r="V142" i="31"/>
  <c r="AB142" i="31"/>
  <c r="AN142" i="31"/>
  <c r="BC142" i="31"/>
  <c r="BO142" i="31"/>
  <c r="S142" i="31"/>
  <c r="BF142" i="31"/>
  <c r="M142" i="31"/>
  <c r="Y142" i="31"/>
  <c r="AQ142" i="31"/>
  <c r="AT142" i="31"/>
  <c r="AK142" i="31"/>
  <c r="AE142" i="31"/>
  <c r="BI142" i="31"/>
  <c r="M74" i="31"/>
  <c r="J74" i="31"/>
  <c r="BO74" i="31"/>
  <c r="BL74" i="31"/>
  <c r="M69" i="31"/>
  <c r="J69" i="31"/>
  <c r="BL69" i="31"/>
  <c r="BO69" i="31"/>
  <c r="P136" i="31" l="1"/>
  <c r="AW136" i="31"/>
  <c r="AT136" i="31"/>
  <c r="AZ136" i="31"/>
  <c r="S136" i="31"/>
  <c r="Y136" i="31"/>
  <c r="AQ136" i="31"/>
  <c r="BI136" i="31"/>
  <c r="J136" i="31"/>
  <c r="BL136" i="31"/>
  <c r="BO136" i="31"/>
  <c r="AK136" i="31"/>
  <c r="BC136" i="31"/>
  <c r="AN136" i="31"/>
  <c r="AE136" i="31"/>
  <c r="M136" i="31"/>
  <c r="BF136" i="31"/>
  <c r="V136" i="31"/>
  <c r="AH136" i="31"/>
  <c r="BO62" i="31"/>
  <c r="M62" i="31"/>
  <c r="BL62" i="31"/>
  <c r="J62" i="31"/>
  <c r="BL61" i="31"/>
  <c r="BO61" i="31"/>
  <c r="J61" i="31"/>
  <c r="M61" i="31"/>
  <c r="BL50" i="31" l="1"/>
  <c r="BO50" i="31"/>
  <c r="M50" i="31"/>
  <c r="J50" i="31"/>
  <c r="BL51" i="31" l="1"/>
  <c r="J51" i="31"/>
  <c r="BO51" i="31"/>
  <c r="M51" i="31"/>
  <c r="BL52" i="31" l="1"/>
  <c r="J52" i="31"/>
  <c r="M52" i="31"/>
  <c r="BO52" i="31"/>
  <c r="BL53" i="31"/>
  <c r="M53" i="31"/>
  <c r="BO53" i="31"/>
  <c r="J53" i="31"/>
  <c r="G20" i="6" l="1"/>
  <c r="BI23" i="31" l="1"/>
  <c r="AB23" i="31"/>
  <c r="AN23" i="31"/>
  <c r="M23" i="31"/>
  <c r="AW23" i="31"/>
  <c r="G23" i="31"/>
  <c r="BL23" i="31"/>
  <c r="J23" i="31"/>
  <c r="AT23" i="31"/>
  <c r="P23" i="31"/>
  <c r="AK23" i="31"/>
  <c r="AQ23" i="31"/>
  <c r="BF23" i="31"/>
  <c r="AZ23" i="31"/>
  <c r="Y23" i="31"/>
  <c r="AE23" i="31"/>
  <c r="V23" i="31"/>
  <c r="BO23" i="31"/>
  <c r="BC23" i="31"/>
  <c r="AH23" i="31"/>
  <c r="S23" i="31"/>
  <c r="E224" i="32" l="1"/>
  <c r="E90" i="32"/>
  <c r="BN23" i="31"/>
  <c r="AY23" i="31"/>
  <c r="BB23" i="31"/>
  <c r="X23" i="31"/>
  <c r="O23" i="31"/>
  <c r="AG23" i="31"/>
  <c r="AD23" i="31"/>
  <c r="AJ23" i="31"/>
  <c r="AP23" i="31"/>
  <c r="L23" i="31"/>
  <c r="BQ23" i="31"/>
  <c r="I23" i="31"/>
  <c r="BK23" i="31"/>
  <c r="AM23" i="31"/>
  <c r="AA23" i="31"/>
  <c r="R23" i="31"/>
  <c r="U23" i="31"/>
  <c r="BE23" i="31"/>
  <c r="AS23" i="31"/>
  <c r="AV23" i="31"/>
  <c r="BH23" i="31"/>
  <c r="BP23" i="31" l="1"/>
  <c r="BR23" i="31"/>
  <c r="BF170" i="31" l="1"/>
  <c r="BC170" i="31"/>
  <c r="AQ170" i="31"/>
  <c r="AB170" i="31"/>
  <c r="V170" i="31"/>
  <c r="BL170" i="31"/>
  <c r="AH170" i="31"/>
  <c r="BI170" i="31"/>
  <c r="M170" i="31"/>
  <c r="AZ170" i="31"/>
  <c r="J170" i="31"/>
  <c r="S170" i="31"/>
  <c r="AT170" i="31"/>
  <c r="P170" i="31"/>
  <c r="BO170" i="31"/>
  <c r="Y170" i="31"/>
  <c r="AE170" i="31"/>
  <c r="AW170" i="31"/>
  <c r="AB171" i="31" l="1"/>
  <c r="P171" i="31"/>
  <c r="BL171" i="31"/>
  <c r="V171" i="31"/>
  <c r="AE171" i="31"/>
  <c r="M171" i="31"/>
  <c r="BO171" i="31"/>
  <c r="J171" i="31"/>
  <c r="BI171" i="31"/>
  <c r="AQ171" i="31"/>
  <c r="AW171" i="31"/>
  <c r="AT171" i="31"/>
  <c r="S171" i="31"/>
  <c r="AZ171" i="31"/>
  <c r="BC171" i="31"/>
  <c r="AK171" i="31"/>
  <c r="Y171" i="31"/>
  <c r="AH171" i="31"/>
  <c r="BF171" i="31"/>
  <c r="BO340" i="31"/>
  <c r="Y340" i="31"/>
  <c r="BI340" i="31"/>
  <c r="J340" i="31"/>
  <c r="AH340" i="31"/>
  <c r="AN340" i="31"/>
  <c r="P340" i="31"/>
  <c r="M340" i="31"/>
  <c r="AB340" i="31"/>
  <c r="AZ340" i="31"/>
  <c r="BF340" i="31"/>
  <c r="AE340" i="31"/>
  <c r="BC340" i="31"/>
  <c r="AW340" i="31"/>
  <c r="AT340" i="31"/>
  <c r="AQ340" i="31"/>
  <c r="AK340" i="31"/>
  <c r="BL340" i="31"/>
  <c r="S340" i="31"/>
  <c r="V340" i="31"/>
  <c r="G340" i="31"/>
  <c r="U340" i="31" l="1"/>
  <c r="AP340" i="31"/>
  <c r="AD340" i="31"/>
  <c r="L340" i="31"/>
  <c r="BQ340" i="31"/>
  <c r="I340" i="31"/>
  <c r="AJ340" i="31"/>
  <c r="AG340" i="31"/>
  <c r="R340" i="31"/>
  <c r="BE340" i="31"/>
  <c r="O340" i="31"/>
  <c r="BH340" i="31"/>
  <c r="BB340" i="31"/>
  <c r="AA340" i="31"/>
  <c r="BN340" i="31"/>
  <c r="AS340" i="31"/>
  <c r="BK340" i="31"/>
  <c r="AV340" i="31"/>
  <c r="AY340" i="31"/>
  <c r="AM340" i="31"/>
  <c r="X340" i="31"/>
  <c r="BP340" i="31" l="1"/>
  <c r="BR340" i="31"/>
  <c r="G51" i="30" l="1"/>
  <c r="G76" i="11"/>
  <c r="AQ423" i="31"/>
  <c r="AW423" i="31"/>
  <c r="AE423" i="31"/>
  <c r="AB423" i="31"/>
  <c r="S423" i="31"/>
  <c r="M423" i="31"/>
  <c r="J423" i="31"/>
  <c r="AN423" i="31"/>
  <c r="BC423" i="31"/>
  <c r="BI423" i="31"/>
  <c r="BO423" i="31"/>
  <c r="AT423" i="31"/>
  <c r="AZ423" i="31"/>
  <c r="AH423" i="31"/>
  <c r="Y423" i="31"/>
  <c r="V423" i="31"/>
  <c r="G423" i="31"/>
  <c r="BL423" i="31"/>
  <c r="P423" i="31"/>
  <c r="BF423" i="31"/>
  <c r="AK423" i="31"/>
  <c r="AB225" i="31"/>
  <c r="BL225" i="31"/>
  <c r="BO225" i="31"/>
  <c r="BC225" i="31"/>
  <c r="AZ225" i="31"/>
  <c r="AW225" i="31"/>
  <c r="AQ225" i="31"/>
  <c r="AE225" i="31"/>
  <c r="M225" i="31"/>
  <c r="Y225" i="31"/>
  <c r="G225" i="31"/>
  <c r="BF225" i="31"/>
  <c r="BI225" i="31"/>
  <c r="AH225" i="31"/>
  <c r="J225" i="31"/>
  <c r="AN225" i="31"/>
  <c r="AT225" i="31"/>
  <c r="AK225" i="31"/>
  <c r="S225" i="31"/>
  <c r="P225" i="31"/>
  <c r="E137" i="32" l="1"/>
  <c r="AJ225" i="31"/>
  <c r="I225" i="31"/>
  <c r="AP225" i="31"/>
  <c r="BN225" i="31"/>
  <c r="BE423" i="31"/>
  <c r="U423" i="31"/>
  <c r="AS423" i="31"/>
  <c r="AM423" i="31"/>
  <c r="AA423" i="31"/>
  <c r="AG225" i="31"/>
  <c r="X225" i="31"/>
  <c r="AV225" i="31"/>
  <c r="BK225" i="31"/>
  <c r="O423" i="31"/>
  <c r="X423" i="31"/>
  <c r="BN423" i="31"/>
  <c r="I423" i="31"/>
  <c r="BQ423" i="31"/>
  <c r="AD423" i="31"/>
  <c r="O225" i="31"/>
  <c r="AS225" i="31"/>
  <c r="BH225" i="31"/>
  <c r="L225" i="31"/>
  <c r="AY225" i="31"/>
  <c r="AA225" i="31"/>
  <c r="BK423" i="31"/>
  <c r="AG423" i="31"/>
  <c r="BH423" i="31"/>
  <c r="L423" i="31"/>
  <c r="AV423" i="31"/>
  <c r="R225" i="31"/>
  <c r="AM225" i="31"/>
  <c r="BE225" i="31"/>
  <c r="AD225" i="31"/>
  <c r="BB225" i="31"/>
  <c r="AJ423" i="31"/>
  <c r="AY423" i="31"/>
  <c r="BB423" i="31"/>
  <c r="R423" i="31"/>
  <c r="AP423" i="31"/>
  <c r="BP423" i="31" l="1"/>
  <c r="BR423" i="31"/>
  <c r="Y183" i="31" l="1"/>
  <c r="S183" i="31"/>
  <c r="AT183" i="31"/>
  <c r="BI183" i="31"/>
  <c r="AZ183" i="31"/>
  <c r="V183" i="31"/>
  <c r="BL183" i="31"/>
  <c r="P183" i="31"/>
  <c r="AN183" i="31"/>
  <c r="M183" i="31"/>
  <c r="J183" i="31"/>
  <c r="AB183" i="31"/>
  <c r="AH183" i="31"/>
  <c r="AQ183" i="31"/>
  <c r="BO183" i="31"/>
  <c r="BC183" i="31"/>
  <c r="AW183" i="31"/>
  <c r="BF183" i="31"/>
  <c r="AE183" i="31"/>
  <c r="AB436" i="31" l="1"/>
  <c r="Y436" i="31"/>
  <c r="AQ436" i="31"/>
  <c r="AW436" i="31"/>
  <c r="BO436" i="31"/>
  <c r="AE436" i="31"/>
  <c r="BL436" i="31"/>
  <c r="J436" i="31"/>
  <c r="BC436" i="31"/>
  <c r="AT436" i="31"/>
  <c r="BI436" i="31"/>
  <c r="M436" i="31"/>
  <c r="AH436" i="31"/>
  <c r="AN436" i="31"/>
  <c r="BF436" i="31"/>
  <c r="AK436" i="31"/>
  <c r="S436" i="31"/>
  <c r="P436" i="31"/>
  <c r="G436" i="31"/>
  <c r="AZ436" i="31"/>
  <c r="V436" i="31"/>
  <c r="G89" i="11"/>
  <c r="G62" i="11" s="1"/>
  <c r="G409" i="31" l="1"/>
  <c r="BH436" i="31"/>
  <c r="BI409" i="31"/>
  <c r="BK436" i="31"/>
  <c r="BL409" i="31"/>
  <c r="AY436" i="31"/>
  <c r="AZ409" i="31"/>
  <c r="AJ436" i="31"/>
  <c r="AK409" i="31"/>
  <c r="L436" i="31"/>
  <c r="M409" i="31"/>
  <c r="I436" i="31"/>
  <c r="BQ436" i="31"/>
  <c r="J409" i="31"/>
  <c r="AV436" i="31"/>
  <c r="AW409" i="31"/>
  <c r="O436" i="31"/>
  <c r="P409" i="31"/>
  <c r="AM436" i="31"/>
  <c r="AN409" i="31"/>
  <c r="AS436" i="31"/>
  <c r="AT409" i="31"/>
  <c r="AE409" i="31"/>
  <c r="AD436" i="31"/>
  <c r="X436" i="31"/>
  <c r="Y409" i="31"/>
  <c r="BE436" i="31"/>
  <c r="BF409" i="31"/>
  <c r="AP436" i="31"/>
  <c r="AQ409" i="31"/>
  <c r="U436" i="31"/>
  <c r="V409" i="31"/>
  <c r="R436" i="31"/>
  <c r="S409" i="31"/>
  <c r="AG436" i="31"/>
  <c r="AH409" i="31"/>
  <c r="BB436" i="31"/>
  <c r="BC409" i="31"/>
  <c r="BN436" i="31"/>
  <c r="BO409" i="31"/>
  <c r="AA436" i="31"/>
  <c r="AB409" i="31"/>
  <c r="AG409" i="31" l="1"/>
  <c r="BE409" i="31"/>
  <c r="AM409" i="31"/>
  <c r="AA409" i="31"/>
  <c r="BB409" i="31"/>
  <c r="R409" i="31"/>
  <c r="AP409" i="31"/>
  <c r="X409" i="31"/>
  <c r="AS409" i="31"/>
  <c r="O409" i="31"/>
  <c r="AV409" i="31"/>
  <c r="L409" i="31"/>
  <c r="AY409" i="31"/>
  <c r="BH409" i="31"/>
  <c r="AD409" i="31"/>
  <c r="BR436" i="31"/>
  <c r="BP436" i="31"/>
  <c r="AJ409" i="31"/>
  <c r="BK409" i="31"/>
  <c r="BN409" i="31"/>
  <c r="U409" i="31"/>
  <c r="I409" i="31"/>
  <c r="BQ409" i="31"/>
  <c r="BR409" i="31" l="1"/>
  <c r="BP409" i="31"/>
  <c r="AH182" i="31" l="1"/>
  <c r="AZ182" i="31"/>
  <c r="Y182" i="31"/>
  <c r="AE182" i="31"/>
  <c r="S182" i="31"/>
  <c r="BF182" i="31"/>
  <c r="BC182" i="31"/>
  <c r="P182" i="31"/>
  <c r="M182" i="31"/>
  <c r="AB182" i="31"/>
  <c r="AT182" i="31"/>
  <c r="BO182" i="31"/>
  <c r="BI182" i="31"/>
  <c r="AN182" i="31"/>
  <c r="AW182" i="31"/>
  <c r="AQ182" i="31"/>
  <c r="V182" i="31"/>
  <c r="J182" i="31"/>
  <c r="BL182" i="31"/>
  <c r="AN252" i="31" l="1"/>
  <c r="J252" i="31"/>
  <c r="Y252" i="31"/>
  <c r="AH252" i="31"/>
  <c r="AZ252" i="31"/>
  <c r="AW252" i="31"/>
  <c r="S252" i="31"/>
  <c r="BF252" i="31"/>
  <c r="BL252" i="31"/>
  <c r="AK252" i="31"/>
  <c r="AT252" i="31"/>
  <c r="AB252" i="31"/>
  <c r="BO252" i="31"/>
  <c r="M252" i="31"/>
  <c r="BI252" i="31"/>
  <c r="AQ252" i="31"/>
  <c r="G252" i="31"/>
  <c r="E120" i="32" s="1"/>
  <c r="AE252" i="31"/>
  <c r="BC252" i="31"/>
  <c r="P252" i="31"/>
  <c r="V252" i="31"/>
  <c r="G78" i="30"/>
  <c r="G36" i="30" s="1"/>
  <c r="BB252" i="31" l="1"/>
  <c r="BC210" i="31"/>
  <c r="BH252" i="31"/>
  <c r="BI210" i="31"/>
  <c r="AS252" i="31"/>
  <c r="AT210" i="31"/>
  <c r="R252" i="31"/>
  <c r="S210" i="31"/>
  <c r="X252" i="31"/>
  <c r="Y210" i="31"/>
  <c r="O252" i="31"/>
  <c r="P210" i="31"/>
  <c r="AP252" i="31"/>
  <c r="AQ210" i="31"/>
  <c r="AA252" i="31"/>
  <c r="AB210" i="31"/>
  <c r="BE252" i="31"/>
  <c r="BF210" i="31"/>
  <c r="AG252" i="31"/>
  <c r="AH210" i="31"/>
  <c r="AD252" i="31"/>
  <c r="AE210" i="31"/>
  <c r="L252" i="31"/>
  <c r="M210" i="31"/>
  <c r="AJ252" i="31"/>
  <c r="AK210" i="31"/>
  <c r="AV252" i="31"/>
  <c r="AW210" i="31"/>
  <c r="BQ252" i="31"/>
  <c r="I252" i="31"/>
  <c r="J210" i="31"/>
  <c r="U252" i="31"/>
  <c r="G210" i="31"/>
  <c r="BN252" i="31"/>
  <c r="BO210" i="31"/>
  <c r="BK252" i="31"/>
  <c r="BL210" i="31"/>
  <c r="AY252" i="31"/>
  <c r="AZ210" i="31"/>
  <c r="AM252" i="31"/>
  <c r="AN210" i="31"/>
  <c r="BE210" i="31" l="1"/>
  <c r="AS210" i="31"/>
  <c r="BB210" i="31"/>
  <c r="AY210" i="31"/>
  <c r="BN210" i="31"/>
  <c r="BP252" i="31"/>
  <c r="BR252" i="31"/>
  <c r="AJ210" i="31"/>
  <c r="AP210" i="31"/>
  <c r="AV210" i="31"/>
  <c r="L210" i="31"/>
  <c r="AG210" i="31"/>
  <c r="AA210" i="31"/>
  <c r="O210" i="31"/>
  <c r="R210" i="31"/>
  <c r="BH210" i="31"/>
  <c r="AD210" i="31"/>
  <c r="X210" i="31"/>
  <c r="AM210" i="31"/>
  <c r="BK210" i="31"/>
  <c r="I210" i="31"/>
  <c r="AW333" i="31" l="1"/>
  <c r="AQ333" i="31"/>
  <c r="AT333" i="31"/>
  <c r="AZ333" i="31"/>
  <c r="BI333" i="31"/>
  <c r="AH333" i="31"/>
  <c r="P333" i="31"/>
  <c r="S333" i="31"/>
  <c r="AK333" i="31"/>
  <c r="AE333" i="31"/>
  <c r="BO333" i="31"/>
  <c r="BF333" i="31"/>
  <c r="J333" i="31"/>
  <c r="BC333" i="31"/>
  <c r="BL333" i="31"/>
  <c r="AB333" i="31"/>
  <c r="V333" i="31"/>
  <c r="M333" i="31"/>
  <c r="Y333" i="31"/>
  <c r="BO49" i="31" l="1"/>
  <c r="BL49" i="31"/>
  <c r="M49" i="31"/>
  <c r="J49" i="31"/>
  <c r="AK266" i="31"/>
  <c r="AT266" i="31"/>
  <c r="P266" i="31"/>
  <c r="BC266" i="31"/>
  <c r="BI266" i="31"/>
  <c r="AE266" i="31"/>
  <c r="S266" i="31"/>
  <c r="M266" i="31"/>
  <c r="AH266" i="31"/>
  <c r="AN266" i="31"/>
  <c r="AW266" i="31"/>
  <c r="BL266" i="31"/>
  <c r="BO266" i="31"/>
  <c r="AQ266" i="31"/>
  <c r="BF266" i="31"/>
  <c r="J266" i="31"/>
  <c r="AZ266" i="31"/>
  <c r="BL48" i="31" l="1"/>
  <c r="BF265" i="31"/>
  <c r="AW265" i="31"/>
  <c r="M265" i="31"/>
  <c r="AK265" i="31"/>
  <c r="J60" i="31"/>
  <c r="BO60" i="31"/>
  <c r="M60" i="31"/>
  <c r="BL60" i="31"/>
  <c r="AZ265" i="31"/>
  <c r="AQ265" i="31"/>
  <c r="S265" i="31"/>
  <c r="BC265" i="31"/>
  <c r="J48" i="31"/>
  <c r="BO265" i="31"/>
  <c r="AN265" i="31"/>
  <c r="AE265" i="31"/>
  <c r="P265" i="31"/>
  <c r="M48" i="31"/>
  <c r="J265" i="31"/>
  <c r="BL265" i="31"/>
  <c r="AH265" i="31"/>
  <c r="BI265" i="31"/>
  <c r="AT265" i="31"/>
  <c r="BO48" i="31"/>
  <c r="V257" i="31" l="1"/>
  <c r="AZ257" i="31"/>
  <c r="AQ257" i="31"/>
  <c r="AN257" i="31"/>
  <c r="BF257" i="31"/>
  <c r="BC257" i="31"/>
  <c r="Y257" i="31"/>
  <c r="AE257" i="31"/>
  <c r="J257" i="31"/>
  <c r="AW257" i="31"/>
  <c r="BO257" i="31"/>
  <c r="AT257" i="31"/>
  <c r="AH257" i="31"/>
  <c r="M257" i="31"/>
  <c r="AK257" i="31"/>
  <c r="BI257" i="31"/>
  <c r="AB257" i="31"/>
  <c r="P257" i="31"/>
  <c r="BL257" i="31"/>
  <c r="G19" i="6" l="1"/>
  <c r="AE269" i="31" l="1"/>
  <c r="AZ269" i="31"/>
  <c r="AK269" i="31"/>
  <c r="BF269" i="31"/>
  <c r="AH269" i="31"/>
  <c r="AT269" i="31"/>
  <c r="J269" i="31"/>
  <c r="P269" i="31"/>
  <c r="BL269" i="31"/>
  <c r="BI269" i="31"/>
  <c r="BC269" i="31"/>
  <c r="S269" i="31"/>
  <c r="AN269" i="31"/>
  <c r="BO269" i="31"/>
  <c r="AQ269" i="31"/>
  <c r="AW269" i="31"/>
  <c r="M269" i="31"/>
  <c r="AZ166" i="31"/>
  <c r="BF166" i="31"/>
  <c r="Y166" i="31"/>
  <c r="AQ166" i="31"/>
  <c r="BI166" i="31"/>
  <c r="BO166" i="31"/>
  <c r="J166" i="31"/>
  <c r="BC166" i="31"/>
  <c r="P166" i="31"/>
  <c r="M166" i="31"/>
  <c r="AE166" i="31"/>
  <c r="AB166" i="31"/>
  <c r="BL166" i="31"/>
  <c r="AT166" i="31"/>
  <c r="AH166" i="31"/>
  <c r="AW166" i="31"/>
  <c r="V166" i="31"/>
  <c r="S166" i="31"/>
  <c r="BC133" i="31"/>
  <c r="BI133" i="31"/>
  <c r="J133" i="31"/>
  <c r="AK133" i="31"/>
  <c r="V133" i="31"/>
  <c r="AH133" i="31"/>
  <c r="BF133" i="31"/>
  <c r="BO133" i="31"/>
  <c r="AT133" i="31"/>
  <c r="BL133" i="31"/>
  <c r="S133" i="31"/>
  <c r="AE133" i="31"/>
  <c r="AW133" i="31"/>
  <c r="Y133" i="31"/>
  <c r="AN133" i="31"/>
  <c r="AZ133" i="31"/>
  <c r="P133" i="31"/>
  <c r="M133" i="31"/>
  <c r="AQ133" i="31"/>
  <c r="AW160" i="31"/>
  <c r="AH160" i="31"/>
  <c r="P160" i="31"/>
  <c r="J160" i="31"/>
  <c r="BI160" i="31"/>
  <c r="AT160" i="31"/>
  <c r="BC160" i="31"/>
  <c r="AK160" i="31"/>
  <c r="AQ160" i="31"/>
  <c r="V160" i="31"/>
  <c r="Y160" i="31"/>
  <c r="S160" i="31"/>
  <c r="BO160" i="31"/>
  <c r="BF160" i="31"/>
  <c r="BL160" i="31"/>
  <c r="M160" i="31"/>
  <c r="AE160" i="31"/>
  <c r="AB160" i="31"/>
  <c r="AZ160" i="31"/>
  <c r="M319" i="31"/>
  <c r="AN319" i="31"/>
  <c r="BF319" i="31"/>
  <c r="P319" i="31"/>
  <c r="AQ319" i="31"/>
  <c r="BI319" i="31"/>
  <c r="AK319" i="31"/>
  <c r="BO319" i="31"/>
  <c r="AE319" i="31"/>
  <c r="BL319" i="31"/>
  <c r="AB319" i="31"/>
  <c r="Y319" i="31"/>
  <c r="J319" i="31"/>
  <c r="AZ319" i="31"/>
  <c r="BC319" i="31"/>
  <c r="AW319" i="31"/>
  <c r="AT319" i="31"/>
  <c r="V319" i="31"/>
  <c r="G319" i="31"/>
  <c r="E151" i="32" s="1"/>
  <c r="AH319" i="31"/>
  <c r="S319" i="31"/>
  <c r="BL56" i="31"/>
  <c r="J56" i="31"/>
  <c r="BO56" i="31"/>
  <c r="M56" i="31"/>
  <c r="AN22" i="31"/>
  <c r="AT22" i="31"/>
  <c r="AH22" i="31"/>
  <c r="J22" i="31"/>
  <c r="AQ22" i="31"/>
  <c r="BF22" i="31"/>
  <c r="BL22" i="31"/>
  <c r="BI22" i="31"/>
  <c r="AK22" i="31"/>
  <c r="Y22" i="31"/>
  <c r="BO22" i="31"/>
  <c r="M22" i="31"/>
  <c r="S22" i="31"/>
  <c r="AB22" i="31"/>
  <c r="P22" i="31"/>
  <c r="V22" i="31"/>
  <c r="AE22" i="31"/>
  <c r="BC22" i="31"/>
  <c r="AW22" i="31"/>
  <c r="AZ22" i="31"/>
  <c r="G22" i="31"/>
  <c r="BO287" i="31"/>
  <c r="S287" i="31"/>
  <c r="J287" i="31"/>
  <c r="AT287" i="31"/>
  <c r="BF287" i="31"/>
  <c r="AW287" i="31"/>
  <c r="P287" i="31"/>
  <c r="V287" i="31"/>
  <c r="Y287" i="31"/>
  <c r="AB287" i="31"/>
  <c r="M287" i="31"/>
  <c r="BL287" i="31"/>
  <c r="BI287" i="31"/>
  <c r="AQ287" i="31"/>
  <c r="AZ287" i="31"/>
  <c r="AN287" i="31"/>
  <c r="BC287" i="31"/>
  <c r="AV22" i="31" l="1"/>
  <c r="O22" i="31"/>
  <c r="BN22" i="31"/>
  <c r="BK22" i="31"/>
  <c r="AG22" i="31"/>
  <c r="G18" i="6"/>
  <c r="AH278" i="31"/>
  <c r="AN278" i="31"/>
  <c r="S278" i="31"/>
  <c r="BL278" i="31"/>
  <c r="AZ278" i="31"/>
  <c r="J278" i="31"/>
  <c r="P278" i="31"/>
  <c r="BO278" i="31"/>
  <c r="AW278" i="31"/>
  <c r="AT278" i="31"/>
  <c r="BF278" i="31"/>
  <c r="AE278" i="31"/>
  <c r="M278" i="31"/>
  <c r="BI278" i="31"/>
  <c r="BC278" i="31"/>
  <c r="AK278" i="31"/>
  <c r="AQ278" i="31"/>
  <c r="AK268" i="31"/>
  <c r="AY22" i="31"/>
  <c r="U22" i="31"/>
  <c r="L22" i="31"/>
  <c r="BH22" i="31"/>
  <c r="BQ22" i="31"/>
  <c r="I22" i="31"/>
  <c r="AE134" i="31"/>
  <c r="AT134" i="31"/>
  <c r="S134" i="31"/>
  <c r="AZ134" i="31"/>
  <c r="M134" i="31"/>
  <c r="V134" i="31"/>
  <c r="Y134" i="31"/>
  <c r="BI134" i="31"/>
  <c r="BL134" i="31"/>
  <c r="AN134" i="31"/>
  <c r="BC134" i="31"/>
  <c r="AK134" i="31"/>
  <c r="AQ134" i="31"/>
  <c r="AH134" i="31"/>
  <c r="P134" i="31"/>
  <c r="AW134" i="31"/>
  <c r="BF134" i="31"/>
  <c r="BO134" i="31"/>
  <c r="J134" i="31"/>
  <c r="U319" i="31"/>
  <c r="AY319" i="31"/>
  <c r="BK319" i="31"/>
  <c r="BH319" i="31"/>
  <c r="AM319" i="31"/>
  <c r="BL82" i="31"/>
  <c r="M82" i="31"/>
  <c r="BO82" i="31"/>
  <c r="J82" i="31"/>
  <c r="M268" i="31"/>
  <c r="BI268" i="31"/>
  <c r="J268" i="31"/>
  <c r="BF268" i="31"/>
  <c r="P315" i="31"/>
  <c r="S315" i="31"/>
  <c r="M315" i="31"/>
  <c r="AN315" i="31"/>
  <c r="G315" i="31"/>
  <c r="E33" i="32" s="1"/>
  <c r="BI315" i="31"/>
  <c r="J315" i="31"/>
  <c r="AE315" i="31"/>
  <c r="BC315" i="31"/>
  <c r="Y315" i="31"/>
  <c r="AQ315" i="31"/>
  <c r="AH315" i="31"/>
  <c r="AW315" i="31"/>
  <c r="AK315" i="31"/>
  <c r="V315" i="31"/>
  <c r="AB315" i="31"/>
  <c r="AT315" i="31"/>
  <c r="AS315" i="31" s="1"/>
  <c r="AZ315" i="31"/>
  <c r="BF315" i="31"/>
  <c r="BO315" i="31"/>
  <c r="BL315" i="31"/>
  <c r="BK315" i="31" s="1"/>
  <c r="G17" i="6"/>
  <c r="BB22" i="31"/>
  <c r="AA22" i="31"/>
  <c r="X22" i="31"/>
  <c r="BE22" i="31"/>
  <c r="AS22" i="31"/>
  <c r="AG319" i="31"/>
  <c r="AV319" i="31"/>
  <c r="X319" i="31"/>
  <c r="BN319" i="31"/>
  <c r="O319" i="31"/>
  <c r="BC156" i="31"/>
  <c r="AB156" i="31"/>
  <c r="P156" i="31"/>
  <c r="AN156" i="31"/>
  <c r="J156" i="31"/>
  <c r="BL156" i="31"/>
  <c r="Y156" i="31"/>
  <c r="BO156" i="31"/>
  <c r="BF156" i="31"/>
  <c r="AT156" i="31"/>
  <c r="S156" i="31"/>
  <c r="AK156" i="31"/>
  <c r="AH156" i="31"/>
  <c r="V156" i="31"/>
  <c r="AW156" i="31"/>
  <c r="M156" i="31"/>
  <c r="AZ156" i="31"/>
  <c r="AQ156" i="31"/>
  <c r="BI156" i="31"/>
  <c r="AQ268" i="31"/>
  <c r="S268" i="31"/>
  <c r="AZ268" i="31"/>
  <c r="AE153" i="31"/>
  <c r="AW153" i="31"/>
  <c r="P153" i="31"/>
  <c r="BC153" i="31"/>
  <c r="AZ153" i="31"/>
  <c r="AN153" i="31"/>
  <c r="S153" i="31"/>
  <c r="BO153" i="31"/>
  <c r="J153" i="31"/>
  <c r="BI153" i="31"/>
  <c r="M153" i="31"/>
  <c r="BL153" i="31"/>
  <c r="AQ153" i="31"/>
  <c r="AB153" i="31"/>
  <c r="BF153" i="31"/>
  <c r="V153" i="31"/>
  <c r="AT153" i="31"/>
  <c r="Y153" i="31"/>
  <c r="AH153" i="31"/>
  <c r="BF341" i="31"/>
  <c r="BI341" i="31"/>
  <c r="BC341" i="31"/>
  <c r="V341" i="31"/>
  <c r="BL341" i="31"/>
  <c r="G341" i="31"/>
  <c r="AK341" i="31"/>
  <c r="AE341" i="31"/>
  <c r="AB341" i="31"/>
  <c r="AW341" i="31"/>
  <c r="BO341" i="31"/>
  <c r="S341" i="31"/>
  <c r="AH341" i="31"/>
  <c r="P341" i="31"/>
  <c r="J341" i="31"/>
  <c r="AZ341" i="31"/>
  <c r="AT341" i="31"/>
  <c r="AN341" i="31"/>
  <c r="AQ341" i="31"/>
  <c r="M341" i="31"/>
  <c r="Y341" i="31"/>
  <c r="G16" i="6"/>
  <c r="J57" i="31"/>
  <c r="M57" i="31"/>
  <c r="BL57" i="31"/>
  <c r="BO57" i="31"/>
  <c r="R319" i="31"/>
  <c r="AS319" i="31"/>
  <c r="BQ319" i="31"/>
  <c r="I319" i="31"/>
  <c r="AD319" i="31"/>
  <c r="AP319" i="31"/>
  <c r="L319" i="31"/>
  <c r="BO70" i="31"/>
  <c r="J70" i="31"/>
  <c r="M70" i="31"/>
  <c r="BL70" i="31"/>
  <c r="AW268" i="31"/>
  <c r="AN268" i="31"/>
  <c r="BL268" i="31"/>
  <c r="AT268" i="31"/>
  <c r="BI325" i="31"/>
  <c r="BF325" i="31"/>
  <c r="AN325" i="31"/>
  <c r="AZ325" i="31"/>
  <c r="BO325" i="31"/>
  <c r="AW325" i="31"/>
  <c r="AK325" i="31"/>
  <c r="AB325" i="31"/>
  <c r="P325" i="31"/>
  <c r="V325" i="31"/>
  <c r="S325" i="31"/>
  <c r="AE325" i="31"/>
  <c r="AT325" i="31"/>
  <c r="BC325" i="31"/>
  <c r="BL325" i="31"/>
  <c r="AH325" i="31"/>
  <c r="J325" i="31"/>
  <c r="M325" i="31"/>
  <c r="Y325" i="31"/>
  <c r="AD22" i="31"/>
  <c r="R22" i="31"/>
  <c r="AJ22" i="31"/>
  <c r="AP22" i="31"/>
  <c r="AM22" i="31"/>
  <c r="BB319" i="31"/>
  <c r="AA319" i="31"/>
  <c r="AJ319" i="31"/>
  <c r="BE319" i="31"/>
  <c r="AW316" i="31"/>
  <c r="BO316" i="31"/>
  <c r="S316" i="31"/>
  <c r="BC316" i="31"/>
  <c r="Y316" i="31"/>
  <c r="AN316" i="31"/>
  <c r="AZ316" i="31"/>
  <c r="BF316" i="31"/>
  <c r="AK316" i="31"/>
  <c r="AT316" i="31"/>
  <c r="BL316" i="31"/>
  <c r="M316" i="31"/>
  <c r="V316" i="31"/>
  <c r="J316" i="31"/>
  <c r="AH316" i="31"/>
  <c r="AB316" i="31"/>
  <c r="P316" i="31"/>
  <c r="AE316" i="31"/>
  <c r="BI316" i="31"/>
  <c r="AT143" i="31"/>
  <c r="BO143" i="31"/>
  <c r="J143" i="31"/>
  <c r="S143" i="31"/>
  <c r="BC143" i="31"/>
  <c r="M143" i="31"/>
  <c r="BL143" i="31"/>
  <c r="AZ143" i="31"/>
  <c r="BF143" i="31"/>
  <c r="AW143" i="31"/>
  <c r="Y143" i="31"/>
  <c r="AB143" i="31"/>
  <c r="AK143" i="31"/>
  <c r="V143" i="31"/>
  <c r="AN143" i="31"/>
  <c r="AE143" i="31"/>
  <c r="AQ143" i="31"/>
  <c r="BI143" i="31"/>
  <c r="P143" i="31"/>
  <c r="J38" i="31"/>
  <c r="BO38" i="31"/>
  <c r="BL38" i="31"/>
  <c r="M38" i="31"/>
  <c r="BO268" i="31"/>
  <c r="BC268" i="31"/>
  <c r="P268" i="31"/>
  <c r="AH268" i="31"/>
  <c r="AE268" i="31"/>
  <c r="AN283" i="31"/>
  <c r="Y283" i="31"/>
  <c r="V283" i="31"/>
  <c r="S283" i="31"/>
  <c r="AZ283" i="31"/>
  <c r="BO283" i="31"/>
  <c r="AW283" i="31"/>
  <c r="BF283" i="31"/>
  <c r="BL283" i="31"/>
  <c r="BC283" i="31"/>
  <c r="AB283" i="31"/>
  <c r="AQ283" i="31"/>
  <c r="P283" i="31"/>
  <c r="BI283" i="31"/>
  <c r="AT283" i="31"/>
  <c r="M283" i="31"/>
  <c r="J283" i="31"/>
  <c r="AV315" i="31" l="1"/>
  <c r="BB315" i="31"/>
  <c r="AH309" i="31"/>
  <c r="AK309" i="31"/>
  <c r="AT309" i="31"/>
  <c r="AZ309" i="31"/>
  <c r="AN309" i="31"/>
  <c r="BC309" i="31"/>
  <c r="BI309" i="31"/>
  <c r="BL309" i="31"/>
  <c r="S309" i="31"/>
  <c r="P309" i="31"/>
  <c r="AB309" i="31"/>
  <c r="J309" i="31"/>
  <c r="AQ309" i="31"/>
  <c r="Y309" i="31"/>
  <c r="V309" i="31"/>
  <c r="BF309" i="31"/>
  <c r="G309" i="31"/>
  <c r="BO309" i="31"/>
  <c r="M309" i="31"/>
  <c r="AW309" i="31"/>
  <c r="AE309" i="31"/>
  <c r="AD309" i="31" s="1"/>
  <c r="AN19" i="31"/>
  <c r="AW19" i="31"/>
  <c r="AB19" i="31"/>
  <c r="M19" i="31"/>
  <c r="AT19" i="31"/>
  <c r="AE19" i="31"/>
  <c r="AH19" i="31"/>
  <c r="V19" i="31"/>
  <c r="BI19" i="31"/>
  <c r="BL19" i="31"/>
  <c r="Y19" i="31"/>
  <c r="J19" i="31"/>
  <c r="BO19" i="31"/>
  <c r="BN19" i="31" s="1"/>
  <c r="AK19" i="31"/>
  <c r="P19" i="31"/>
  <c r="BC19" i="31"/>
  <c r="BF19" i="31"/>
  <c r="BE19" i="31" s="1"/>
  <c r="AZ19" i="31"/>
  <c r="AQ19" i="31"/>
  <c r="S19" i="31"/>
  <c r="Y339" i="31"/>
  <c r="X341" i="31"/>
  <c r="AG341" i="31"/>
  <c r="AH339" i="31"/>
  <c r="AA341" i="31"/>
  <c r="AB339" i="31"/>
  <c r="BE341" i="31"/>
  <c r="BF339" i="31"/>
  <c r="BI20" i="31"/>
  <c r="M20" i="31"/>
  <c r="AE20" i="31"/>
  <c r="BO20" i="31"/>
  <c r="Y20" i="31"/>
  <c r="P20" i="31"/>
  <c r="AT20" i="31"/>
  <c r="BL20" i="31"/>
  <c r="V20" i="31"/>
  <c r="BF20" i="31"/>
  <c r="AH20" i="31"/>
  <c r="AK20" i="31"/>
  <c r="AW20" i="31"/>
  <c r="AQ20" i="31"/>
  <c r="AN20" i="31"/>
  <c r="J20" i="31"/>
  <c r="S20" i="31"/>
  <c r="BC20" i="31"/>
  <c r="AB20" i="31"/>
  <c r="AZ20" i="31"/>
  <c r="G20" i="31"/>
  <c r="P336" i="31"/>
  <c r="M336" i="31"/>
  <c r="BL336" i="31"/>
  <c r="AB336" i="31"/>
  <c r="G336" i="31"/>
  <c r="AH336" i="31"/>
  <c r="AQ336" i="31"/>
  <c r="S336" i="31"/>
  <c r="V336" i="31"/>
  <c r="U336" i="31" s="1"/>
  <c r="BF336" i="31"/>
  <c r="AE336" i="31"/>
  <c r="AT336" i="31"/>
  <c r="AN336" i="31"/>
  <c r="AM336" i="31" s="1"/>
  <c r="BO336" i="31"/>
  <c r="AZ336" i="31"/>
  <c r="Y336" i="31"/>
  <c r="AK336" i="31"/>
  <c r="AJ336" i="31" s="1"/>
  <c r="AW336" i="31"/>
  <c r="J336" i="31"/>
  <c r="BI336" i="31"/>
  <c r="BC336" i="31"/>
  <c r="BB336" i="31" s="1"/>
  <c r="V281" i="31"/>
  <c r="S281" i="31"/>
  <c r="AQ281" i="31"/>
  <c r="BO281" i="31"/>
  <c r="BC281" i="31"/>
  <c r="AZ281" i="31"/>
  <c r="P281" i="31"/>
  <c r="AB281" i="31"/>
  <c r="Y281" i="31"/>
  <c r="AN281" i="31"/>
  <c r="BF281" i="31"/>
  <c r="AW281" i="31"/>
  <c r="BI281" i="31"/>
  <c r="BL281" i="31"/>
  <c r="M281" i="31"/>
  <c r="J281" i="31"/>
  <c r="AT281" i="31"/>
  <c r="V297" i="31"/>
  <c r="AH297" i="31"/>
  <c r="AZ297" i="31"/>
  <c r="AK297" i="31"/>
  <c r="BC297" i="31"/>
  <c r="BF297" i="31"/>
  <c r="AE297" i="31"/>
  <c r="AB297" i="31"/>
  <c r="J297" i="31"/>
  <c r="AW297" i="31"/>
  <c r="P297" i="31"/>
  <c r="BO297" i="31"/>
  <c r="BI297" i="31"/>
  <c r="M297" i="31"/>
  <c r="Y297" i="31"/>
  <c r="BL297" i="31"/>
  <c r="S297" i="31"/>
  <c r="AM341" i="31"/>
  <c r="AN339" i="31"/>
  <c r="O341" i="31"/>
  <c r="P339" i="31"/>
  <c r="AV341" i="31"/>
  <c r="AW339" i="31"/>
  <c r="E139" i="32"/>
  <c r="G339" i="31"/>
  <c r="BH341" i="31"/>
  <c r="BI339" i="31"/>
  <c r="AQ349" i="31"/>
  <c r="AK349" i="31"/>
  <c r="AW349" i="31"/>
  <c r="AT349" i="31"/>
  <c r="AH349" i="31"/>
  <c r="S349" i="31"/>
  <c r="M349" i="31"/>
  <c r="AZ349" i="31"/>
  <c r="BO349" i="31"/>
  <c r="BF349" i="31"/>
  <c r="Y349" i="31"/>
  <c r="BI349" i="31"/>
  <c r="AB349" i="31"/>
  <c r="V349" i="31"/>
  <c r="BC349" i="31"/>
  <c r="BL349" i="31"/>
  <c r="AE349" i="31"/>
  <c r="P349" i="31"/>
  <c r="J349" i="31"/>
  <c r="AY315" i="31"/>
  <c r="AJ315" i="31"/>
  <c r="X315" i="31"/>
  <c r="BH315" i="31"/>
  <c r="R315" i="31"/>
  <c r="AS341" i="31"/>
  <c r="AT339" i="31"/>
  <c r="BK341" i="31"/>
  <c r="BL339" i="31"/>
  <c r="BC332" i="31"/>
  <c r="V332" i="31"/>
  <c r="Y332" i="31"/>
  <c r="J332" i="31"/>
  <c r="AT332" i="31"/>
  <c r="S332" i="31"/>
  <c r="BO332" i="31"/>
  <c r="AE332" i="31"/>
  <c r="AW332" i="31"/>
  <c r="M332" i="31"/>
  <c r="P332" i="31"/>
  <c r="AQ332" i="31"/>
  <c r="AZ332" i="31"/>
  <c r="BF332" i="31"/>
  <c r="AK332" i="31"/>
  <c r="AH332" i="31"/>
  <c r="BL332" i="31"/>
  <c r="BI332" i="31"/>
  <c r="AB332" i="31"/>
  <c r="AQ344" i="31"/>
  <c r="AT344" i="31"/>
  <c r="AH344" i="31"/>
  <c r="M344" i="31"/>
  <c r="BO344" i="31"/>
  <c r="Y344" i="31"/>
  <c r="S344" i="31"/>
  <c r="V344" i="31"/>
  <c r="AK344" i="31"/>
  <c r="BC344" i="31"/>
  <c r="BF344" i="31"/>
  <c r="BL344" i="31"/>
  <c r="BI344" i="31"/>
  <c r="AB344" i="31"/>
  <c r="AW344" i="31"/>
  <c r="AE344" i="31"/>
  <c r="AZ344" i="31"/>
  <c r="P344" i="31"/>
  <c r="AN344" i="31"/>
  <c r="L341" i="31"/>
  <c r="M339" i="31"/>
  <c r="AY341" i="31"/>
  <c r="AZ339" i="31"/>
  <c r="R341" i="31"/>
  <c r="S339" i="31"/>
  <c r="AD341" i="31"/>
  <c r="AE339" i="31"/>
  <c r="U341" i="31"/>
  <c r="V339" i="31"/>
  <c r="M88" i="31"/>
  <c r="BL88" i="31"/>
  <c r="J88" i="31"/>
  <c r="BO88" i="31"/>
  <c r="BN315" i="31"/>
  <c r="AA315" i="31"/>
  <c r="AG315" i="31"/>
  <c r="AD315" i="31"/>
  <c r="AM315" i="31"/>
  <c r="BF307" i="31"/>
  <c r="BI307" i="31"/>
  <c r="BL307" i="31"/>
  <c r="AB307" i="31"/>
  <c r="AZ307" i="31"/>
  <c r="AW307" i="31"/>
  <c r="AN307" i="31"/>
  <c r="AT307" i="31"/>
  <c r="P307" i="31"/>
  <c r="BC307" i="31"/>
  <c r="S307" i="31"/>
  <c r="J307" i="31"/>
  <c r="M307" i="31"/>
  <c r="BO307" i="31"/>
  <c r="AK307" i="31"/>
  <c r="Y307" i="31"/>
  <c r="AH307" i="31"/>
  <c r="AE307" i="31"/>
  <c r="V307" i="31"/>
  <c r="AE345" i="31"/>
  <c r="AW345" i="31"/>
  <c r="S345" i="31"/>
  <c r="AK345" i="31"/>
  <c r="AN345" i="31"/>
  <c r="BO345" i="31"/>
  <c r="AB345" i="31"/>
  <c r="V345" i="31"/>
  <c r="Y345" i="31"/>
  <c r="BI345" i="31"/>
  <c r="BC345" i="31"/>
  <c r="AZ345" i="31"/>
  <c r="AH345" i="31"/>
  <c r="P345" i="31"/>
  <c r="M345" i="31"/>
  <c r="AT345" i="31"/>
  <c r="BF345" i="31"/>
  <c r="BL345" i="31"/>
  <c r="AQ345" i="31"/>
  <c r="AN21" i="31"/>
  <c r="AE21" i="31"/>
  <c r="AT21" i="31"/>
  <c r="AH21" i="31"/>
  <c r="BF21" i="31"/>
  <c r="BO21" i="31"/>
  <c r="S21" i="31"/>
  <c r="P21" i="31"/>
  <c r="M21" i="31"/>
  <c r="BC21" i="31"/>
  <c r="G21" i="31"/>
  <c r="AW21" i="31"/>
  <c r="BL21" i="31"/>
  <c r="BI21" i="31"/>
  <c r="AK21" i="31"/>
  <c r="Y21" i="31"/>
  <c r="AZ21" i="31"/>
  <c r="J21" i="31"/>
  <c r="AQ21" i="31"/>
  <c r="AP21" i="31" s="1"/>
  <c r="AB21" i="31"/>
  <c r="V21" i="31"/>
  <c r="O315" i="31"/>
  <c r="AN277" i="31"/>
  <c r="P277" i="31"/>
  <c r="AT277" i="31"/>
  <c r="BL277" i="31"/>
  <c r="BO277" i="31"/>
  <c r="M277" i="31"/>
  <c r="AZ277" i="31"/>
  <c r="BF277" i="31"/>
  <c r="AW277" i="31"/>
  <c r="BC277" i="31"/>
  <c r="BI277" i="31"/>
  <c r="J277" i="31"/>
  <c r="AQ277" i="31"/>
  <c r="AK277" i="31"/>
  <c r="AH277" i="31"/>
  <c r="S277" i="31"/>
  <c r="AE277" i="31"/>
  <c r="BI312" i="31"/>
  <c r="BO312" i="31"/>
  <c r="S312" i="31"/>
  <c r="Y312" i="31"/>
  <c r="P312" i="31"/>
  <c r="BL312" i="31"/>
  <c r="AW312" i="31"/>
  <c r="M312" i="31"/>
  <c r="AN312" i="31"/>
  <c r="AT312" i="31"/>
  <c r="BC312" i="31"/>
  <c r="BF312" i="31"/>
  <c r="AH312" i="31"/>
  <c r="AK312" i="31"/>
  <c r="AE312" i="31"/>
  <c r="V312" i="31"/>
  <c r="J312" i="31"/>
  <c r="AZ312" i="31"/>
  <c r="AB312" i="31"/>
  <c r="BR319" i="31"/>
  <c r="BP319" i="31"/>
  <c r="AP341" i="31"/>
  <c r="AQ339" i="31"/>
  <c r="I341" i="31"/>
  <c r="BQ341" i="31"/>
  <c r="J339" i="31"/>
  <c r="BN341" i="31"/>
  <c r="BO339" i="31"/>
  <c r="AJ341" i="31"/>
  <c r="AK339" i="31"/>
  <c r="BB341" i="31"/>
  <c r="BC339" i="31"/>
  <c r="BL81" i="31"/>
  <c r="M81" i="31"/>
  <c r="J81" i="31"/>
  <c r="BO81" i="31"/>
  <c r="BE315" i="31"/>
  <c r="U315" i="31"/>
  <c r="AP315" i="31"/>
  <c r="BQ315" i="31"/>
  <c r="I315" i="31"/>
  <c r="L315" i="31"/>
  <c r="BP22" i="31"/>
  <c r="BR22" i="31"/>
  <c r="BC152" i="31"/>
  <c r="BO152" i="31"/>
  <c r="AT152" i="31"/>
  <c r="AZ152" i="31"/>
  <c r="P152" i="31"/>
  <c r="AN152" i="31"/>
  <c r="AB152" i="31"/>
  <c r="Y152" i="31"/>
  <c r="J152" i="31"/>
  <c r="AQ152" i="31"/>
  <c r="AW152" i="31"/>
  <c r="BF152" i="31"/>
  <c r="AE152" i="31"/>
  <c r="BL152" i="31"/>
  <c r="AH152" i="31"/>
  <c r="M152" i="31"/>
  <c r="V152" i="31"/>
  <c r="BI152" i="31"/>
  <c r="S152" i="31"/>
  <c r="E14" i="32" l="1"/>
  <c r="E85" i="32"/>
  <c r="E108" i="32"/>
  <c r="O344" i="31"/>
  <c r="AS339" i="31"/>
  <c r="AJ21" i="31"/>
  <c r="AA21" i="31"/>
  <c r="X21" i="31"/>
  <c r="AV21" i="31"/>
  <c r="O21" i="31"/>
  <c r="AG21" i="31"/>
  <c r="BK345" i="31"/>
  <c r="O345" i="31"/>
  <c r="BH345" i="31"/>
  <c r="AJ345" i="31"/>
  <c r="BB20" i="31"/>
  <c r="AP20" i="31"/>
  <c r="BE20" i="31"/>
  <c r="O20" i="31"/>
  <c r="L20" i="31"/>
  <c r="AY19" i="31"/>
  <c r="AJ19" i="31"/>
  <c r="BK19" i="31"/>
  <c r="AG19" i="31"/>
  <c r="AA19" i="31"/>
  <c r="BB339" i="31"/>
  <c r="BN339" i="31"/>
  <c r="L339" i="31"/>
  <c r="U339" i="31"/>
  <c r="R339" i="31"/>
  <c r="AP339" i="31"/>
  <c r="AJ339" i="31"/>
  <c r="AD339" i="31"/>
  <c r="AY339" i="31"/>
  <c r="AM344" i="31"/>
  <c r="AD344" i="31"/>
  <c r="BH344" i="31"/>
  <c r="AJ344" i="31"/>
  <c r="BN344" i="31"/>
  <c r="AP344" i="31"/>
  <c r="AY336" i="31"/>
  <c r="AD336" i="31"/>
  <c r="AP336" i="31"/>
  <c r="BK336" i="31"/>
  <c r="AA20" i="31"/>
  <c r="AM20" i="31"/>
  <c r="AG20" i="31"/>
  <c r="AS20" i="31"/>
  <c r="AD20" i="31"/>
  <c r="AP19" i="31"/>
  <c r="O19" i="31"/>
  <c r="X19" i="31"/>
  <c r="U19" i="31"/>
  <c r="L19" i="31"/>
  <c r="BN309" i="31"/>
  <c r="X309" i="31"/>
  <c r="O309" i="31"/>
  <c r="BB309" i="31"/>
  <c r="AJ309" i="31"/>
  <c r="AV336" i="31"/>
  <c r="BN336" i="31"/>
  <c r="BE336" i="31"/>
  <c r="AG336" i="31"/>
  <c r="L336" i="31"/>
  <c r="AA339" i="31"/>
  <c r="AA344" i="31"/>
  <c r="BB344" i="31"/>
  <c r="X344" i="31"/>
  <c r="AS344" i="31"/>
  <c r="BK339" i="31"/>
  <c r="BH339" i="31"/>
  <c r="AV339" i="31"/>
  <c r="AM339" i="31"/>
  <c r="BH336" i="31"/>
  <c r="X336" i="31"/>
  <c r="AS336" i="31"/>
  <c r="R336" i="31"/>
  <c r="AA336" i="31"/>
  <c r="L309" i="31"/>
  <c r="U309" i="31"/>
  <c r="AA309" i="31"/>
  <c r="BH309" i="31"/>
  <c r="AS309" i="31"/>
  <c r="BP315" i="31"/>
  <c r="BR315" i="31"/>
  <c r="I339" i="31"/>
  <c r="BQ339" i="31"/>
  <c r="M98" i="31"/>
  <c r="J98" i="31"/>
  <c r="BO98" i="31"/>
  <c r="BL98" i="31"/>
  <c r="BQ345" i="31"/>
  <c r="R345" i="31"/>
  <c r="V298" i="31"/>
  <c r="BO298" i="31"/>
  <c r="P298" i="31"/>
  <c r="AW298" i="31"/>
  <c r="BF298" i="31"/>
  <c r="AZ298" i="31"/>
  <c r="AH298" i="31"/>
  <c r="BL298" i="31"/>
  <c r="AK298" i="31"/>
  <c r="BI298" i="31"/>
  <c r="AE298" i="31"/>
  <c r="J298" i="31"/>
  <c r="Y298" i="31"/>
  <c r="M298" i="31"/>
  <c r="BC298" i="31"/>
  <c r="AB298" i="31"/>
  <c r="S298" i="31"/>
  <c r="AK84" i="31"/>
  <c r="AZ84" i="31"/>
  <c r="BF84" i="31"/>
  <c r="AQ84" i="31"/>
  <c r="Y84" i="31"/>
  <c r="M84" i="31"/>
  <c r="AW84" i="31"/>
  <c r="V84" i="31"/>
  <c r="J84" i="31"/>
  <c r="AN84" i="31"/>
  <c r="BC84" i="31"/>
  <c r="P84" i="31"/>
  <c r="S84" i="31"/>
  <c r="AH84" i="31"/>
  <c r="BL84" i="31"/>
  <c r="BI84" i="31"/>
  <c r="AB84" i="31"/>
  <c r="BO84" i="31"/>
  <c r="AT84" i="31"/>
  <c r="AE84" i="31"/>
  <c r="BL73" i="31"/>
  <c r="BO73" i="31"/>
  <c r="M73" i="31"/>
  <c r="J73" i="31"/>
  <c r="BQ21" i="31"/>
  <c r="I21" i="31"/>
  <c r="BH21" i="31"/>
  <c r="BB21" i="31"/>
  <c r="BN21" i="31"/>
  <c r="AD21" i="31"/>
  <c r="AS345" i="31"/>
  <c r="AY345" i="31"/>
  <c r="X345" i="31"/>
  <c r="BN345" i="31"/>
  <c r="AV345" i="31"/>
  <c r="BK344" i="31"/>
  <c r="U344" i="31"/>
  <c r="L344" i="31"/>
  <c r="R20" i="31"/>
  <c r="AV20" i="31"/>
  <c r="U20" i="31"/>
  <c r="X20" i="31"/>
  <c r="BH20" i="31"/>
  <c r="X339" i="31"/>
  <c r="AD19" i="31"/>
  <c r="AV19" i="31"/>
  <c r="AP309" i="31"/>
  <c r="R309" i="31"/>
  <c r="AM309" i="31"/>
  <c r="AG309" i="31"/>
  <c r="AZ146" i="31"/>
  <c r="BF146" i="31"/>
  <c r="BC146" i="31"/>
  <c r="BO146" i="31"/>
  <c r="AQ146" i="31"/>
  <c r="AE146" i="31"/>
  <c r="AK146" i="31"/>
  <c r="AT146" i="31"/>
  <c r="AH146" i="31"/>
  <c r="AW146" i="31"/>
  <c r="V146" i="31"/>
  <c r="S146" i="31"/>
  <c r="AN146" i="31"/>
  <c r="Y146" i="31"/>
  <c r="BL146" i="31"/>
  <c r="J146" i="31"/>
  <c r="P146" i="31"/>
  <c r="M146" i="31"/>
  <c r="BI146" i="31"/>
  <c r="BQ344" i="31"/>
  <c r="BL87" i="31"/>
  <c r="J87" i="31"/>
  <c r="M87" i="31"/>
  <c r="BO87" i="31"/>
  <c r="BC335" i="31"/>
  <c r="AE335" i="31"/>
  <c r="AH335" i="31"/>
  <c r="V335" i="31"/>
  <c r="AB335" i="31"/>
  <c r="P335" i="31"/>
  <c r="AQ335" i="31"/>
  <c r="M335" i="31"/>
  <c r="BO335" i="31"/>
  <c r="AN335" i="31"/>
  <c r="BI335" i="31"/>
  <c r="J335" i="31"/>
  <c r="AT335" i="31"/>
  <c r="AZ335" i="31"/>
  <c r="BL335" i="31"/>
  <c r="G335" i="31"/>
  <c r="AW335" i="31"/>
  <c r="Y335" i="31"/>
  <c r="BF335" i="31"/>
  <c r="AK335" i="31"/>
  <c r="S335" i="31"/>
  <c r="AT290" i="31"/>
  <c r="AW290" i="31"/>
  <c r="BO290" i="31"/>
  <c r="BC290" i="31"/>
  <c r="BL290" i="31"/>
  <c r="AH290" i="31"/>
  <c r="AQ290" i="31"/>
  <c r="AK290" i="31"/>
  <c r="Y290" i="31"/>
  <c r="J290" i="31"/>
  <c r="AE290" i="31"/>
  <c r="M290" i="31"/>
  <c r="P290" i="31"/>
  <c r="AZ290" i="31"/>
  <c r="BF290" i="31"/>
  <c r="V290" i="31"/>
  <c r="BI290" i="31"/>
  <c r="S290" i="31"/>
  <c r="AB290" i="31"/>
  <c r="M36" i="31"/>
  <c r="J36" i="31"/>
  <c r="BO36" i="31"/>
  <c r="BL36" i="31"/>
  <c r="BR341" i="31"/>
  <c r="BP341" i="31"/>
  <c r="AT350" i="31"/>
  <c r="AQ350" i="31"/>
  <c r="BF350" i="31"/>
  <c r="AE350" i="31"/>
  <c r="AK350" i="31"/>
  <c r="AB350" i="31"/>
  <c r="P350" i="31"/>
  <c r="AH350" i="31"/>
  <c r="Y350" i="31"/>
  <c r="J350" i="31"/>
  <c r="S350" i="31"/>
  <c r="BI350" i="31"/>
  <c r="BO350" i="31"/>
  <c r="V350" i="31"/>
  <c r="AW350" i="31"/>
  <c r="BL350" i="31"/>
  <c r="AZ350" i="31"/>
  <c r="M350" i="31"/>
  <c r="BC350" i="31"/>
  <c r="R21" i="31"/>
  <c r="AS21" i="31"/>
  <c r="BE345" i="31"/>
  <c r="AG345" i="31"/>
  <c r="AA345" i="31"/>
  <c r="BF331" i="31"/>
  <c r="AE331" i="31"/>
  <c r="AQ331" i="31"/>
  <c r="AB331" i="31"/>
  <c r="S331" i="31"/>
  <c r="Y331" i="31"/>
  <c r="BL331" i="31"/>
  <c r="V331" i="31"/>
  <c r="BI331" i="31"/>
  <c r="BO331" i="31"/>
  <c r="M331" i="31"/>
  <c r="AH331" i="31"/>
  <c r="J331" i="31"/>
  <c r="P331" i="31"/>
  <c r="AZ331" i="31"/>
  <c r="AK331" i="31"/>
  <c r="AW331" i="31"/>
  <c r="BC331" i="31"/>
  <c r="AT331" i="31"/>
  <c r="I336" i="31"/>
  <c r="BQ336" i="31"/>
  <c r="AT323" i="31"/>
  <c r="AN323" i="31"/>
  <c r="V323" i="31"/>
  <c r="AB323" i="31"/>
  <c r="J323" i="31"/>
  <c r="BC323" i="31"/>
  <c r="BF323" i="31"/>
  <c r="S323" i="31"/>
  <c r="P323" i="31"/>
  <c r="AQ323" i="31"/>
  <c r="BO323" i="31"/>
  <c r="M323" i="31"/>
  <c r="AK323" i="31"/>
  <c r="AZ323" i="31"/>
  <c r="AW323" i="31"/>
  <c r="G323" i="31"/>
  <c r="BI323" i="31"/>
  <c r="AE323" i="31"/>
  <c r="AH323" i="31"/>
  <c r="BL323" i="31"/>
  <c r="Y323" i="31"/>
  <c r="BL327" i="31"/>
  <c r="J327" i="31"/>
  <c r="BF327" i="31"/>
  <c r="BO327" i="31"/>
  <c r="V327" i="31"/>
  <c r="AQ327" i="31"/>
  <c r="AZ327" i="31"/>
  <c r="BI327" i="31"/>
  <c r="AN327" i="31"/>
  <c r="BC327" i="31"/>
  <c r="AW327" i="31"/>
  <c r="AT327" i="31"/>
  <c r="AK327" i="31"/>
  <c r="AB327" i="31"/>
  <c r="AE327" i="31"/>
  <c r="M327" i="31"/>
  <c r="P327" i="31"/>
  <c r="Y327" i="31"/>
  <c r="AH327" i="31"/>
  <c r="S327" i="31"/>
  <c r="G327" i="31"/>
  <c r="U21" i="31"/>
  <c r="AY21" i="31"/>
  <c r="BK21" i="31"/>
  <c r="L21" i="31"/>
  <c r="BE21" i="31"/>
  <c r="AM21" i="31"/>
  <c r="AP345" i="31"/>
  <c r="L345" i="31"/>
  <c r="BB345" i="31"/>
  <c r="U345" i="31"/>
  <c r="AM345" i="31"/>
  <c r="AD345" i="31"/>
  <c r="AY344" i="31"/>
  <c r="AV344" i="31"/>
  <c r="BE344" i="31"/>
  <c r="R344" i="31"/>
  <c r="AG344" i="31"/>
  <c r="AW352" i="31"/>
  <c r="AQ352" i="31"/>
  <c r="AT352" i="31"/>
  <c r="P352" i="31"/>
  <c r="AN352" i="31"/>
  <c r="S352" i="31"/>
  <c r="BC352" i="31"/>
  <c r="BF352" i="31"/>
  <c r="Y352" i="31"/>
  <c r="V352" i="31"/>
  <c r="M352" i="31"/>
  <c r="AB352" i="31"/>
  <c r="AZ352" i="31"/>
  <c r="BO352" i="31"/>
  <c r="J352" i="31"/>
  <c r="BL352" i="31"/>
  <c r="BI352" i="31"/>
  <c r="J35" i="31"/>
  <c r="BO35" i="31"/>
  <c r="M35" i="31"/>
  <c r="BL35" i="31"/>
  <c r="O339" i="31"/>
  <c r="J90" i="31"/>
  <c r="BO90" i="31"/>
  <c r="M90" i="31"/>
  <c r="BL90" i="31"/>
  <c r="M99" i="31"/>
  <c r="BO99" i="31"/>
  <c r="J99" i="31"/>
  <c r="BL99" i="31"/>
  <c r="BF162" i="31"/>
  <c r="AZ162" i="31"/>
  <c r="AK162" i="31"/>
  <c r="AT162" i="31"/>
  <c r="AB162" i="31"/>
  <c r="M162" i="31"/>
  <c r="V162" i="31"/>
  <c r="P162" i="31"/>
  <c r="AE162" i="31"/>
  <c r="BC162" i="31"/>
  <c r="BI162" i="31"/>
  <c r="S162" i="31"/>
  <c r="BL162" i="31"/>
  <c r="AQ162" i="31"/>
  <c r="AW162" i="31"/>
  <c r="BO162" i="31"/>
  <c r="J162" i="31"/>
  <c r="AH162" i="31"/>
  <c r="Y162" i="31"/>
  <c r="BL346" i="31"/>
  <c r="S346" i="31"/>
  <c r="AH346" i="31"/>
  <c r="BI346" i="31"/>
  <c r="BF346" i="31"/>
  <c r="E202" i="32"/>
  <c r="AZ346" i="31"/>
  <c r="AQ346" i="31"/>
  <c r="AK346" i="31"/>
  <c r="AT346" i="31"/>
  <c r="AB346" i="31"/>
  <c r="M346" i="31"/>
  <c r="BO346" i="31"/>
  <c r="AN346" i="31"/>
  <c r="V346" i="31"/>
  <c r="Y346" i="31"/>
  <c r="BC346" i="31"/>
  <c r="AW346" i="31"/>
  <c r="P346" i="31"/>
  <c r="AE346" i="31"/>
  <c r="O336" i="31"/>
  <c r="AY20" i="31"/>
  <c r="I20" i="31"/>
  <c r="BQ20" i="31"/>
  <c r="AJ20" i="31"/>
  <c r="BK20" i="31"/>
  <c r="BN20" i="31"/>
  <c r="BE339" i="31"/>
  <c r="AG339" i="31"/>
  <c r="R19" i="31"/>
  <c r="BB19" i="31"/>
  <c r="BQ19" i="31"/>
  <c r="I19" i="31"/>
  <c r="BH19" i="31"/>
  <c r="AS19" i="31"/>
  <c r="AM19" i="31"/>
  <c r="AV309" i="31"/>
  <c r="BE309" i="31"/>
  <c r="I309" i="31"/>
  <c r="BQ309" i="31"/>
  <c r="BK309" i="31"/>
  <c r="AY309" i="31"/>
  <c r="E169" i="32" l="1"/>
  <c r="AV346" i="31"/>
  <c r="BK323" i="31"/>
  <c r="AM346" i="31"/>
  <c r="R335" i="31"/>
  <c r="AV335" i="31"/>
  <c r="AS335" i="31"/>
  <c r="BN335" i="31"/>
  <c r="AA335" i="31"/>
  <c r="BB335" i="31"/>
  <c r="AS346" i="31"/>
  <c r="AJ335" i="31"/>
  <c r="BE335" i="31"/>
  <c r="BK335" i="31"/>
  <c r="BH335" i="31"/>
  <c r="AP335" i="31"/>
  <c r="AG335" i="31"/>
  <c r="AG323" i="31"/>
  <c r="AV323" i="31"/>
  <c r="BN323" i="31"/>
  <c r="BE323" i="31"/>
  <c r="U323" i="31"/>
  <c r="AM327" i="31"/>
  <c r="AD323" i="31"/>
  <c r="AY323" i="31"/>
  <c r="AP323" i="31"/>
  <c r="BB323" i="31"/>
  <c r="AM323" i="31"/>
  <c r="X323" i="31"/>
  <c r="BH323" i="31"/>
  <c r="AJ323" i="31"/>
  <c r="O323" i="31"/>
  <c r="AS323" i="31"/>
  <c r="O327" i="31"/>
  <c r="AJ327" i="31"/>
  <c r="U327" i="31"/>
  <c r="BK327" i="31"/>
  <c r="BP336" i="31"/>
  <c r="BR336" i="31"/>
  <c r="BQ346" i="31"/>
  <c r="BB346" i="31"/>
  <c r="BN346" i="31"/>
  <c r="AJ346" i="31"/>
  <c r="BE346" i="31"/>
  <c r="BK346" i="31"/>
  <c r="R327" i="31"/>
  <c r="L327" i="31"/>
  <c r="AS327" i="31"/>
  <c r="BH327" i="31"/>
  <c r="BN327" i="31"/>
  <c r="AN178" i="31"/>
  <c r="AQ178" i="31"/>
  <c r="AB178" i="31"/>
  <c r="J178" i="31"/>
  <c r="AW178" i="31"/>
  <c r="P178" i="31"/>
  <c r="AZ178" i="31"/>
  <c r="AE178" i="31"/>
  <c r="AT178" i="31"/>
  <c r="BF178" i="31"/>
  <c r="AH178" i="31"/>
  <c r="BI178" i="31"/>
  <c r="BC178" i="31"/>
  <c r="M178" i="31"/>
  <c r="S178" i="31"/>
  <c r="BL178" i="31"/>
  <c r="V178" i="31"/>
  <c r="Y178" i="31"/>
  <c r="BO178" i="31"/>
  <c r="AZ272" i="31"/>
  <c r="BL272" i="31"/>
  <c r="AN272" i="31"/>
  <c r="BI272" i="31"/>
  <c r="AQ272" i="31"/>
  <c r="AW272" i="31"/>
  <c r="S272" i="31"/>
  <c r="AT272" i="31"/>
  <c r="BO272" i="31"/>
  <c r="M272" i="31"/>
  <c r="BF272" i="31"/>
  <c r="J272" i="31"/>
  <c r="P272" i="31"/>
  <c r="AE272" i="31"/>
  <c r="BC272" i="31"/>
  <c r="AH272" i="31"/>
  <c r="AK272" i="31"/>
  <c r="BC139" i="31"/>
  <c r="BO139" i="31"/>
  <c r="AZ139" i="31"/>
  <c r="AT139" i="31"/>
  <c r="M139" i="31"/>
  <c r="AB139" i="31"/>
  <c r="P139" i="31"/>
  <c r="J139" i="31"/>
  <c r="AW139" i="31"/>
  <c r="AQ139" i="31"/>
  <c r="AE139" i="31"/>
  <c r="AK139" i="31"/>
  <c r="BI139" i="31"/>
  <c r="V139" i="31"/>
  <c r="Y139" i="31"/>
  <c r="S139" i="31"/>
  <c r="BF139" i="31"/>
  <c r="BL139" i="31"/>
  <c r="AN139" i="31"/>
  <c r="AZ273" i="31"/>
  <c r="AE273" i="31"/>
  <c r="AW273" i="31"/>
  <c r="AT273" i="31"/>
  <c r="BO273" i="31"/>
  <c r="J273" i="31"/>
  <c r="BL273" i="31"/>
  <c r="M273" i="31"/>
  <c r="BC273" i="31"/>
  <c r="AK273" i="31"/>
  <c r="P273" i="31"/>
  <c r="BF273" i="31"/>
  <c r="AN273" i="31"/>
  <c r="S273" i="31"/>
  <c r="AH273" i="31"/>
  <c r="BI273" i="31"/>
  <c r="AQ273" i="31"/>
  <c r="BQ335" i="31"/>
  <c r="I335" i="31"/>
  <c r="L335" i="31"/>
  <c r="U335" i="31"/>
  <c r="BR344" i="31"/>
  <c r="BP344" i="31"/>
  <c r="BP21" i="31"/>
  <c r="BR21" i="31"/>
  <c r="P308" i="31"/>
  <c r="M308" i="31"/>
  <c r="AW308" i="31"/>
  <c r="J308" i="31"/>
  <c r="BL308" i="31"/>
  <c r="S308" i="31"/>
  <c r="AT308" i="31"/>
  <c r="AE308" i="31"/>
  <c r="Y308" i="31"/>
  <c r="AZ308" i="31"/>
  <c r="V308" i="31"/>
  <c r="AB308" i="31"/>
  <c r="AH308" i="31"/>
  <c r="AN308" i="31"/>
  <c r="BI308" i="31"/>
  <c r="AK308" i="31"/>
  <c r="BO308" i="31"/>
  <c r="BC308" i="31"/>
  <c r="BF308" i="31"/>
  <c r="BR345" i="31"/>
  <c r="BP345" i="31"/>
  <c r="R346" i="31"/>
  <c r="BC141" i="31"/>
  <c r="BI141" i="31"/>
  <c r="BL141" i="31"/>
  <c r="AE141" i="31"/>
  <c r="AB141" i="31"/>
  <c r="Y141" i="31"/>
  <c r="S141" i="31"/>
  <c r="AZ141" i="31"/>
  <c r="BO141" i="31"/>
  <c r="P141" i="31"/>
  <c r="J141" i="31"/>
  <c r="BF141" i="31"/>
  <c r="AQ141" i="31"/>
  <c r="AK141" i="31"/>
  <c r="AN141" i="31"/>
  <c r="AT141" i="31"/>
  <c r="M141" i="31"/>
  <c r="AW141" i="31"/>
  <c r="V141" i="31"/>
  <c r="BF135" i="31"/>
  <c r="V135" i="31"/>
  <c r="AW135" i="31"/>
  <c r="BO135" i="31"/>
  <c r="AT135" i="31"/>
  <c r="BC135" i="31"/>
  <c r="AZ135" i="31"/>
  <c r="AE135" i="31"/>
  <c r="AN135" i="31"/>
  <c r="P135" i="31"/>
  <c r="S135" i="31"/>
  <c r="Y135" i="31"/>
  <c r="AK135" i="31"/>
  <c r="BI135" i="31"/>
  <c r="AH135" i="31"/>
  <c r="M135" i="31"/>
  <c r="AQ135" i="31"/>
  <c r="BL135" i="31"/>
  <c r="J135" i="31"/>
  <c r="BR309" i="31"/>
  <c r="BP309" i="31"/>
  <c r="BR19" i="31"/>
  <c r="BP19" i="31"/>
  <c r="BR20" i="31"/>
  <c r="BP20" i="31"/>
  <c r="AD346" i="31"/>
  <c r="X346" i="31"/>
  <c r="L346" i="31"/>
  <c r="AP346" i="31"/>
  <c r="BH346" i="31"/>
  <c r="AG327" i="31"/>
  <c r="AD327" i="31"/>
  <c r="AV327" i="31"/>
  <c r="AY327" i="31"/>
  <c r="BE327" i="31"/>
  <c r="AK324" i="31"/>
  <c r="P324" i="31"/>
  <c r="AT324" i="31"/>
  <c r="S324" i="31"/>
  <c r="J324" i="31"/>
  <c r="M324" i="31"/>
  <c r="BI324" i="31"/>
  <c r="V324" i="31"/>
  <c r="BO324" i="31"/>
  <c r="AQ324" i="31"/>
  <c r="AN324" i="31"/>
  <c r="AZ324" i="31"/>
  <c r="AB324" i="31"/>
  <c r="Y324" i="31"/>
  <c r="AH324" i="31"/>
  <c r="BC324" i="31"/>
  <c r="BF324" i="31"/>
  <c r="BL324" i="31"/>
  <c r="G324" i="31"/>
  <c r="AE324" i="31"/>
  <c r="AW324" i="31"/>
  <c r="I323" i="31"/>
  <c r="BQ323" i="31"/>
  <c r="BL65" i="31"/>
  <c r="M65" i="31"/>
  <c r="BO65" i="31"/>
  <c r="J65" i="31"/>
  <c r="M59" i="31"/>
  <c r="BL59" i="31"/>
  <c r="J59" i="31"/>
  <c r="BO59" i="31"/>
  <c r="BQ84" i="31"/>
  <c r="BI299" i="31"/>
  <c r="M299" i="31"/>
  <c r="V299" i="31"/>
  <c r="BL299" i="31"/>
  <c r="BC299" i="31"/>
  <c r="AW299" i="31"/>
  <c r="BO299" i="31"/>
  <c r="P299" i="31"/>
  <c r="J299" i="31"/>
  <c r="AH299" i="31"/>
  <c r="Y299" i="31"/>
  <c r="AK299" i="31"/>
  <c r="S299" i="31"/>
  <c r="AB299" i="31"/>
  <c r="AE299" i="31"/>
  <c r="AN299" i="31"/>
  <c r="BF299" i="31"/>
  <c r="AZ299" i="31"/>
  <c r="AT299" i="31"/>
  <c r="BR339" i="31"/>
  <c r="BP339" i="31"/>
  <c r="O346" i="31"/>
  <c r="U346" i="31"/>
  <c r="AA346" i="31"/>
  <c r="AY346" i="31"/>
  <c r="AG346" i="31"/>
  <c r="X327" i="31"/>
  <c r="AA327" i="31"/>
  <c r="BB327" i="31"/>
  <c r="AP327" i="31"/>
  <c r="I327" i="31"/>
  <c r="BQ327" i="31"/>
  <c r="L323" i="31"/>
  <c r="R323" i="31"/>
  <c r="AA323" i="31"/>
  <c r="BO43" i="31"/>
  <c r="J43" i="31"/>
  <c r="M43" i="31"/>
  <c r="BL43" i="31"/>
  <c r="M68" i="31"/>
  <c r="BO68" i="31"/>
  <c r="BL68" i="31"/>
  <c r="J68" i="31"/>
  <c r="X335" i="31"/>
  <c r="AY335" i="31"/>
  <c r="AM335" i="31"/>
  <c r="O335" i="31"/>
  <c r="AD335" i="31"/>
  <c r="AW151" i="31"/>
  <c r="BL151" i="31"/>
  <c r="J151" i="31"/>
  <c r="P151" i="31"/>
  <c r="S151" i="31"/>
  <c r="AN151" i="31"/>
  <c r="BI151" i="31"/>
  <c r="AQ151" i="31"/>
  <c r="BC151" i="31"/>
  <c r="AT151" i="31"/>
  <c r="V151" i="31"/>
  <c r="M151" i="31"/>
  <c r="BF151" i="31"/>
  <c r="AB151" i="31"/>
  <c r="AZ151" i="31"/>
  <c r="Y151" i="31"/>
  <c r="BO151" i="31"/>
  <c r="AE151" i="31"/>
  <c r="AH151" i="31"/>
  <c r="BP323" i="31" l="1"/>
  <c r="BR323" i="31"/>
  <c r="AZ132" i="31"/>
  <c r="G14" i="6"/>
  <c r="BP327" i="31"/>
  <c r="BR327" i="31"/>
  <c r="BK324" i="31"/>
  <c r="X324" i="31"/>
  <c r="AP324" i="31"/>
  <c r="L324" i="31"/>
  <c r="O324" i="31"/>
  <c r="AQ132" i="31"/>
  <c r="BI132" i="31"/>
  <c r="P132" i="31"/>
  <c r="BC132" i="31"/>
  <c r="AW132" i="31"/>
  <c r="BR346" i="31"/>
  <c r="BP346" i="31"/>
  <c r="AN314" i="31"/>
  <c r="AK314" i="31"/>
  <c r="S314" i="31"/>
  <c r="AT314" i="31"/>
  <c r="BL314" i="31"/>
  <c r="AZ314" i="31"/>
  <c r="BC314" i="31"/>
  <c r="J314" i="31"/>
  <c r="V314" i="31"/>
  <c r="Y314" i="31"/>
  <c r="P314" i="31"/>
  <c r="BI314" i="31"/>
  <c r="AE314" i="31"/>
  <c r="AB314" i="31"/>
  <c r="BO314" i="31"/>
  <c r="M314" i="31"/>
  <c r="BF314" i="31"/>
  <c r="AW314" i="31"/>
  <c r="AH314" i="31"/>
  <c r="BL132" i="31"/>
  <c r="S132" i="31"/>
  <c r="BO132" i="31"/>
  <c r="AZ284" i="31"/>
  <c r="AQ284" i="31"/>
  <c r="Y284" i="31"/>
  <c r="AW284" i="31"/>
  <c r="BI284" i="31"/>
  <c r="BL284" i="31"/>
  <c r="BF284" i="31"/>
  <c r="BO284" i="31"/>
  <c r="V284" i="31"/>
  <c r="AB284" i="31"/>
  <c r="AN284" i="31"/>
  <c r="AT284" i="31"/>
  <c r="J284" i="31"/>
  <c r="S284" i="31"/>
  <c r="M284" i="31"/>
  <c r="P284" i="31"/>
  <c r="BC284" i="31"/>
  <c r="AV324" i="31"/>
  <c r="BE324" i="31"/>
  <c r="AA324" i="31"/>
  <c r="BN324" i="31"/>
  <c r="BQ324" i="31"/>
  <c r="I324" i="31"/>
  <c r="AJ324" i="31"/>
  <c r="M132" i="31"/>
  <c r="AK132" i="31"/>
  <c r="AN132" i="31"/>
  <c r="V132" i="31"/>
  <c r="BP335" i="31"/>
  <c r="BR335" i="31"/>
  <c r="M282" i="31"/>
  <c r="J282" i="31"/>
  <c r="AT282" i="31"/>
  <c r="AB282" i="31"/>
  <c r="BF282" i="31"/>
  <c r="BO282" i="31"/>
  <c r="AW282" i="31"/>
  <c r="BL282" i="31"/>
  <c r="BC282" i="31"/>
  <c r="AQ282" i="31"/>
  <c r="AN282" i="31"/>
  <c r="P282" i="31"/>
  <c r="V282" i="31"/>
  <c r="Y282" i="31"/>
  <c r="S282" i="31"/>
  <c r="AZ282" i="31"/>
  <c r="BI282" i="31"/>
  <c r="AG324" i="31"/>
  <c r="AM324" i="31"/>
  <c r="BH324" i="31"/>
  <c r="AS324" i="31"/>
  <c r="BL351" i="31"/>
  <c r="M351" i="31"/>
  <c r="J351" i="31"/>
  <c r="BI351" i="31"/>
  <c r="AB351" i="31"/>
  <c r="AQ351" i="31"/>
  <c r="BF351" i="31"/>
  <c r="BO351" i="31"/>
  <c r="Y351" i="31"/>
  <c r="BC351" i="31"/>
  <c r="AZ351" i="31"/>
  <c r="AW351" i="31"/>
  <c r="AE351" i="31"/>
  <c r="AT351" i="31"/>
  <c r="AK351" i="31"/>
  <c r="AH351" i="31"/>
  <c r="V351" i="31"/>
  <c r="S351" i="31"/>
  <c r="P351" i="31"/>
  <c r="AD324" i="31"/>
  <c r="BB324" i="31"/>
  <c r="AY324" i="31"/>
  <c r="U324" i="31"/>
  <c r="R324" i="31"/>
  <c r="BO40" i="31"/>
  <c r="M40" i="31"/>
  <c r="BL40" i="31"/>
  <c r="J40" i="31"/>
  <c r="J132" i="31"/>
  <c r="AH132" i="31"/>
  <c r="Y132" i="31"/>
  <c r="AE132" i="31"/>
  <c r="AT132" i="31"/>
  <c r="BF132" i="31"/>
  <c r="P285" i="31" l="1"/>
  <c r="Y285" i="31"/>
  <c r="M285" i="31"/>
  <c r="AT285" i="31"/>
  <c r="BL285" i="31"/>
  <c r="BC285" i="31"/>
  <c r="BF285" i="31"/>
  <c r="BI285" i="31"/>
  <c r="J285" i="31"/>
  <c r="AB285" i="31"/>
  <c r="V285" i="31"/>
  <c r="S285" i="31"/>
  <c r="AN285" i="31"/>
  <c r="AQ285" i="31"/>
  <c r="BO285" i="31"/>
  <c r="AZ285" i="31"/>
  <c r="AW285" i="31"/>
  <c r="AK17" i="31"/>
  <c r="BC17" i="31"/>
  <c r="AQ17" i="31"/>
  <c r="AB17" i="31"/>
  <c r="V17" i="31"/>
  <c r="BL17" i="31"/>
  <c r="BO17" i="31"/>
  <c r="AZ17" i="31"/>
  <c r="AT17" i="31"/>
  <c r="M17" i="31"/>
  <c r="AH17" i="31"/>
  <c r="Y17" i="31"/>
  <c r="BI17" i="31"/>
  <c r="BF17" i="31"/>
  <c r="G17" i="31"/>
  <c r="G14" i="31" s="1"/>
  <c r="P17" i="31"/>
  <c r="S17" i="31"/>
  <c r="J17" i="31"/>
  <c r="AE17" i="31"/>
  <c r="AW17" i="31"/>
  <c r="AN17" i="31"/>
  <c r="G23" i="6"/>
  <c r="BR324" i="31"/>
  <c r="BP324" i="31"/>
  <c r="AH322" i="31"/>
  <c r="AK322" i="31"/>
  <c r="Y322" i="31"/>
  <c r="BO322" i="31"/>
  <c r="G322" i="31"/>
  <c r="BC322" i="31"/>
  <c r="M322" i="31"/>
  <c r="J322" i="31"/>
  <c r="BL322" i="31"/>
  <c r="BK322" i="31" s="1"/>
  <c r="AE322" i="31"/>
  <c r="AQ322" i="31"/>
  <c r="AN322" i="31"/>
  <c r="BI322" i="31"/>
  <c r="BH322" i="31" s="1"/>
  <c r="V322" i="31"/>
  <c r="P322" i="31"/>
  <c r="AW322" i="31"/>
  <c r="AB322" i="31"/>
  <c r="AA322" i="31" s="1"/>
  <c r="BF322" i="31"/>
  <c r="AT322" i="31"/>
  <c r="S322" i="31"/>
  <c r="AZ322" i="31"/>
  <c r="AY322" i="31" s="1"/>
  <c r="BO37" i="31"/>
  <c r="J37" i="31"/>
  <c r="M37" i="31"/>
  <c r="BL37" i="31"/>
  <c r="J83" i="31"/>
  <c r="BL83" i="31"/>
  <c r="BO83" i="31"/>
  <c r="M83" i="31"/>
  <c r="AH313" i="31"/>
  <c r="J313" i="31"/>
  <c r="BC313" i="31"/>
  <c r="V313" i="31"/>
  <c r="G313" i="31"/>
  <c r="AW313" i="31"/>
  <c r="AK313" i="31"/>
  <c r="S313" i="31"/>
  <c r="AE313" i="31"/>
  <c r="BL313" i="31"/>
  <c r="Y313" i="31"/>
  <c r="BF313" i="31"/>
  <c r="P313" i="31"/>
  <c r="O313" i="31" s="1"/>
  <c r="BO313" i="31"/>
  <c r="AQ313" i="31"/>
  <c r="AT313" i="31"/>
  <c r="AB313" i="31"/>
  <c r="AA313" i="31" s="1"/>
  <c r="BI313" i="31"/>
  <c r="AZ313" i="31"/>
  <c r="AN313" i="31"/>
  <c r="M313" i="31"/>
  <c r="L313" i="31" s="1"/>
  <c r="AT127" i="31"/>
  <c r="BO127" i="31"/>
  <c r="BF127" i="31"/>
  <c r="BI127" i="31"/>
  <c r="AW127" i="31"/>
  <c r="AN127" i="31"/>
  <c r="AQ127" i="31"/>
  <c r="AZ127" i="31"/>
  <c r="P127" i="31"/>
  <c r="BC127" i="31"/>
  <c r="AE127" i="31"/>
  <c r="AK127" i="31"/>
  <c r="AB127" i="31"/>
  <c r="M127" i="31"/>
  <c r="BL127" i="31"/>
  <c r="J127" i="31"/>
  <c r="S127" i="31"/>
  <c r="V127" i="31"/>
  <c r="AH127" i="31"/>
  <c r="BC140" i="31"/>
  <c r="BO140" i="31"/>
  <c r="BL140" i="31"/>
  <c r="AN140" i="31"/>
  <c r="S140" i="31"/>
  <c r="AW140" i="31"/>
  <c r="BF140" i="31"/>
  <c r="AT140" i="31"/>
  <c r="Y140" i="31"/>
  <c r="AK140" i="31"/>
  <c r="AB140" i="31"/>
  <c r="AE140" i="31"/>
  <c r="V140" i="31"/>
  <c r="AZ140" i="31"/>
  <c r="AQ140" i="31"/>
  <c r="M140" i="31"/>
  <c r="J140" i="31"/>
  <c r="P140" i="31"/>
  <c r="BI140" i="31"/>
  <c r="AN274" i="31"/>
  <c r="AQ274" i="31"/>
  <c r="S274" i="31"/>
  <c r="BI274" i="31"/>
  <c r="BF274" i="31"/>
  <c r="AK274" i="31"/>
  <c r="AH274" i="31"/>
  <c r="AZ274" i="31"/>
  <c r="AT274" i="31"/>
  <c r="AE274" i="31"/>
  <c r="P274" i="31"/>
  <c r="M274" i="31"/>
  <c r="BL274" i="31"/>
  <c r="J274" i="31"/>
  <c r="BO274" i="31"/>
  <c r="BC274" i="31"/>
  <c r="AW274" i="31"/>
  <c r="BI155" i="31"/>
  <c r="BL155" i="31"/>
  <c r="P155" i="31"/>
  <c r="AH155" i="31"/>
  <c r="BC155" i="31"/>
  <c r="J39" i="31"/>
  <c r="M39" i="31"/>
  <c r="BO39" i="31"/>
  <c r="BL39" i="31"/>
  <c r="M348" i="31"/>
  <c r="P348" i="31"/>
  <c r="AH348" i="31"/>
  <c r="AQ348" i="31"/>
  <c r="BF348" i="31"/>
  <c r="S348" i="31"/>
  <c r="BL348" i="31"/>
  <c r="BC348" i="31"/>
  <c r="BO348" i="31"/>
  <c r="AT348" i="31"/>
  <c r="BI348" i="31"/>
  <c r="AW348" i="31"/>
  <c r="Y348" i="31"/>
  <c r="AB348" i="31"/>
  <c r="AE348" i="31"/>
  <c r="AK348" i="31"/>
  <c r="V348" i="31"/>
  <c r="J348" i="31"/>
  <c r="AZ348" i="31"/>
  <c r="J44" i="31"/>
  <c r="BO44" i="31"/>
  <c r="BL44" i="31"/>
  <c r="M44" i="31"/>
  <c r="BO258" i="31"/>
  <c r="P258" i="31"/>
  <c r="Y258" i="31"/>
  <c r="AB258" i="31"/>
  <c r="AH258" i="31"/>
  <c r="V258" i="31"/>
  <c r="J258" i="31"/>
  <c r="AN258" i="31"/>
  <c r="BC258" i="31"/>
  <c r="BI258" i="31"/>
  <c r="BL258" i="31"/>
  <c r="AZ258" i="31"/>
  <c r="BF258" i="31"/>
  <c r="AE258" i="31"/>
  <c r="AT258" i="31"/>
  <c r="AK258" i="31"/>
  <c r="AQ258" i="31"/>
  <c r="M258" i="31"/>
  <c r="AW258" i="31"/>
  <c r="J67" i="31"/>
  <c r="BO67" i="31"/>
  <c r="BL67" i="31"/>
  <c r="M67" i="31"/>
  <c r="E130" i="32" l="1"/>
  <c r="E167" i="32"/>
  <c r="AP313" i="31"/>
  <c r="X313" i="31"/>
  <c r="BB313" i="31"/>
  <c r="AD313" i="31"/>
  <c r="AY313" i="31"/>
  <c r="AJ313" i="31"/>
  <c r="BE322" i="31"/>
  <c r="U322" i="31"/>
  <c r="AD322" i="31"/>
  <c r="BB322" i="31"/>
  <c r="AJ322" i="31"/>
  <c r="R322" i="31"/>
  <c r="AV322" i="31"/>
  <c r="AM322" i="31"/>
  <c r="BN322" i="31"/>
  <c r="M155" i="31"/>
  <c r="AN155" i="31"/>
  <c r="AB155" i="31"/>
  <c r="J138" i="31"/>
  <c r="V138" i="31"/>
  <c r="Y138" i="31"/>
  <c r="BO138" i="31"/>
  <c r="I322" i="31"/>
  <c r="BQ322" i="31"/>
  <c r="AM17" i="31"/>
  <c r="AN14" i="31"/>
  <c r="R17" i="31"/>
  <c r="S14" i="31"/>
  <c r="BH17" i="31"/>
  <c r="BI14" i="31"/>
  <c r="AS17" i="31"/>
  <c r="AT14" i="31"/>
  <c r="U17" i="31"/>
  <c r="V14" i="31"/>
  <c r="AJ17" i="31"/>
  <c r="AK14" i="31"/>
  <c r="BL64" i="31"/>
  <c r="S155" i="31"/>
  <c r="BO42" i="31"/>
  <c r="V343" i="31"/>
  <c r="Y343" i="31"/>
  <c r="S343" i="31"/>
  <c r="AH343" i="31"/>
  <c r="BO155" i="31"/>
  <c r="Y155" i="31"/>
  <c r="AQ155" i="31"/>
  <c r="M138" i="31"/>
  <c r="AE138" i="31"/>
  <c r="AT138" i="31"/>
  <c r="S138" i="31"/>
  <c r="BC138" i="31"/>
  <c r="BH313" i="31"/>
  <c r="BN313" i="31"/>
  <c r="BK313" i="31"/>
  <c r="AV313" i="31"/>
  <c r="I313" i="31"/>
  <c r="BQ313" i="31"/>
  <c r="AS322" i="31"/>
  <c r="O322" i="31"/>
  <c r="AP322" i="31"/>
  <c r="L322" i="31"/>
  <c r="X322" i="31"/>
  <c r="AV17" i="31"/>
  <c r="AW14" i="31"/>
  <c r="O17" i="31"/>
  <c r="P14" i="31"/>
  <c r="X17" i="31"/>
  <c r="Y14" i="31"/>
  <c r="AY17" i="31"/>
  <c r="AZ14" i="31"/>
  <c r="AA17" i="31"/>
  <c r="AB14" i="31"/>
  <c r="AK343" i="31"/>
  <c r="AW343" i="31"/>
  <c r="BO343" i="31"/>
  <c r="BF343" i="31"/>
  <c r="P343" i="31"/>
  <c r="V155" i="31"/>
  <c r="AW275" i="31"/>
  <c r="BL275" i="31"/>
  <c r="AT275" i="31"/>
  <c r="BF275" i="31"/>
  <c r="M275" i="31"/>
  <c r="S275" i="31"/>
  <c r="AE275" i="31"/>
  <c r="BC275" i="31"/>
  <c r="AZ275" i="31"/>
  <c r="BI275" i="31"/>
  <c r="P275" i="31"/>
  <c r="BO275" i="31"/>
  <c r="J275" i="31"/>
  <c r="AQ275" i="31"/>
  <c r="AK275" i="31"/>
  <c r="AH275" i="31"/>
  <c r="AN275" i="31"/>
  <c r="BI138" i="31"/>
  <c r="AQ138" i="31"/>
  <c r="AB138" i="31"/>
  <c r="BF138" i="31"/>
  <c r="AN138" i="31"/>
  <c r="AG313" i="31"/>
  <c r="BF155" i="31"/>
  <c r="BI26" i="31"/>
  <c r="BC26" i="31"/>
  <c r="AK26" i="31"/>
  <c r="BO26" i="31"/>
  <c r="Y26" i="31"/>
  <c r="S26" i="31"/>
  <c r="AB26" i="31"/>
  <c r="P26" i="31"/>
  <c r="M26" i="31"/>
  <c r="AZ26" i="31"/>
  <c r="BL26" i="31"/>
  <c r="J26" i="31"/>
  <c r="AQ26" i="31"/>
  <c r="AE26" i="31"/>
  <c r="AW26" i="31"/>
  <c r="AT26" i="31"/>
  <c r="AH26" i="31"/>
  <c r="AN26" i="31"/>
  <c r="G26" i="31"/>
  <c r="BF26" i="31"/>
  <c r="V26" i="31"/>
  <c r="AW261" i="31"/>
  <c r="BF261" i="31"/>
  <c r="M261" i="31"/>
  <c r="Y261" i="31"/>
  <c r="AQ261" i="31"/>
  <c r="P261" i="31"/>
  <c r="AB261" i="31"/>
  <c r="J261" i="31"/>
  <c r="BI261" i="31"/>
  <c r="BO261" i="31"/>
  <c r="S261" i="31"/>
  <c r="AH261" i="31"/>
  <c r="BL261" i="31"/>
  <c r="AE261" i="31"/>
  <c r="BC261" i="31"/>
  <c r="AZ261" i="31"/>
  <c r="AT261" i="31"/>
  <c r="V261" i="31"/>
  <c r="AK261" i="31"/>
  <c r="AD17" i="31"/>
  <c r="AE14" i="31"/>
  <c r="AG17" i="31"/>
  <c r="AH14" i="31"/>
  <c r="BN17" i="31"/>
  <c r="BO14" i="31"/>
  <c r="AP17" i="31"/>
  <c r="AQ14" i="31"/>
  <c r="J155" i="31"/>
  <c r="M64" i="31"/>
  <c r="J64" i="31"/>
  <c r="BL42" i="31"/>
  <c r="J343" i="31"/>
  <c r="AB343" i="31"/>
  <c r="AT343" i="31"/>
  <c r="BL343" i="31"/>
  <c r="AQ343" i="31"/>
  <c r="BO64" i="31"/>
  <c r="M42" i="31"/>
  <c r="J42" i="31"/>
  <c r="AZ155" i="31"/>
  <c r="AZ343" i="31"/>
  <c r="AE343" i="31"/>
  <c r="BI343" i="31"/>
  <c r="BC343" i="31"/>
  <c r="M343" i="31"/>
  <c r="AK155" i="31"/>
  <c r="P138" i="31"/>
  <c r="AZ138" i="31"/>
  <c r="AK138" i="31"/>
  <c r="AW138" i="31"/>
  <c r="BL138" i="31"/>
  <c r="AM313" i="31"/>
  <c r="AS313" i="31"/>
  <c r="BE313" i="31"/>
  <c r="R313" i="31"/>
  <c r="U313" i="31"/>
  <c r="AT155" i="31"/>
  <c r="AG322" i="31"/>
  <c r="AW155" i="31"/>
  <c r="J34" i="31"/>
  <c r="BO34" i="31"/>
  <c r="M34" i="31"/>
  <c r="BL34" i="31"/>
  <c r="I17" i="31"/>
  <c r="BQ17" i="31"/>
  <c r="J14" i="31"/>
  <c r="BE17" i="31"/>
  <c r="BF14" i="31"/>
  <c r="L17" i="31"/>
  <c r="M14" i="31"/>
  <c r="BK17" i="31"/>
  <c r="BL14" i="31"/>
  <c r="BB17" i="31"/>
  <c r="BC14" i="31"/>
  <c r="U14" i="31" l="1"/>
  <c r="AM14" i="31"/>
  <c r="V130" i="31"/>
  <c r="G25" i="6"/>
  <c r="BK14" i="31"/>
  <c r="BE14" i="31"/>
  <c r="BO33" i="31"/>
  <c r="AW130" i="31"/>
  <c r="AZ130" i="31"/>
  <c r="AH326" i="31"/>
  <c r="AK326" i="31"/>
  <c r="AW326" i="31"/>
  <c r="BL326" i="31"/>
  <c r="AN326" i="31"/>
  <c r="Y326" i="31"/>
  <c r="AE326" i="31"/>
  <c r="S326" i="31"/>
  <c r="J326" i="31"/>
  <c r="AT326" i="31"/>
  <c r="AB326" i="31"/>
  <c r="BI326" i="31"/>
  <c r="BO326" i="31"/>
  <c r="AZ326" i="31"/>
  <c r="BF326" i="31"/>
  <c r="BC326" i="31"/>
  <c r="V326" i="31"/>
  <c r="P326" i="31"/>
  <c r="M326" i="31"/>
  <c r="BO328" i="31"/>
  <c r="V328" i="31"/>
  <c r="M328" i="31"/>
  <c r="BC328" i="31"/>
  <c r="AB328" i="31"/>
  <c r="G328" i="31"/>
  <c r="AZ328" i="31"/>
  <c r="BL328" i="31"/>
  <c r="BF328" i="31"/>
  <c r="Y328" i="31"/>
  <c r="X328" i="31" s="1"/>
  <c r="BI328" i="31"/>
  <c r="AK328" i="31"/>
  <c r="AW328" i="31"/>
  <c r="S328" i="31"/>
  <c r="R328" i="31" s="1"/>
  <c r="AT328" i="31"/>
  <c r="J328" i="31"/>
  <c r="P328" i="31"/>
  <c r="AQ328" i="31"/>
  <c r="AP328" i="31" s="1"/>
  <c r="AN328" i="31"/>
  <c r="AH328" i="31"/>
  <c r="AE328" i="31"/>
  <c r="E152" i="32"/>
  <c r="AV26" i="31"/>
  <c r="BK26" i="31"/>
  <c r="AA26" i="31"/>
  <c r="AJ26" i="31"/>
  <c r="AN130" i="31"/>
  <c r="BI130" i="31"/>
  <c r="AA14" i="31"/>
  <c r="X14" i="31"/>
  <c r="AV14" i="31"/>
  <c r="S130" i="31"/>
  <c r="AE130" i="31"/>
  <c r="BR322" i="31"/>
  <c r="BP322" i="31"/>
  <c r="J33" i="31"/>
  <c r="BN14" i="31"/>
  <c r="AM26" i="31"/>
  <c r="AD26" i="31"/>
  <c r="AY26" i="31"/>
  <c r="R26" i="31"/>
  <c r="BB26" i="31"/>
  <c r="BH14" i="31"/>
  <c r="BO130" i="31"/>
  <c r="BB14" i="31"/>
  <c r="L14" i="31"/>
  <c r="AK130" i="31"/>
  <c r="AN176" i="31"/>
  <c r="BL176" i="31"/>
  <c r="J176" i="31"/>
  <c r="AH176" i="31"/>
  <c r="P176" i="31"/>
  <c r="AB176" i="31"/>
  <c r="AQ176" i="31"/>
  <c r="BF176" i="31"/>
  <c r="V176" i="31"/>
  <c r="AW176" i="31"/>
  <c r="BO176" i="31"/>
  <c r="BI176" i="31"/>
  <c r="M176" i="31"/>
  <c r="S176" i="31"/>
  <c r="BC176" i="31"/>
  <c r="AT176" i="31"/>
  <c r="Y176" i="31"/>
  <c r="AE176" i="31"/>
  <c r="AZ176" i="31"/>
  <c r="U26" i="31"/>
  <c r="AG26" i="31"/>
  <c r="AP26" i="31"/>
  <c r="L26" i="31"/>
  <c r="X26" i="31"/>
  <c r="BH26" i="31"/>
  <c r="BF130" i="31"/>
  <c r="AQ130" i="31"/>
  <c r="AY14" i="31"/>
  <c r="O14" i="31"/>
  <c r="BR313" i="31"/>
  <c r="BP313" i="31"/>
  <c r="BC130" i="31"/>
  <c r="AT130" i="31"/>
  <c r="M130" i="31"/>
  <c r="AQ259" i="31"/>
  <c r="AK259" i="31"/>
  <c r="AE259" i="31"/>
  <c r="AW259" i="31"/>
  <c r="AN259" i="31"/>
  <c r="AB259" i="31"/>
  <c r="AT259" i="31"/>
  <c r="P259" i="31"/>
  <c r="BL259" i="31"/>
  <c r="M259" i="31"/>
  <c r="J259" i="31"/>
  <c r="BC259" i="31"/>
  <c r="BI259" i="31"/>
  <c r="BF259" i="31"/>
  <c r="V259" i="31"/>
  <c r="AH259" i="31"/>
  <c r="BO259" i="31"/>
  <c r="Y259" i="31"/>
  <c r="AZ259" i="31"/>
  <c r="BL33" i="31"/>
  <c r="G26" i="6"/>
  <c r="BQ14" i="31"/>
  <c r="I14" i="31"/>
  <c r="BL130" i="31"/>
  <c r="P130" i="31"/>
  <c r="BR17" i="31"/>
  <c r="BP17" i="31"/>
  <c r="M33" i="31"/>
  <c r="BO294" i="31"/>
  <c r="M294" i="31"/>
  <c r="BI294" i="31"/>
  <c r="J294" i="31"/>
  <c r="BL294" i="31"/>
  <c r="BC294" i="31"/>
  <c r="AT294" i="31"/>
  <c r="AH294" i="31"/>
  <c r="BF294" i="31"/>
  <c r="AZ294" i="31"/>
  <c r="AB294" i="31"/>
  <c r="Y294" i="31"/>
  <c r="S294" i="31"/>
  <c r="AQ294" i="31"/>
  <c r="AW294" i="31"/>
  <c r="AE294" i="31"/>
  <c r="P294" i="31"/>
  <c r="V294" i="31"/>
  <c r="AP14" i="31"/>
  <c r="AG14" i="31"/>
  <c r="AD14" i="31"/>
  <c r="BE26" i="31"/>
  <c r="AS26" i="31"/>
  <c r="I26" i="31"/>
  <c r="BQ26" i="31"/>
  <c r="O26" i="31"/>
  <c r="BN26" i="31"/>
  <c r="AJ14" i="31"/>
  <c r="AS14" i="31"/>
  <c r="R14" i="31"/>
  <c r="Y130" i="31"/>
  <c r="J130" i="31"/>
  <c r="AM328" i="31" l="1"/>
  <c r="AS328" i="31"/>
  <c r="BH328" i="31"/>
  <c r="AY328" i="31"/>
  <c r="L328" i="31"/>
  <c r="U328" i="31"/>
  <c r="BC29" i="31"/>
  <c r="BF29" i="31"/>
  <c r="AZ29" i="31"/>
  <c r="S29" i="31"/>
  <c r="AT29" i="31"/>
  <c r="AQ29" i="31"/>
  <c r="AB29" i="31"/>
  <c r="BI29" i="31"/>
  <c r="BO29" i="31"/>
  <c r="Y29" i="31"/>
  <c r="AW29" i="31"/>
  <c r="G29" i="31"/>
  <c r="E200" i="32" s="1"/>
  <c r="AE29" i="31"/>
  <c r="J29" i="31"/>
  <c r="AN29" i="31"/>
  <c r="AH29" i="31"/>
  <c r="AG29" i="31" s="1"/>
  <c r="V29" i="31"/>
  <c r="P29" i="31"/>
  <c r="M29" i="31"/>
  <c r="AK29" i="31"/>
  <c r="AJ29" i="31" s="1"/>
  <c r="BL29" i="31"/>
  <c r="BP14" i="31"/>
  <c r="BR14" i="31"/>
  <c r="AD328" i="31"/>
  <c r="O328" i="31"/>
  <c r="AV328" i="31"/>
  <c r="BE328" i="31"/>
  <c r="AA328" i="31"/>
  <c r="BN328" i="31"/>
  <c r="AH260" i="31"/>
  <c r="AH256" i="31" s="1"/>
  <c r="V260" i="31"/>
  <c r="BC260" i="31"/>
  <c r="BO260" i="31"/>
  <c r="BO256" i="31" s="1"/>
  <c r="AK260" i="31"/>
  <c r="AQ260" i="31"/>
  <c r="P260" i="31"/>
  <c r="P256" i="31" s="1"/>
  <c r="AE260" i="31"/>
  <c r="AE256" i="31" s="1"/>
  <c r="M260" i="31"/>
  <c r="M256" i="31" s="1"/>
  <c r="BL260" i="31"/>
  <c r="Y260" i="31"/>
  <c r="J260" i="31"/>
  <c r="J256" i="31" s="1"/>
  <c r="AZ260" i="31"/>
  <c r="AN260" i="31"/>
  <c r="BF260" i="31"/>
  <c r="BF256" i="31" s="1"/>
  <c r="AW260" i="31"/>
  <c r="AT260" i="31"/>
  <c r="AT256" i="31" s="1"/>
  <c r="AB260" i="31"/>
  <c r="AB256" i="31" s="1"/>
  <c r="BI260" i="31"/>
  <c r="BR26" i="31"/>
  <c r="BP26" i="31"/>
  <c r="AE310" i="31"/>
  <c r="AN310" i="31"/>
  <c r="AZ310" i="31"/>
  <c r="BC310" i="31"/>
  <c r="AH310" i="31"/>
  <c r="Y310" i="31"/>
  <c r="V310" i="31"/>
  <c r="J310" i="31"/>
  <c r="G310" i="31"/>
  <c r="E160" i="32" s="1"/>
  <c r="AW310" i="31"/>
  <c r="BL310" i="31"/>
  <c r="M310" i="31"/>
  <c r="AB310" i="31"/>
  <c r="BI310" i="31"/>
  <c r="BO310" i="31"/>
  <c r="AK310" i="31"/>
  <c r="P310" i="31"/>
  <c r="AT310" i="31"/>
  <c r="S310" i="31"/>
  <c r="AQ310" i="31"/>
  <c r="BF310" i="31"/>
  <c r="BC28" i="31"/>
  <c r="BF28" i="31"/>
  <c r="BL28" i="31"/>
  <c r="AZ28" i="31"/>
  <c r="AH28" i="31"/>
  <c r="AQ28" i="31"/>
  <c r="AT28" i="31"/>
  <c r="AK28" i="31"/>
  <c r="V28" i="31"/>
  <c r="BI28" i="31"/>
  <c r="M28" i="31"/>
  <c r="BO28" i="31"/>
  <c r="AW28" i="31"/>
  <c r="G28" i="31"/>
  <c r="AE28" i="31"/>
  <c r="J28" i="31"/>
  <c r="Y28" i="31"/>
  <c r="AB28" i="31"/>
  <c r="P28" i="31"/>
  <c r="S28" i="31"/>
  <c r="AN28" i="31"/>
  <c r="AG328" i="31"/>
  <c r="BQ328" i="31"/>
  <c r="I328" i="31"/>
  <c r="AJ328" i="31"/>
  <c r="BK328" i="31"/>
  <c r="BB328" i="31"/>
  <c r="AZ128" i="31"/>
  <c r="BO128" i="31"/>
  <c r="BF128" i="31"/>
  <c r="S128" i="31"/>
  <c r="P128" i="31"/>
  <c r="AE128" i="31"/>
  <c r="AW128" i="31"/>
  <c r="AH128" i="31"/>
  <c r="AK128" i="31"/>
  <c r="AN128" i="31"/>
  <c r="AB128" i="31"/>
  <c r="AT128" i="31"/>
  <c r="AQ128" i="31"/>
  <c r="BC128" i="31"/>
  <c r="BI128" i="31"/>
  <c r="J128" i="31"/>
  <c r="M128" i="31"/>
  <c r="BL128" i="31"/>
  <c r="V128" i="31"/>
  <c r="E50" i="32" l="1"/>
  <c r="AA28" i="31"/>
  <c r="BK29" i="31"/>
  <c r="U29" i="31"/>
  <c r="AD29" i="31"/>
  <c r="BN29" i="31"/>
  <c r="AS29" i="31"/>
  <c r="BB29" i="31"/>
  <c r="L29" i="31"/>
  <c r="AM29" i="31"/>
  <c r="AV29" i="31"/>
  <c r="AA29" i="31"/>
  <c r="AY29" i="31"/>
  <c r="AZ256" i="31"/>
  <c r="R28" i="31"/>
  <c r="BN28" i="31"/>
  <c r="AJ28" i="31"/>
  <c r="AY28" i="31"/>
  <c r="O28" i="31"/>
  <c r="AD28" i="31"/>
  <c r="L28" i="31"/>
  <c r="AS28" i="31"/>
  <c r="BK28" i="31"/>
  <c r="AZ276" i="31"/>
  <c r="BC276" i="31"/>
  <c r="AN276" i="31"/>
  <c r="AT276" i="31"/>
  <c r="BF276" i="31"/>
  <c r="BL276" i="31"/>
  <c r="AQ276" i="31"/>
  <c r="M276" i="31"/>
  <c r="AB276" i="31"/>
  <c r="Y276" i="31"/>
  <c r="J276" i="31"/>
  <c r="AW276" i="31"/>
  <c r="BO276" i="31"/>
  <c r="P276" i="31"/>
  <c r="S276" i="31"/>
  <c r="BI276" i="31"/>
  <c r="V276" i="31"/>
  <c r="AZ286" i="31"/>
  <c r="S286" i="31"/>
  <c r="BO286" i="31"/>
  <c r="AN286" i="31"/>
  <c r="AB286" i="31"/>
  <c r="J286" i="31"/>
  <c r="AT286" i="31"/>
  <c r="BI286" i="31"/>
  <c r="BL286" i="31"/>
  <c r="BC286" i="31"/>
  <c r="AQ286" i="31"/>
  <c r="BF286" i="31"/>
  <c r="P286" i="31"/>
  <c r="V286" i="31"/>
  <c r="AW286" i="31"/>
  <c r="Y286" i="31"/>
  <c r="M286" i="31"/>
  <c r="BE310" i="31"/>
  <c r="O310" i="31"/>
  <c r="AA310" i="31"/>
  <c r="E162" i="32"/>
  <c r="AG310" i="31"/>
  <c r="AD310" i="31"/>
  <c r="BH29" i="31"/>
  <c r="R29" i="31"/>
  <c r="G24" i="6"/>
  <c r="G22" i="6" s="1"/>
  <c r="G11" i="6" s="1"/>
  <c r="BP328" i="31"/>
  <c r="BR328" i="31"/>
  <c r="BH28" i="31"/>
  <c r="AP28" i="31"/>
  <c r="BE28" i="31"/>
  <c r="AP310" i="31"/>
  <c r="AJ310" i="31"/>
  <c r="L310" i="31"/>
  <c r="I310" i="31"/>
  <c r="BQ310" i="31"/>
  <c r="BB310" i="31"/>
  <c r="AK256" i="31"/>
  <c r="M126" i="31"/>
  <c r="BC126" i="31"/>
  <c r="AN126" i="31"/>
  <c r="AE126" i="31"/>
  <c r="BO126" i="31"/>
  <c r="I28" i="31"/>
  <c r="BQ28" i="31"/>
  <c r="AS310" i="31"/>
  <c r="BH310" i="31"/>
  <c r="AV310" i="31"/>
  <c r="X310" i="31"/>
  <c r="AM310" i="31"/>
  <c r="V256" i="31"/>
  <c r="J126" i="31"/>
  <c r="AQ126" i="31"/>
  <c r="AK126" i="31"/>
  <c r="P126" i="31"/>
  <c r="AZ126" i="31"/>
  <c r="V126" i="31"/>
  <c r="BI126" i="31"/>
  <c r="AT126" i="31"/>
  <c r="AH126" i="31"/>
  <c r="S126" i="31"/>
  <c r="AQ256" i="31"/>
  <c r="BL256" i="31"/>
  <c r="BL126" i="31"/>
  <c r="AB126" i="31"/>
  <c r="AW126" i="31"/>
  <c r="BF126" i="31"/>
  <c r="BC347" i="31"/>
  <c r="AZ347" i="31"/>
  <c r="Y347" i="31"/>
  <c r="P347" i="31"/>
  <c r="AE347" i="31"/>
  <c r="AT347" i="31"/>
  <c r="AK347" i="31"/>
  <c r="AQ347" i="31"/>
  <c r="S347" i="31"/>
  <c r="BL347" i="31"/>
  <c r="BO347" i="31"/>
  <c r="AB347" i="31"/>
  <c r="AW347" i="31"/>
  <c r="BF347" i="31"/>
  <c r="AH347" i="31"/>
  <c r="V347" i="31"/>
  <c r="M347" i="31"/>
  <c r="BI347" i="31"/>
  <c r="AM28" i="31"/>
  <c r="X28" i="31"/>
  <c r="AV28" i="31"/>
  <c r="U28" i="31"/>
  <c r="AG28" i="31"/>
  <c r="BB28" i="31"/>
  <c r="R310" i="31"/>
  <c r="BN310" i="31"/>
  <c r="BK310" i="31"/>
  <c r="U310" i="31"/>
  <c r="AY310" i="31"/>
  <c r="AW256" i="31"/>
  <c r="Y256" i="31"/>
  <c r="BC256" i="31"/>
  <c r="BI256" i="31"/>
  <c r="O29" i="31"/>
  <c r="BQ29" i="31"/>
  <c r="I29" i="31"/>
  <c r="X29" i="31"/>
  <c r="AP29" i="31"/>
  <c r="BE29" i="31"/>
  <c r="BL150" i="31" l="1"/>
  <c r="AW150" i="31"/>
  <c r="BC150" i="31"/>
  <c r="P150" i="31"/>
  <c r="AH150" i="31"/>
  <c r="Y150" i="31"/>
  <c r="AE150" i="31"/>
  <c r="S150" i="31"/>
  <c r="V150" i="31"/>
  <c r="AN150" i="31"/>
  <c r="BI150" i="31"/>
  <c r="BR28" i="31"/>
  <c r="BP28" i="31"/>
  <c r="AK27" i="31"/>
  <c r="P27" i="31"/>
  <c r="Y27" i="31"/>
  <c r="S27" i="31"/>
  <c r="V27" i="31"/>
  <c r="AW27" i="31"/>
  <c r="BF27" i="31"/>
  <c r="BL27" i="31"/>
  <c r="AT27" i="31"/>
  <c r="BO27" i="31"/>
  <c r="AB27" i="31"/>
  <c r="J27" i="31"/>
  <c r="M27" i="31"/>
  <c r="AE27" i="31"/>
  <c r="G27" i="31"/>
  <c r="G25" i="31" s="1"/>
  <c r="BC27" i="31"/>
  <c r="BI27" i="31"/>
  <c r="AZ27" i="31"/>
  <c r="AH27" i="31"/>
  <c r="AQ27" i="31"/>
  <c r="AN27" i="31"/>
  <c r="J76" i="31"/>
  <c r="BO76" i="31"/>
  <c r="M76" i="31"/>
  <c r="BL76" i="31"/>
  <c r="J271" i="31"/>
  <c r="AQ271" i="31"/>
  <c r="AT271" i="31"/>
  <c r="AH147" i="31"/>
  <c r="AW147" i="31"/>
  <c r="BL147" i="31"/>
  <c r="BF147" i="31"/>
  <c r="V147" i="31"/>
  <c r="AQ147" i="31"/>
  <c r="AK147" i="31"/>
  <c r="S147" i="31"/>
  <c r="AT147" i="31"/>
  <c r="AZ147" i="31"/>
  <c r="Y147" i="31"/>
  <c r="J147" i="31"/>
  <c r="M147" i="31"/>
  <c r="BC147" i="31"/>
  <c r="AN147" i="31"/>
  <c r="BO147" i="31"/>
  <c r="BI147" i="31"/>
  <c r="P147" i="31"/>
  <c r="BI271" i="31"/>
  <c r="BO271" i="31"/>
  <c r="BL271" i="31"/>
  <c r="AN271" i="31"/>
  <c r="BP29" i="31"/>
  <c r="BR29" i="31"/>
  <c r="J150" i="31"/>
  <c r="BO150" i="31"/>
  <c r="AZ150" i="31"/>
  <c r="AB150" i="31"/>
  <c r="BF150" i="31"/>
  <c r="M94" i="31"/>
  <c r="BO94" i="31"/>
  <c r="BL94" i="31"/>
  <c r="J94" i="31"/>
  <c r="S271" i="31"/>
  <c r="BF271" i="31"/>
  <c r="BC271" i="31"/>
  <c r="AT150" i="31"/>
  <c r="AQ150" i="31"/>
  <c r="M150" i="31"/>
  <c r="BP310" i="31"/>
  <c r="BR310" i="31"/>
  <c r="P271" i="31"/>
  <c r="AW271" i="31"/>
  <c r="M271" i="31"/>
  <c r="AZ271" i="31"/>
  <c r="G28" i="6" l="1"/>
  <c r="AN263" i="31"/>
  <c r="BI263" i="31"/>
  <c r="AM27" i="31"/>
  <c r="AN25" i="31"/>
  <c r="BH27" i="31"/>
  <c r="BI25" i="31"/>
  <c r="L27" i="31"/>
  <c r="M25" i="31"/>
  <c r="AS27" i="31"/>
  <c r="AT25" i="31"/>
  <c r="U27" i="31"/>
  <c r="V25" i="31"/>
  <c r="AJ27" i="31"/>
  <c r="AK25" i="31"/>
  <c r="AZ263" i="31"/>
  <c r="M263" i="31"/>
  <c r="P263" i="31"/>
  <c r="BC263" i="31"/>
  <c r="S263" i="31"/>
  <c r="AW263" i="31"/>
  <c r="BF263" i="31"/>
  <c r="BO263" i="31"/>
  <c r="AT263" i="31"/>
  <c r="J263" i="31"/>
  <c r="AY27" i="31"/>
  <c r="AZ25" i="31"/>
  <c r="AD27" i="31"/>
  <c r="AE25" i="31"/>
  <c r="BN27" i="31"/>
  <c r="BO25" i="31"/>
  <c r="AV27" i="31"/>
  <c r="AW25" i="31"/>
  <c r="O27" i="31"/>
  <c r="P25" i="31"/>
  <c r="AB302" i="31"/>
  <c r="AH302" i="31"/>
  <c r="AE302" i="31"/>
  <c r="J302" i="31"/>
  <c r="S302" i="31"/>
  <c r="Y302" i="31"/>
  <c r="AZ302" i="31"/>
  <c r="AN302" i="31"/>
  <c r="BI302" i="31"/>
  <c r="BO302" i="31"/>
  <c r="P302" i="31"/>
  <c r="V302" i="31"/>
  <c r="BL302" i="31"/>
  <c r="AW302" i="31"/>
  <c r="BF302" i="31"/>
  <c r="AT302" i="31"/>
  <c r="BC302" i="31"/>
  <c r="M302" i="31"/>
  <c r="AK302" i="31"/>
  <c r="J96" i="31"/>
  <c r="M96" i="31"/>
  <c r="BO96" i="31"/>
  <c r="BL96" i="31"/>
  <c r="AQ263" i="31"/>
  <c r="AP27" i="31"/>
  <c r="AQ25" i="31"/>
  <c r="BB27" i="31"/>
  <c r="BC25" i="31"/>
  <c r="I27" i="31"/>
  <c r="BQ27" i="31"/>
  <c r="J25" i="31"/>
  <c r="BK27" i="31"/>
  <c r="BL25" i="31"/>
  <c r="R27" i="31"/>
  <c r="S25" i="31"/>
  <c r="J95" i="31"/>
  <c r="BL95" i="31"/>
  <c r="M95" i="31"/>
  <c r="BO95" i="31"/>
  <c r="BL263" i="31"/>
  <c r="M89" i="31"/>
  <c r="J89" i="31"/>
  <c r="BO89" i="31"/>
  <c r="BL89" i="31"/>
  <c r="AG27" i="31"/>
  <c r="AH25" i="31"/>
  <c r="G12" i="31"/>
  <c r="AA27" i="31"/>
  <c r="AB25" i="31"/>
  <c r="BE27" i="31"/>
  <c r="BF25" i="31"/>
  <c r="X27" i="31"/>
  <c r="Y25" i="31"/>
  <c r="E6" i="6" l="1"/>
  <c r="D12" i="5" s="1"/>
  <c r="F12" i="5" s="1"/>
  <c r="BE25" i="31"/>
  <c r="J86" i="31"/>
  <c r="R25" i="31"/>
  <c r="BO58" i="31"/>
  <c r="BL58" i="31"/>
  <c r="J58" i="31"/>
  <c r="M58" i="31"/>
  <c r="L25" i="31"/>
  <c r="AM25" i="31"/>
  <c r="M86" i="31"/>
  <c r="BL79" i="31"/>
  <c r="M79" i="31"/>
  <c r="BO79" i="31"/>
  <c r="J79" i="31"/>
  <c r="K97" i="31"/>
  <c r="M97" i="31" s="1"/>
  <c r="BP27" i="31"/>
  <c r="BR27" i="31"/>
  <c r="BR25" i="31" s="1"/>
  <c r="AP25" i="31"/>
  <c r="O25" i="31"/>
  <c r="BN25" i="31"/>
  <c r="AY25" i="31"/>
  <c r="BL75" i="31"/>
  <c r="BO75" i="31"/>
  <c r="M75" i="31"/>
  <c r="J75" i="31"/>
  <c r="BQ25" i="31"/>
  <c r="BP25" i="31" s="1"/>
  <c r="I25" i="31"/>
  <c r="AT304" i="31"/>
  <c r="AH304" i="31"/>
  <c r="AK304" i="31"/>
  <c r="S304" i="31"/>
  <c r="M304" i="31"/>
  <c r="BF304" i="31"/>
  <c r="AE304" i="31"/>
  <c r="AB304" i="31"/>
  <c r="P304" i="31"/>
  <c r="V304" i="31"/>
  <c r="BI304" i="31"/>
  <c r="AZ304" i="31"/>
  <c r="BL304" i="31"/>
  <c r="AW304" i="31"/>
  <c r="Y304" i="31"/>
  <c r="J304" i="31"/>
  <c r="BC304" i="31"/>
  <c r="BO304" i="31"/>
  <c r="AN304" i="31"/>
  <c r="BL93" i="31"/>
  <c r="J93" i="31"/>
  <c r="M93" i="31"/>
  <c r="BO93" i="31"/>
  <c r="U25" i="31"/>
  <c r="AA25" i="31"/>
  <c r="BK25" i="31"/>
  <c r="BL179" i="31"/>
  <c r="V179" i="31"/>
  <c r="J179" i="31"/>
  <c r="AE179" i="31"/>
  <c r="AW179" i="31"/>
  <c r="AT179" i="31"/>
  <c r="AB179" i="31"/>
  <c r="AZ179" i="31"/>
  <c r="BI179" i="31"/>
  <c r="BC179" i="31"/>
  <c r="M179" i="31"/>
  <c r="AN179" i="31"/>
  <c r="AH179" i="31"/>
  <c r="Y179" i="31"/>
  <c r="S179" i="31"/>
  <c r="BF179" i="31"/>
  <c r="P179" i="31"/>
  <c r="AQ179" i="31"/>
  <c r="BO179" i="31"/>
  <c r="AN148" i="31"/>
  <c r="BF148" i="31"/>
  <c r="AW148" i="31"/>
  <c r="BL148" i="31"/>
  <c r="BC148" i="31"/>
  <c r="AK148" i="31"/>
  <c r="AH148" i="31"/>
  <c r="V148" i="31"/>
  <c r="AZ148" i="31"/>
  <c r="P148" i="31"/>
  <c r="Y148" i="31"/>
  <c r="BI148" i="31"/>
  <c r="J148" i="31"/>
  <c r="M148" i="31"/>
  <c r="AT148" i="31"/>
  <c r="AE148" i="31"/>
  <c r="S148" i="31"/>
  <c r="BO148" i="31"/>
  <c r="AQ148" i="31"/>
  <c r="BO97" i="31"/>
  <c r="J97" i="31"/>
  <c r="BL97" i="31"/>
  <c r="AJ25" i="31"/>
  <c r="AS25" i="31"/>
  <c r="BH25" i="31"/>
  <c r="X25" i="31"/>
  <c r="AG25" i="31"/>
  <c r="BL86" i="31"/>
  <c r="BO86" i="31"/>
  <c r="BC311" i="31"/>
  <c r="M311" i="31"/>
  <c r="Y311" i="31"/>
  <c r="BL311" i="31"/>
  <c r="V311" i="31"/>
  <c r="G311" i="31"/>
  <c r="E184" i="32" s="1"/>
  <c r="S311" i="31"/>
  <c r="BF311" i="31"/>
  <c r="BO311" i="31"/>
  <c r="AZ311" i="31"/>
  <c r="AB311" i="31"/>
  <c r="AH311" i="31"/>
  <c r="AK311" i="31"/>
  <c r="AN311" i="31"/>
  <c r="BI311" i="31"/>
  <c r="J311" i="31"/>
  <c r="AW311" i="31"/>
  <c r="P311" i="31"/>
  <c r="AE311" i="31"/>
  <c r="AT311" i="31"/>
  <c r="AQ311" i="31"/>
  <c r="E196" i="32"/>
  <c r="BB25" i="31"/>
  <c r="AV25" i="31"/>
  <c r="AD25" i="31"/>
  <c r="AW177" i="31" l="1"/>
  <c r="BF177" i="31"/>
  <c r="J177" i="31"/>
  <c r="P177" i="31"/>
  <c r="V177" i="31"/>
  <c r="AN177" i="31"/>
  <c r="BI177" i="31"/>
  <c r="AT177" i="31"/>
  <c r="BO177" i="31"/>
  <c r="BL177" i="31"/>
  <c r="M177" i="31"/>
  <c r="AQ177" i="31"/>
  <c r="AB177" i="31"/>
  <c r="S177" i="31"/>
  <c r="BC177" i="31"/>
  <c r="AH177" i="31"/>
  <c r="Y177" i="31"/>
  <c r="AE177" i="31"/>
  <c r="AZ177" i="31"/>
  <c r="AS311" i="31"/>
  <c r="AT306" i="31"/>
  <c r="BQ311" i="31"/>
  <c r="I311" i="31"/>
  <c r="J306" i="31"/>
  <c r="AG311" i="31"/>
  <c r="AH306" i="31"/>
  <c r="BE311" i="31"/>
  <c r="BF306" i="31"/>
  <c r="BK311" i="31"/>
  <c r="BL306" i="31"/>
  <c r="E109" i="32"/>
  <c r="BI12" i="31"/>
  <c r="AQ145" i="31"/>
  <c r="BI145" i="31"/>
  <c r="V145" i="31"/>
  <c r="BC145" i="31"/>
  <c r="AN145" i="31"/>
  <c r="BO72" i="31"/>
  <c r="BO12" i="31"/>
  <c r="AQ12" i="31"/>
  <c r="M55" i="31"/>
  <c r="BL55" i="31"/>
  <c r="AD311" i="31"/>
  <c r="AE306" i="31"/>
  <c r="BH311" i="31"/>
  <c r="BI306" i="31"/>
  <c r="AA311" i="31"/>
  <c r="AB306" i="31"/>
  <c r="R311" i="31"/>
  <c r="S306" i="31"/>
  <c r="X311" i="31"/>
  <c r="Y306" i="31"/>
  <c r="AB289" i="31"/>
  <c r="S289" i="31"/>
  <c r="AW289" i="31"/>
  <c r="AT289" i="31"/>
  <c r="M289" i="31"/>
  <c r="BF289" i="31"/>
  <c r="J289" i="31"/>
  <c r="AN289" i="31"/>
  <c r="BI289" i="31"/>
  <c r="AZ289" i="31"/>
  <c r="Y289" i="31"/>
  <c r="V289" i="31"/>
  <c r="P289" i="31"/>
  <c r="AQ289" i="31"/>
  <c r="BC289" i="31"/>
  <c r="BL289" i="31"/>
  <c r="BO289" i="31"/>
  <c r="J72" i="31"/>
  <c r="J55" i="31"/>
  <c r="AP311" i="31"/>
  <c r="AV311" i="31"/>
  <c r="AW306" i="31"/>
  <c r="AJ311" i="31"/>
  <c r="AK306" i="31"/>
  <c r="BN311" i="31"/>
  <c r="BO306" i="31"/>
  <c r="U311" i="31"/>
  <c r="V306" i="31"/>
  <c r="BB311" i="31"/>
  <c r="BC306" i="31"/>
  <c r="J145" i="31"/>
  <c r="AZ145" i="31"/>
  <c r="BF145" i="31"/>
  <c r="BO145" i="31"/>
  <c r="AT145" i="31"/>
  <c r="Y145" i="31"/>
  <c r="AH145" i="31"/>
  <c r="BL145" i="31"/>
  <c r="O311" i="31"/>
  <c r="P306" i="31"/>
  <c r="AM311" i="31"/>
  <c r="AN306" i="31"/>
  <c r="AY311" i="31"/>
  <c r="AZ306" i="31"/>
  <c r="M306" i="31"/>
  <c r="L311" i="31"/>
  <c r="V288" i="31"/>
  <c r="Y288" i="31"/>
  <c r="BF288" i="31"/>
  <c r="AB288" i="31"/>
  <c r="BI288" i="31"/>
  <c r="BO288" i="31"/>
  <c r="P288" i="31"/>
  <c r="AN288" i="31"/>
  <c r="M288" i="31"/>
  <c r="AZ288" i="31"/>
  <c r="BC288" i="31"/>
  <c r="BL288" i="31"/>
  <c r="J288" i="31"/>
  <c r="AT288" i="31"/>
  <c r="AQ288" i="31"/>
  <c r="S288" i="31"/>
  <c r="AW288" i="31"/>
  <c r="S145" i="31"/>
  <c r="M145" i="31"/>
  <c r="P145" i="31"/>
  <c r="AK145" i="31"/>
  <c r="AW145" i="31"/>
  <c r="BO80" i="31"/>
  <c r="BO78" i="31" s="1"/>
  <c r="BL80" i="31"/>
  <c r="J80" i="31"/>
  <c r="M80" i="31"/>
  <c r="M72" i="31"/>
  <c r="BL72" i="31"/>
  <c r="BO55" i="31"/>
  <c r="BL78" i="31" l="1"/>
  <c r="BH12" i="31"/>
  <c r="P280" i="31"/>
  <c r="BL46" i="31"/>
  <c r="V12" i="31"/>
  <c r="BL12" i="31"/>
  <c r="AQ280" i="31"/>
  <c r="BL280" i="31"/>
  <c r="M280" i="31"/>
  <c r="BI280" i="31"/>
  <c r="Y280" i="31"/>
  <c r="BF12" i="31"/>
  <c r="AZ12" i="31"/>
  <c r="AN12" i="31"/>
  <c r="BF330" i="31"/>
  <c r="AW330" i="31"/>
  <c r="Y330" i="31"/>
  <c r="AB330" i="31"/>
  <c r="AE330" i="31"/>
  <c r="AK330" i="31"/>
  <c r="Y12" i="31"/>
  <c r="J280" i="31"/>
  <c r="AZ330" i="31"/>
  <c r="P330" i="31"/>
  <c r="BC330" i="31"/>
  <c r="BR311" i="31"/>
  <c r="BP311" i="31"/>
  <c r="S12" i="31"/>
  <c r="M78" i="31"/>
  <c r="AT280" i="31"/>
  <c r="BC280" i="31"/>
  <c r="V280" i="31"/>
  <c r="AW12" i="31"/>
  <c r="AT12" i="31"/>
  <c r="M330" i="31"/>
  <c r="J330" i="31"/>
  <c r="S330" i="31"/>
  <c r="AT330" i="31"/>
  <c r="M12" i="31"/>
  <c r="BC12" i="31"/>
  <c r="AP12" i="31"/>
  <c r="J78" i="31"/>
  <c r="S280" i="31"/>
  <c r="BO280" i="31"/>
  <c r="BF280" i="31"/>
  <c r="AE12" i="31"/>
  <c r="J46" i="31"/>
  <c r="M46" i="31"/>
  <c r="BO330" i="31"/>
  <c r="P12" i="31"/>
  <c r="BO46" i="31"/>
  <c r="BN12" i="31"/>
  <c r="AB12" i="31"/>
  <c r="AW280" i="31"/>
  <c r="AZ280" i="31"/>
  <c r="AB280" i="31"/>
  <c r="BL330" i="31"/>
  <c r="V330" i="31"/>
  <c r="BI330" i="31"/>
  <c r="AH330" i="31"/>
  <c r="AQ330" i="31"/>
  <c r="AH12" i="31"/>
  <c r="J12" i="31"/>
  <c r="AK12" i="31"/>
  <c r="U12" i="31" l="1"/>
  <c r="I12" i="31"/>
  <c r="BQ12" i="31"/>
  <c r="O12" i="31"/>
  <c r="AV12" i="31"/>
  <c r="AA12" i="31"/>
  <c r="BB12" i="31"/>
  <c r="L12" i="31"/>
  <c r="R12" i="31"/>
  <c r="X12" i="31"/>
  <c r="AY12" i="31"/>
  <c r="BE12" i="31"/>
  <c r="AJ12" i="31"/>
  <c r="AG12" i="31"/>
  <c r="AD12" i="31"/>
  <c r="AS12" i="31"/>
  <c r="AM12" i="31"/>
  <c r="BK12" i="31"/>
  <c r="M100" i="31" l="1"/>
  <c r="BO100" i="31"/>
  <c r="J100" i="31"/>
  <c r="BL100" i="31"/>
  <c r="AW321" i="31"/>
  <c r="AT321" i="31"/>
  <c r="S321" i="31"/>
  <c r="BL321" i="31"/>
  <c r="AK321" i="31"/>
  <c r="AB321" i="31"/>
  <c r="AH321" i="31"/>
  <c r="BO321" i="31"/>
  <c r="Y321" i="31"/>
  <c r="V321" i="31"/>
  <c r="P321" i="31"/>
  <c r="AE321" i="31"/>
  <c r="AZ321" i="31"/>
  <c r="BC321" i="31"/>
  <c r="BF321" i="31"/>
  <c r="M321" i="31"/>
  <c r="AN321" i="31"/>
  <c r="G321" i="31"/>
  <c r="J321" i="31"/>
  <c r="BI321" i="31"/>
  <c r="AQ321" i="31"/>
  <c r="BP12" i="31"/>
  <c r="BR12" i="31"/>
  <c r="Y303" i="31"/>
  <c r="M303" i="31"/>
  <c r="BO303" i="31"/>
  <c r="BC303" i="31"/>
  <c r="J303" i="31"/>
  <c r="AE303" i="31"/>
  <c r="AK303" i="31"/>
  <c r="AW303" i="31"/>
  <c r="AH303" i="31"/>
  <c r="AN303" i="31"/>
  <c r="AB303" i="31"/>
  <c r="AZ303" i="31"/>
  <c r="V303" i="31"/>
  <c r="BL303" i="31"/>
  <c r="S303" i="31"/>
  <c r="BI303" i="31"/>
  <c r="BF303" i="31"/>
  <c r="AT303" i="31"/>
  <c r="P303" i="31"/>
  <c r="AB320" i="31"/>
  <c r="AT320" i="31"/>
  <c r="P320" i="31"/>
  <c r="S320" i="31"/>
  <c r="BO320" i="31"/>
  <c r="AN320" i="31"/>
  <c r="V320" i="31"/>
  <c r="AH320" i="31"/>
  <c r="Y320" i="31"/>
  <c r="AQ320" i="31"/>
  <c r="AK320" i="31"/>
  <c r="BI320" i="31"/>
  <c r="AW320" i="31"/>
  <c r="BL320" i="31"/>
  <c r="BC320" i="31"/>
  <c r="AZ320" i="31"/>
  <c r="AE320" i="31"/>
  <c r="BF320" i="31"/>
  <c r="J320" i="31"/>
  <c r="M320" i="31"/>
  <c r="G320" i="31"/>
  <c r="BH321" i="31" l="1"/>
  <c r="AD321" i="31"/>
  <c r="BE321" i="31"/>
  <c r="O321" i="31"/>
  <c r="AG321" i="31"/>
  <c r="R321" i="31"/>
  <c r="AP321" i="31"/>
  <c r="AM321" i="31"/>
  <c r="AY321" i="31"/>
  <c r="X321" i="31"/>
  <c r="AJ321" i="31"/>
  <c r="AV321" i="31"/>
  <c r="L321" i="31"/>
  <c r="BN321" i="31"/>
  <c r="BK321" i="31"/>
  <c r="L320" i="31"/>
  <c r="M318" i="31"/>
  <c r="AY320" i="31"/>
  <c r="AZ318" i="31"/>
  <c r="BH320" i="31"/>
  <c r="BI318" i="31"/>
  <c r="AG320" i="31"/>
  <c r="AH318" i="31"/>
  <c r="R320" i="31"/>
  <c r="S318" i="31"/>
  <c r="I320" i="31"/>
  <c r="BQ320" i="31"/>
  <c r="J318" i="31"/>
  <c r="AJ320" i="31"/>
  <c r="AK318" i="31"/>
  <c r="O320" i="31"/>
  <c r="P318" i="31"/>
  <c r="BB320" i="31"/>
  <c r="BC318" i="31"/>
  <c r="U320" i="31"/>
  <c r="V318" i="31"/>
  <c r="BE320" i="31"/>
  <c r="BF318" i="31"/>
  <c r="BK320" i="31"/>
  <c r="BL318" i="31"/>
  <c r="AP320" i="31"/>
  <c r="AM320" i="31"/>
  <c r="AN318" i="31"/>
  <c r="AS320" i="31"/>
  <c r="AT318" i="31"/>
  <c r="BQ321" i="31"/>
  <c r="I321" i="31"/>
  <c r="E212" i="32"/>
  <c r="AD320" i="31"/>
  <c r="AE318" i="31"/>
  <c r="AV320" i="31"/>
  <c r="AW318" i="31"/>
  <c r="X320" i="31"/>
  <c r="Y318" i="31"/>
  <c r="BN320" i="31"/>
  <c r="BO318" i="31"/>
  <c r="AA320" i="31"/>
  <c r="AB318" i="31"/>
  <c r="BB321" i="31"/>
  <c r="U321" i="31"/>
  <c r="AA321" i="31"/>
  <c r="AS321" i="31"/>
  <c r="BR321" i="31" l="1"/>
  <c r="BP321" i="31"/>
  <c r="BO104" i="31"/>
  <c r="BL104" i="31"/>
  <c r="M104" i="31"/>
  <c r="J104" i="31"/>
  <c r="BL101" i="31"/>
  <c r="M101" i="31"/>
  <c r="BO101" i="31"/>
  <c r="J101" i="31"/>
  <c r="BP320" i="31"/>
  <c r="BR320" i="31"/>
  <c r="V175" i="31" l="1"/>
  <c r="AQ175" i="31"/>
  <c r="BL175" i="31"/>
  <c r="S175" i="31"/>
  <c r="AN175" i="31"/>
  <c r="M175" i="31"/>
  <c r="BF175" i="31"/>
  <c r="J175" i="31"/>
  <c r="AE175" i="31"/>
  <c r="Y175" i="31"/>
  <c r="AW175" i="31"/>
  <c r="AH175" i="31"/>
  <c r="AT175" i="31"/>
  <c r="BC175" i="31"/>
  <c r="AZ175" i="31"/>
  <c r="BI175" i="31"/>
  <c r="BO175" i="31"/>
  <c r="AB175" i="31"/>
  <c r="P175" i="31"/>
  <c r="BO293" i="31"/>
  <c r="Y293" i="31"/>
  <c r="J293" i="31"/>
  <c r="BL293" i="31"/>
  <c r="V293" i="31"/>
  <c r="BF293" i="31"/>
  <c r="AQ293" i="31"/>
  <c r="AH293" i="31"/>
  <c r="BC293" i="31"/>
  <c r="AE293" i="31"/>
  <c r="P293" i="31"/>
  <c r="S293" i="31"/>
  <c r="AB293" i="31"/>
  <c r="M293" i="31"/>
  <c r="AT293" i="31"/>
  <c r="AZ293" i="31"/>
  <c r="BI293" i="31"/>
  <c r="AW293" i="31"/>
  <c r="AH161" i="31"/>
  <c r="BC161" i="31"/>
  <c r="AZ161" i="31"/>
  <c r="AB161" i="31"/>
  <c r="AE161" i="31"/>
  <c r="BL161" i="31"/>
  <c r="Y161" i="31"/>
  <c r="P161" i="31"/>
  <c r="AK161" i="31"/>
  <c r="AW161" i="31"/>
  <c r="AT161" i="31"/>
  <c r="BO161" i="31"/>
  <c r="AQ161" i="31"/>
  <c r="BI161" i="31"/>
  <c r="BF161" i="31"/>
  <c r="M161" i="31"/>
  <c r="V161" i="31"/>
  <c r="J161" i="31"/>
  <c r="S161" i="31"/>
  <c r="M102" i="31"/>
  <c r="J102" i="31"/>
  <c r="BO102" i="31"/>
  <c r="BL102" i="31"/>
  <c r="BI300" i="31"/>
  <c r="S300" i="31"/>
  <c r="AZ300" i="31"/>
  <c r="J300" i="31"/>
  <c r="BO300" i="31"/>
  <c r="AK300" i="31"/>
  <c r="AW300" i="31"/>
  <c r="AN300" i="31"/>
  <c r="BC300" i="31"/>
  <c r="AB300" i="31"/>
  <c r="AT300" i="31"/>
  <c r="BL300" i="31"/>
  <c r="P300" i="31"/>
  <c r="V300" i="31"/>
  <c r="BF300" i="31"/>
  <c r="AH300" i="31"/>
  <c r="AE300" i="31"/>
  <c r="Y300" i="31"/>
  <c r="M300" i="31"/>
  <c r="P181" i="31"/>
  <c r="M181" i="31"/>
  <c r="V181" i="31"/>
  <c r="BO181" i="31"/>
  <c r="BF181" i="31"/>
  <c r="AZ181" i="31"/>
  <c r="BI181" i="31"/>
  <c r="Y181" i="31"/>
  <c r="BL181" i="31"/>
  <c r="AH181" i="31"/>
  <c r="AB181" i="31"/>
  <c r="BC181" i="31"/>
  <c r="AE181" i="31"/>
  <c r="S181" i="31"/>
  <c r="AW181" i="31"/>
  <c r="AQ181" i="31"/>
  <c r="AT181" i="31"/>
  <c r="AN181" i="31"/>
  <c r="J181" i="31"/>
  <c r="P301" i="31"/>
  <c r="Y301" i="31"/>
  <c r="AK301" i="31"/>
  <c r="BI301" i="31"/>
  <c r="AW301" i="31"/>
  <c r="BL301" i="31"/>
  <c r="J301" i="31"/>
  <c r="BO301" i="31"/>
  <c r="S301" i="31"/>
  <c r="M301" i="31"/>
  <c r="AN301" i="31"/>
  <c r="AT301" i="31"/>
  <c r="AB301" i="31"/>
  <c r="AE301" i="31"/>
  <c r="V301" i="31"/>
  <c r="BF301" i="31"/>
  <c r="BC301" i="31"/>
  <c r="AH301" i="31"/>
  <c r="AZ301" i="31"/>
  <c r="AK172" i="31"/>
  <c r="AW172" i="31"/>
  <c r="AE172" i="31"/>
  <c r="BO172" i="31"/>
  <c r="BC172" i="31"/>
  <c r="BI172" i="31"/>
  <c r="P172" i="31"/>
  <c r="AB172" i="31"/>
  <c r="S172" i="31"/>
  <c r="V172" i="31"/>
  <c r="AH172" i="31"/>
  <c r="J172" i="31"/>
  <c r="AT172" i="31"/>
  <c r="BL172" i="31"/>
  <c r="AZ172" i="31"/>
  <c r="Y172" i="31"/>
  <c r="AQ172" i="31"/>
  <c r="M172" i="31"/>
  <c r="BF172" i="31"/>
  <c r="BL103" i="31"/>
  <c r="BO103" i="31"/>
  <c r="J103" i="31"/>
  <c r="M103" i="31"/>
  <c r="V167" i="31"/>
  <c r="S167" i="31"/>
  <c r="AH167" i="31"/>
  <c r="BI167" i="31"/>
  <c r="AZ167" i="31"/>
  <c r="BC167" i="31"/>
  <c r="M167" i="31"/>
  <c r="BO167" i="31"/>
  <c r="Y167" i="31"/>
  <c r="J167" i="31"/>
  <c r="BL167" i="31"/>
  <c r="AB167" i="31"/>
  <c r="AW167" i="31"/>
  <c r="AQ167" i="31"/>
  <c r="AT167" i="31"/>
  <c r="P167" i="31"/>
  <c r="AE167" i="31"/>
  <c r="BF167" i="31"/>
  <c r="AK167" i="31"/>
  <c r="Y169" i="31" l="1"/>
  <c r="S169" i="31"/>
  <c r="BC169" i="31"/>
  <c r="P296" i="31"/>
  <c r="BC296" i="31"/>
  <c r="S296" i="31"/>
  <c r="S158" i="31"/>
  <c r="AE158" i="31"/>
  <c r="P158" i="31"/>
  <c r="BO158" i="31"/>
  <c r="AZ158" i="31"/>
  <c r="BI292" i="31"/>
  <c r="AT292" i="31"/>
  <c r="AH292" i="31"/>
  <c r="BL292" i="31"/>
  <c r="AT165" i="31"/>
  <c r="AB165" i="31"/>
  <c r="BO165" i="31"/>
  <c r="BL165" i="31"/>
  <c r="M165" i="31"/>
  <c r="AZ169" i="31"/>
  <c r="AB169" i="31"/>
  <c r="BO169" i="31"/>
  <c r="AH296" i="31"/>
  <c r="BL92" i="31"/>
  <c r="AW165" i="31"/>
  <c r="BC165" i="31"/>
  <c r="AH165" i="31"/>
  <c r="BL169" i="31"/>
  <c r="P169" i="31"/>
  <c r="Y296" i="31"/>
  <c r="BF296" i="31"/>
  <c r="AW296" i="31"/>
  <c r="J296" i="31"/>
  <c r="BO92" i="31"/>
  <c r="M92" i="31"/>
  <c r="V158" i="31"/>
  <c r="M158" i="31"/>
  <c r="BF158" i="31"/>
  <c r="BI158" i="31"/>
  <c r="Y158" i="31"/>
  <c r="AB292" i="31"/>
  <c r="AE292" i="31"/>
  <c r="BF292" i="31"/>
  <c r="Y292" i="31"/>
  <c r="AW180" i="31"/>
  <c r="AT180" i="31"/>
  <c r="BO180" i="31"/>
  <c r="P180" i="31"/>
  <c r="Y180" i="31"/>
  <c r="AH180" i="31"/>
  <c r="AQ180" i="31"/>
  <c r="AN180" i="31"/>
  <c r="AZ180" i="31"/>
  <c r="AB180" i="31"/>
  <c r="J180" i="31"/>
  <c r="V180" i="31"/>
  <c r="V174" i="31" s="1"/>
  <c r="S180" i="31"/>
  <c r="AE180" i="31"/>
  <c r="AE174" i="31" s="1"/>
  <c r="BC180" i="31"/>
  <c r="BI180" i="31"/>
  <c r="M180" i="31"/>
  <c r="M174" i="31" s="1"/>
  <c r="BL180" i="31"/>
  <c r="BF180" i="31"/>
  <c r="BF174" i="31" s="1"/>
  <c r="V165" i="31"/>
  <c r="BF165" i="31"/>
  <c r="AQ165" i="31"/>
  <c r="BI165" i="31"/>
  <c r="BF169" i="31"/>
  <c r="J169" i="31"/>
  <c r="M296" i="31"/>
  <c r="BL296" i="31"/>
  <c r="BO296" i="31"/>
  <c r="BI296" i="31"/>
  <c r="BL158" i="31"/>
  <c r="AB158" i="31"/>
  <c r="BC158" i="31"/>
  <c r="AH158" i="31"/>
  <c r="AZ292" i="31"/>
  <c r="M292" i="31"/>
  <c r="P292" i="31"/>
  <c r="AQ292" i="31"/>
  <c r="J292" i="31"/>
  <c r="AE165" i="31"/>
  <c r="J165" i="31"/>
  <c r="M169" i="31"/>
  <c r="AH169" i="31"/>
  <c r="AE169" i="31"/>
  <c r="P165" i="31"/>
  <c r="Y165" i="31"/>
  <c r="AZ165" i="31"/>
  <c r="S165" i="31"/>
  <c r="AQ169" i="31"/>
  <c r="AT169" i="31"/>
  <c r="V169" i="31"/>
  <c r="BI169" i="31"/>
  <c r="AW169" i="31"/>
  <c r="AE296" i="31"/>
  <c r="V296" i="31"/>
  <c r="AB296" i="31"/>
  <c r="AK296" i="31"/>
  <c r="AZ296" i="31"/>
  <c r="J92" i="31"/>
  <c r="AW158" i="31"/>
  <c r="AK158" i="31"/>
  <c r="AQ158" i="31"/>
  <c r="AT158" i="31"/>
  <c r="J158" i="31"/>
  <c r="AW292" i="31"/>
  <c r="S292" i="31"/>
  <c r="BC292" i="31"/>
  <c r="V292" i="31"/>
  <c r="BO292" i="31"/>
  <c r="BL174" i="31" l="1"/>
  <c r="BC174" i="31"/>
  <c r="AN174" i="31"/>
  <c r="P174" i="31"/>
  <c r="BI174" i="31"/>
  <c r="Y174" i="31"/>
  <c r="J174" i="31"/>
  <c r="AQ174" i="31"/>
  <c r="BO174" i="31"/>
  <c r="S174" i="31"/>
  <c r="AZ174" i="31"/>
  <c r="AW174" i="31"/>
  <c r="AB174" i="31"/>
  <c r="AH174" i="31"/>
  <c r="AT174" i="31"/>
  <c r="BL438" i="31" l="1"/>
  <c r="BO438" i="31" l="1"/>
  <c r="M438" i="31"/>
  <c r="J438" i="31"/>
  <c r="J439" i="31" s="1"/>
  <c r="M439" i="31" l="1"/>
  <c r="G121" i="31" l="1"/>
  <c r="E118" i="32" s="1"/>
  <c r="G117" i="31"/>
  <c r="E187" i="32" s="1"/>
  <c r="W117" i="31"/>
  <c r="Y117" i="31" s="1"/>
  <c r="AO117" i="31"/>
  <c r="AQ117" i="31" s="1"/>
  <c r="AP117" i="31" l="1"/>
  <c r="E158" i="32"/>
  <c r="U117" i="31"/>
  <c r="AG117" i="31"/>
  <c r="BE117" i="31"/>
  <c r="BH117" i="31"/>
  <c r="BB117" i="31"/>
  <c r="AY117" i="31"/>
  <c r="BN117" i="31"/>
  <c r="AS117" i="31"/>
  <c r="R117" i="31"/>
  <c r="AD117" i="31"/>
  <c r="AJ117" i="31"/>
  <c r="AA117" i="31"/>
  <c r="AV117" i="31"/>
  <c r="AM117" i="31"/>
  <c r="I117" i="31"/>
  <c r="BK117" i="31"/>
  <c r="L117" i="31"/>
  <c r="O117" i="31"/>
  <c r="X117" i="31"/>
  <c r="BQ117" i="31"/>
  <c r="BN121" i="31"/>
  <c r="BB121" i="31"/>
  <c r="AS121" i="31"/>
  <c r="I121" i="31"/>
  <c r="L121" i="31"/>
  <c r="U121" i="31"/>
  <c r="BK121" i="31"/>
  <c r="BE121" i="31"/>
  <c r="AY121" i="31"/>
  <c r="AP121" i="31"/>
  <c r="R121" i="31"/>
  <c r="AJ121" i="31"/>
  <c r="AG121" i="31"/>
  <c r="AV121" i="31"/>
  <c r="AD121" i="31"/>
  <c r="AA121" i="31"/>
  <c r="X121" i="31"/>
  <c r="O121" i="31"/>
  <c r="BH121" i="31"/>
  <c r="AM121" i="31"/>
  <c r="BP121" i="31"/>
  <c r="BR121" i="31"/>
  <c r="W120" i="31" l="1"/>
  <c r="Y120" i="31" s="1"/>
  <c r="AO120" i="31"/>
  <c r="AQ120" i="31" s="1"/>
  <c r="G120" i="31"/>
  <c r="W111" i="31"/>
  <c r="Y111" i="31" s="1"/>
  <c r="AO111" i="31"/>
  <c r="AQ111" i="31" s="1"/>
  <c r="G111" i="31"/>
  <c r="BP117" i="31"/>
  <c r="BR117" i="31"/>
  <c r="AO119" i="31"/>
  <c r="AQ119" i="31" s="1"/>
  <c r="G119" i="31"/>
  <c r="E218" i="32" s="1"/>
  <c r="W119" i="31"/>
  <c r="Y119" i="31" s="1"/>
  <c r="G118" i="31"/>
  <c r="E221" i="32" s="1"/>
  <c r="AO118" i="31"/>
  <c r="AQ118" i="31" s="1"/>
  <c r="W118" i="31"/>
  <c r="Y118" i="31" s="1"/>
  <c r="E264" i="32" l="1"/>
  <c r="AP119" i="31"/>
  <c r="AP118" i="31"/>
  <c r="L119" i="31"/>
  <c r="AG119" i="31"/>
  <c r="AM119" i="31"/>
  <c r="BB119" i="31"/>
  <c r="U119" i="31"/>
  <c r="BK119" i="31"/>
  <c r="I119" i="31"/>
  <c r="AJ119" i="31"/>
  <c r="AY119" i="31"/>
  <c r="BE119" i="31"/>
  <c r="AS119" i="31"/>
  <c r="AD119" i="31"/>
  <c r="O119" i="31"/>
  <c r="BH119" i="31"/>
  <c r="AV119" i="31"/>
  <c r="R119" i="31"/>
  <c r="BN119" i="31"/>
  <c r="AA119" i="31"/>
  <c r="BH111" i="31"/>
  <c r="AY111" i="31"/>
  <c r="BB111" i="31"/>
  <c r="AS111" i="31"/>
  <c r="O111" i="31"/>
  <c r="L111" i="31"/>
  <c r="AD111" i="31"/>
  <c r="AM111" i="31"/>
  <c r="U111" i="31"/>
  <c r="AG111" i="31"/>
  <c r="BK111" i="31"/>
  <c r="AV111" i="31"/>
  <c r="BE111" i="31"/>
  <c r="BN111" i="31"/>
  <c r="AA111" i="31"/>
  <c r="AJ111" i="31"/>
  <c r="I111" i="31"/>
  <c r="R111" i="31"/>
  <c r="AP111" i="31"/>
  <c r="AP120" i="31"/>
  <c r="X118" i="31"/>
  <c r="BQ118" i="31"/>
  <c r="AJ118" i="31"/>
  <c r="L118" i="31"/>
  <c r="AY118" i="31"/>
  <c r="AV118" i="31"/>
  <c r="BB118" i="31"/>
  <c r="BK118" i="31"/>
  <c r="O118" i="31"/>
  <c r="BE118" i="31"/>
  <c r="I118" i="31"/>
  <c r="AA118" i="31"/>
  <c r="AD118" i="31"/>
  <c r="AS118" i="31"/>
  <c r="BN118" i="31"/>
  <c r="AM118" i="31"/>
  <c r="AG118" i="31"/>
  <c r="U118" i="31"/>
  <c r="BH118" i="31"/>
  <c r="R118" i="31"/>
  <c r="X119" i="31"/>
  <c r="BQ119" i="31"/>
  <c r="BQ111" i="31"/>
  <c r="X111" i="31"/>
  <c r="AS120" i="31"/>
  <c r="AD120" i="31"/>
  <c r="BB120" i="31"/>
  <c r="AM120" i="31"/>
  <c r="I120" i="31"/>
  <c r="BK120" i="31"/>
  <c r="U120" i="31"/>
  <c r="BE120" i="31"/>
  <c r="AY120" i="31"/>
  <c r="AJ120" i="31"/>
  <c r="BN120" i="31"/>
  <c r="AA120" i="31"/>
  <c r="AG120" i="31"/>
  <c r="BH120" i="31"/>
  <c r="R120" i="31"/>
  <c r="O120" i="31"/>
  <c r="L120" i="31"/>
  <c r="AV120" i="31"/>
  <c r="X120" i="31"/>
  <c r="BQ120" i="31"/>
  <c r="E250" i="32"/>
  <c r="BP120" i="31" l="1"/>
  <c r="BR120" i="31"/>
  <c r="BR111" i="31"/>
  <c r="BP111" i="31"/>
  <c r="W138" i="31"/>
  <c r="BP118" i="31"/>
  <c r="BR118" i="31"/>
  <c r="AC138" i="31"/>
  <c r="AF138" i="31"/>
  <c r="BP119" i="31"/>
  <c r="BR119" i="31"/>
  <c r="T240" i="31"/>
  <c r="V240" i="31" s="1"/>
  <c r="T138" i="31"/>
  <c r="T233" i="31"/>
  <c r="V233" i="31" s="1"/>
  <c r="T224" i="31"/>
  <c r="V224" i="31" s="1"/>
  <c r="T219" i="31"/>
  <c r="V219" i="31" s="1"/>
  <c r="T227" i="31"/>
  <c r="V227" i="31" s="1"/>
  <c r="T211" i="31"/>
  <c r="V211" i="31" s="1"/>
  <c r="T246" i="31"/>
  <c r="V246" i="31" s="1"/>
  <c r="T222" i="31"/>
  <c r="V222" i="31" s="1"/>
  <c r="T217" i="31"/>
  <c r="V217" i="31" s="1"/>
  <c r="T239" i="31"/>
  <c r="V239" i="31" s="1"/>
  <c r="T247" i="31"/>
  <c r="V247" i="31" s="1"/>
  <c r="T243" i="31"/>
  <c r="V243" i="31" s="1"/>
  <c r="T230" i="31"/>
  <c r="V230" i="31" s="1"/>
  <c r="T228" i="31"/>
  <c r="V228" i="31" s="1"/>
  <c r="T216" i="31"/>
  <c r="V216" i="31" s="1"/>
  <c r="T220" i="31"/>
  <c r="V220" i="31" s="1"/>
  <c r="T238" i="31"/>
  <c r="V238" i="31" s="1"/>
  <c r="T225" i="31"/>
  <c r="V225" i="31" s="1"/>
  <c r="T235" i="31"/>
  <c r="V235" i="31" s="1"/>
  <c r="T248" i="31"/>
  <c r="V248" i="31" s="1"/>
  <c r="T241" i="31"/>
  <c r="V241" i="31" s="1"/>
  <c r="T218" i="31"/>
  <c r="V218" i="31" s="1"/>
  <c r="T234" i="31"/>
  <c r="V234" i="31" s="1"/>
  <c r="T231" i="31"/>
  <c r="V231" i="31" s="1"/>
  <c r="T229" i="31"/>
  <c r="V229" i="31" s="1"/>
  <c r="T242" i="31"/>
  <c r="V242" i="31" s="1"/>
  <c r="T221" i="31"/>
  <c r="V221" i="31" s="1"/>
  <c r="T213" i="31"/>
  <c r="V213" i="31" s="1"/>
  <c r="T212" i="31"/>
  <c r="V212" i="31" s="1"/>
  <c r="T232" i="31"/>
  <c r="V232" i="31" s="1"/>
  <c r="T226" i="31"/>
  <c r="V226" i="31" s="1"/>
  <c r="T223" i="31"/>
  <c r="V223" i="31" s="1"/>
  <c r="E254" i="32"/>
  <c r="E215" i="32" l="1"/>
  <c r="BQ223" i="31"/>
  <c r="U223" i="31"/>
  <c r="U232" i="31"/>
  <c r="BQ232" i="31"/>
  <c r="U213" i="31"/>
  <c r="BQ213" i="31"/>
  <c r="U242" i="31"/>
  <c r="BQ242" i="31"/>
  <c r="U231" i="31"/>
  <c r="BQ231" i="31"/>
  <c r="BQ218" i="31"/>
  <c r="U218" i="31"/>
  <c r="U248" i="31"/>
  <c r="BQ248" i="31"/>
  <c r="BQ225" i="31"/>
  <c r="U225" i="31"/>
  <c r="BQ220" i="31"/>
  <c r="U220" i="31"/>
  <c r="U228" i="31"/>
  <c r="BQ228" i="31"/>
  <c r="U243" i="31"/>
  <c r="BQ243" i="31"/>
  <c r="U239" i="31"/>
  <c r="BQ239" i="31"/>
  <c r="BQ222" i="31"/>
  <c r="U222" i="31"/>
  <c r="U211" i="31"/>
  <c r="BQ211" i="31"/>
  <c r="V210" i="31"/>
  <c r="U219" i="31"/>
  <c r="BQ219" i="31"/>
  <c r="U233" i="31"/>
  <c r="BQ233" i="31"/>
  <c r="U226" i="31"/>
  <c r="BQ226" i="31"/>
  <c r="U212" i="31"/>
  <c r="BQ212" i="31"/>
  <c r="U221" i="31"/>
  <c r="BQ221" i="31"/>
  <c r="U229" i="31"/>
  <c r="BQ229" i="31"/>
  <c r="U234" i="31"/>
  <c r="BQ234" i="31"/>
  <c r="BQ241" i="31"/>
  <c r="U241" i="31"/>
  <c r="U235" i="31"/>
  <c r="BQ235" i="31"/>
  <c r="U238" i="31"/>
  <c r="BQ238" i="31"/>
  <c r="U216" i="31"/>
  <c r="BQ216" i="31"/>
  <c r="U230" i="31"/>
  <c r="BQ230" i="31"/>
  <c r="U247" i="31"/>
  <c r="BQ247" i="31"/>
  <c r="U217" i="31"/>
  <c r="BQ217" i="31"/>
  <c r="U246" i="31"/>
  <c r="BQ246" i="31"/>
  <c r="U227" i="31"/>
  <c r="BQ227" i="31"/>
  <c r="BQ224" i="31"/>
  <c r="U224" i="31"/>
  <c r="BQ240" i="31"/>
  <c r="U240" i="31"/>
  <c r="E197" i="32"/>
  <c r="E189" i="32"/>
  <c r="E121" i="32" l="1"/>
  <c r="E259" i="32"/>
  <c r="BP227" i="31"/>
  <c r="BR227" i="31"/>
  <c r="BP246" i="31"/>
  <c r="BR246" i="31"/>
  <c r="BR217" i="31"/>
  <c r="BP217" i="31"/>
  <c r="BR247" i="31"/>
  <c r="BP247" i="31"/>
  <c r="BP230" i="31"/>
  <c r="BR230" i="31"/>
  <c r="BP216" i="31"/>
  <c r="BR216" i="31"/>
  <c r="BR238" i="31"/>
  <c r="BP238" i="31"/>
  <c r="BR235" i="31"/>
  <c r="BP235" i="31"/>
  <c r="BR234" i="31"/>
  <c r="BP234" i="31"/>
  <c r="BP229" i="31"/>
  <c r="BR229" i="31"/>
  <c r="BR221" i="31"/>
  <c r="BP221" i="31"/>
  <c r="BR212" i="31"/>
  <c r="BP212" i="31"/>
  <c r="BP226" i="31"/>
  <c r="BR226" i="31"/>
  <c r="BP211" i="31"/>
  <c r="BR211" i="31"/>
  <c r="BP239" i="31"/>
  <c r="BR239" i="31"/>
  <c r="BR243" i="31"/>
  <c r="BP243" i="31"/>
  <c r="BP228" i="31"/>
  <c r="BR228" i="31"/>
  <c r="BP248" i="31"/>
  <c r="BR248" i="31"/>
  <c r="BR231" i="31"/>
  <c r="BP231" i="31"/>
  <c r="BP242" i="31"/>
  <c r="BR242" i="31"/>
  <c r="BR213" i="31"/>
  <c r="BP213" i="31"/>
  <c r="BR232" i="31"/>
  <c r="BP232" i="31"/>
  <c r="BP240" i="31"/>
  <c r="BR240" i="31"/>
  <c r="BP224" i="31"/>
  <c r="BR224" i="31"/>
  <c r="BP241" i="31"/>
  <c r="BR241" i="31"/>
  <c r="BR233" i="31"/>
  <c r="BP233" i="31"/>
  <c r="BR219" i="31"/>
  <c r="BP219" i="31"/>
  <c r="U210" i="31"/>
  <c r="BQ210" i="31"/>
  <c r="BP222" i="31"/>
  <c r="BR222" i="31"/>
  <c r="BR220" i="31"/>
  <c r="BP220" i="31"/>
  <c r="BR225" i="31"/>
  <c r="BP225" i="31"/>
  <c r="BR218" i="31"/>
  <c r="BP218" i="31"/>
  <c r="BR223" i="31"/>
  <c r="BP223" i="31"/>
  <c r="E240" i="32"/>
  <c r="E233" i="32"/>
  <c r="E207" i="32" l="1"/>
  <c r="E143" i="32"/>
  <c r="BR210" i="31"/>
  <c r="BP210" i="31"/>
  <c r="E238" i="32"/>
  <c r="E127" i="32" l="1"/>
  <c r="E170" i="32"/>
  <c r="E54" i="32"/>
  <c r="E98" i="32"/>
  <c r="Z148" i="31" l="1"/>
  <c r="AB148" i="31" s="1"/>
  <c r="G148" i="31"/>
  <c r="E102" i="32" s="1"/>
  <c r="E97" i="32"/>
  <c r="E214" i="32" l="1"/>
  <c r="AD148" i="31"/>
  <c r="U148" i="31"/>
  <c r="AM148" i="31"/>
  <c r="AY148" i="31"/>
  <c r="BN148" i="31"/>
  <c r="X148" i="31"/>
  <c r="BK148" i="31"/>
  <c r="L148" i="31"/>
  <c r="AJ148" i="31"/>
  <c r="AP148" i="31"/>
  <c r="BB148" i="31"/>
  <c r="BE148" i="31"/>
  <c r="AG148" i="31"/>
  <c r="O148" i="31"/>
  <c r="BH148" i="31"/>
  <c r="I148" i="31"/>
  <c r="AS148" i="31"/>
  <c r="R148" i="31"/>
  <c r="AV148" i="31"/>
  <c r="BQ148" i="31"/>
  <c r="AA148" i="31"/>
  <c r="E234" i="32"/>
  <c r="E258" i="32" l="1"/>
  <c r="BR148" i="31"/>
  <c r="BP148" i="31"/>
  <c r="Z265" i="31" l="1"/>
  <c r="Z254" i="31"/>
  <c r="W254" i="31"/>
  <c r="W265" i="31"/>
  <c r="AF265" i="31"/>
  <c r="AF254" i="31"/>
  <c r="AC254" i="31"/>
  <c r="AC265" i="31"/>
  <c r="E61" i="33" l="1"/>
  <c r="E291" i="32" l="1"/>
  <c r="AI281" i="31" l="1"/>
  <c r="AK281" i="31" s="1"/>
  <c r="AC281" i="31"/>
  <c r="AE281" i="31" s="1"/>
  <c r="AF281" i="31"/>
  <c r="AH281" i="31" s="1"/>
  <c r="G281" i="31"/>
  <c r="AO325" i="31" l="1"/>
  <c r="AQ325" i="31" s="1"/>
  <c r="G325" i="31"/>
  <c r="E176" i="32" s="1"/>
  <c r="AO312" i="31"/>
  <c r="AQ312" i="31" s="1"/>
  <c r="G312" i="31"/>
  <c r="E246" i="32" s="1"/>
  <c r="L281" i="31"/>
  <c r="AA281" i="31"/>
  <c r="U281" i="31"/>
  <c r="I281" i="31"/>
  <c r="BH281" i="31"/>
  <c r="AY281" i="31"/>
  <c r="BB281" i="31"/>
  <c r="AS281" i="31"/>
  <c r="BE281" i="31"/>
  <c r="BN281" i="31"/>
  <c r="AV281" i="31"/>
  <c r="AM281" i="31"/>
  <c r="AP281" i="31"/>
  <c r="X281" i="31"/>
  <c r="R281" i="31"/>
  <c r="BK281" i="31"/>
  <c r="O281" i="31"/>
  <c r="E255" i="32"/>
  <c r="AD281" i="31"/>
  <c r="BQ281" i="31"/>
  <c r="E211" i="32"/>
  <c r="E204" i="32"/>
  <c r="E180" i="32"/>
  <c r="E116" i="32"/>
  <c r="E107" i="32"/>
  <c r="E175" i="32"/>
  <c r="AG281" i="31"/>
  <c r="AJ281" i="31"/>
  <c r="E194" i="32"/>
  <c r="E149" i="32" l="1"/>
  <c r="BB325" i="31"/>
  <c r="AV325" i="31"/>
  <c r="E57" i="32"/>
  <c r="I325" i="31"/>
  <c r="AJ325" i="31"/>
  <c r="X325" i="31"/>
  <c r="AS325" i="31"/>
  <c r="BN325" i="31"/>
  <c r="BK325" i="31"/>
  <c r="AA325" i="31"/>
  <c r="U325" i="31"/>
  <c r="BE325" i="31"/>
  <c r="L325" i="31"/>
  <c r="R325" i="31"/>
  <c r="AM325" i="31"/>
  <c r="AG325" i="31"/>
  <c r="O325" i="31"/>
  <c r="BH325" i="31"/>
  <c r="AD325" i="31"/>
  <c r="AY325" i="31"/>
  <c r="AP325" i="31"/>
  <c r="BQ325" i="31"/>
  <c r="BP281" i="31"/>
  <c r="BR281" i="31"/>
  <c r="AS312" i="31"/>
  <c r="AM312" i="31"/>
  <c r="BK312" i="31"/>
  <c r="AA312" i="31"/>
  <c r="BE312" i="31"/>
  <c r="O312" i="31"/>
  <c r="AY312" i="31"/>
  <c r="BB312" i="31"/>
  <c r="X312" i="31"/>
  <c r="AJ312" i="31"/>
  <c r="AG312" i="31"/>
  <c r="BN312" i="31"/>
  <c r="U312" i="31"/>
  <c r="L312" i="31"/>
  <c r="BH312" i="31"/>
  <c r="AD312" i="31"/>
  <c r="AV312" i="31"/>
  <c r="I312" i="31"/>
  <c r="R312" i="31"/>
  <c r="BQ312" i="31"/>
  <c r="AP312" i="31"/>
  <c r="BR312" i="31" l="1"/>
  <c r="BP312" i="31"/>
  <c r="BR325" i="31"/>
  <c r="BP325" i="31"/>
  <c r="E125" i="32"/>
  <c r="E26" i="32" l="1"/>
  <c r="E190" i="32"/>
  <c r="E52" i="32"/>
  <c r="E188" i="32"/>
  <c r="AL350" i="31" l="1"/>
  <c r="AN350" i="31" s="1"/>
  <c r="G350" i="31"/>
  <c r="AL351" i="31"/>
  <c r="AN351" i="31" s="1"/>
  <c r="G351" i="31"/>
  <c r="E217" i="32" s="1"/>
  <c r="AI352" i="31"/>
  <c r="AK352" i="31" s="1"/>
  <c r="G352" i="31"/>
  <c r="E46" i="32" s="1"/>
  <c r="AC352" i="31"/>
  <c r="AE352" i="31" s="1"/>
  <c r="AF352" i="31"/>
  <c r="AH352" i="31" s="1"/>
  <c r="AO326" i="31"/>
  <c r="AQ326" i="31" s="1"/>
  <c r="G326" i="31"/>
  <c r="E227" i="32" s="1"/>
  <c r="AL349" i="31"/>
  <c r="AN349" i="31" s="1"/>
  <c r="G349" i="31"/>
  <c r="E106" i="32" s="1"/>
  <c r="AL333" i="31"/>
  <c r="AN333" i="31" s="1"/>
  <c r="G333" i="31"/>
  <c r="G331" i="31"/>
  <c r="AL331" i="31"/>
  <c r="AN331" i="31" s="1"/>
  <c r="E248" i="32" l="1"/>
  <c r="E153" i="32"/>
  <c r="E225" i="32"/>
  <c r="E171" i="32"/>
  <c r="AG352" i="31"/>
  <c r="AJ352" i="31"/>
  <c r="AL347" i="31"/>
  <c r="AN347" i="31" s="1"/>
  <c r="AL348" i="31"/>
  <c r="AN348" i="31" s="1"/>
  <c r="G348" i="31"/>
  <c r="G343" i="31" s="1"/>
  <c r="E208" i="32"/>
  <c r="AM349" i="31"/>
  <c r="BQ349" i="31"/>
  <c r="U326" i="31"/>
  <c r="BK326" i="31"/>
  <c r="AG326" i="31"/>
  <c r="O326" i="31"/>
  <c r="AM326" i="31"/>
  <c r="L326" i="31"/>
  <c r="BN326" i="31"/>
  <c r="BH326" i="31"/>
  <c r="R326" i="31"/>
  <c r="AY326" i="31"/>
  <c r="BB326" i="31"/>
  <c r="BE326" i="31"/>
  <c r="AS326" i="31"/>
  <c r="AD326" i="31"/>
  <c r="AJ326" i="31"/>
  <c r="AV326" i="31"/>
  <c r="X326" i="31"/>
  <c r="I326" i="31"/>
  <c r="AA326" i="31"/>
  <c r="E53" i="32"/>
  <c r="G318" i="31"/>
  <c r="BQ326" i="31"/>
  <c r="AP326" i="31"/>
  <c r="AQ318" i="31"/>
  <c r="O352" i="31"/>
  <c r="AY352" i="31"/>
  <c r="U352" i="31"/>
  <c r="AS352" i="31"/>
  <c r="AM352" i="31"/>
  <c r="AA352" i="31"/>
  <c r="R352" i="31"/>
  <c r="BE352" i="31"/>
  <c r="BN352" i="31"/>
  <c r="AV352" i="31"/>
  <c r="BH352" i="31"/>
  <c r="AP352" i="31"/>
  <c r="BB352" i="31"/>
  <c r="L352" i="31"/>
  <c r="I352" i="31"/>
  <c r="X352" i="31"/>
  <c r="BK352" i="31"/>
  <c r="AM351" i="31"/>
  <c r="BQ351" i="31"/>
  <c r="AD350" i="31"/>
  <c r="U350" i="31"/>
  <c r="BK350" i="31"/>
  <c r="BE350" i="31"/>
  <c r="AG350" i="31"/>
  <c r="AV350" i="31"/>
  <c r="L350" i="31"/>
  <c r="X350" i="31"/>
  <c r="AP350" i="31"/>
  <c r="AA350" i="31"/>
  <c r="BB350" i="31"/>
  <c r="O350" i="31"/>
  <c r="AJ350" i="31"/>
  <c r="R350" i="31"/>
  <c r="BN350" i="31"/>
  <c r="BH350" i="31"/>
  <c r="I350" i="31"/>
  <c r="AS350" i="31"/>
  <c r="AY350" i="31"/>
  <c r="BN349" i="31"/>
  <c r="R349" i="31"/>
  <c r="AJ349" i="31"/>
  <c r="AV349" i="31"/>
  <c r="I349" i="31"/>
  <c r="O349" i="31"/>
  <c r="AD349" i="31"/>
  <c r="AY349" i="31"/>
  <c r="BB349" i="31"/>
  <c r="U349" i="31"/>
  <c r="E133" i="32"/>
  <c r="E73" i="33" s="1"/>
  <c r="BE349" i="31"/>
  <c r="AS349" i="31"/>
  <c r="AP349" i="31"/>
  <c r="BH349" i="31"/>
  <c r="AA349" i="31"/>
  <c r="L349" i="31"/>
  <c r="X349" i="31"/>
  <c r="AG349" i="31"/>
  <c r="BK349" i="31"/>
  <c r="AD352" i="31"/>
  <c r="BQ352" i="31"/>
  <c r="X351" i="31"/>
  <c r="L351" i="31"/>
  <c r="AP351" i="31"/>
  <c r="BE351" i="31"/>
  <c r="AY351" i="31"/>
  <c r="BH351" i="31"/>
  <c r="AA351" i="31"/>
  <c r="AV351" i="31"/>
  <c r="BB351" i="31"/>
  <c r="AJ351" i="31"/>
  <c r="O351" i="31"/>
  <c r="AG351" i="31"/>
  <c r="AD351" i="31"/>
  <c r="I351" i="31"/>
  <c r="R351" i="31"/>
  <c r="BK351" i="31"/>
  <c r="BN351" i="31"/>
  <c r="U351" i="31"/>
  <c r="AS351" i="31"/>
  <c r="BQ350" i="31"/>
  <c r="AM350" i="31"/>
  <c r="E262" i="32"/>
  <c r="AM331" i="31"/>
  <c r="BQ331" i="31"/>
  <c r="I331" i="31"/>
  <c r="BH331" i="31"/>
  <c r="BN331" i="31"/>
  <c r="O331" i="31"/>
  <c r="AS331" i="31"/>
  <c r="AA331" i="31"/>
  <c r="BE331" i="31"/>
  <c r="BB331" i="31"/>
  <c r="AY331" i="31"/>
  <c r="X331" i="31"/>
  <c r="BK331" i="31"/>
  <c r="L331" i="31"/>
  <c r="R331" i="31"/>
  <c r="AD331" i="31"/>
  <c r="AP331" i="31"/>
  <c r="AJ331" i="31"/>
  <c r="AV331" i="31"/>
  <c r="U331" i="31"/>
  <c r="AG331" i="31"/>
  <c r="AA333" i="31"/>
  <c r="AP333" i="31"/>
  <c r="BB333" i="31"/>
  <c r="AV333" i="31"/>
  <c r="O333" i="31"/>
  <c r="U333" i="31"/>
  <c r="BN333" i="31"/>
  <c r="BE333" i="31"/>
  <c r="AD333" i="31"/>
  <c r="L333" i="31"/>
  <c r="AS333" i="31"/>
  <c r="BK333" i="31"/>
  <c r="R333" i="31"/>
  <c r="X333" i="31"/>
  <c r="AG333" i="31"/>
  <c r="I333" i="31"/>
  <c r="AY333" i="31"/>
  <c r="BH333" i="31"/>
  <c r="AJ333" i="31"/>
  <c r="AL332" i="31"/>
  <c r="AN332" i="31" s="1"/>
  <c r="G332" i="31"/>
  <c r="E191" i="32" s="1"/>
  <c r="G334" i="31"/>
  <c r="AL334" i="31"/>
  <c r="AN334" i="31" s="1"/>
  <c r="E249" i="32"/>
  <c r="AM333" i="31"/>
  <c r="BQ333" i="31"/>
  <c r="E39" i="32" l="1"/>
  <c r="E49" i="32"/>
  <c r="E266" i="32"/>
  <c r="E157" i="32"/>
  <c r="BP352" i="31"/>
  <c r="BR352" i="31"/>
  <c r="BK318" i="31"/>
  <c r="AM318" i="31"/>
  <c r="BH318" i="31"/>
  <c r="R318" i="31"/>
  <c r="I318" i="31"/>
  <c r="L318" i="31"/>
  <c r="BB318" i="31"/>
  <c r="AY318" i="31"/>
  <c r="AD318" i="31"/>
  <c r="AS318" i="31"/>
  <c r="AV318" i="31"/>
  <c r="O318" i="31"/>
  <c r="AJ318" i="31"/>
  <c r="U318" i="31"/>
  <c r="AA318" i="31"/>
  <c r="BN318" i="31"/>
  <c r="BE318" i="31"/>
  <c r="AG318" i="31"/>
  <c r="X318" i="31"/>
  <c r="AP348" i="31"/>
  <c r="AV348" i="31"/>
  <c r="AG348" i="31"/>
  <c r="O348" i="31"/>
  <c r="U348" i="31"/>
  <c r="L348" i="31"/>
  <c r="AJ348" i="31"/>
  <c r="X348" i="31"/>
  <c r="BE348" i="31"/>
  <c r="BN348" i="31"/>
  <c r="I348" i="31"/>
  <c r="BB348" i="31"/>
  <c r="AY348" i="31"/>
  <c r="BH348" i="31"/>
  <c r="AD348" i="31"/>
  <c r="AS348" i="31"/>
  <c r="AA348" i="31"/>
  <c r="R348" i="31"/>
  <c r="BK348" i="31"/>
  <c r="E230" i="32"/>
  <c r="BQ347" i="31"/>
  <c r="AM347" i="31"/>
  <c r="E145" i="32"/>
  <c r="BP350" i="31"/>
  <c r="BR350" i="31"/>
  <c r="BR351" i="31"/>
  <c r="BP351" i="31"/>
  <c r="AP318" i="31"/>
  <c r="BQ318" i="31"/>
  <c r="BR326" i="31"/>
  <c r="BP326" i="31"/>
  <c r="BP349" i="31"/>
  <c r="BR349" i="31"/>
  <c r="E242" i="32"/>
  <c r="AM348" i="31"/>
  <c r="AN343" i="31"/>
  <c r="BQ348" i="31"/>
  <c r="AG347" i="31"/>
  <c r="BH347" i="31"/>
  <c r="U347" i="31"/>
  <c r="L347" i="31"/>
  <c r="AJ347" i="31"/>
  <c r="BK347" i="31"/>
  <c r="BN347" i="31"/>
  <c r="AD347" i="31"/>
  <c r="AY347" i="31"/>
  <c r="AS347" i="31"/>
  <c r="X347" i="31"/>
  <c r="O347" i="31"/>
  <c r="AP347" i="31"/>
  <c r="AV347" i="31"/>
  <c r="R347" i="31"/>
  <c r="BE347" i="31"/>
  <c r="AA347" i="31"/>
  <c r="BB347" i="31"/>
  <c r="BR333" i="31"/>
  <c r="BP333" i="31"/>
  <c r="I334" i="31"/>
  <c r="U334" i="31"/>
  <c r="BB334" i="31"/>
  <c r="AD334" i="31"/>
  <c r="AS334" i="31"/>
  <c r="L334" i="31"/>
  <c r="AG334" i="31"/>
  <c r="BH334" i="31"/>
  <c r="O334" i="31"/>
  <c r="BK334" i="31"/>
  <c r="X334" i="31"/>
  <c r="AP334" i="31"/>
  <c r="BN334" i="31"/>
  <c r="AA334" i="31"/>
  <c r="BE334" i="31"/>
  <c r="AJ334" i="31"/>
  <c r="AV334" i="31"/>
  <c r="R334" i="31"/>
  <c r="AY334" i="31"/>
  <c r="AM332" i="31"/>
  <c r="BQ332" i="31"/>
  <c r="AN330" i="31"/>
  <c r="AM334" i="31"/>
  <c r="BQ334" i="31"/>
  <c r="BP334" i="31" s="1"/>
  <c r="AV332" i="31"/>
  <c r="AP332" i="31"/>
  <c r="BN332" i="31"/>
  <c r="AY332" i="31"/>
  <c r="I332" i="31"/>
  <c r="L332" i="31"/>
  <c r="BB332" i="31"/>
  <c r="BK332" i="31"/>
  <c r="AJ332" i="31"/>
  <c r="O332" i="31"/>
  <c r="BE332" i="31"/>
  <c r="AS332" i="31"/>
  <c r="AD332" i="31"/>
  <c r="U332" i="31"/>
  <c r="R332" i="31"/>
  <c r="BH332" i="31"/>
  <c r="AA332" i="31"/>
  <c r="X332" i="31"/>
  <c r="AG332" i="31"/>
  <c r="G330" i="31"/>
  <c r="BP331" i="31"/>
  <c r="BR331" i="31"/>
  <c r="E244" i="32"/>
  <c r="E271" i="32"/>
  <c r="AM343" i="31" l="1"/>
  <c r="BQ343" i="31"/>
  <c r="BR318" i="31"/>
  <c r="BP318" i="31"/>
  <c r="U343" i="31"/>
  <c r="BK343" i="31"/>
  <c r="AP343" i="31"/>
  <c r="AJ343" i="31"/>
  <c r="BN343" i="31"/>
  <c r="AA343" i="31"/>
  <c r="I343" i="31"/>
  <c r="R343" i="31"/>
  <c r="AG343" i="31"/>
  <c r="AD343" i="31"/>
  <c r="AS343" i="31"/>
  <c r="AY343" i="31"/>
  <c r="AV343" i="31"/>
  <c r="O343" i="31"/>
  <c r="BH343" i="31"/>
  <c r="X343" i="31"/>
  <c r="BE343" i="31"/>
  <c r="BB343" i="31"/>
  <c r="L343" i="31"/>
  <c r="BP348" i="31"/>
  <c r="BR348" i="31"/>
  <c r="BP347" i="31"/>
  <c r="BR347" i="31"/>
  <c r="E222" i="32"/>
  <c r="BR332" i="31"/>
  <c r="BP332" i="31"/>
  <c r="E181" i="32"/>
  <c r="AJ330" i="31"/>
  <c r="BH330" i="31"/>
  <c r="BN330" i="31"/>
  <c r="X330" i="31"/>
  <c r="AY330" i="31"/>
  <c r="AA330" i="31"/>
  <c r="AS330" i="31"/>
  <c r="AP330" i="31"/>
  <c r="BE330" i="31"/>
  <c r="AG330" i="31"/>
  <c r="BB330" i="31"/>
  <c r="L330" i="31"/>
  <c r="AV330" i="31"/>
  <c r="R330" i="31"/>
  <c r="O330" i="31"/>
  <c r="BK330" i="31"/>
  <c r="I330" i="31"/>
  <c r="U330" i="31"/>
  <c r="AD330" i="31"/>
  <c r="E268" i="32"/>
  <c r="BQ330" i="31"/>
  <c r="AM330" i="31"/>
  <c r="E71" i="33" l="1"/>
  <c r="D18" i="33" s="1"/>
  <c r="BR343" i="31"/>
  <c r="BP343" i="31"/>
  <c r="BR330" i="31"/>
  <c r="BP330" i="31"/>
  <c r="E251" i="32"/>
  <c r="G15" i="30" l="1"/>
  <c r="G17" i="30"/>
  <c r="G19" i="30"/>
  <c r="G21" i="30"/>
  <c r="G23" i="30"/>
  <c r="G26" i="30"/>
  <c r="G28" i="30"/>
  <c r="G30" i="30"/>
  <c r="G32" i="30"/>
  <c r="G34" i="30"/>
  <c r="G13" i="30"/>
  <c r="G14" i="30"/>
  <c r="G16" i="30"/>
  <c r="G18" i="30"/>
  <c r="G20" i="30"/>
  <c r="G22" i="30"/>
  <c r="G24" i="30"/>
  <c r="G25" i="30"/>
  <c r="G27" i="30"/>
  <c r="G29" i="30"/>
  <c r="G31" i="30"/>
  <c r="G33" i="30"/>
  <c r="E200" i="31" l="1"/>
  <c r="E204" i="31"/>
  <c r="E208" i="31"/>
  <c r="E190" i="31"/>
  <c r="E194" i="31"/>
  <c r="E201" i="31"/>
  <c r="E205" i="31"/>
  <c r="E191" i="31"/>
  <c r="E202" i="31"/>
  <c r="E206" i="31"/>
  <c r="E188" i="31"/>
  <c r="E203" i="31"/>
  <c r="E207" i="31"/>
  <c r="E189" i="31"/>
  <c r="E193" i="31"/>
  <c r="E197" i="31"/>
  <c r="G12" i="30"/>
  <c r="G11" i="30" s="1"/>
  <c r="E186" i="31"/>
  <c r="E198" i="31"/>
  <c r="E195" i="31"/>
  <c r="E187" i="31"/>
  <c r="E192" i="31"/>
  <c r="E196" i="31"/>
  <c r="E199" i="31"/>
  <c r="G80" i="30" l="1"/>
  <c r="E6" i="30" s="1"/>
  <c r="E14" i="5" s="1"/>
  <c r="F14" i="5" s="1"/>
  <c r="G199" i="31"/>
  <c r="AF199" i="31"/>
  <c r="AH199" i="31" s="1"/>
  <c r="AF196" i="31"/>
  <c r="AH196" i="31" s="1"/>
  <c r="G196" i="31"/>
  <c r="G192" i="31"/>
  <c r="AF192" i="31"/>
  <c r="AH192" i="31" s="1"/>
  <c r="G187" i="31"/>
  <c r="AF187" i="31"/>
  <c r="AH187" i="31" s="1"/>
  <c r="G195" i="31"/>
  <c r="AF195" i="31"/>
  <c r="AH195" i="31" s="1"/>
  <c r="G198" i="31"/>
  <c r="AF198" i="31"/>
  <c r="AH198" i="31" s="1"/>
  <c r="G186" i="31"/>
  <c r="AF186" i="31"/>
  <c r="AH186" i="31" s="1"/>
  <c r="G207" i="31"/>
  <c r="AF207" i="31"/>
  <c r="AH207" i="31" s="1"/>
  <c r="G206" i="31"/>
  <c r="AF206" i="31"/>
  <c r="AH206" i="31" s="1"/>
  <c r="G202" i="31"/>
  <c r="AF202" i="31"/>
  <c r="AH202" i="31" s="1"/>
  <c r="G191" i="31"/>
  <c r="AF191" i="31"/>
  <c r="AH191" i="31" s="1"/>
  <c r="G201" i="31"/>
  <c r="AF201" i="31"/>
  <c r="AH201" i="31" s="1"/>
  <c r="G194" i="31"/>
  <c r="AF194" i="31"/>
  <c r="AH194" i="31" s="1"/>
  <c r="G208" i="31"/>
  <c r="AF208" i="31"/>
  <c r="AH208" i="31" s="1"/>
  <c r="AF197" i="31"/>
  <c r="AH197" i="31" s="1"/>
  <c r="G197" i="31"/>
  <c r="G193" i="31"/>
  <c r="AF193" i="31"/>
  <c r="AH193" i="31" s="1"/>
  <c r="G189" i="31"/>
  <c r="AF189" i="31"/>
  <c r="AH189" i="31" s="1"/>
  <c r="G203" i="31"/>
  <c r="AF203" i="31"/>
  <c r="AH203" i="31" s="1"/>
  <c r="G188" i="31"/>
  <c r="AF188" i="31"/>
  <c r="AH188" i="31" s="1"/>
  <c r="AF205" i="31"/>
  <c r="AH205" i="31" s="1"/>
  <c r="G205" i="31"/>
  <c r="AF190" i="31"/>
  <c r="AH190" i="31" s="1"/>
  <c r="G190" i="31"/>
  <c r="G204" i="31"/>
  <c r="AF204" i="31"/>
  <c r="AH204" i="31" s="1"/>
  <c r="G200" i="31"/>
  <c r="AF200" i="31"/>
  <c r="AH200" i="31" s="1"/>
  <c r="W112" i="31" l="1"/>
  <c r="Y112" i="31" s="1"/>
  <c r="G112" i="31"/>
  <c r="AO112" i="31"/>
  <c r="AQ112" i="31" s="1"/>
  <c r="E185" i="32"/>
  <c r="O200" i="31"/>
  <c r="AS200" i="31"/>
  <c r="AV200" i="31"/>
  <c r="BE200" i="31"/>
  <c r="U200" i="31"/>
  <c r="AJ200" i="31"/>
  <c r="BB200" i="31"/>
  <c r="R200" i="31"/>
  <c r="BN200" i="31"/>
  <c r="L200" i="31"/>
  <c r="AP200" i="31"/>
  <c r="BH200" i="31"/>
  <c r="AA200" i="31"/>
  <c r="X200" i="31"/>
  <c r="AY200" i="31"/>
  <c r="BK200" i="31"/>
  <c r="AD200" i="31"/>
  <c r="I200" i="31"/>
  <c r="AM200" i="31"/>
  <c r="R204" i="31"/>
  <c r="BE204" i="31"/>
  <c r="AM204" i="31"/>
  <c r="BK204" i="31"/>
  <c r="AJ204" i="31"/>
  <c r="AV204" i="31"/>
  <c r="AP204" i="31"/>
  <c r="BH204" i="31"/>
  <c r="BN204" i="31"/>
  <c r="AA204" i="31"/>
  <c r="L204" i="31"/>
  <c r="O204" i="31"/>
  <c r="U204" i="31"/>
  <c r="BB204" i="31"/>
  <c r="AD204" i="31"/>
  <c r="I204" i="31"/>
  <c r="AS204" i="31"/>
  <c r="X204" i="31"/>
  <c r="AY204" i="31"/>
  <c r="BQ190" i="31"/>
  <c r="AG190" i="31"/>
  <c r="BQ205" i="31"/>
  <c r="AG205" i="31"/>
  <c r="E193" i="32"/>
  <c r="AD188" i="31"/>
  <c r="L188" i="31"/>
  <c r="AP188" i="31"/>
  <c r="BN188" i="31"/>
  <c r="AV188" i="31"/>
  <c r="AY188" i="31"/>
  <c r="BE188" i="31"/>
  <c r="BK188" i="31"/>
  <c r="AS188" i="31"/>
  <c r="X188" i="31"/>
  <c r="BB188" i="31"/>
  <c r="R188" i="31"/>
  <c r="O188" i="31"/>
  <c r="AA188" i="31"/>
  <c r="AM188" i="31"/>
  <c r="BH188" i="31"/>
  <c r="I188" i="31"/>
  <c r="AJ188" i="31"/>
  <c r="U188" i="31"/>
  <c r="E150" i="32"/>
  <c r="L203" i="31"/>
  <c r="BB203" i="31"/>
  <c r="BE203" i="31"/>
  <c r="AD203" i="31"/>
  <c r="AY203" i="31"/>
  <c r="AA203" i="31"/>
  <c r="I203" i="31"/>
  <c r="AP203" i="31"/>
  <c r="AJ203" i="31"/>
  <c r="AS203" i="31"/>
  <c r="U203" i="31"/>
  <c r="R203" i="31"/>
  <c r="O203" i="31"/>
  <c r="AV203" i="31"/>
  <c r="AM203" i="31"/>
  <c r="BK203" i="31"/>
  <c r="BH203" i="31"/>
  <c r="X203" i="31"/>
  <c r="BN203" i="31"/>
  <c r="E172" i="32"/>
  <c r="R189" i="31"/>
  <c r="AJ189" i="31"/>
  <c r="BE189" i="31"/>
  <c r="BB189" i="31"/>
  <c r="I189" i="31"/>
  <c r="O189" i="31"/>
  <c r="BK189" i="31"/>
  <c r="AM189" i="31"/>
  <c r="BH189" i="31"/>
  <c r="AA189" i="31"/>
  <c r="AP189" i="31"/>
  <c r="AS189" i="31"/>
  <c r="U189" i="31"/>
  <c r="AD189" i="31"/>
  <c r="AV189" i="31"/>
  <c r="BN189" i="31"/>
  <c r="AY189" i="31"/>
  <c r="L189" i="31"/>
  <c r="X189" i="31"/>
  <c r="E166" i="32"/>
  <c r="BN193" i="31"/>
  <c r="X193" i="31"/>
  <c r="AY193" i="31"/>
  <c r="BH193" i="31"/>
  <c r="AM193" i="31"/>
  <c r="BK193" i="31"/>
  <c r="L193" i="31"/>
  <c r="AJ193" i="31"/>
  <c r="BB193" i="31"/>
  <c r="AA193" i="31"/>
  <c r="O193" i="31"/>
  <c r="AP193" i="31"/>
  <c r="U193" i="31"/>
  <c r="AV193" i="31"/>
  <c r="AD193" i="31"/>
  <c r="BE193" i="31"/>
  <c r="I193" i="31"/>
  <c r="AS193" i="31"/>
  <c r="R193" i="31"/>
  <c r="BQ197" i="31"/>
  <c r="AG197" i="31"/>
  <c r="AG208" i="31"/>
  <c r="BQ208" i="31"/>
  <c r="AG194" i="31"/>
  <c r="BQ194" i="31"/>
  <c r="BQ201" i="31"/>
  <c r="AG201" i="31"/>
  <c r="AG191" i="31"/>
  <c r="BQ191" i="31"/>
  <c r="BQ202" i="31"/>
  <c r="AG202" i="31"/>
  <c r="BQ206" i="31"/>
  <c r="AG206" i="31"/>
  <c r="BQ207" i="31"/>
  <c r="AG207" i="31"/>
  <c r="BQ186" i="31"/>
  <c r="AG186" i="31"/>
  <c r="AH185" i="31"/>
  <c r="AG198" i="31"/>
  <c r="BQ198" i="31"/>
  <c r="AG195" i="31"/>
  <c r="BQ195" i="31"/>
  <c r="BQ187" i="31"/>
  <c r="AG187" i="31"/>
  <c r="AG192" i="31"/>
  <c r="BQ192" i="31"/>
  <c r="E128" i="32"/>
  <c r="AV196" i="31"/>
  <c r="O196" i="31"/>
  <c r="AP196" i="31"/>
  <c r="X196" i="31"/>
  <c r="BE196" i="31"/>
  <c r="U196" i="31"/>
  <c r="BN196" i="31"/>
  <c r="AJ196" i="31"/>
  <c r="AS196" i="31"/>
  <c r="BH196" i="31"/>
  <c r="AA196" i="31"/>
  <c r="AD196" i="31"/>
  <c r="BB196" i="31"/>
  <c r="BK196" i="31"/>
  <c r="R196" i="31"/>
  <c r="AM196" i="31"/>
  <c r="I196" i="31"/>
  <c r="L196" i="31"/>
  <c r="AY196" i="31"/>
  <c r="BQ199" i="31"/>
  <c r="AG199" i="31"/>
  <c r="BQ200" i="31"/>
  <c r="AG200" i="31"/>
  <c r="BQ204" i="31"/>
  <c r="AG204" i="31"/>
  <c r="E154" i="32"/>
  <c r="AV190" i="31"/>
  <c r="U190" i="31"/>
  <c r="I190" i="31"/>
  <c r="AS190" i="31"/>
  <c r="R190" i="31"/>
  <c r="BB190" i="31"/>
  <c r="BE190" i="31"/>
  <c r="AA190" i="31"/>
  <c r="BH190" i="31"/>
  <c r="AJ190" i="31"/>
  <c r="BK190" i="31"/>
  <c r="AD190" i="31"/>
  <c r="X190" i="31"/>
  <c r="BN190" i="31"/>
  <c r="AY190" i="31"/>
  <c r="O190" i="31"/>
  <c r="AM190" i="31"/>
  <c r="AP190" i="31"/>
  <c r="L190" i="31"/>
  <c r="BN205" i="31"/>
  <c r="O205" i="31"/>
  <c r="AP205" i="31"/>
  <c r="BH205" i="31"/>
  <c r="AV205" i="31"/>
  <c r="U205" i="31"/>
  <c r="I205" i="31"/>
  <c r="AD205" i="31"/>
  <c r="BE205" i="31"/>
  <c r="R205" i="31"/>
  <c r="AY205" i="31"/>
  <c r="BK205" i="31"/>
  <c r="AJ205" i="31"/>
  <c r="AS205" i="31"/>
  <c r="AA205" i="31"/>
  <c r="X205" i="31"/>
  <c r="BB205" i="31"/>
  <c r="AM205" i="31"/>
  <c r="L205" i="31"/>
  <c r="E159" i="32"/>
  <c r="BQ188" i="31"/>
  <c r="AG188" i="31"/>
  <c r="BQ203" i="31"/>
  <c r="AG203" i="31"/>
  <c r="BQ189" i="31"/>
  <c r="AG189" i="31"/>
  <c r="BQ193" i="31"/>
  <c r="AG193" i="31"/>
  <c r="O197" i="31"/>
  <c r="X197" i="31"/>
  <c r="U197" i="31"/>
  <c r="AS197" i="31"/>
  <c r="BE197" i="31"/>
  <c r="R197" i="31"/>
  <c r="BB197" i="31"/>
  <c r="BN197" i="31"/>
  <c r="AD197" i="31"/>
  <c r="AM197" i="31"/>
  <c r="AJ197" i="31"/>
  <c r="AA197" i="31"/>
  <c r="L197" i="31"/>
  <c r="BK197" i="31"/>
  <c r="BH197" i="31"/>
  <c r="AY197" i="31"/>
  <c r="I197" i="31"/>
  <c r="AP197" i="31"/>
  <c r="AV197" i="31"/>
  <c r="E131" i="32"/>
  <c r="R208" i="31"/>
  <c r="AV208" i="31"/>
  <c r="AP208" i="31"/>
  <c r="AM208" i="31"/>
  <c r="AY208" i="31"/>
  <c r="I208" i="31"/>
  <c r="L208" i="31"/>
  <c r="BN208" i="31"/>
  <c r="AD208" i="31"/>
  <c r="BE208" i="31"/>
  <c r="X208" i="31"/>
  <c r="U208" i="31"/>
  <c r="AS208" i="31"/>
  <c r="AJ208" i="31"/>
  <c r="BH208" i="31"/>
  <c r="O208" i="31"/>
  <c r="BK208" i="31"/>
  <c r="AA208" i="31"/>
  <c r="BB208" i="31"/>
  <c r="E216" i="32"/>
  <c r="E241" i="32"/>
  <c r="R194" i="31"/>
  <c r="L194" i="31"/>
  <c r="AD194" i="31"/>
  <c r="AM194" i="31"/>
  <c r="O194" i="31"/>
  <c r="AJ194" i="31"/>
  <c r="BE194" i="31"/>
  <c r="AS194" i="31"/>
  <c r="AY194" i="31"/>
  <c r="X194" i="31"/>
  <c r="I194" i="31"/>
  <c r="U194" i="31"/>
  <c r="BB194" i="31"/>
  <c r="AP194" i="31"/>
  <c r="BN194" i="31"/>
  <c r="AV194" i="31"/>
  <c r="BH194" i="31"/>
  <c r="AA194" i="31"/>
  <c r="BK194" i="31"/>
  <c r="E135" i="32"/>
  <c r="AA201" i="31"/>
  <c r="BN201" i="31"/>
  <c r="AD201" i="31"/>
  <c r="AV201" i="31"/>
  <c r="AS201" i="31"/>
  <c r="AY201" i="31"/>
  <c r="I201" i="31"/>
  <c r="AP201" i="31"/>
  <c r="X201" i="31"/>
  <c r="AM201" i="31"/>
  <c r="BB201" i="31"/>
  <c r="O201" i="31"/>
  <c r="R201" i="31"/>
  <c r="U201" i="31"/>
  <c r="BH201" i="31"/>
  <c r="BK201" i="31"/>
  <c r="L201" i="31"/>
  <c r="BE201" i="31"/>
  <c r="AJ201" i="31"/>
  <c r="E117" i="32"/>
  <c r="I191" i="31"/>
  <c r="BK191" i="31"/>
  <c r="AA191" i="31"/>
  <c r="AV191" i="31"/>
  <c r="AD191" i="31"/>
  <c r="X191" i="31"/>
  <c r="BN191" i="31"/>
  <c r="BH191" i="31"/>
  <c r="AS191" i="31"/>
  <c r="O191" i="31"/>
  <c r="R191" i="31"/>
  <c r="AP191" i="31"/>
  <c r="AM191" i="31"/>
  <c r="BB191" i="31"/>
  <c r="BE191" i="31"/>
  <c r="AY191" i="31"/>
  <c r="L191" i="31"/>
  <c r="AJ191" i="31"/>
  <c r="U191" i="31"/>
  <c r="L202" i="31"/>
  <c r="BE202" i="31"/>
  <c r="AM202" i="31"/>
  <c r="R202" i="31"/>
  <c r="O202" i="31"/>
  <c r="AS202" i="31"/>
  <c r="AP202" i="31"/>
  <c r="BN202" i="31"/>
  <c r="X202" i="31"/>
  <c r="BH202" i="31"/>
  <c r="AY202" i="31"/>
  <c r="BK202" i="31"/>
  <c r="U202" i="31"/>
  <c r="AJ202" i="31"/>
  <c r="I202" i="31"/>
  <c r="AV202" i="31"/>
  <c r="BB202" i="31"/>
  <c r="AD202" i="31"/>
  <c r="AA202" i="31"/>
  <c r="E141" i="32"/>
  <c r="AY206" i="31"/>
  <c r="BN206" i="31"/>
  <c r="X206" i="31"/>
  <c r="AJ206" i="31"/>
  <c r="L206" i="31"/>
  <c r="O206" i="31"/>
  <c r="AV206" i="31"/>
  <c r="U206" i="31"/>
  <c r="I206" i="31"/>
  <c r="R206" i="31"/>
  <c r="AM206" i="31"/>
  <c r="AS206" i="31"/>
  <c r="AD206" i="31"/>
  <c r="BK206" i="31"/>
  <c r="AP206" i="31"/>
  <c r="AA206" i="31"/>
  <c r="BE206" i="31"/>
  <c r="BB206" i="31"/>
  <c r="BH206" i="31"/>
  <c r="E226" i="32"/>
  <c r="E126" i="32"/>
  <c r="AJ207" i="31"/>
  <c r="AS207" i="31"/>
  <c r="BN207" i="31"/>
  <c r="R207" i="31"/>
  <c r="I207" i="31"/>
  <c r="BH207" i="31"/>
  <c r="BK207" i="31"/>
  <c r="AV207" i="31"/>
  <c r="BE207" i="31"/>
  <c r="AY207" i="31"/>
  <c r="BB207" i="31"/>
  <c r="U207" i="31"/>
  <c r="L207" i="31"/>
  <c r="AP207" i="31"/>
  <c r="AD207" i="31"/>
  <c r="O207" i="31"/>
  <c r="AA207" i="31"/>
  <c r="AM207" i="31"/>
  <c r="X207" i="31"/>
  <c r="E83" i="32"/>
  <c r="BE186" i="31"/>
  <c r="AP186" i="31"/>
  <c r="AV186" i="31"/>
  <c r="AD186" i="31"/>
  <c r="L186" i="31"/>
  <c r="R186" i="31"/>
  <c r="AS186" i="31"/>
  <c r="BN186" i="31"/>
  <c r="BB186" i="31"/>
  <c r="AA186" i="31"/>
  <c r="U186" i="31"/>
  <c r="BK186" i="31"/>
  <c r="I186" i="31"/>
  <c r="O186" i="31"/>
  <c r="G185" i="31"/>
  <c r="X186" i="31"/>
  <c r="AM186" i="31"/>
  <c r="AY186" i="31"/>
  <c r="BH186" i="31"/>
  <c r="AJ186" i="31"/>
  <c r="O198" i="31"/>
  <c r="I198" i="31"/>
  <c r="R198" i="31"/>
  <c r="AS198" i="31"/>
  <c r="L198" i="31"/>
  <c r="BK198" i="31"/>
  <c r="AJ198" i="31"/>
  <c r="BE198" i="31"/>
  <c r="AP198" i="31"/>
  <c r="AA198" i="31"/>
  <c r="AM198" i="31"/>
  <c r="BH198" i="31"/>
  <c r="AY198" i="31"/>
  <c r="AV198" i="31"/>
  <c r="AD198" i="31"/>
  <c r="U198" i="31"/>
  <c r="X198" i="31"/>
  <c r="BB198" i="31"/>
  <c r="BN198" i="31"/>
  <c r="E168" i="32"/>
  <c r="E213" i="32"/>
  <c r="O195" i="31"/>
  <c r="BK195" i="31"/>
  <c r="L195" i="31"/>
  <c r="AD195" i="31"/>
  <c r="U195" i="31"/>
  <c r="AS195" i="31"/>
  <c r="AY195" i="31"/>
  <c r="AV195" i="31"/>
  <c r="X195" i="31"/>
  <c r="R195" i="31"/>
  <c r="I195" i="31"/>
  <c r="BH195" i="31"/>
  <c r="AA195" i="31"/>
  <c r="BE195" i="31"/>
  <c r="BB195" i="31"/>
  <c r="AM195" i="31"/>
  <c r="AJ195" i="31"/>
  <c r="AP195" i="31"/>
  <c r="BN195" i="31"/>
  <c r="E140" i="32"/>
  <c r="AM187" i="31"/>
  <c r="AJ187" i="31"/>
  <c r="BH187" i="31"/>
  <c r="BE187" i="31"/>
  <c r="BK187" i="31"/>
  <c r="AV187" i="31"/>
  <c r="L187" i="31"/>
  <c r="BN187" i="31"/>
  <c r="O187" i="31"/>
  <c r="I187" i="31"/>
  <c r="AS187" i="31"/>
  <c r="U187" i="31"/>
  <c r="AY187" i="31"/>
  <c r="AD187" i="31"/>
  <c r="X187" i="31"/>
  <c r="BB187" i="31"/>
  <c r="AA187" i="31"/>
  <c r="AP187" i="31"/>
  <c r="R187" i="31"/>
  <c r="E195" i="32"/>
  <c r="AD192" i="31"/>
  <c r="BN192" i="31"/>
  <c r="O192" i="31"/>
  <c r="AA192" i="31"/>
  <c r="AV192" i="31"/>
  <c r="U192" i="31"/>
  <c r="BK192" i="31"/>
  <c r="BE192" i="31"/>
  <c r="AJ192" i="31"/>
  <c r="AM192" i="31"/>
  <c r="BB192" i="31"/>
  <c r="L192" i="31"/>
  <c r="I192" i="31"/>
  <c r="R192" i="31"/>
  <c r="AY192" i="31"/>
  <c r="BH192" i="31"/>
  <c r="X192" i="31"/>
  <c r="AP192" i="31"/>
  <c r="AS192" i="31"/>
  <c r="BQ196" i="31"/>
  <c r="AG196" i="31"/>
  <c r="E178" i="32"/>
  <c r="BK199" i="31"/>
  <c r="AA199" i="31"/>
  <c r="AS199" i="31"/>
  <c r="BB199" i="31"/>
  <c r="AP199" i="31"/>
  <c r="AM199" i="31"/>
  <c r="U199" i="31"/>
  <c r="BN199" i="31"/>
  <c r="O199" i="31"/>
  <c r="AV199" i="31"/>
  <c r="AJ199" i="31"/>
  <c r="I199" i="31"/>
  <c r="AD199" i="31"/>
  <c r="X199" i="31"/>
  <c r="L199" i="31"/>
  <c r="BH199" i="31"/>
  <c r="BE199" i="31"/>
  <c r="R199" i="31"/>
  <c r="AY199" i="31"/>
  <c r="U112" i="31" l="1"/>
  <c r="BK112" i="31"/>
  <c r="AS112" i="31"/>
  <c r="BB112" i="31"/>
  <c r="AJ112" i="31"/>
  <c r="R112" i="31"/>
  <c r="AY112" i="31"/>
  <c r="BN112" i="31"/>
  <c r="AG112" i="31"/>
  <c r="AV112" i="31"/>
  <c r="O112" i="31"/>
  <c r="AM112" i="31"/>
  <c r="L112" i="31"/>
  <c r="I112" i="31"/>
  <c r="AA112" i="31"/>
  <c r="AD112" i="31"/>
  <c r="BH112" i="31"/>
  <c r="BE112" i="31"/>
  <c r="E210" i="32"/>
  <c r="AP112" i="31"/>
  <c r="X112" i="31"/>
  <c r="BQ112" i="31"/>
  <c r="AL170" i="31"/>
  <c r="AN170" i="31" s="1"/>
  <c r="G170" i="31"/>
  <c r="AI170" i="31"/>
  <c r="AK170" i="31" s="1"/>
  <c r="BR193" i="31"/>
  <c r="BP193" i="31"/>
  <c r="BP189" i="31"/>
  <c r="BR189" i="31"/>
  <c r="BP203" i="31"/>
  <c r="BR203" i="31"/>
  <c r="BP188" i="31"/>
  <c r="BR188" i="31"/>
  <c r="BR204" i="31"/>
  <c r="BP204" i="31"/>
  <c r="BP200" i="31"/>
  <c r="BR200" i="31"/>
  <c r="BR199" i="31"/>
  <c r="BP199" i="31"/>
  <c r="BR187" i="31"/>
  <c r="BP187" i="31"/>
  <c r="BR191" i="31"/>
  <c r="BP191" i="31"/>
  <c r="BR194" i="31"/>
  <c r="BP194" i="31"/>
  <c r="BP208" i="31"/>
  <c r="BR208" i="31"/>
  <c r="BP196" i="31"/>
  <c r="BR196" i="31"/>
  <c r="AD185" i="31"/>
  <c r="X185" i="31"/>
  <c r="AP185" i="31"/>
  <c r="U185" i="31"/>
  <c r="AM185" i="31"/>
  <c r="AA185" i="31"/>
  <c r="BN185" i="31"/>
  <c r="AV185" i="31"/>
  <c r="BK185" i="31"/>
  <c r="R185" i="31"/>
  <c r="AY185" i="31"/>
  <c r="AJ185" i="31"/>
  <c r="O185" i="31"/>
  <c r="BE185" i="31"/>
  <c r="BB185" i="31"/>
  <c r="L185" i="31"/>
  <c r="I185" i="31"/>
  <c r="BH185" i="31"/>
  <c r="AS185" i="31"/>
  <c r="BP192" i="31"/>
  <c r="BR192" i="31"/>
  <c r="BR195" i="31"/>
  <c r="BP195" i="31"/>
  <c r="BR198" i="31"/>
  <c r="BP198" i="31"/>
  <c r="AG185" i="31"/>
  <c r="BQ185" i="31"/>
  <c r="BR186" i="31"/>
  <c r="BP186" i="31"/>
  <c r="BP207" i="31"/>
  <c r="BR207" i="31"/>
  <c r="BP206" i="31"/>
  <c r="BR206" i="31"/>
  <c r="BP202" i="31"/>
  <c r="BR202" i="31"/>
  <c r="BR201" i="31"/>
  <c r="BP201" i="31"/>
  <c r="BR197" i="31"/>
  <c r="BP197" i="31"/>
  <c r="BR205" i="31"/>
  <c r="BP205" i="31"/>
  <c r="BR190" i="31"/>
  <c r="BP190" i="31"/>
  <c r="E82" i="31"/>
  <c r="G82" i="31" s="1"/>
  <c r="G60" i="12"/>
  <c r="E79" i="31"/>
  <c r="G57" i="12"/>
  <c r="E81" i="31"/>
  <c r="G59" i="12"/>
  <c r="E80" i="31"/>
  <c r="G58" i="12"/>
  <c r="E84" i="31"/>
  <c r="G84" i="31" s="1"/>
  <c r="G62" i="12"/>
  <c r="BR112" i="31" l="1"/>
  <c r="BP112" i="31"/>
  <c r="AO113" i="31"/>
  <c r="AQ113" i="31" s="1"/>
  <c r="G113" i="31"/>
  <c r="W113" i="31"/>
  <c r="Y113" i="31" s="1"/>
  <c r="W127" i="31"/>
  <c r="Y127" i="31" s="1"/>
  <c r="G127" i="31"/>
  <c r="G163" i="31"/>
  <c r="AL163" i="31"/>
  <c r="AN163" i="31" s="1"/>
  <c r="G167" i="31"/>
  <c r="AL167" i="31"/>
  <c r="AN167" i="31" s="1"/>
  <c r="G172" i="31"/>
  <c r="AL172" i="31"/>
  <c r="AN172" i="31" s="1"/>
  <c r="G180" i="31"/>
  <c r="AI180" i="31"/>
  <c r="AK180" i="31" s="1"/>
  <c r="AI176" i="31"/>
  <c r="AK176" i="31" s="1"/>
  <c r="G176" i="31"/>
  <c r="G183" i="31"/>
  <c r="AI183" i="31"/>
  <c r="AK183" i="31" s="1"/>
  <c r="BP185" i="31"/>
  <c r="BR185" i="31"/>
  <c r="E165" i="32"/>
  <c r="O170" i="31"/>
  <c r="I170" i="31"/>
  <c r="AY170" i="31"/>
  <c r="BB170" i="31"/>
  <c r="U170" i="31"/>
  <c r="BK170" i="31"/>
  <c r="AD170" i="31"/>
  <c r="L170" i="31"/>
  <c r="R170" i="31"/>
  <c r="AV170" i="31"/>
  <c r="BN170" i="31"/>
  <c r="AG170" i="31"/>
  <c r="X170" i="31"/>
  <c r="BE170" i="31"/>
  <c r="AA170" i="31"/>
  <c r="AS170" i="31"/>
  <c r="AP170" i="31"/>
  <c r="BH170" i="31"/>
  <c r="G160" i="31"/>
  <c r="AL160" i="31"/>
  <c r="AN160" i="31" s="1"/>
  <c r="G171" i="31"/>
  <c r="AL171" i="31"/>
  <c r="AN171" i="31" s="1"/>
  <c r="G175" i="31"/>
  <c r="AI175" i="31"/>
  <c r="AK175" i="31" s="1"/>
  <c r="G181" i="31"/>
  <c r="AI181" i="31"/>
  <c r="AK181" i="31" s="1"/>
  <c r="G182" i="31"/>
  <c r="AI182" i="31"/>
  <c r="AK182" i="31" s="1"/>
  <c r="BQ170" i="31"/>
  <c r="AJ170" i="31"/>
  <c r="AK169" i="31"/>
  <c r="AM170" i="31"/>
  <c r="E97" i="31"/>
  <c r="G97" i="31" s="1"/>
  <c r="G75" i="12"/>
  <c r="L82" i="31"/>
  <c r="BN82" i="31"/>
  <c r="E35" i="32"/>
  <c r="I82" i="31"/>
  <c r="BK82" i="31"/>
  <c r="W109" i="31"/>
  <c r="Y109" i="31" s="1"/>
  <c r="AO109" i="31"/>
  <c r="AQ109" i="31" s="1"/>
  <c r="G109" i="31"/>
  <c r="BK84" i="31"/>
  <c r="AJ84" i="31"/>
  <c r="L84" i="31"/>
  <c r="BN84" i="31"/>
  <c r="X84" i="31"/>
  <c r="BP84" i="31"/>
  <c r="AG84" i="31"/>
  <c r="BH84" i="31"/>
  <c r="AD84" i="31"/>
  <c r="I84" i="31"/>
  <c r="AM84" i="31"/>
  <c r="BE84" i="31"/>
  <c r="AP84" i="31"/>
  <c r="AV84" i="31"/>
  <c r="U84" i="31"/>
  <c r="AA84" i="31"/>
  <c r="BB84" i="31"/>
  <c r="O84" i="31"/>
  <c r="BR84" i="31"/>
  <c r="R84" i="31"/>
  <c r="AS84" i="31"/>
  <c r="AY84" i="31"/>
  <c r="E88" i="31"/>
  <c r="G66" i="12"/>
  <c r="E35" i="31"/>
  <c r="G13" i="12"/>
  <c r="G80" i="31"/>
  <c r="G81" i="31"/>
  <c r="G79" i="31"/>
  <c r="G169" i="31" l="1"/>
  <c r="AG169" i="31" s="1"/>
  <c r="AN169" i="31"/>
  <c r="AG113" i="31"/>
  <c r="BE113" i="31"/>
  <c r="BN113" i="31"/>
  <c r="R113" i="31"/>
  <c r="AJ113" i="31"/>
  <c r="AD113" i="31"/>
  <c r="BB113" i="31"/>
  <c r="I113" i="31"/>
  <c r="AS113" i="31"/>
  <c r="AV113" i="31"/>
  <c r="BK113" i="31"/>
  <c r="L113" i="31"/>
  <c r="U113" i="31"/>
  <c r="O113" i="31"/>
  <c r="AY113" i="31"/>
  <c r="AM113" i="31"/>
  <c r="BH113" i="31"/>
  <c r="AA113" i="31"/>
  <c r="E209" i="32"/>
  <c r="W107" i="31"/>
  <c r="Y107" i="31" s="1"/>
  <c r="AO107" i="31"/>
  <c r="AQ107" i="31" s="1"/>
  <c r="G107" i="31"/>
  <c r="G16" i="12"/>
  <c r="E38" i="31"/>
  <c r="G38" i="31" s="1"/>
  <c r="BQ113" i="31"/>
  <c r="X113" i="31"/>
  <c r="AP113" i="31"/>
  <c r="AP169" i="31"/>
  <c r="L169" i="31"/>
  <c r="AA169" i="31"/>
  <c r="AS169" i="31"/>
  <c r="AD169" i="31"/>
  <c r="BE169" i="31"/>
  <c r="U169" i="31"/>
  <c r="AV169" i="31"/>
  <c r="O169" i="31"/>
  <c r="AI179" i="31"/>
  <c r="AK179" i="31" s="1"/>
  <c r="G179" i="31"/>
  <c r="G152" i="31"/>
  <c r="AI152" i="31"/>
  <c r="AK152" i="31" s="1"/>
  <c r="G151" i="31"/>
  <c r="AI151" i="31"/>
  <c r="AK151" i="31" s="1"/>
  <c r="G128" i="31"/>
  <c r="W128" i="31"/>
  <c r="Y128" i="31" s="1"/>
  <c r="G178" i="31"/>
  <c r="AI178" i="31"/>
  <c r="AK178" i="31" s="1"/>
  <c r="BQ182" i="31"/>
  <c r="AJ182" i="31"/>
  <c r="BQ181" i="31"/>
  <c r="AJ181" i="31"/>
  <c r="BQ175" i="31"/>
  <c r="AJ175" i="31"/>
  <c r="BQ171" i="31"/>
  <c r="AM171" i="31"/>
  <c r="BQ160" i="31"/>
  <c r="AM160" i="31"/>
  <c r="AL166" i="31"/>
  <c r="AN166" i="31" s="1"/>
  <c r="AI166" i="31"/>
  <c r="AK166" i="31" s="1"/>
  <c r="G166" i="31"/>
  <c r="BQ183" i="31"/>
  <c r="AJ183" i="31"/>
  <c r="O176" i="31"/>
  <c r="X176" i="31"/>
  <c r="AM176" i="31"/>
  <c r="AP176" i="31"/>
  <c r="R176" i="31"/>
  <c r="AD176" i="31"/>
  <c r="AV176" i="31"/>
  <c r="AS176" i="31"/>
  <c r="AY176" i="31"/>
  <c r="AA176" i="31"/>
  <c r="BN176" i="31"/>
  <c r="BK176" i="31"/>
  <c r="BE176" i="31"/>
  <c r="BH176" i="31"/>
  <c r="L176" i="31"/>
  <c r="I176" i="31"/>
  <c r="U176" i="31"/>
  <c r="BB176" i="31"/>
  <c r="AG176" i="31"/>
  <c r="E76" i="32"/>
  <c r="AJ180" i="31"/>
  <c r="BQ180" i="31"/>
  <c r="AM172" i="31"/>
  <c r="BQ172" i="31"/>
  <c r="AM167" i="31"/>
  <c r="BQ167" i="31"/>
  <c r="AM163" i="31"/>
  <c r="BQ163" i="31"/>
  <c r="O127" i="31"/>
  <c r="U127" i="31"/>
  <c r="BN127" i="31"/>
  <c r="AJ127" i="31"/>
  <c r="L127" i="31"/>
  <c r="AS127" i="31"/>
  <c r="AP127" i="31"/>
  <c r="AA127" i="31"/>
  <c r="BH127" i="31"/>
  <c r="AM127" i="31"/>
  <c r="BK127" i="31"/>
  <c r="R127" i="31"/>
  <c r="AV127" i="31"/>
  <c r="AD127" i="31"/>
  <c r="I127" i="31"/>
  <c r="AY127" i="31"/>
  <c r="BB127" i="31"/>
  <c r="AG127" i="31"/>
  <c r="BE127" i="31"/>
  <c r="BQ169" i="31"/>
  <c r="AM169" i="31"/>
  <c r="AJ169" i="31"/>
  <c r="BP170" i="31"/>
  <c r="BR170" i="31"/>
  <c r="E119" i="32"/>
  <c r="AM182" i="31"/>
  <c r="BN182" i="31"/>
  <c r="L182" i="31"/>
  <c r="R182" i="31"/>
  <c r="BH182" i="31"/>
  <c r="BB182" i="31"/>
  <c r="AD182" i="31"/>
  <c r="AG182" i="31"/>
  <c r="AV182" i="31"/>
  <c r="O182" i="31"/>
  <c r="X182" i="31"/>
  <c r="I182" i="31"/>
  <c r="AA182" i="31"/>
  <c r="AS182" i="31"/>
  <c r="BK182" i="31"/>
  <c r="AP182" i="31"/>
  <c r="BE182" i="31"/>
  <c r="AY182" i="31"/>
  <c r="U182" i="31"/>
  <c r="E129" i="32"/>
  <c r="U181" i="31"/>
  <c r="O181" i="31"/>
  <c r="AA181" i="31"/>
  <c r="AG181" i="31"/>
  <c r="AM181" i="31"/>
  <c r="X181" i="31"/>
  <c r="AP181" i="31"/>
  <c r="AV181" i="31"/>
  <c r="AS181" i="31"/>
  <c r="BN181" i="31"/>
  <c r="AY181" i="31"/>
  <c r="BK181" i="31"/>
  <c r="R181" i="31"/>
  <c r="BB181" i="31"/>
  <c r="AD181" i="31"/>
  <c r="I181" i="31"/>
  <c r="L181" i="31"/>
  <c r="BH181" i="31"/>
  <c r="BE181" i="31"/>
  <c r="E192" i="32"/>
  <c r="AY175" i="31"/>
  <c r="R175" i="31"/>
  <c r="BN175" i="31"/>
  <c r="AV175" i="31"/>
  <c r="O175" i="31"/>
  <c r="BB175" i="31"/>
  <c r="AD175" i="31"/>
  <c r="AA175" i="31"/>
  <c r="I175" i="31"/>
  <c r="AG175" i="31"/>
  <c r="BK175" i="31"/>
  <c r="BH175" i="31"/>
  <c r="AP175" i="31"/>
  <c r="U175" i="31"/>
  <c r="X175" i="31"/>
  <c r="BE175" i="31"/>
  <c r="AS175" i="31"/>
  <c r="AM175" i="31"/>
  <c r="L175" i="31"/>
  <c r="E87" i="32"/>
  <c r="X171" i="31"/>
  <c r="U171" i="31"/>
  <c r="AA171" i="31"/>
  <c r="AV171" i="31"/>
  <c r="BN171" i="31"/>
  <c r="AP171" i="31"/>
  <c r="AS171" i="31"/>
  <c r="R171" i="31"/>
  <c r="AJ171" i="31"/>
  <c r="BB171" i="31"/>
  <c r="BK171" i="31"/>
  <c r="AD171" i="31"/>
  <c r="L171" i="31"/>
  <c r="BH171" i="31"/>
  <c r="I171" i="31"/>
  <c r="AY171" i="31"/>
  <c r="BE171" i="31"/>
  <c r="AG171" i="31"/>
  <c r="O171" i="31"/>
  <c r="E147" i="32"/>
  <c r="BE160" i="31"/>
  <c r="AV160" i="31"/>
  <c r="BK160" i="31"/>
  <c r="O160" i="31"/>
  <c r="BB160" i="31"/>
  <c r="AP160" i="31"/>
  <c r="BH160" i="31"/>
  <c r="X160" i="31"/>
  <c r="AG160" i="31"/>
  <c r="R160" i="31"/>
  <c r="L160" i="31"/>
  <c r="BN160" i="31"/>
  <c r="I160" i="31"/>
  <c r="U160" i="31"/>
  <c r="AA160" i="31"/>
  <c r="AS160" i="31"/>
  <c r="AY160" i="31"/>
  <c r="AJ160" i="31"/>
  <c r="AD160" i="31"/>
  <c r="AI177" i="31"/>
  <c r="AK177" i="31" s="1"/>
  <c r="G177" i="31"/>
  <c r="G159" i="31"/>
  <c r="AL159" i="31"/>
  <c r="AN159" i="31" s="1"/>
  <c r="AL162" i="31"/>
  <c r="AN162" i="31" s="1"/>
  <c r="G162" i="31"/>
  <c r="E223" i="32"/>
  <c r="X183" i="31"/>
  <c r="AG183" i="31"/>
  <c r="R183" i="31"/>
  <c r="AS183" i="31"/>
  <c r="O183" i="31"/>
  <c r="AP183" i="31"/>
  <c r="U183" i="31"/>
  <c r="BK183" i="31"/>
  <c r="AA183" i="31"/>
  <c r="BE183" i="31"/>
  <c r="I183" i="31"/>
  <c r="BB183" i="31"/>
  <c r="AV183" i="31"/>
  <c r="AY183" i="31"/>
  <c r="AD183" i="31"/>
  <c r="BH183" i="31"/>
  <c r="AM183" i="31"/>
  <c r="L183" i="31"/>
  <c r="BN183" i="31"/>
  <c r="AJ176" i="31"/>
  <c r="BQ176" i="31"/>
  <c r="O180" i="31"/>
  <c r="AA180" i="31"/>
  <c r="BE180" i="31"/>
  <c r="BN180" i="31"/>
  <c r="L180" i="31"/>
  <c r="BH180" i="31"/>
  <c r="AG180" i="31"/>
  <c r="BB180" i="31"/>
  <c r="R180" i="31"/>
  <c r="U180" i="31"/>
  <c r="X180" i="31"/>
  <c r="AS180" i="31"/>
  <c r="I180" i="31"/>
  <c r="AY180" i="31"/>
  <c r="AM180" i="31"/>
  <c r="AD180" i="31"/>
  <c r="BK180" i="31"/>
  <c r="AP180" i="31"/>
  <c r="AV180" i="31"/>
  <c r="E105" i="32"/>
  <c r="BB172" i="31"/>
  <c r="BN172" i="31"/>
  <c r="I172" i="31"/>
  <c r="AP172" i="31"/>
  <c r="AV172" i="31"/>
  <c r="R172" i="31"/>
  <c r="AA172" i="31"/>
  <c r="BE172" i="31"/>
  <c r="AD172" i="31"/>
  <c r="BH172" i="31"/>
  <c r="AY172" i="31"/>
  <c r="O172" i="31"/>
  <c r="AG172" i="31"/>
  <c r="U172" i="31"/>
  <c r="X172" i="31"/>
  <c r="AJ172" i="31"/>
  <c r="BK172" i="31"/>
  <c r="L172" i="31"/>
  <c r="AS172" i="31"/>
  <c r="E80" i="32"/>
  <c r="E164" i="32"/>
  <c r="AA167" i="31"/>
  <c r="AV167" i="31"/>
  <c r="O167" i="31"/>
  <c r="U167" i="31"/>
  <c r="I167" i="31"/>
  <c r="BN167" i="31"/>
  <c r="BB167" i="31"/>
  <c r="X167" i="31"/>
  <c r="BE167" i="31"/>
  <c r="AJ167" i="31"/>
  <c r="BK167" i="31"/>
  <c r="AG167" i="31"/>
  <c r="AY167" i="31"/>
  <c r="AP167" i="31"/>
  <c r="AS167" i="31"/>
  <c r="L167" i="31"/>
  <c r="AD167" i="31"/>
  <c r="R167" i="31"/>
  <c r="BH167" i="31"/>
  <c r="E123" i="32"/>
  <c r="AV163" i="31"/>
  <c r="BK163" i="31"/>
  <c r="BE163" i="31"/>
  <c r="AA163" i="31"/>
  <c r="I163" i="31"/>
  <c r="AY163" i="31"/>
  <c r="AS163" i="31"/>
  <c r="BB163" i="31"/>
  <c r="U163" i="31"/>
  <c r="AJ163" i="31"/>
  <c r="AP163" i="31"/>
  <c r="R163" i="31"/>
  <c r="AD163" i="31"/>
  <c r="O163" i="31"/>
  <c r="X163" i="31"/>
  <c r="AG163" i="31"/>
  <c r="L163" i="31"/>
  <c r="BH163" i="31"/>
  <c r="BN163" i="31"/>
  <c r="X127" i="31"/>
  <c r="BQ127" i="31"/>
  <c r="G73" i="12"/>
  <c r="E95" i="31"/>
  <c r="G95" i="31" s="1"/>
  <c r="G43" i="12"/>
  <c r="E65" i="31"/>
  <c r="G65" i="31" s="1"/>
  <c r="E96" i="31"/>
  <c r="G96" i="31" s="1"/>
  <c r="G74" i="12"/>
  <c r="E104" i="31"/>
  <c r="G104" i="31" s="1"/>
  <c r="G82" i="12"/>
  <c r="E87" i="31"/>
  <c r="G87" i="31" s="1"/>
  <c r="G65" i="12"/>
  <c r="BK97" i="31"/>
  <c r="I97" i="31"/>
  <c r="L97" i="31"/>
  <c r="BN97" i="31"/>
  <c r="E112" i="32"/>
  <c r="I79" i="31"/>
  <c r="BK79" i="31"/>
  <c r="E38" i="32"/>
  <c r="L79" i="31"/>
  <c r="BN79" i="31"/>
  <c r="BN80" i="31"/>
  <c r="I80" i="31"/>
  <c r="BK80" i="31"/>
  <c r="L80" i="31"/>
  <c r="AP109" i="31"/>
  <c r="E36" i="31"/>
  <c r="G14" i="12"/>
  <c r="G52" i="12"/>
  <c r="E74" i="31"/>
  <c r="G51" i="12"/>
  <c r="E73" i="31"/>
  <c r="I65" i="31"/>
  <c r="BN65" i="31"/>
  <c r="L65" i="31"/>
  <c r="BK65" i="31"/>
  <c r="E56" i="32"/>
  <c r="L81" i="31"/>
  <c r="BK81" i="31"/>
  <c r="BN81" i="31"/>
  <c r="I81" i="31"/>
  <c r="I38" i="31"/>
  <c r="BK38" i="31"/>
  <c r="L38" i="31"/>
  <c r="BN38" i="31"/>
  <c r="E68" i="32"/>
  <c r="G35" i="31"/>
  <c r="G88" i="31"/>
  <c r="AS109" i="31"/>
  <c r="I109" i="31"/>
  <c r="L109" i="31"/>
  <c r="O109" i="31"/>
  <c r="AD109" i="31"/>
  <c r="AV109" i="31"/>
  <c r="AM109" i="31"/>
  <c r="BK109" i="31"/>
  <c r="AG109" i="31"/>
  <c r="BN109" i="31"/>
  <c r="BB109" i="31"/>
  <c r="AA109" i="31"/>
  <c r="BE109" i="31"/>
  <c r="R109" i="31"/>
  <c r="BH109" i="31"/>
  <c r="AJ109" i="31"/>
  <c r="U109" i="31"/>
  <c r="AY109" i="31"/>
  <c r="BQ109" i="31"/>
  <c r="X109" i="31"/>
  <c r="G67" i="12"/>
  <c r="E89" i="31"/>
  <c r="G40" i="12"/>
  <c r="E62" i="31"/>
  <c r="AO122" i="31"/>
  <c r="AQ122" i="31" s="1"/>
  <c r="W122" i="31"/>
  <c r="Y122" i="31" s="1"/>
  <c r="G122" i="31"/>
  <c r="E34" i="31"/>
  <c r="G12" i="12"/>
  <c r="BH169" i="31" l="1"/>
  <c r="X169" i="31"/>
  <c r="BN169" i="31"/>
  <c r="I169" i="31"/>
  <c r="R169" i="31"/>
  <c r="BK169" i="31"/>
  <c r="BB169" i="31"/>
  <c r="AY169" i="31"/>
  <c r="E39" i="31"/>
  <c r="G39" i="31" s="1"/>
  <c r="G17" i="12"/>
  <c r="AP107" i="31"/>
  <c r="AY107" i="31"/>
  <c r="BK107" i="31"/>
  <c r="AM107" i="31"/>
  <c r="R107" i="31"/>
  <c r="AJ107" i="31"/>
  <c r="AA107" i="31"/>
  <c r="I107" i="31"/>
  <c r="AV107" i="31"/>
  <c r="BB107" i="31"/>
  <c r="L107" i="31"/>
  <c r="O107" i="31"/>
  <c r="AS107" i="31"/>
  <c r="BH107" i="31"/>
  <c r="BN107" i="31"/>
  <c r="U107" i="31"/>
  <c r="AD107" i="31"/>
  <c r="BE107" i="31"/>
  <c r="AG107" i="31"/>
  <c r="E101" i="32"/>
  <c r="BQ107" i="31"/>
  <c r="X107" i="31"/>
  <c r="BP113" i="31"/>
  <c r="BR113" i="31"/>
  <c r="BQ162" i="31"/>
  <c r="AM162" i="31"/>
  <c r="E91" i="32"/>
  <c r="R159" i="31"/>
  <c r="BN159" i="31"/>
  <c r="I159" i="31"/>
  <c r="AG159" i="31"/>
  <c r="AA159" i="31"/>
  <c r="AY159" i="31"/>
  <c r="X159" i="31"/>
  <c r="BK159" i="31"/>
  <c r="AV159" i="31"/>
  <c r="L159" i="31"/>
  <c r="BB159" i="31"/>
  <c r="O159" i="31"/>
  <c r="AP159" i="31"/>
  <c r="AJ159" i="31"/>
  <c r="AS159" i="31"/>
  <c r="AD159" i="31"/>
  <c r="U159" i="31"/>
  <c r="BH159" i="31"/>
  <c r="BE159" i="31"/>
  <c r="AL161" i="31"/>
  <c r="AN161" i="31" s="1"/>
  <c r="AN158" i="31" s="1"/>
  <c r="G161" i="31"/>
  <c r="BQ177" i="31"/>
  <c r="AJ177" i="31"/>
  <c r="BP169" i="31"/>
  <c r="BR169" i="31"/>
  <c r="BP163" i="31"/>
  <c r="BR163" i="31"/>
  <c r="BP167" i="31"/>
  <c r="BR167" i="31"/>
  <c r="BR172" i="31"/>
  <c r="BP172" i="31"/>
  <c r="BR180" i="31"/>
  <c r="BP180" i="31"/>
  <c r="E99" i="32"/>
  <c r="AD166" i="31"/>
  <c r="AV166" i="31"/>
  <c r="I166" i="31"/>
  <c r="AG166" i="31"/>
  <c r="U166" i="31"/>
  <c r="L166" i="31"/>
  <c r="BH166" i="31"/>
  <c r="X166" i="31"/>
  <c r="O166" i="31"/>
  <c r="BE166" i="31"/>
  <c r="R166" i="31"/>
  <c r="AP166" i="31"/>
  <c r="AA166" i="31"/>
  <c r="AY166" i="31"/>
  <c r="BN166" i="31"/>
  <c r="BB166" i="31"/>
  <c r="AS166" i="31"/>
  <c r="G165" i="31"/>
  <c r="BK166" i="31"/>
  <c r="AM166" i="31"/>
  <c r="AN165" i="31"/>
  <c r="BP160" i="31"/>
  <c r="BR160" i="31"/>
  <c r="BP171" i="31"/>
  <c r="BR171" i="31"/>
  <c r="AJ178" i="31"/>
  <c r="BQ178" i="31"/>
  <c r="Y126" i="31"/>
  <c r="X128" i="31"/>
  <c r="BQ128" i="31"/>
  <c r="AJ151" i="31"/>
  <c r="BQ151" i="31"/>
  <c r="AJ152" i="31"/>
  <c r="BQ152" i="31"/>
  <c r="E124" i="32"/>
  <c r="BN179" i="31"/>
  <c r="R179" i="31"/>
  <c r="AY179" i="31"/>
  <c r="AD179" i="31"/>
  <c r="I179" i="31"/>
  <c r="U179" i="31"/>
  <c r="L179" i="31"/>
  <c r="AM179" i="31"/>
  <c r="BK179" i="31"/>
  <c r="O179" i="31"/>
  <c r="AV179" i="31"/>
  <c r="AG179" i="31"/>
  <c r="AP179" i="31"/>
  <c r="AS179" i="31"/>
  <c r="BH179" i="31"/>
  <c r="BE179" i="31"/>
  <c r="BB179" i="31"/>
  <c r="AA179" i="31"/>
  <c r="X179" i="31"/>
  <c r="BR127" i="31"/>
  <c r="BP127" i="31"/>
  <c r="BP176" i="31"/>
  <c r="BR176" i="31"/>
  <c r="AG162" i="31"/>
  <c r="BK162" i="31"/>
  <c r="I162" i="31"/>
  <c r="R162" i="31"/>
  <c r="AP162" i="31"/>
  <c r="AV162" i="31"/>
  <c r="L162" i="31"/>
  <c r="BH162" i="31"/>
  <c r="AA162" i="31"/>
  <c r="U162" i="31"/>
  <c r="AD162" i="31"/>
  <c r="BB162" i="31"/>
  <c r="AS162" i="31"/>
  <c r="BN162" i="31"/>
  <c r="O162" i="31"/>
  <c r="BE162" i="31"/>
  <c r="AJ162" i="31"/>
  <c r="X162" i="31"/>
  <c r="AY162" i="31"/>
  <c r="BQ159" i="31"/>
  <c r="AM159" i="31"/>
  <c r="E81" i="32"/>
  <c r="BB177" i="31"/>
  <c r="R177" i="31"/>
  <c r="X177" i="31"/>
  <c r="U177" i="31"/>
  <c r="AG177" i="31"/>
  <c r="AM177" i="31"/>
  <c r="AY177" i="31"/>
  <c r="I177" i="31"/>
  <c r="AA177" i="31"/>
  <c r="BN177" i="31"/>
  <c r="BH177" i="31"/>
  <c r="AD177" i="31"/>
  <c r="BE177" i="31"/>
  <c r="AP177" i="31"/>
  <c r="AS177" i="31"/>
  <c r="BK177" i="31"/>
  <c r="AV177" i="31"/>
  <c r="L177" i="31"/>
  <c r="O177" i="31"/>
  <c r="G174" i="31"/>
  <c r="G136" i="31"/>
  <c r="Z136" i="31"/>
  <c r="AB136" i="31" s="1"/>
  <c r="AF139" i="31"/>
  <c r="AH139" i="31" s="1"/>
  <c r="G139" i="31"/>
  <c r="BP183" i="31"/>
  <c r="BR183" i="31"/>
  <c r="AK165" i="31"/>
  <c r="BQ166" i="31"/>
  <c r="AJ166" i="31"/>
  <c r="G153" i="31"/>
  <c r="AI153" i="31"/>
  <c r="AK153" i="31" s="1"/>
  <c r="G133" i="31"/>
  <c r="Z133" i="31"/>
  <c r="AB133" i="31" s="1"/>
  <c r="G135" i="31"/>
  <c r="Z135" i="31"/>
  <c r="AB135" i="31" s="1"/>
  <c r="G146" i="31"/>
  <c r="Z146" i="31"/>
  <c r="AB146" i="31" s="1"/>
  <c r="AK174" i="31"/>
  <c r="BR175" i="31"/>
  <c r="BP175" i="31"/>
  <c r="BR181" i="31"/>
  <c r="BP181" i="31"/>
  <c r="BR182" i="31"/>
  <c r="BP182" i="31"/>
  <c r="E138" i="32"/>
  <c r="AS178" i="31"/>
  <c r="AV178" i="31"/>
  <c r="AA178" i="31"/>
  <c r="AM178" i="31"/>
  <c r="L178" i="31"/>
  <c r="BH178" i="31"/>
  <c r="BK178" i="31"/>
  <c r="AP178" i="31"/>
  <c r="BB178" i="31"/>
  <c r="AY178" i="31"/>
  <c r="BN178" i="31"/>
  <c r="AD178" i="31"/>
  <c r="O178" i="31"/>
  <c r="AG178" i="31"/>
  <c r="U178" i="31"/>
  <c r="BE178" i="31"/>
  <c r="I178" i="31"/>
  <c r="R178" i="31"/>
  <c r="X178" i="31"/>
  <c r="G126" i="31"/>
  <c r="AY128" i="31"/>
  <c r="AG128" i="31"/>
  <c r="BE128" i="31"/>
  <c r="AD128" i="31"/>
  <c r="AP128" i="31"/>
  <c r="R128" i="31"/>
  <c r="BN128" i="31"/>
  <c r="AS128" i="31"/>
  <c r="AM128" i="31"/>
  <c r="AJ128" i="31"/>
  <c r="BH128" i="31"/>
  <c r="AA128" i="31"/>
  <c r="BB128" i="31"/>
  <c r="I128" i="31"/>
  <c r="U128" i="31"/>
  <c r="L128" i="31"/>
  <c r="O128" i="31"/>
  <c r="AV128" i="31"/>
  <c r="BK128" i="31"/>
  <c r="BB151" i="31"/>
  <c r="AS151" i="31"/>
  <c r="R151" i="31"/>
  <c r="BN151" i="31"/>
  <c r="I151" i="31"/>
  <c r="U151" i="31"/>
  <c r="AM151" i="31"/>
  <c r="AP151" i="31"/>
  <c r="O151" i="31"/>
  <c r="BE151" i="31"/>
  <c r="AY151" i="31"/>
  <c r="BK151" i="31"/>
  <c r="L151" i="31"/>
  <c r="AA151" i="31"/>
  <c r="AV151" i="31"/>
  <c r="AD151" i="31"/>
  <c r="AG151" i="31"/>
  <c r="X151" i="31"/>
  <c r="BH151" i="31"/>
  <c r="BK152" i="31"/>
  <c r="I152" i="31"/>
  <c r="AS152" i="31"/>
  <c r="AY152" i="31"/>
  <c r="AP152" i="31"/>
  <c r="AV152" i="31"/>
  <c r="U152" i="31"/>
  <c r="AM152" i="31"/>
  <c r="O152" i="31"/>
  <c r="BN152" i="31"/>
  <c r="BB152" i="31"/>
  <c r="BH152" i="31"/>
  <c r="R152" i="31"/>
  <c r="AA152" i="31"/>
  <c r="L152" i="31"/>
  <c r="BE152" i="31"/>
  <c r="AD152" i="31"/>
  <c r="X152" i="31"/>
  <c r="AG152" i="31"/>
  <c r="E92" i="32"/>
  <c r="BQ179" i="31"/>
  <c r="AJ179" i="31"/>
  <c r="AO114" i="31"/>
  <c r="AQ114" i="31" s="1"/>
  <c r="W114" i="31"/>
  <c r="Y114" i="31" s="1"/>
  <c r="G114" i="31"/>
  <c r="E102" i="31"/>
  <c r="G102" i="31" s="1"/>
  <c r="G80" i="12"/>
  <c r="G71" i="12"/>
  <c r="E93" i="31"/>
  <c r="G93" i="31" s="1"/>
  <c r="E28" i="32" s="1"/>
  <c r="E94" i="31"/>
  <c r="G94" i="31" s="1"/>
  <c r="I94" i="31" s="1"/>
  <c r="G72" i="12"/>
  <c r="E115" i="32"/>
  <c r="L95" i="31"/>
  <c r="I95" i="31"/>
  <c r="BN95" i="31"/>
  <c r="BK95" i="31"/>
  <c r="E66" i="31"/>
  <c r="G66" i="31" s="1"/>
  <c r="E20" i="32" s="1"/>
  <c r="G44" i="12"/>
  <c r="BK87" i="31"/>
  <c r="I87" i="31"/>
  <c r="L87" i="31"/>
  <c r="BN87" i="31"/>
  <c r="E78" i="32"/>
  <c r="E66" i="32"/>
  <c r="BN104" i="31"/>
  <c r="L104" i="31"/>
  <c r="BK104" i="31"/>
  <c r="I104" i="31"/>
  <c r="AO108" i="31"/>
  <c r="AQ108" i="31" s="1"/>
  <c r="W108" i="31"/>
  <c r="Y108" i="31" s="1"/>
  <c r="G108" i="31"/>
  <c r="BK96" i="31"/>
  <c r="I96" i="31"/>
  <c r="E144" i="32"/>
  <c r="L96" i="31"/>
  <c r="BN96" i="31"/>
  <c r="E103" i="31"/>
  <c r="G103" i="31" s="1"/>
  <c r="G81" i="12"/>
  <c r="BN35" i="31"/>
  <c r="BK35" i="31"/>
  <c r="E93" i="32"/>
  <c r="I35" i="31"/>
  <c r="L35" i="31"/>
  <c r="E40" i="31"/>
  <c r="G18" i="12"/>
  <c r="G21" i="12"/>
  <c r="E43" i="31"/>
  <c r="G37" i="12"/>
  <c r="E59" i="31"/>
  <c r="G36" i="31"/>
  <c r="G22" i="12"/>
  <c r="X122" i="31"/>
  <c r="BQ122" i="31"/>
  <c r="G62" i="31"/>
  <c r="G89" i="31"/>
  <c r="BP109" i="31"/>
  <c r="BR109" i="31"/>
  <c r="AO110" i="31"/>
  <c r="AQ110" i="31" s="1"/>
  <c r="W110" i="31"/>
  <c r="Y110" i="31" s="1"/>
  <c r="G110" i="31"/>
  <c r="G34" i="31"/>
  <c r="N34" i="31"/>
  <c r="AO34" i="31" s="1"/>
  <c r="AQ34" i="31" s="1"/>
  <c r="AY122" i="31"/>
  <c r="BB122" i="31"/>
  <c r="BE122" i="31"/>
  <c r="AS122" i="31"/>
  <c r="O122" i="31"/>
  <c r="AD122" i="31"/>
  <c r="AA122" i="31"/>
  <c r="AG122" i="31"/>
  <c r="BN122" i="31"/>
  <c r="U122" i="31"/>
  <c r="R122" i="31"/>
  <c r="AV122" i="31"/>
  <c r="AJ122" i="31"/>
  <c r="L122" i="31"/>
  <c r="I122" i="31"/>
  <c r="BH122" i="31"/>
  <c r="BK122" i="31"/>
  <c r="AM122" i="31"/>
  <c r="AP122" i="31"/>
  <c r="BK88" i="31"/>
  <c r="L88" i="31"/>
  <c r="E48" i="32"/>
  <c r="BN88" i="31"/>
  <c r="I88" i="31"/>
  <c r="BN39" i="31"/>
  <c r="L39" i="31"/>
  <c r="E64" i="32"/>
  <c r="I39" i="31"/>
  <c r="BK39" i="31"/>
  <c r="E83" i="31"/>
  <c r="G61" i="12"/>
  <c r="G56" i="12" s="1"/>
  <c r="G73" i="31"/>
  <c r="G74" i="31"/>
  <c r="E75" i="31"/>
  <c r="G53" i="12"/>
  <c r="G15" i="12"/>
  <c r="E37" i="31"/>
  <c r="E90" i="31"/>
  <c r="G68" i="12"/>
  <c r="Z74" i="31" l="1"/>
  <c r="AB74" i="31" s="1"/>
  <c r="AX73" i="31"/>
  <c r="AZ73" i="31" s="1"/>
  <c r="AC74" i="31"/>
  <c r="AE74" i="31" s="1"/>
  <c r="W73" i="31"/>
  <c r="Y73" i="31" s="1"/>
  <c r="W74" i="31"/>
  <c r="Y74" i="31" s="1"/>
  <c r="T74" i="31"/>
  <c r="V74" i="31" s="1"/>
  <c r="Z73" i="31"/>
  <c r="AB73" i="31" s="1"/>
  <c r="AR73" i="31"/>
  <c r="AT73" i="31" s="1"/>
  <c r="AC34" i="31"/>
  <c r="AE34" i="31" s="1"/>
  <c r="AO74" i="31"/>
  <c r="AQ74" i="31" s="1"/>
  <c r="AP74" i="31" s="1"/>
  <c r="AI74" i="31"/>
  <c r="AK74" i="31" s="1"/>
  <c r="BA74" i="31"/>
  <c r="BC74" i="31" s="1"/>
  <c r="BB74" i="31" s="1"/>
  <c r="AU74" i="31"/>
  <c r="AW74" i="31" s="1"/>
  <c r="AI73" i="31"/>
  <c r="AK73" i="31" s="1"/>
  <c r="AO73" i="31"/>
  <c r="AQ73" i="31" s="1"/>
  <c r="AC73" i="31"/>
  <c r="AE73" i="31" s="1"/>
  <c r="AU73" i="31"/>
  <c r="AW73" i="31" s="1"/>
  <c r="Q34" i="31"/>
  <c r="S34" i="31" s="1"/>
  <c r="AR34" i="31"/>
  <c r="AT34" i="31" s="1"/>
  <c r="BN94" i="31"/>
  <c r="L94" i="31"/>
  <c r="AJ74" i="31"/>
  <c r="AV74" i="31"/>
  <c r="BK94" i="31"/>
  <c r="E86" i="32"/>
  <c r="AI34" i="31"/>
  <c r="AK34" i="31" s="1"/>
  <c r="AF34" i="31"/>
  <c r="AH34" i="31" s="1"/>
  <c r="AL34" i="31"/>
  <c r="AN34" i="31" s="1"/>
  <c r="BK66" i="31"/>
  <c r="BN93" i="31"/>
  <c r="L66" i="31"/>
  <c r="I93" i="31"/>
  <c r="L93" i="31"/>
  <c r="I66" i="31"/>
  <c r="BN66" i="31"/>
  <c r="BK93" i="31"/>
  <c r="BR107" i="31"/>
  <c r="BP107" i="31"/>
  <c r="L126" i="31"/>
  <c r="BH126" i="31"/>
  <c r="AP126" i="31"/>
  <c r="AY126" i="31"/>
  <c r="BN126" i="31"/>
  <c r="U126" i="31"/>
  <c r="BB126" i="31"/>
  <c r="BE126" i="31"/>
  <c r="AM126" i="31"/>
  <c r="O126" i="31"/>
  <c r="BK126" i="31"/>
  <c r="R126" i="31"/>
  <c r="AA126" i="31"/>
  <c r="AD126" i="31"/>
  <c r="AV126" i="31"/>
  <c r="AG126" i="31"/>
  <c r="AS126" i="31"/>
  <c r="AJ126" i="31"/>
  <c r="I126" i="31"/>
  <c r="BQ146" i="31"/>
  <c r="AA146" i="31"/>
  <c r="AA135" i="31"/>
  <c r="BQ135" i="31"/>
  <c r="AA133" i="31"/>
  <c r="BQ133" i="31"/>
  <c r="BQ153" i="31"/>
  <c r="AJ153" i="31"/>
  <c r="BQ165" i="31"/>
  <c r="AJ165" i="31"/>
  <c r="BQ139" i="31"/>
  <c r="AG139" i="31"/>
  <c r="AM136" i="31"/>
  <c r="AG136" i="31"/>
  <c r="I136" i="31"/>
  <c r="AS136" i="31"/>
  <c r="R136" i="31"/>
  <c r="BK136" i="31"/>
  <c r="BN136" i="31"/>
  <c r="L136" i="31"/>
  <c r="BB136" i="31"/>
  <c r="O136" i="31"/>
  <c r="X136" i="31"/>
  <c r="AY136" i="31"/>
  <c r="AJ136" i="31"/>
  <c r="AD136" i="31"/>
  <c r="U136" i="31"/>
  <c r="BE136" i="31"/>
  <c r="AV136" i="31"/>
  <c r="BH136" i="31"/>
  <c r="AP136" i="31"/>
  <c r="AF140" i="31"/>
  <c r="AH140" i="31" s="1"/>
  <c r="G140" i="31"/>
  <c r="Z134" i="31"/>
  <c r="AB134" i="31" s="1"/>
  <c r="G134" i="31"/>
  <c r="G132" i="31" s="1"/>
  <c r="AC147" i="31"/>
  <c r="AE147" i="31" s="1"/>
  <c r="Z147" i="31"/>
  <c r="AB147" i="31" s="1"/>
  <c r="G147" i="31"/>
  <c r="G145" i="31" s="1"/>
  <c r="BQ158" i="31"/>
  <c r="BR159" i="31"/>
  <c r="BP159" i="31"/>
  <c r="BR152" i="31"/>
  <c r="BP152" i="31"/>
  <c r="AK150" i="31"/>
  <c r="BR178" i="31"/>
  <c r="BP178" i="31"/>
  <c r="AM165" i="31"/>
  <c r="BP177" i="31"/>
  <c r="BR177" i="31"/>
  <c r="BQ161" i="31"/>
  <c r="AM161" i="31"/>
  <c r="BR179" i="31"/>
  <c r="BP179" i="31"/>
  <c r="BQ174" i="31"/>
  <c r="AJ174" i="31"/>
  <c r="X146" i="31"/>
  <c r="I146" i="31"/>
  <c r="R146" i="31"/>
  <c r="BE146" i="31"/>
  <c r="BH146" i="31"/>
  <c r="AD146" i="31"/>
  <c r="AM146" i="31"/>
  <c r="BN146" i="31"/>
  <c r="AJ146" i="31"/>
  <c r="AG146" i="31"/>
  <c r="U146" i="31"/>
  <c r="AP146" i="31"/>
  <c r="O146" i="31"/>
  <c r="BK146" i="31"/>
  <c r="AY146" i="31"/>
  <c r="BB146" i="31"/>
  <c r="L146" i="31"/>
  <c r="AV146" i="31"/>
  <c r="AS146" i="31"/>
  <c r="AP135" i="31"/>
  <c r="AV135" i="31"/>
  <c r="L135" i="31"/>
  <c r="AG135" i="31"/>
  <c r="BE135" i="31"/>
  <c r="BH135" i="31"/>
  <c r="BK135" i="31"/>
  <c r="AJ135" i="31"/>
  <c r="X135" i="31"/>
  <c r="AY135" i="31"/>
  <c r="O135" i="31"/>
  <c r="R135" i="31"/>
  <c r="AM135" i="31"/>
  <c r="AD135" i="31"/>
  <c r="I135" i="31"/>
  <c r="BB135" i="31"/>
  <c r="BN135" i="31"/>
  <c r="U135" i="31"/>
  <c r="AS135" i="31"/>
  <c r="L133" i="31"/>
  <c r="BB133" i="31"/>
  <c r="BK133" i="31"/>
  <c r="AD133" i="31"/>
  <c r="AY133" i="31"/>
  <c r="R133" i="31"/>
  <c r="AV133" i="31"/>
  <c r="I133" i="31"/>
  <c r="X133" i="31"/>
  <c r="AP133" i="31"/>
  <c r="AJ133" i="31"/>
  <c r="AG133" i="31"/>
  <c r="AS133" i="31"/>
  <c r="BE133" i="31"/>
  <c r="U133" i="31"/>
  <c r="AM133" i="31"/>
  <c r="O133" i="31"/>
  <c r="BH133" i="31"/>
  <c r="BN133" i="31"/>
  <c r="G150" i="31"/>
  <c r="BN153" i="31"/>
  <c r="AS153" i="31"/>
  <c r="I153" i="31"/>
  <c r="X153" i="31"/>
  <c r="R153" i="31"/>
  <c r="AM153" i="31"/>
  <c r="BE153" i="31"/>
  <c r="U153" i="31"/>
  <c r="AA153" i="31"/>
  <c r="AD153" i="31"/>
  <c r="AP153" i="31"/>
  <c r="O153" i="31"/>
  <c r="AV153" i="31"/>
  <c r="BB153" i="31"/>
  <c r="BK153" i="31"/>
  <c r="BH153" i="31"/>
  <c r="AY153" i="31"/>
  <c r="L153" i="31"/>
  <c r="AG153" i="31"/>
  <c r="BP166" i="31"/>
  <c r="BR166" i="31"/>
  <c r="AJ139" i="31"/>
  <c r="AS139" i="31"/>
  <c r="R139" i="31"/>
  <c r="BK139" i="31"/>
  <c r="O139" i="31"/>
  <c r="AP139" i="31"/>
  <c r="AD139" i="31"/>
  <c r="X139" i="31"/>
  <c r="BN139" i="31"/>
  <c r="BH139" i="31"/>
  <c r="AV139" i="31"/>
  <c r="AY139" i="31"/>
  <c r="BE139" i="31"/>
  <c r="I139" i="31"/>
  <c r="BB139" i="31"/>
  <c r="L139" i="31"/>
  <c r="AM139" i="31"/>
  <c r="AA139" i="31"/>
  <c r="U139" i="31"/>
  <c r="AA136" i="31"/>
  <c r="BQ136" i="31"/>
  <c r="BE174" i="31"/>
  <c r="BH174" i="31"/>
  <c r="U174" i="31"/>
  <c r="BB174" i="31"/>
  <c r="AY174" i="31"/>
  <c r="X174" i="31"/>
  <c r="L174" i="31"/>
  <c r="AV174" i="31"/>
  <c r="BK174" i="31"/>
  <c r="R174" i="31"/>
  <c r="BN174" i="31"/>
  <c r="AP174" i="31"/>
  <c r="AA174" i="31"/>
  <c r="AG174" i="31"/>
  <c r="O174" i="31"/>
  <c r="AM174" i="31"/>
  <c r="AD174" i="31"/>
  <c r="I174" i="31"/>
  <c r="AS174" i="31"/>
  <c r="G141" i="31"/>
  <c r="AF141" i="31"/>
  <c r="AH141" i="31" s="1"/>
  <c r="G156" i="31"/>
  <c r="AC156" i="31"/>
  <c r="AE156" i="31" s="1"/>
  <c r="BR151" i="31"/>
  <c r="BP151" i="31"/>
  <c r="BR128" i="31"/>
  <c r="BP128" i="31"/>
  <c r="BQ126" i="31"/>
  <c r="X126" i="31"/>
  <c r="BH165" i="31"/>
  <c r="AV165" i="31"/>
  <c r="BE165" i="31"/>
  <c r="AP165" i="31"/>
  <c r="BB165" i="31"/>
  <c r="U165" i="31"/>
  <c r="I165" i="31"/>
  <c r="AY165" i="31"/>
  <c r="AS165" i="31"/>
  <c r="O165" i="31"/>
  <c r="AA165" i="31"/>
  <c r="AD165" i="31"/>
  <c r="L165" i="31"/>
  <c r="R165" i="31"/>
  <c r="BN165" i="31"/>
  <c r="X165" i="31"/>
  <c r="AG165" i="31"/>
  <c r="BK165" i="31"/>
  <c r="U161" i="31"/>
  <c r="AV161" i="31"/>
  <c r="AY161" i="31"/>
  <c r="L161" i="31"/>
  <c r="AJ161" i="31"/>
  <c r="BB161" i="31"/>
  <c r="AA161" i="31"/>
  <c r="AP161" i="31"/>
  <c r="BK161" i="31"/>
  <c r="BH161" i="31"/>
  <c r="BN161" i="31"/>
  <c r="I161" i="31"/>
  <c r="X161" i="31"/>
  <c r="BE161" i="31"/>
  <c r="O161" i="31"/>
  <c r="AG161" i="31"/>
  <c r="R161" i="31"/>
  <c r="AS161" i="31"/>
  <c r="AD161" i="31"/>
  <c r="G158" i="31"/>
  <c r="BP162" i="31"/>
  <c r="BR162" i="31"/>
  <c r="AD74" i="31"/>
  <c r="X74" i="31"/>
  <c r="AA74" i="31"/>
  <c r="U74" i="31"/>
  <c r="BQ108" i="31"/>
  <c r="X108" i="31"/>
  <c r="AA114" i="31"/>
  <c r="AG114" i="31"/>
  <c r="L114" i="31"/>
  <c r="BH114" i="31"/>
  <c r="R114" i="31"/>
  <c r="O114" i="31"/>
  <c r="I114" i="31"/>
  <c r="BE114" i="31"/>
  <c r="AS114" i="31"/>
  <c r="E60" i="32"/>
  <c r="U114" i="31"/>
  <c r="BN114" i="31"/>
  <c r="AY114" i="31"/>
  <c r="AM114" i="31"/>
  <c r="BB114" i="31"/>
  <c r="AD114" i="31"/>
  <c r="AV114" i="31"/>
  <c r="BK114" i="31"/>
  <c r="AJ114" i="31"/>
  <c r="AP114" i="31"/>
  <c r="G36" i="12"/>
  <c r="E58" i="31"/>
  <c r="Z58" i="31" s="1"/>
  <c r="AB58" i="31" s="1"/>
  <c r="G79" i="12"/>
  <c r="E101" i="31"/>
  <c r="G101" i="31" s="1"/>
  <c r="E100" i="31"/>
  <c r="G100" i="31" s="1"/>
  <c r="BK100" i="31" s="1"/>
  <c r="G78" i="12"/>
  <c r="BK103" i="31"/>
  <c r="L103" i="31"/>
  <c r="E100" i="32"/>
  <c r="BN103" i="31"/>
  <c r="I103" i="31"/>
  <c r="AD108" i="31"/>
  <c r="AA108" i="31"/>
  <c r="AY108" i="31"/>
  <c r="U108" i="31"/>
  <c r="R108" i="31"/>
  <c r="I108" i="31"/>
  <c r="BE108" i="31"/>
  <c r="O108" i="31"/>
  <c r="BK108" i="31"/>
  <c r="BB108" i="31"/>
  <c r="BH108" i="31"/>
  <c r="AG108" i="31"/>
  <c r="AM108" i="31"/>
  <c r="AJ108" i="31"/>
  <c r="L108" i="31"/>
  <c r="AS108" i="31"/>
  <c r="BN108" i="31"/>
  <c r="AV108" i="31"/>
  <c r="E79" i="32"/>
  <c r="AP108" i="31"/>
  <c r="AO116" i="31"/>
  <c r="AQ116" i="31" s="1"/>
  <c r="W116" i="31"/>
  <c r="Y116" i="31" s="1"/>
  <c r="G116" i="31"/>
  <c r="AO115" i="31"/>
  <c r="AQ115" i="31" s="1"/>
  <c r="W115" i="31"/>
  <c r="Y115" i="31" s="1"/>
  <c r="G115" i="31"/>
  <c r="BK102" i="31"/>
  <c r="I102" i="31"/>
  <c r="BN102" i="31"/>
  <c r="L102" i="31"/>
  <c r="X114" i="31"/>
  <c r="BQ114" i="31"/>
  <c r="E98" i="31"/>
  <c r="G98" i="31" s="1"/>
  <c r="L98" i="31" s="1"/>
  <c r="G76" i="12"/>
  <c r="E99" i="31"/>
  <c r="G99" i="31" s="1"/>
  <c r="BK99" i="31" s="1"/>
  <c r="G77" i="12"/>
  <c r="AC90" i="31"/>
  <c r="AE90" i="31" s="1"/>
  <c r="AF90" i="31"/>
  <c r="AH90" i="31" s="1"/>
  <c r="Q90" i="31"/>
  <c r="S90" i="31" s="1"/>
  <c r="AX90" i="31"/>
  <c r="AZ90" i="31" s="1"/>
  <c r="W90" i="31"/>
  <c r="Y90" i="31" s="1"/>
  <c r="AO90" i="31"/>
  <c r="AQ90" i="31" s="1"/>
  <c r="AL90" i="31"/>
  <c r="AN90" i="31" s="1"/>
  <c r="BG90" i="31"/>
  <c r="BI90" i="31" s="1"/>
  <c r="G90" i="31"/>
  <c r="Z90" i="31"/>
  <c r="AB90" i="31" s="1"/>
  <c r="AR90" i="31"/>
  <c r="AT90" i="31" s="1"/>
  <c r="AS90" i="31" s="1"/>
  <c r="AI90" i="31"/>
  <c r="AK90" i="31" s="1"/>
  <c r="AU90" i="31"/>
  <c r="AW90" i="31" s="1"/>
  <c r="AV90" i="31" s="1"/>
  <c r="T90" i="31"/>
  <c r="V90" i="31" s="1"/>
  <c r="BD90" i="31"/>
  <c r="BF90" i="31" s="1"/>
  <c r="BE90" i="31" s="1"/>
  <c r="N90" i="31"/>
  <c r="P90" i="31" s="1"/>
  <c r="BA90" i="31"/>
  <c r="BC90" i="31" s="1"/>
  <c r="BB90" i="31" s="1"/>
  <c r="AC75" i="31"/>
  <c r="AE75" i="31" s="1"/>
  <c r="T75" i="31"/>
  <c r="V75" i="31" s="1"/>
  <c r="AO75" i="31"/>
  <c r="AQ75" i="31" s="1"/>
  <c r="BG75" i="31"/>
  <c r="BI75" i="31" s="1"/>
  <c r="AU75" i="31"/>
  <c r="AW75" i="31" s="1"/>
  <c r="W75" i="31"/>
  <c r="Y75" i="31" s="1"/>
  <c r="AX75" i="31"/>
  <c r="AZ75" i="31" s="1"/>
  <c r="AI75" i="31"/>
  <c r="AK75" i="31" s="1"/>
  <c r="Q75" i="31"/>
  <c r="S75" i="31" s="1"/>
  <c r="AR75" i="31"/>
  <c r="AT75" i="31" s="1"/>
  <c r="G75" i="31"/>
  <c r="AL75" i="31"/>
  <c r="AN75" i="31" s="1"/>
  <c r="AF75" i="31"/>
  <c r="AH75" i="31" s="1"/>
  <c r="BD75" i="31"/>
  <c r="BF75" i="31" s="1"/>
  <c r="N75" i="31"/>
  <c r="P75" i="31" s="1"/>
  <c r="Z75" i="31"/>
  <c r="AB75" i="31" s="1"/>
  <c r="BA75" i="31"/>
  <c r="BC75" i="31" s="1"/>
  <c r="AA73" i="31"/>
  <c r="AJ73" i="31"/>
  <c r="AY73" i="31"/>
  <c r="AP73" i="31"/>
  <c r="AS73" i="31"/>
  <c r="AD73" i="31"/>
  <c r="X73" i="31"/>
  <c r="AV73" i="31"/>
  <c r="BK73" i="31"/>
  <c r="BN73" i="31"/>
  <c r="E17" i="32"/>
  <c r="L73" i="31"/>
  <c r="I73" i="31"/>
  <c r="AS34" i="31"/>
  <c r="AD34" i="31"/>
  <c r="R34" i="31"/>
  <c r="O110" i="31"/>
  <c r="BK110" i="31"/>
  <c r="AJ110" i="31"/>
  <c r="BN110" i="31"/>
  <c r="AA110" i="31"/>
  <c r="I110" i="31"/>
  <c r="AS110" i="31"/>
  <c r="L110" i="31"/>
  <c r="AG110" i="31"/>
  <c r="BH110" i="31"/>
  <c r="AY110" i="31"/>
  <c r="AM110" i="31"/>
  <c r="BB110" i="31"/>
  <c r="AD110" i="31"/>
  <c r="AV110" i="31"/>
  <c r="U110" i="31"/>
  <c r="BE110" i="31"/>
  <c r="R110" i="31"/>
  <c r="E104" i="32"/>
  <c r="G35" i="12"/>
  <c r="E57" i="31"/>
  <c r="E56" i="31"/>
  <c r="G34" i="12"/>
  <c r="E53" i="31"/>
  <c r="G31" i="12"/>
  <c r="N36" i="31"/>
  <c r="P36" i="31" s="1"/>
  <c r="AO36" i="31"/>
  <c r="AQ36" i="31" s="1"/>
  <c r="AP36" i="31" s="1"/>
  <c r="AF36" i="31"/>
  <c r="AH36" i="31" s="1"/>
  <c r="AG36" i="31" s="1"/>
  <c r="BD36" i="31"/>
  <c r="BF36" i="31" s="1"/>
  <c r="BE36" i="31" s="1"/>
  <c r="AX36" i="31"/>
  <c r="AZ36" i="31" s="1"/>
  <c r="AY36" i="31" s="1"/>
  <c r="AL36" i="31"/>
  <c r="AN36" i="31" s="1"/>
  <c r="AM36" i="31" s="1"/>
  <c r="Z36" i="31"/>
  <c r="AB36" i="31" s="1"/>
  <c r="AA36" i="31" s="1"/>
  <c r="AU36" i="31"/>
  <c r="AW36" i="31" s="1"/>
  <c r="AV36" i="31" s="1"/>
  <c r="BD100" i="31"/>
  <c r="BF100" i="31" s="1"/>
  <c r="BE100" i="31" s="1"/>
  <c r="AC100" i="31"/>
  <c r="AE100" i="31" s="1"/>
  <c r="AD100" i="31" s="1"/>
  <c r="AX100" i="31"/>
  <c r="AZ100" i="31" s="1"/>
  <c r="AY100" i="31" s="1"/>
  <c r="AL100" i="31"/>
  <c r="AN100" i="31" s="1"/>
  <c r="AM100" i="31" s="1"/>
  <c r="I100" i="31"/>
  <c r="BN100" i="31"/>
  <c r="E18" i="32"/>
  <c r="G59" i="31"/>
  <c r="AI59" i="31"/>
  <c r="AK59" i="31" s="1"/>
  <c r="AF59" i="31"/>
  <c r="AH59" i="31" s="1"/>
  <c r="Z59" i="31"/>
  <c r="AB59" i="31" s="1"/>
  <c r="BG59" i="31"/>
  <c r="BI59" i="31" s="1"/>
  <c r="BH59" i="31" s="1"/>
  <c r="AO59" i="31"/>
  <c r="AQ59" i="31" s="1"/>
  <c r="BA59" i="31"/>
  <c r="BC59" i="31" s="1"/>
  <c r="AX59" i="31"/>
  <c r="AZ59" i="31" s="1"/>
  <c r="AU59" i="31"/>
  <c r="AW59" i="31" s="1"/>
  <c r="AV59" i="31" s="1"/>
  <c r="AR59" i="31"/>
  <c r="AT59" i="31" s="1"/>
  <c r="Q59" i="31"/>
  <c r="S59" i="31" s="1"/>
  <c r="AC59" i="31"/>
  <c r="AE59" i="31" s="1"/>
  <c r="AL59" i="31"/>
  <c r="AN59" i="31" s="1"/>
  <c r="AM59" i="31" s="1"/>
  <c r="N59" i="31"/>
  <c r="P59" i="31" s="1"/>
  <c r="BD59" i="31"/>
  <c r="BF59" i="31" s="1"/>
  <c r="W59" i="31"/>
  <c r="Y59" i="31" s="1"/>
  <c r="G43" i="31"/>
  <c r="AR43" i="31"/>
  <c r="AT43" i="31" s="1"/>
  <c r="AO43" i="31"/>
  <c r="AQ43" i="31" s="1"/>
  <c r="AI43" i="31"/>
  <c r="AK43" i="31" s="1"/>
  <c r="W43" i="31"/>
  <c r="Y43" i="31" s="1"/>
  <c r="AF43" i="31"/>
  <c r="AH43" i="31" s="1"/>
  <c r="N43" i="31"/>
  <c r="P43" i="31" s="1"/>
  <c r="Z43" i="31"/>
  <c r="AB43" i="31" s="1"/>
  <c r="BG43" i="31"/>
  <c r="BI43" i="31" s="1"/>
  <c r="AL43" i="31"/>
  <c r="AN43" i="31" s="1"/>
  <c r="AX43" i="31"/>
  <c r="AZ43" i="31" s="1"/>
  <c r="AU43" i="31"/>
  <c r="AW43" i="31" s="1"/>
  <c r="T43" i="31"/>
  <c r="V43" i="31" s="1"/>
  <c r="Q43" i="31"/>
  <c r="S43" i="31" s="1"/>
  <c r="AC43" i="31"/>
  <c r="AE43" i="31" s="1"/>
  <c r="BD43" i="31"/>
  <c r="BF43" i="31" s="1"/>
  <c r="BA43" i="31"/>
  <c r="BC43" i="31" s="1"/>
  <c r="AJ34" i="31"/>
  <c r="AG34" i="31"/>
  <c r="AM34" i="31"/>
  <c r="AP34" i="31"/>
  <c r="T59" i="31"/>
  <c r="V59" i="31" s="1"/>
  <c r="BD97" i="31"/>
  <c r="BF97" i="31" s="1"/>
  <c r="BE97" i="31" s="1"/>
  <c r="AU97" i="31"/>
  <c r="AW97" i="31" s="1"/>
  <c r="AV97" i="31" s="1"/>
  <c r="AO97" i="31"/>
  <c r="AQ97" i="31" s="1"/>
  <c r="AP97" i="31" s="1"/>
  <c r="BG97" i="31"/>
  <c r="BI97" i="31" s="1"/>
  <c r="BH97" i="31" s="1"/>
  <c r="BG104" i="31"/>
  <c r="BI104" i="31" s="1"/>
  <c r="BH104" i="31" s="1"/>
  <c r="AF104" i="31"/>
  <c r="AH104" i="31" s="1"/>
  <c r="AG104" i="31" s="1"/>
  <c r="AX82" i="31"/>
  <c r="AZ82" i="31" s="1"/>
  <c r="AY82" i="31" s="1"/>
  <c r="T82" i="31"/>
  <c r="V82" i="31" s="1"/>
  <c r="U82" i="31" s="1"/>
  <c r="T104" i="31"/>
  <c r="V104" i="31" s="1"/>
  <c r="U104" i="31" s="1"/>
  <c r="Z104" i="31"/>
  <c r="AB104" i="31" s="1"/>
  <c r="AA104" i="31" s="1"/>
  <c r="AI82" i="31"/>
  <c r="AK82" i="31" s="1"/>
  <c r="AJ82" i="31" s="1"/>
  <c r="AR82" i="31"/>
  <c r="AT82" i="31" s="1"/>
  <c r="AS82" i="31" s="1"/>
  <c r="AR95" i="31"/>
  <c r="AT95" i="31" s="1"/>
  <c r="AS95" i="31" s="1"/>
  <c r="T95" i="31"/>
  <c r="V95" i="31" s="1"/>
  <c r="U95" i="31" s="1"/>
  <c r="BG87" i="31"/>
  <c r="BI87" i="31" s="1"/>
  <c r="AR87" i="31"/>
  <c r="AT87" i="31" s="1"/>
  <c r="AL96" i="31"/>
  <c r="AN96" i="31" s="1"/>
  <c r="AM96" i="31" s="1"/>
  <c r="Q96" i="31"/>
  <c r="S96" i="31" s="1"/>
  <c r="R96" i="31" s="1"/>
  <c r="BG103" i="31"/>
  <c r="BI103" i="31" s="1"/>
  <c r="BH103" i="31" s="1"/>
  <c r="AI103" i="31"/>
  <c r="AK103" i="31" s="1"/>
  <c r="AJ103" i="31" s="1"/>
  <c r="BG102" i="31"/>
  <c r="BI102" i="31" s="1"/>
  <c r="BH102" i="31" s="1"/>
  <c r="AI102" i="31"/>
  <c r="AK102" i="31" s="1"/>
  <c r="AJ102" i="31" s="1"/>
  <c r="AO95" i="31"/>
  <c r="AQ95" i="31" s="1"/>
  <c r="AP95" i="31" s="1"/>
  <c r="AI95" i="31"/>
  <c r="AK95" i="31" s="1"/>
  <c r="AJ95" i="31" s="1"/>
  <c r="N87" i="31"/>
  <c r="P87" i="31" s="1"/>
  <c r="AC87" i="31"/>
  <c r="AE87" i="31" s="1"/>
  <c r="AO96" i="31"/>
  <c r="AQ96" i="31" s="1"/>
  <c r="AP96" i="31" s="1"/>
  <c r="BD96" i="31"/>
  <c r="BF96" i="31" s="1"/>
  <c r="BE96" i="31" s="1"/>
  <c r="T103" i="31"/>
  <c r="V103" i="31" s="1"/>
  <c r="U103" i="31" s="1"/>
  <c r="AR103" i="31"/>
  <c r="AT103" i="31" s="1"/>
  <c r="AS103" i="31" s="1"/>
  <c r="T102" i="31"/>
  <c r="V102" i="31" s="1"/>
  <c r="U102" i="31" s="1"/>
  <c r="Z102" i="31"/>
  <c r="AB102" i="31" s="1"/>
  <c r="AA102" i="31" s="1"/>
  <c r="T97" i="31"/>
  <c r="V97" i="31" s="1"/>
  <c r="U97" i="31" s="1"/>
  <c r="AX97" i="31"/>
  <c r="AZ97" i="31" s="1"/>
  <c r="AY97" i="31" s="1"/>
  <c r="AC104" i="31"/>
  <c r="AE104" i="31" s="1"/>
  <c r="AD104" i="31" s="1"/>
  <c r="Q82" i="31"/>
  <c r="S82" i="31" s="1"/>
  <c r="R82" i="31" s="1"/>
  <c r="BD82" i="31"/>
  <c r="BF82" i="31" s="1"/>
  <c r="BE82" i="31" s="1"/>
  <c r="AL104" i="31"/>
  <c r="AN104" i="31" s="1"/>
  <c r="AM104" i="31" s="1"/>
  <c r="AX95" i="31"/>
  <c r="AZ95" i="31" s="1"/>
  <c r="AY95" i="31" s="1"/>
  <c r="AL87" i="31"/>
  <c r="AN87" i="31" s="1"/>
  <c r="BG96" i="31"/>
  <c r="BI96" i="31" s="1"/>
  <c r="BH96" i="31" s="1"/>
  <c r="AC103" i="31"/>
  <c r="AE103" i="31" s="1"/>
  <c r="AD103" i="31" s="1"/>
  <c r="AC102" i="31"/>
  <c r="AE102" i="31" s="1"/>
  <c r="AD102" i="31" s="1"/>
  <c r="BD95" i="31"/>
  <c r="BF95" i="31" s="1"/>
  <c r="BE95" i="31" s="1"/>
  <c r="Q87" i="31"/>
  <c r="S87" i="31" s="1"/>
  <c r="BA96" i="31"/>
  <c r="BC96" i="31" s="1"/>
  <c r="BB96" i="31" s="1"/>
  <c r="AX103" i="31"/>
  <c r="AZ103" i="31" s="1"/>
  <c r="AY103" i="31" s="1"/>
  <c r="AX102" i="31"/>
  <c r="AZ102" i="31" s="1"/>
  <c r="AY102" i="31" s="1"/>
  <c r="P34" i="31"/>
  <c r="Q97" i="31"/>
  <c r="S97" i="31" s="1"/>
  <c r="R97" i="31" s="1"/>
  <c r="AR97" i="31"/>
  <c r="AT97" i="31" s="1"/>
  <c r="AS97" i="31" s="1"/>
  <c r="N104" i="31"/>
  <c r="P104" i="31" s="1"/>
  <c r="W104" i="31"/>
  <c r="Y104" i="31" s="1"/>
  <c r="X104" i="31" s="1"/>
  <c r="AL82" i="31"/>
  <c r="AN82" i="31" s="1"/>
  <c r="AM82" i="31" s="1"/>
  <c r="BG82" i="31"/>
  <c r="BI82" i="31" s="1"/>
  <c r="BH82" i="31" s="1"/>
  <c r="AC95" i="31"/>
  <c r="AE95" i="31" s="1"/>
  <c r="AD95" i="31" s="1"/>
  <c r="AO87" i="31"/>
  <c r="AQ87" i="31" s="1"/>
  <c r="AX96" i="31"/>
  <c r="AZ96" i="31" s="1"/>
  <c r="AY96" i="31" s="1"/>
  <c r="W103" i="31"/>
  <c r="Y103" i="31" s="1"/>
  <c r="X103" i="31" s="1"/>
  <c r="AU102" i="31"/>
  <c r="AW102" i="31" s="1"/>
  <c r="AV102" i="31" s="1"/>
  <c r="AL95" i="31"/>
  <c r="AN95" i="31" s="1"/>
  <c r="AM95" i="31" s="1"/>
  <c r="T87" i="31"/>
  <c r="V87" i="31" s="1"/>
  <c r="AR96" i="31"/>
  <c r="AT96" i="31" s="1"/>
  <c r="AS96" i="31" s="1"/>
  <c r="Z103" i="31"/>
  <c r="AB103" i="31" s="1"/>
  <c r="AA103" i="31" s="1"/>
  <c r="N102" i="31"/>
  <c r="P102" i="31" s="1"/>
  <c r="AL97" i="31"/>
  <c r="AN97" i="31" s="1"/>
  <c r="AM97" i="31" s="1"/>
  <c r="AC97" i="31"/>
  <c r="AE97" i="31" s="1"/>
  <c r="AD97" i="31" s="1"/>
  <c r="AI97" i="31"/>
  <c r="AK97" i="31" s="1"/>
  <c r="AJ97" i="31" s="1"/>
  <c r="AF97" i="31"/>
  <c r="AH97" i="31" s="1"/>
  <c r="AG97" i="31" s="1"/>
  <c r="AU104" i="31"/>
  <c r="AW104" i="31" s="1"/>
  <c r="AV104" i="31" s="1"/>
  <c r="AR104" i="31"/>
  <c r="AT104" i="31" s="1"/>
  <c r="AS104" i="31" s="1"/>
  <c r="AC82" i="31"/>
  <c r="AE82" i="31" s="1"/>
  <c r="AD82" i="31" s="1"/>
  <c r="AO82" i="31"/>
  <c r="AQ82" i="31" s="1"/>
  <c r="AP82" i="31" s="1"/>
  <c r="BD104" i="31"/>
  <c r="BF104" i="31" s="1"/>
  <c r="BE104" i="31" s="1"/>
  <c r="AI104" i="31"/>
  <c r="AK104" i="31" s="1"/>
  <c r="AJ104" i="31" s="1"/>
  <c r="Z82" i="31"/>
  <c r="AB82" i="31" s="1"/>
  <c r="AA82" i="31" s="1"/>
  <c r="AF82" i="31"/>
  <c r="AH82" i="31" s="1"/>
  <c r="AG82" i="31" s="1"/>
  <c r="W95" i="31"/>
  <c r="Y95" i="31" s="1"/>
  <c r="X95" i="31" s="1"/>
  <c r="BG95" i="31"/>
  <c r="BI95" i="31" s="1"/>
  <c r="BH95" i="31" s="1"/>
  <c r="AX87" i="31"/>
  <c r="AZ87" i="31" s="1"/>
  <c r="Z87" i="31"/>
  <c r="AB87" i="31" s="1"/>
  <c r="AF96" i="31"/>
  <c r="AH96" i="31" s="1"/>
  <c r="AG96" i="31" s="1"/>
  <c r="N96" i="31"/>
  <c r="P96" i="31" s="1"/>
  <c r="AU103" i="31"/>
  <c r="AW103" i="31" s="1"/>
  <c r="AV103" i="31" s="1"/>
  <c r="AO103" i="31"/>
  <c r="AQ103" i="31" s="1"/>
  <c r="AP103" i="31" s="1"/>
  <c r="AL102" i="31"/>
  <c r="AN102" i="31" s="1"/>
  <c r="AM102" i="31" s="1"/>
  <c r="AR102" i="31"/>
  <c r="AT102" i="31" s="1"/>
  <c r="AS102" i="31" s="1"/>
  <c r="BA95" i="31"/>
  <c r="BC95" i="31" s="1"/>
  <c r="BB95" i="31" s="1"/>
  <c r="N95" i="31"/>
  <c r="P95" i="31" s="1"/>
  <c r="W87" i="31"/>
  <c r="Y87" i="31" s="1"/>
  <c r="AI87" i="31"/>
  <c r="AK87" i="31" s="1"/>
  <c r="AI96" i="31"/>
  <c r="AK96" i="31" s="1"/>
  <c r="AJ96" i="31" s="1"/>
  <c r="AU96" i="31"/>
  <c r="AW96" i="31" s="1"/>
  <c r="AV96" i="31" s="1"/>
  <c r="BD103" i="31"/>
  <c r="BF103" i="31" s="1"/>
  <c r="BE103" i="31" s="1"/>
  <c r="AF103" i="31"/>
  <c r="AH103" i="31" s="1"/>
  <c r="AG103" i="31" s="1"/>
  <c r="BD102" i="31"/>
  <c r="BF102" i="31" s="1"/>
  <c r="BE102" i="31" s="1"/>
  <c r="BA102" i="31"/>
  <c r="BC102" i="31" s="1"/>
  <c r="BB102" i="31" s="1"/>
  <c r="N97" i="31"/>
  <c r="P97" i="31" s="1"/>
  <c r="Z97" i="31"/>
  <c r="AB97" i="31" s="1"/>
  <c r="AA97" i="31" s="1"/>
  <c r="AO104" i="31"/>
  <c r="AQ104" i="31" s="1"/>
  <c r="AP104" i="31" s="1"/>
  <c r="N82" i="31"/>
  <c r="P82" i="31" s="1"/>
  <c r="BA82" i="31"/>
  <c r="BC82" i="31" s="1"/>
  <c r="BB82" i="31" s="1"/>
  <c r="BA104" i="31"/>
  <c r="BC104" i="31" s="1"/>
  <c r="BB104" i="31" s="1"/>
  <c r="Q95" i="31"/>
  <c r="S95" i="31" s="1"/>
  <c r="R95" i="31" s="1"/>
  <c r="AU87" i="31"/>
  <c r="AW87" i="31" s="1"/>
  <c r="T96" i="31"/>
  <c r="V96" i="31" s="1"/>
  <c r="U96" i="31" s="1"/>
  <c r="N103" i="31"/>
  <c r="P103" i="31" s="1"/>
  <c r="AO102" i="31"/>
  <c r="AQ102" i="31" s="1"/>
  <c r="AP102" i="31" s="1"/>
  <c r="Z95" i="31"/>
  <c r="AB95" i="31" s="1"/>
  <c r="AA95" i="31" s="1"/>
  <c r="AF87" i="31"/>
  <c r="AH87" i="31" s="1"/>
  <c r="Z96" i="31"/>
  <c r="AB96" i="31" s="1"/>
  <c r="AA96" i="31" s="1"/>
  <c r="BA103" i="31"/>
  <c r="BC103" i="31" s="1"/>
  <c r="BB103" i="31" s="1"/>
  <c r="AF102" i="31"/>
  <c r="AH102" i="31" s="1"/>
  <c r="AG102" i="31" s="1"/>
  <c r="BA97" i="31"/>
  <c r="BC97" i="31" s="1"/>
  <c r="BB97" i="31" s="1"/>
  <c r="W97" i="31"/>
  <c r="Y97" i="31" s="1"/>
  <c r="X97" i="31" s="1"/>
  <c r="Q104" i="31"/>
  <c r="S104" i="31" s="1"/>
  <c r="R104" i="31" s="1"/>
  <c r="AX104" i="31"/>
  <c r="AZ104" i="31" s="1"/>
  <c r="AY104" i="31" s="1"/>
  <c r="AU82" i="31"/>
  <c r="AW82" i="31" s="1"/>
  <c r="AV82" i="31" s="1"/>
  <c r="W82" i="31"/>
  <c r="Y82" i="31" s="1"/>
  <c r="X82" i="31" s="1"/>
  <c r="AU95" i="31"/>
  <c r="AW95" i="31" s="1"/>
  <c r="AV95" i="31" s="1"/>
  <c r="BD87" i="31"/>
  <c r="BF87" i="31" s="1"/>
  <c r="AC96" i="31"/>
  <c r="AE96" i="31" s="1"/>
  <c r="AD96" i="31" s="1"/>
  <c r="Q103" i="31"/>
  <c r="S103" i="31" s="1"/>
  <c r="R103" i="31" s="1"/>
  <c r="W102" i="31"/>
  <c r="Y102" i="31" s="1"/>
  <c r="X102" i="31" s="1"/>
  <c r="AF95" i="31"/>
  <c r="AH95" i="31" s="1"/>
  <c r="AG95" i="31" s="1"/>
  <c r="BA87" i="31"/>
  <c r="BC87" i="31" s="1"/>
  <c r="W96" i="31"/>
  <c r="Y96" i="31" s="1"/>
  <c r="X96" i="31" s="1"/>
  <c r="AL103" i="31"/>
  <c r="AN103" i="31" s="1"/>
  <c r="AM103" i="31" s="1"/>
  <c r="Q102" i="31"/>
  <c r="S102" i="31" s="1"/>
  <c r="R102" i="31" s="1"/>
  <c r="BG65" i="31"/>
  <c r="BI65" i="31" s="1"/>
  <c r="BH65" i="31" s="1"/>
  <c r="Q65" i="31"/>
  <c r="S65" i="31" s="1"/>
  <c r="R65" i="31" s="1"/>
  <c r="AF65" i="31"/>
  <c r="AH65" i="31" s="1"/>
  <c r="AG65" i="31" s="1"/>
  <c r="AO65" i="31"/>
  <c r="AQ65" i="31" s="1"/>
  <c r="AP65" i="31" s="1"/>
  <c r="AI65" i="31"/>
  <c r="AK65" i="31" s="1"/>
  <c r="AJ65" i="31" s="1"/>
  <c r="BD65" i="31"/>
  <c r="BF65" i="31" s="1"/>
  <c r="BE65" i="31" s="1"/>
  <c r="T65" i="31"/>
  <c r="V65" i="31" s="1"/>
  <c r="U65" i="31" s="1"/>
  <c r="BA65" i="31"/>
  <c r="BC65" i="31" s="1"/>
  <c r="BB65" i="31" s="1"/>
  <c r="W38" i="31"/>
  <c r="Y38" i="31" s="1"/>
  <c r="X38" i="31" s="1"/>
  <c r="AU38" i="31"/>
  <c r="AW38" i="31" s="1"/>
  <c r="AV38" i="31" s="1"/>
  <c r="Q38" i="31"/>
  <c r="S38" i="31" s="1"/>
  <c r="R38" i="31" s="1"/>
  <c r="AO38" i="31"/>
  <c r="AQ38" i="31" s="1"/>
  <c r="AP38" i="31" s="1"/>
  <c r="AC38" i="31"/>
  <c r="AE38" i="31" s="1"/>
  <c r="AD38" i="31" s="1"/>
  <c r="N38" i="31"/>
  <c r="P38" i="31" s="1"/>
  <c r="AX38" i="31"/>
  <c r="AZ38" i="31" s="1"/>
  <c r="AY38" i="31" s="1"/>
  <c r="BD38" i="31"/>
  <c r="BF38" i="31" s="1"/>
  <c r="BE38" i="31" s="1"/>
  <c r="BD80" i="31"/>
  <c r="BF80" i="31" s="1"/>
  <c r="BE80" i="31" s="1"/>
  <c r="AL80" i="31"/>
  <c r="AN80" i="31" s="1"/>
  <c r="AM80" i="31" s="1"/>
  <c r="AO80" i="31"/>
  <c r="AQ80" i="31" s="1"/>
  <c r="AP80" i="31" s="1"/>
  <c r="BG80" i="31"/>
  <c r="BI80" i="31" s="1"/>
  <c r="BH80" i="31" s="1"/>
  <c r="BA80" i="31"/>
  <c r="BC80" i="31" s="1"/>
  <c r="BB80" i="31" s="1"/>
  <c r="AC80" i="31"/>
  <c r="AE80" i="31" s="1"/>
  <c r="AD80" i="31" s="1"/>
  <c r="Z80" i="31"/>
  <c r="AB80" i="31" s="1"/>
  <c r="AA80" i="31" s="1"/>
  <c r="W80" i="31"/>
  <c r="Y80" i="31" s="1"/>
  <c r="X80" i="31" s="1"/>
  <c r="BD81" i="31"/>
  <c r="BF81" i="31" s="1"/>
  <c r="BE81" i="31" s="1"/>
  <c r="AC81" i="31"/>
  <c r="AE81" i="31" s="1"/>
  <c r="AD81" i="31" s="1"/>
  <c r="AL81" i="31"/>
  <c r="AN81" i="31" s="1"/>
  <c r="AM81" i="31" s="1"/>
  <c r="AU81" i="31"/>
  <c r="AW81" i="31" s="1"/>
  <c r="AV81" i="31" s="1"/>
  <c r="AO81" i="31"/>
  <c r="AQ81" i="31" s="1"/>
  <c r="AP81" i="31" s="1"/>
  <c r="AX81" i="31"/>
  <c r="AZ81" i="31" s="1"/>
  <c r="AY81" i="31" s="1"/>
  <c r="W81" i="31"/>
  <c r="Y81" i="31" s="1"/>
  <c r="X81" i="31" s="1"/>
  <c r="T81" i="31"/>
  <c r="V81" i="31" s="1"/>
  <c r="U81" i="31" s="1"/>
  <c r="BA79" i="31"/>
  <c r="BC79" i="31" s="1"/>
  <c r="W79" i="31"/>
  <c r="Y79" i="31" s="1"/>
  <c r="AR79" i="31"/>
  <c r="AT79" i="31" s="1"/>
  <c r="AX79" i="31"/>
  <c r="AZ79" i="31" s="1"/>
  <c r="N79" i="31"/>
  <c r="P79" i="31" s="1"/>
  <c r="BG79" i="31"/>
  <c r="BI79" i="31" s="1"/>
  <c r="AF79" i="31"/>
  <c r="AH79" i="31" s="1"/>
  <c r="AI79" i="31"/>
  <c r="AK79" i="31" s="1"/>
  <c r="W65" i="31"/>
  <c r="Y65" i="31" s="1"/>
  <c r="X65" i="31" s="1"/>
  <c r="Z65" i="31"/>
  <c r="AB65" i="31" s="1"/>
  <c r="AA65" i="31" s="1"/>
  <c r="AX65" i="31"/>
  <c r="AZ65" i="31" s="1"/>
  <c r="AY65" i="31" s="1"/>
  <c r="AC65" i="31"/>
  <c r="AE65" i="31" s="1"/>
  <c r="AD65" i="31" s="1"/>
  <c r="N65" i="31"/>
  <c r="P65" i="31" s="1"/>
  <c r="AU65" i="31"/>
  <c r="AW65" i="31" s="1"/>
  <c r="AV65" i="31" s="1"/>
  <c r="AR65" i="31"/>
  <c r="AT65" i="31" s="1"/>
  <c r="AS65" i="31" s="1"/>
  <c r="AL65" i="31"/>
  <c r="AN65" i="31" s="1"/>
  <c r="AM65" i="31" s="1"/>
  <c r="AR38" i="31"/>
  <c r="AT38" i="31" s="1"/>
  <c r="AS38" i="31" s="1"/>
  <c r="BG38" i="31"/>
  <c r="BI38" i="31" s="1"/>
  <c r="BH38" i="31" s="1"/>
  <c r="AL38" i="31"/>
  <c r="AN38" i="31" s="1"/>
  <c r="AM38" i="31" s="1"/>
  <c r="BA38" i="31"/>
  <c r="BC38" i="31" s="1"/>
  <c r="BB38" i="31" s="1"/>
  <c r="T38" i="31"/>
  <c r="V38" i="31" s="1"/>
  <c r="U38" i="31" s="1"/>
  <c r="Z38" i="31"/>
  <c r="AB38" i="31" s="1"/>
  <c r="AA38" i="31" s="1"/>
  <c r="AF38" i="31"/>
  <c r="AH38" i="31" s="1"/>
  <c r="AG38" i="31" s="1"/>
  <c r="AI38" i="31"/>
  <c r="AK38" i="31" s="1"/>
  <c r="AJ38" i="31" s="1"/>
  <c r="Q80" i="31"/>
  <c r="S80" i="31" s="1"/>
  <c r="R80" i="31" s="1"/>
  <c r="N80" i="31"/>
  <c r="P80" i="31" s="1"/>
  <c r="AX80" i="31"/>
  <c r="AZ80" i="31" s="1"/>
  <c r="AY80" i="31" s="1"/>
  <c r="AU80" i="31"/>
  <c r="AW80" i="31" s="1"/>
  <c r="AV80" i="31" s="1"/>
  <c r="T80" i="31"/>
  <c r="V80" i="31" s="1"/>
  <c r="U80" i="31" s="1"/>
  <c r="AF80" i="31"/>
  <c r="AH80" i="31" s="1"/>
  <c r="AG80" i="31" s="1"/>
  <c r="AR80" i="31"/>
  <c r="AT80" i="31" s="1"/>
  <c r="AS80" i="31" s="1"/>
  <c r="AI80" i="31"/>
  <c r="AK80" i="31" s="1"/>
  <c r="AJ80" i="31" s="1"/>
  <c r="AR81" i="31"/>
  <c r="AT81" i="31" s="1"/>
  <c r="AS81" i="31" s="1"/>
  <c r="BG81" i="31"/>
  <c r="BI81" i="31" s="1"/>
  <c r="BH81" i="31" s="1"/>
  <c r="BA81" i="31"/>
  <c r="BC81" i="31" s="1"/>
  <c r="BB81" i="31" s="1"/>
  <c r="AF81" i="31"/>
  <c r="AH81" i="31" s="1"/>
  <c r="AG81" i="31" s="1"/>
  <c r="N81" i="31"/>
  <c r="P81" i="31" s="1"/>
  <c r="Z81" i="31"/>
  <c r="AB81" i="31" s="1"/>
  <c r="AA81" i="31" s="1"/>
  <c r="AI81" i="31"/>
  <c r="AK81" i="31" s="1"/>
  <c r="AJ81" i="31" s="1"/>
  <c r="Q81" i="31"/>
  <c r="S81" i="31" s="1"/>
  <c r="R81" i="31" s="1"/>
  <c r="Q79" i="31"/>
  <c r="S79" i="31" s="1"/>
  <c r="AL79" i="31"/>
  <c r="AN79" i="31" s="1"/>
  <c r="AC79" i="31"/>
  <c r="AE79" i="31" s="1"/>
  <c r="AO79" i="31"/>
  <c r="AQ79" i="31" s="1"/>
  <c r="T79" i="31"/>
  <c r="V79" i="31" s="1"/>
  <c r="AU79" i="31"/>
  <c r="AW79" i="31" s="1"/>
  <c r="Z79" i="31"/>
  <c r="AB79" i="31" s="1"/>
  <c r="BD79" i="31"/>
  <c r="BF79" i="31" s="1"/>
  <c r="AF101" i="31"/>
  <c r="AH101" i="31" s="1"/>
  <c r="AG101" i="31" s="1"/>
  <c r="AR101" i="31"/>
  <c r="AT101" i="31" s="1"/>
  <c r="AS101" i="31" s="1"/>
  <c r="AO101" i="31"/>
  <c r="AQ101" i="31" s="1"/>
  <c r="AP101" i="31" s="1"/>
  <c r="BA101" i="31"/>
  <c r="BC101" i="31" s="1"/>
  <c r="BB101" i="31" s="1"/>
  <c r="AL101" i="31"/>
  <c r="AN101" i="31" s="1"/>
  <c r="AM101" i="31" s="1"/>
  <c r="AC101" i="31"/>
  <c r="AE101" i="31" s="1"/>
  <c r="AD101" i="31" s="1"/>
  <c r="BD101" i="31"/>
  <c r="BF101" i="31" s="1"/>
  <c r="BE101" i="31" s="1"/>
  <c r="N101" i="31"/>
  <c r="P101" i="31" s="1"/>
  <c r="AU93" i="31"/>
  <c r="AW93" i="31" s="1"/>
  <c r="BG93" i="31"/>
  <c r="BI93" i="31" s="1"/>
  <c r="T93" i="31"/>
  <c r="V93" i="31" s="1"/>
  <c r="BD93" i="31"/>
  <c r="BF93" i="31" s="1"/>
  <c r="W93" i="31"/>
  <c r="Y93" i="31" s="1"/>
  <c r="AF93" i="31"/>
  <c r="AH93" i="31" s="1"/>
  <c r="Z93" i="31"/>
  <c r="AB93" i="31" s="1"/>
  <c r="AI93" i="31"/>
  <c r="AK93" i="31" s="1"/>
  <c r="AI39" i="31"/>
  <c r="AK39" i="31" s="1"/>
  <c r="AJ39" i="31" s="1"/>
  <c r="BA39" i="31"/>
  <c r="BC39" i="31" s="1"/>
  <c r="BB39" i="31" s="1"/>
  <c r="AX39" i="31"/>
  <c r="AZ39" i="31" s="1"/>
  <c r="AY39" i="31" s="1"/>
  <c r="AO39" i="31"/>
  <c r="AQ39" i="31" s="1"/>
  <c r="AP39" i="31" s="1"/>
  <c r="AF39" i="31"/>
  <c r="AH39" i="31" s="1"/>
  <c r="AG39" i="31" s="1"/>
  <c r="AU39" i="31"/>
  <c r="AW39" i="31" s="1"/>
  <c r="AV39" i="31" s="1"/>
  <c r="AC39" i="31"/>
  <c r="AE39" i="31" s="1"/>
  <c r="AD39" i="31" s="1"/>
  <c r="Q39" i="31"/>
  <c r="S39" i="31" s="1"/>
  <c r="R39" i="31" s="1"/>
  <c r="Q35" i="31"/>
  <c r="S35" i="31" s="1"/>
  <c r="R35" i="31" s="1"/>
  <c r="AF35" i="31"/>
  <c r="AH35" i="31" s="1"/>
  <c r="AG35" i="31" s="1"/>
  <c r="AO35" i="31"/>
  <c r="AQ35" i="31" s="1"/>
  <c r="AP35" i="31" s="1"/>
  <c r="AR35" i="31"/>
  <c r="AT35" i="31" s="1"/>
  <c r="AS35" i="31" s="1"/>
  <c r="W35" i="31"/>
  <c r="Y35" i="31" s="1"/>
  <c r="X35" i="31" s="1"/>
  <c r="AU35" i="31"/>
  <c r="AW35" i="31" s="1"/>
  <c r="AV35" i="31" s="1"/>
  <c r="AX35" i="31"/>
  <c r="AZ35" i="31" s="1"/>
  <c r="AY35" i="31" s="1"/>
  <c r="BD35" i="31"/>
  <c r="BF35" i="31" s="1"/>
  <c r="BE35" i="31" s="1"/>
  <c r="N88" i="31"/>
  <c r="P88" i="31" s="1"/>
  <c r="BA88" i="31"/>
  <c r="BC88" i="31" s="1"/>
  <c r="BB88" i="31" s="1"/>
  <c r="AO88" i="31"/>
  <c r="AQ88" i="31" s="1"/>
  <c r="AP88" i="31" s="1"/>
  <c r="AU88" i="31"/>
  <c r="AW88" i="31" s="1"/>
  <c r="AV88" i="31" s="1"/>
  <c r="AI88" i="31"/>
  <c r="AK88" i="31" s="1"/>
  <c r="AJ88" i="31" s="1"/>
  <c r="AC88" i="31"/>
  <c r="AE88" i="31" s="1"/>
  <c r="AD88" i="31" s="1"/>
  <c r="BG88" i="31"/>
  <c r="BI88" i="31" s="1"/>
  <c r="BH88" i="31" s="1"/>
  <c r="T88" i="31"/>
  <c r="V88" i="31" s="1"/>
  <c r="U88" i="31" s="1"/>
  <c r="N94" i="31"/>
  <c r="P94" i="31" s="1"/>
  <c r="AC94" i="31"/>
  <c r="AE94" i="31" s="1"/>
  <c r="AD94" i="31" s="1"/>
  <c r="Z94" i="31"/>
  <c r="AB94" i="31" s="1"/>
  <c r="AA94" i="31" s="1"/>
  <c r="AO94" i="31"/>
  <c r="AQ94" i="31" s="1"/>
  <c r="AP94" i="31" s="1"/>
  <c r="Q94" i="31"/>
  <c r="S94" i="31" s="1"/>
  <c r="R94" i="31" s="1"/>
  <c r="BG94" i="31"/>
  <c r="BI94" i="31" s="1"/>
  <c r="BH94" i="31" s="1"/>
  <c r="AL94" i="31"/>
  <c r="AN94" i="31" s="1"/>
  <c r="AM94" i="31" s="1"/>
  <c r="AR94" i="31"/>
  <c r="AT94" i="31" s="1"/>
  <c r="AS94" i="31" s="1"/>
  <c r="AR66" i="31"/>
  <c r="AT66" i="31" s="1"/>
  <c r="AS66" i="31" s="1"/>
  <c r="AL66" i="31"/>
  <c r="AN66" i="31" s="1"/>
  <c r="AM66" i="31" s="1"/>
  <c r="AU66" i="31"/>
  <c r="AW66" i="31" s="1"/>
  <c r="AV66" i="31" s="1"/>
  <c r="AX66" i="31"/>
  <c r="AZ66" i="31" s="1"/>
  <c r="AY66" i="31" s="1"/>
  <c r="Z66" i="31"/>
  <c r="AB66" i="31" s="1"/>
  <c r="AA66" i="31" s="1"/>
  <c r="BG66" i="31"/>
  <c r="BI66" i="31" s="1"/>
  <c r="BH66" i="31" s="1"/>
  <c r="T66" i="31"/>
  <c r="V66" i="31" s="1"/>
  <c r="U66" i="31" s="1"/>
  <c r="BA66" i="31"/>
  <c r="BC66" i="31" s="1"/>
  <c r="BB66" i="31" s="1"/>
  <c r="AI94" i="31"/>
  <c r="AK94" i="31" s="1"/>
  <c r="AJ94" i="31" s="1"/>
  <c r="T94" i="31"/>
  <c r="V94" i="31" s="1"/>
  <c r="U94" i="31" s="1"/>
  <c r="BD94" i="31"/>
  <c r="BF94" i="31" s="1"/>
  <c r="BE94" i="31" s="1"/>
  <c r="AX94" i="31"/>
  <c r="AZ94" i="31" s="1"/>
  <c r="AY94" i="31" s="1"/>
  <c r="W94" i="31"/>
  <c r="Y94" i="31" s="1"/>
  <c r="X94" i="31" s="1"/>
  <c r="AU94" i="31"/>
  <c r="AW94" i="31" s="1"/>
  <c r="AV94" i="31" s="1"/>
  <c r="AF94" i="31"/>
  <c r="AH94" i="31" s="1"/>
  <c r="AG94" i="31" s="1"/>
  <c r="BA94" i="31"/>
  <c r="BC94" i="31" s="1"/>
  <c r="BB94" i="31" s="1"/>
  <c r="W66" i="31"/>
  <c r="Y66" i="31" s="1"/>
  <c r="X66" i="31" s="1"/>
  <c r="AF66" i="31"/>
  <c r="AH66" i="31" s="1"/>
  <c r="AG66" i="31" s="1"/>
  <c r="AO66" i="31"/>
  <c r="AQ66" i="31" s="1"/>
  <c r="AP66" i="31" s="1"/>
  <c r="N66" i="31"/>
  <c r="P66" i="31" s="1"/>
  <c r="BD66" i="31"/>
  <c r="BF66" i="31" s="1"/>
  <c r="BE66" i="31" s="1"/>
  <c r="Q66" i="31"/>
  <c r="S66" i="31" s="1"/>
  <c r="R66" i="31" s="1"/>
  <c r="AI66" i="31"/>
  <c r="AK66" i="31" s="1"/>
  <c r="AJ66" i="31" s="1"/>
  <c r="AC66" i="31"/>
  <c r="AE66" i="31" s="1"/>
  <c r="AD66" i="31" s="1"/>
  <c r="Z101" i="31"/>
  <c r="AB101" i="31" s="1"/>
  <c r="AA101" i="31" s="1"/>
  <c r="AU101" i="31"/>
  <c r="AW101" i="31" s="1"/>
  <c r="AV101" i="31" s="1"/>
  <c r="BG101" i="31"/>
  <c r="BI101" i="31" s="1"/>
  <c r="BH101" i="31" s="1"/>
  <c r="AI101" i="31"/>
  <c r="AK101" i="31" s="1"/>
  <c r="AJ101" i="31" s="1"/>
  <c r="W101" i="31"/>
  <c r="Y101" i="31" s="1"/>
  <c r="X101" i="31" s="1"/>
  <c r="T101" i="31"/>
  <c r="V101" i="31" s="1"/>
  <c r="U101" i="31" s="1"/>
  <c r="AX101" i="31"/>
  <c r="AZ101" i="31" s="1"/>
  <c r="AY101" i="31" s="1"/>
  <c r="Q101" i="31"/>
  <c r="S101" i="31" s="1"/>
  <c r="R101" i="31" s="1"/>
  <c r="Q93" i="31"/>
  <c r="S93" i="31" s="1"/>
  <c r="AC93" i="31"/>
  <c r="AE93" i="31" s="1"/>
  <c r="AL93" i="31"/>
  <c r="AN93" i="31" s="1"/>
  <c r="AO93" i="31"/>
  <c r="AQ93" i="31" s="1"/>
  <c r="AR93" i="31"/>
  <c r="AT93" i="31" s="1"/>
  <c r="N93" i="31"/>
  <c r="P93" i="31" s="1"/>
  <c r="BA93" i="31"/>
  <c r="BC93" i="31" s="1"/>
  <c r="AX93" i="31"/>
  <c r="AZ93" i="31" s="1"/>
  <c r="AR39" i="31"/>
  <c r="AT39" i="31" s="1"/>
  <c r="AS39" i="31" s="1"/>
  <c r="T39" i="31"/>
  <c r="V39" i="31" s="1"/>
  <c r="U39" i="31" s="1"/>
  <c r="N39" i="31"/>
  <c r="P39" i="31" s="1"/>
  <c r="AL39" i="31"/>
  <c r="AN39" i="31" s="1"/>
  <c r="AM39" i="31" s="1"/>
  <c r="BD39" i="31"/>
  <c r="BF39" i="31" s="1"/>
  <c r="BE39" i="31" s="1"/>
  <c r="W39" i="31"/>
  <c r="Y39" i="31" s="1"/>
  <c r="X39" i="31" s="1"/>
  <c r="BG39" i="31"/>
  <c r="BI39" i="31" s="1"/>
  <c r="BH39" i="31" s="1"/>
  <c r="Z39" i="31"/>
  <c r="AB39" i="31" s="1"/>
  <c r="AA39" i="31" s="1"/>
  <c r="BA35" i="31"/>
  <c r="BC35" i="31" s="1"/>
  <c r="BB35" i="31" s="1"/>
  <c r="BG35" i="31"/>
  <c r="BI35" i="31" s="1"/>
  <c r="BH35" i="31" s="1"/>
  <c r="AC35" i="31"/>
  <c r="AE35" i="31" s="1"/>
  <c r="AD35" i="31" s="1"/>
  <c r="N35" i="31"/>
  <c r="P35" i="31" s="1"/>
  <c r="T35" i="31"/>
  <c r="V35" i="31" s="1"/>
  <c r="U35" i="31" s="1"/>
  <c r="AL35" i="31"/>
  <c r="AN35" i="31" s="1"/>
  <c r="AM35" i="31" s="1"/>
  <c r="Z35" i="31"/>
  <c r="AB35" i="31" s="1"/>
  <c r="AA35" i="31" s="1"/>
  <c r="AI35" i="31"/>
  <c r="AK35" i="31" s="1"/>
  <c r="AJ35" i="31" s="1"/>
  <c r="AF88" i="31"/>
  <c r="AH88" i="31" s="1"/>
  <c r="AG88" i="31" s="1"/>
  <c r="W88" i="31"/>
  <c r="Y88" i="31" s="1"/>
  <c r="X88" i="31" s="1"/>
  <c r="AL88" i="31"/>
  <c r="AN88" i="31" s="1"/>
  <c r="AM88" i="31" s="1"/>
  <c r="BD88" i="31"/>
  <c r="BF88" i="31" s="1"/>
  <c r="BE88" i="31" s="1"/>
  <c r="Q88" i="31"/>
  <c r="S88" i="31" s="1"/>
  <c r="R88" i="31" s="1"/>
  <c r="Z88" i="31"/>
  <c r="AB88" i="31" s="1"/>
  <c r="AA88" i="31" s="1"/>
  <c r="AR88" i="31"/>
  <c r="AT88" i="31" s="1"/>
  <c r="AS88" i="31" s="1"/>
  <c r="AX88" i="31"/>
  <c r="AZ88" i="31" s="1"/>
  <c r="AY88" i="31" s="1"/>
  <c r="AP110" i="31"/>
  <c r="G29" i="12"/>
  <c r="E51" i="31"/>
  <c r="G39" i="12"/>
  <c r="E61" i="31"/>
  <c r="W89" i="31"/>
  <c r="Y89" i="31" s="1"/>
  <c r="X89" i="31" s="1"/>
  <c r="AF89" i="31"/>
  <c r="AH89" i="31" s="1"/>
  <c r="AG89" i="31" s="1"/>
  <c r="AX89" i="31"/>
  <c r="AZ89" i="31" s="1"/>
  <c r="AY89" i="31" s="1"/>
  <c r="AO89" i="31"/>
  <c r="AQ89" i="31" s="1"/>
  <c r="AP89" i="31" s="1"/>
  <c r="AR89" i="31"/>
  <c r="AT89" i="31" s="1"/>
  <c r="AS89" i="31" s="1"/>
  <c r="AI89" i="31"/>
  <c r="AK89" i="31" s="1"/>
  <c r="AJ89" i="31" s="1"/>
  <c r="AL89" i="31"/>
  <c r="AN89" i="31" s="1"/>
  <c r="AM89" i="31" s="1"/>
  <c r="BA89" i="31"/>
  <c r="BC89" i="31" s="1"/>
  <c r="BB89" i="31" s="1"/>
  <c r="L89" i="31"/>
  <c r="BN89" i="31"/>
  <c r="E173" i="32"/>
  <c r="BK89" i="31"/>
  <c r="I89" i="31"/>
  <c r="AR62" i="31"/>
  <c r="AT62" i="31" s="1"/>
  <c r="AS62" i="31" s="1"/>
  <c r="AF62" i="31"/>
  <c r="AH62" i="31" s="1"/>
  <c r="AG62" i="31" s="1"/>
  <c r="Q62" i="31"/>
  <c r="S62" i="31" s="1"/>
  <c r="R62" i="31" s="1"/>
  <c r="AC62" i="31"/>
  <c r="AE62" i="31" s="1"/>
  <c r="AD62" i="31" s="1"/>
  <c r="AI62" i="31"/>
  <c r="AK62" i="31" s="1"/>
  <c r="AJ62" i="31" s="1"/>
  <c r="Z62" i="31"/>
  <c r="AB62" i="31" s="1"/>
  <c r="AA62" i="31" s="1"/>
  <c r="N62" i="31"/>
  <c r="P62" i="31" s="1"/>
  <c r="AU62" i="31"/>
  <c r="AW62" i="31" s="1"/>
  <c r="AV62" i="31" s="1"/>
  <c r="G37" i="31"/>
  <c r="AU37" i="31"/>
  <c r="AW37" i="31" s="1"/>
  <c r="AC37" i="31"/>
  <c r="AE37" i="31" s="1"/>
  <c r="Q37" i="31"/>
  <c r="S37" i="31" s="1"/>
  <c r="AF37" i="31"/>
  <c r="AH37" i="31" s="1"/>
  <c r="AG37" i="31" s="1"/>
  <c r="BD37" i="31"/>
  <c r="BF37" i="31" s="1"/>
  <c r="BA37" i="31"/>
  <c r="BC37" i="31" s="1"/>
  <c r="N37" i="31"/>
  <c r="P37" i="31" s="1"/>
  <c r="AL37" i="31"/>
  <c r="AN37" i="31" s="1"/>
  <c r="AM37" i="31" s="1"/>
  <c r="AX37" i="31"/>
  <c r="AZ37" i="31" s="1"/>
  <c r="AR37" i="31"/>
  <c r="AT37" i="31" s="1"/>
  <c r="T37" i="31"/>
  <c r="V37" i="31" s="1"/>
  <c r="Z37" i="31"/>
  <c r="AB37" i="31" s="1"/>
  <c r="AA37" i="31" s="1"/>
  <c r="AO37" i="31"/>
  <c r="AQ37" i="31" s="1"/>
  <c r="BG37" i="31"/>
  <c r="BI37" i="31" s="1"/>
  <c r="W37" i="31"/>
  <c r="Y37" i="31" s="1"/>
  <c r="AI37" i="31"/>
  <c r="AK37" i="31" s="1"/>
  <c r="AJ37" i="31" s="1"/>
  <c r="AF74" i="31"/>
  <c r="AH74" i="31" s="1"/>
  <c r="AG74" i="31" s="1"/>
  <c r="AL74" i="31"/>
  <c r="AN74" i="31" s="1"/>
  <c r="AM74" i="31" s="1"/>
  <c r="BG74" i="31"/>
  <c r="BI74" i="31" s="1"/>
  <c r="BH74" i="31" s="1"/>
  <c r="BD74" i="31"/>
  <c r="BF74" i="31" s="1"/>
  <c r="BE74" i="31" s="1"/>
  <c r="AX74" i="31"/>
  <c r="AZ74" i="31" s="1"/>
  <c r="AY74" i="31" s="1"/>
  <c r="N74" i="31"/>
  <c r="P74" i="31" s="1"/>
  <c r="AR74" i="31"/>
  <c r="AT74" i="31" s="1"/>
  <c r="AS74" i="31" s="1"/>
  <c r="Q74" i="31"/>
  <c r="S74" i="31" s="1"/>
  <c r="R74" i="31" s="1"/>
  <c r="E23" i="32"/>
  <c r="BK74" i="31"/>
  <c r="L74" i="31"/>
  <c r="BN74" i="31"/>
  <c r="I74" i="31"/>
  <c r="Q73" i="31"/>
  <c r="S73" i="31" s="1"/>
  <c r="BA73" i="31"/>
  <c r="BC73" i="31" s="1"/>
  <c r="BD73" i="31"/>
  <c r="BF73" i="31" s="1"/>
  <c r="AF73" i="31"/>
  <c r="AH73" i="31" s="1"/>
  <c r="AL73" i="31"/>
  <c r="AN73" i="31" s="1"/>
  <c r="N73" i="31"/>
  <c r="P73" i="31" s="1"/>
  <c r="T73" i="31"/>
  <c r="V73" i="31" s="1"/>
  <c r="BG73" i="31"/>
  <c r="BI73" i="31" s="1"/>
  <c r="AI58" i="31"/>
  <c r="AK58" i="31" s="1"/>
  <c r="W58" i="31"/>
  <c r="Y58" i="31" s="1"/>
  <c r="BD58" i="31"/>
  <c r="BF58" i="31" s="1"/>
  <c r="Z83" i="31"/>
  <c r="AB83" i="31" s="1"/>
  <c r="AF83" i="31"/>
  <c r="AH83" i="31" s="1"/>
  <c r="AU83" i="31"/>
  <c r="AW83" i="31" s="1"/>
  <c r="BD83" i="31"/>
  <c r="BF83" i="31" s="1"/>
  <c r="G83" i="31"/>
  <c r="AO83" i="31"/>
  <c r="AQ83" i="31" s="1"/>
  <c r="W83" i="31"/>
  <c r="Y83" i="31" s="1"/>
  <c r="AR83" i="31"/>
  <c r="AT83" i="31" s="1"/>
  <c r="BA83" i="31"/>
  <c r="BC83" i="31" s="1"/>
  <c r="BB83" i="31" s="1"/>
  <c r="AL83" i="31"/>
  <c r="AN83" i="31" s="1"/>
  <c r="Q83" i="31"/>
  <c r="S83" i="31" s="1"/>
  <c r="N83" i="31"/>
  <c r="P83" i="31" s="1"/>
  <c r="BG83" i="31"/>
  <c r="BI83" i="31" s="1"/>
  <c r="BH83" i="31" s="1"/>
  <c r="AX83" i="31"/>
  <c r="AZ83" i="31" s="1"/>
  <c r="AC83" i="31"/>
  <c r="AE83" i="31" s="1"/>
  <c r="AI83" i="31"/>
  <c r="AK83" i="31" s="1"/>
  <c r="T83" i="31"/>
  <c r="V83" i="31" s="1"/>
  <c r="U83" i="31" s="1"/>
  <c r="W34" i="31"/>
  <c r="Y34" i="31" s="1"/>
  <c r="BA34" i="31"/>
  <c r="BC34" i="31" s="1"/>
  <c r="Z34" i="31"/>
  <c r="AB34" i="31" s="1"/>
  <c r="BG34" i="31"/>
  <c r="BI34" i="31" s="1"/>
  <c r="AU34" i="31"/>
  <c r="AW34" i="31" s="1"/>
  <c r="BD34" i="31"/>
  <c r="BF34" i="31" s="1"/>
  <c r="T34" i="31"/>
  <c r="V34" i="31" s="1"/>
  <c r="AX34" i="31"/>
  <c r="AZ34" i="31" s="1"/>
  <c r="I34" i="31"/>
  <c r="BN34" i="31"/>
  <c r="L34" i="31"/>
  <c r="BK34" i="31"/>
  <c r="X110" i="31"/>
  <c r="BQ110" i="31"/>
  <c r="Q89" i="31"/>
  <c r="S89" i="31" s="1"/>
  <c r="R89" i="31" s="1"/>
  <c r="BG89" i="31"/>
  <c r="BI89" i="31" s="1"/>
  <c r="BH89" i="31" s="1"/>
  <c r="N89" i="31"/>
  <c r="P89" i="31" s="1"/>
  <c r="Z89" i="31"/>
  <c r="AB89" i="31" s="1"/>
  <c r="AA89" i="31" s="1"/>
  <c r="T89" i="31"/>
  <c r="V89" i="31" s="1"/>
  <c r="U89" i="31" s="1"/>
  <c r="AU89" i="31"/>
  <c r="AW89" i="31" s="1"/>
  <c r="AV89" i="31" s="1"/>
  <c r="BD89" i="31"/>
  <c r="BF89" i="31" s="1"/>
  <c r="BE89" i="31" s="1"/>
  <c r="AC89" i="31"/>
  <c r="AE89" i="31" s="1"/>
  <c r="AD89" i="31" s="1"/>
  <c r="BA62" i="31"/>
  <c r="BC62" i="31" s="1"/>
  <c r="BB62" i="31" s="1"/>
  <c r="BD62" i="31"/>
  <c r="BF62" i="31" s="1"/>
  <c r="BE62" i="31" s="1"/>
  <c r="BG62" i="31"/>
  <c r="BI62" i="31" s="1"/>
  <c r="BH62" i="31" s="1"/>
  <c r="AX62" i="31"/>
  <c r="AZ62" i="31" s="1"/>
  <c r="AY62" i="31" s="1"/>
  <c r="AL62" i="31"/>
  <c r="AN62" i="31" s="1"/>
  <c r="AM62" i="31" s="1"/>
  <c r="AO62" i="31"/>
  <c r="AQ62" i="31" s="1"/>
  <c r="AP62" i="31" s="1"/>
  <c r="W62" i="31"/>
  <c r="Y62" i="31" s="1"/>
  <c r="X62" i="31" s="1"/>
  <c r="T62" i="31"/>
  <c r="V62" i="31" s="1"/>
  <c r="U62" i="31" s="1"/>
  <c r="BK62" i="31"/>
  <c r="L62" i="31"/>
  <c r="E113" i="32"/>
  <c r="BN62" i="31"/>
  <c r="I62" i="31"/>
  <c r="BP122" i="31"/>
  <c r="BR122" i="31"/>
  <c r="E44" i="31"/>
  <c r="E60" i="31"/>
  <c r="G38" i="12"/>
  <c r="T36" i="31"/>
  <c r="V36" i="31" s="1"/>
  <c r="U36" i="31" s="1"/>
  <c r="BA36" i="31"/>
  <c r="BC36" i="31" s="1"/>
  <c r="BB36" i="31" s="1"/>
  <c r="AI36" i="31"/>
  <c r="AK36" i="31" s="1"/>
  <c r="AJ36" i="31" s="1"/>
  <c r="BG36" i="31"/>
  <c r="BI36" i="31" s="1"/>
  <c r="BH36" i="31" s="1"/>
  <c r="Q36" i="31"/>
  <c r="S36" i="31" s="1"/>
  <c r="R36" i="31" s="1"/>
  <c r="W36" i="31"/>
  <c r="Y36" i="31" s="1"/>
  <c r="X36" i="31" s="1"/>
  <c r="AR36" i="31"/>
  <c r="AT36" i="31" s="1"/>
  <c r="AS36" i="31" s="1"/>
  <c r="AC36" i="31"/>
  <c r="AE36" i="31" s="1"/>
  <c r="AD36" i="31" s="1"/>
  <c r="BK36" i="31"/>
  <c r="I36" i="31"/>
  <c r="E94" i="32"/>
  <c r="BN36" i="31"/>
  <c r="L36" i="31"/>
  <c r="Q100" i="31"/>
  <c r="S100" i="31" s="1"/>
  <c r="R100" i="31" s="1"/>
  <c r="BA100" i="31"/>
  <c r="BC100" i="31" s="1"/>
  <c r="BB100" i="31" s="1"/>
  <c r="T100" i="31"/>
  <c r="V100" i="31" s="1"/>
  <c r="U100" i="31" s="1"/>
  <c r="AR100" i="31"/>
  <c r="AT100" i="31" s="1"/>
  <c r="AS100" i="31" s="1"/>
  <c r="AR99" i="31"/>
  <c r="AT99" i="31" s="1"/>
  <c r="AS99" i="31" s="1"/>
  <c r="AU99" i="31"/>
  <c r="AW99" i="31" s="1"/>
  <c r="AV99" i="31" s="1"/>
  <c r="BN99" i="31"/>
  <c r="I99" i="31"/>
  <c r="W98" i="31"/>
  <c r="Y98" i="31" s="1"/>
  <c r="X98" i="31" s="1"/>
  <c r="Z98" i="31"/>
  <c r="AB98" i="31" s="1"/>
  <c r="AA98" i="31" s="1"/>
  <c r="AO98" i="31"/>
  <c r="AQ98" i="31" s="1"/>
  <c r="AP98" i="31" s="1"/>
  <c r="G40" i="31"/>
  <c r="Q40" i="31"/>
  <c r="S40" i="31" s="1"/>
  <c r="AO40" i="31"/>
  <c r="AQ40" i="31" s="1"/>
  <c r="AX40" i="31"/>
  <c r="AZ40" i="31" s="1"/>
  <c r="Z40" i="31"/>
  <c r="AB40" i="31" s="1"/>
  <c r="AA40" i="31" s="1"/>
  <c r="T40" i="31"/>
  <c r="V40" i="31" s="1"/>
  <c r="AC40" i="31"/>
  <c r="AE40" i="31" s="1"/>
  <c r="AI40" i="31"/>
  <c r="AK40" i="31" s="1"/>
  <c r="AR40" i="31"/>
  <c r="AT40" i="31" s="1"/>
  <c r="AS40" i="31" s="1"/>
  <c r="AU40" i="31"/>
  <c r="AW40" i="31" s="1"/>
  <c r="BG40" i="31"/>
  <c r="BI40" i="31" s="1"/>
  <c r="AF40" i="31"/>
  <c r="AH40" i="31" s="1"/>
  <c r="BA40" i="31"/>
  <c r="BC40" i="31" s="1"/>
  <c r="BB40" i="31" s="1"/>
  <c r="W40" i="31"/>
  <c r="Y40" i="31" s="1"/>
  <c r="BD40" i="31"/>
  <c r="BF40" i="31" s="1"/>
  <c r="AL40" i="31"/>
  <c r="AN40" i="31" s="1"/>
  <c r="N40" i="31"/>
  <c r="P40" i="31" s="1"/>
  <c r="AF99" i="31" l="1"/>
  <c r="AH99" i="31" s="1"/>
  <c r="AG99" i="31" s="1"/>
  <c r="T99" i="31"/>
  <c r="V99" i="31" s="1"/>
  <c r="U99" i="31" s="1"/>
  <c r="BA99" i="31"/>
  <c r="BC99" i="31" s="1"/>
  <c r="BB99" i="31" s="1"/>
  <c r="AL99" i="31"/>
  <c r="AN99" i="31" s="1"/>
  <c r="AM99" i="31" s="1"/>
  <c r="Q99" i="31"/>
  <c r="S99" i="31" s="1"/>
  <c r="R99" i="31" s="1"/>
  <c r="BA58" i="31"/>
  <c r="BC58" i="31" s="1"/>
  <c r="AO58" i="31"/>
  <c r="AQ58" i="31" s="1"/>
  <c r="T58" i="31"/>
  <c r="V58" i="31" s="1"/>
  <c r="BG99" i="31"/>
  <c r="BI99" i="31" s="1"/>
  <c r="BH99" i="31" s="1"/>
  <c r="BB75" i="31"/>
  <c r="AG75" i="31"/>
  <c r="R83" i="31"/>
  <c r="AD83" i="31"/>
  <c r="X83" i="31"/>
  <c r="AF98" i="31"/>
  <c r="AH98" i="31" s="1"/>
  <c r="AG98" i="31" s="1"/>
  <c r="Q58" i="31"/>
  <c r="S58" i="31" s="1"/>
  <c r="BK98" i="31"/>
  <c r="BH40" i="31"/>
  <c r="AP40" i="31"/>
  <c r="Q98" i="31"/>
  <c r="S98" i="31" s="1"/>
  <c r="R98" i="31" s="1"/>
  <c r="BE40" i="31"/>
  <c r="AD40" i="31"/>
  <c r="BH37" i="31"/>
  <c r="AS37" i="31"/>
  <c r="BB37" i="31"/>
  <c r="AD37" i="31"/>
  <c r="E40" i="32"/>
  <c r="AU98" i="31"/>
  <c r="AW98" i="31" s="1"/>
  <c r="AV98" i="31" s="1"/>
  <c r="BE59" i="31"/>
  <c r="R59" i="31"/>
  <c r="BB59" i="31"/>
  <c r="AG59" i="31"/>
  <c r="BN98" i="31"/>
  <c r="AR98" i="31"/>
  <c r="AT98" i="31" s="1"/>
  <c r="AS98" i="31" s="1"/>
  <c r="X37" i="31"/>
  <c r="AP37" i="31"/>
  <c r="U37" i="31"/>
  <c r="AY37" i="31"/>
  <c r="BE37" i="31"/>
  <c r="R37" i="31"/>
  <c r="AV37" i="31"/>
  <c r="U59" i="31"/>
  <c r="N98" i="31"/>
  <c r="P98" i="31" s="1"/>
  <c r="O98" i="31" s="1"/>
  <c r="BD98" i="31"/>
  <c r="BF98" i="31" s="1"/>
  <c r="BE98" i="31" s="1"/>
  <c r="AX98" i="31"/>
  <c r="AZ98" i="31" s="1"/>
  <c r="AY98" i="31" s="1"/>
  <c r="BA98" i="31"/>
  <c r="BC98" i="31" s="1"/>
  <c r="BB98" i="31" s="1"/>
  <c r="L99" i="31"/>
  <c r="AI99" i="31"/>
  <c r="AK99" i="31" s="1"/>
  <c r="AJ99" i="31" s="1"/>
  <c r="W99" i="31"/>
  <c r="Y99" i="31" s="1"/>
  <c r="X99" i="31" s="1"/>
  <c r="BD99" i="31"/>
  <c r="BF99" i="31" s="1"/>
  <c r="BE99" i="31" s="1"/>
  <c r="AX99" i="31"/>
  <c r="AZ99" i="31" s="1"/>
  <c r="AY99" i="31" s="1"/>
  <c r="AF100" i="31"/>
  <c r="AH100" i="31" s="1"/>
  <c r="AG100" i="31" s="1"/>
  <c r="W100" i="31"/>
  <c r="Y100" i="31" s="1"/>
  <c r="X100" i="31" s="1"/>
  <c r="AO100" i="31"/>
  <c r="AQ100" i="31" s="1"/>
  <c r="AP100" i="31" s="1"/>
  <c r="BG100" i="31"/>
  <c r="BI100" i="31" s="1"/>
  <c r="BH100" i="31" s="1"/>
  <c r="I98" i="31"/>
  <c r="AC98" i="31"/>
  <c r="AE98" i="31" s="1"/>
  <c r="AD98" i="31" s="1"/>
  <c r="BG98" i="31"/>
  <c r="BI98" i="31" s="1"/>
  <c r="BH98" i="31" s="1"/>
  <c r="AL98" i="31"/>
  <c r="AN98" i="31" s="1"/>
  <c r="AM98" i="31" s="1"/>
  <c r="T98" i="31"/>
  <c r="V98" i="31" s="1"/>
  <c r="U98" i="31" s="1"/>
  <c r="AO99" i="31"/>
  <c r="AQ99" i="31" s="1"/>
  <c r="AP99" i="31" s="1"/>
  <c r="Z99" i="31"/>
  <c r="AB99" i="31" s="1"/>
  <c r="AA99" i="31" s="1"/>
  <c r="N99" i="31"/>
  <c r="P99" i="31" s="1"/>
  <c r="AC99" i="31"/>
  <c r="AE99" i="31" s="1"/>
  <c r="AD99" i="31" s="1"/>
  <c r="L100" i="31"/>
  <c r="AU100" i="31"/>
  <c r="AW100" i="31" s="1"/>
  <c r="AV100" i="31" s="1"/>
  <c r="N100" i="31"/>
  <c r="P100" i="31" s="1"/>
  <c r="Z100" i="31"/>
  <c r="AB100" i="31" s="1"/>
  <c r="AA100" i="31" s="1"/>
  <c r="AI100" i="31"/>
  <c r="AK100" i="31" s="1"/>
  <c r="AJ100" i="31" s="1"/>
  <c r="Y106" i="31"/>
  <c r="G106" i="31"/>
  <c r="AQ106" i="31"/>
  <c r="G92" i="31"/>
  <c r="AF142" i="31"/>
  <c r="AH142" i="31" s="1"/>
  <c r="G142" i="31"/>
  <c r="R158" i="31"/>
  <c r="AD158" i="31"/>
  <c r="AA158" i="31"/>
  <c r="BN158" i="31"/>
  <c r="AG158" i="31"/>
  <c r="AJ158" i="31"/>
  <c r="I158" i="31"/>
  <c r="L158" i="31"/>
  <c r="BH158" i="31"/>
  <c r="BK158" i="31"/>
  <c r="X158" i="31"/>
  <c r="BE158" i="31"/>
  <c r="AP158" i="31"/>
  <c r="AS158" i="31"/>
  <c r="AV158" i="31"/>
  <c r="O158" i="31"/>
  <c r="AY158" i="31"/>
  <c r="BB158" i="31"/>
  <c r="U158" i="31"/>
  <c r="BR126" i="31"/>
  <c r="BP126" i="31"/>
  <c r="BH156" i="31"/>
  <c r="AG156" i="31"/>
  <c r="BB156" i="31"/>
  <c r="BN156" i="31"/>
  <c r="AP156" i="31"/>
  <c r="R156" i="31"/>
  <c r="BK156" i="31"/>
  <c r="I156" i="31"/>
  <c r="AY156" i="31"/>
  <c r="AS156" i="31"/>
  <c r="AJ156" i="31"/>
  <c r="U156" i="31"/>
  <c r="AV156" i="31"/>
  <c r="BE156" i="31"/>
  <c r="AM156" i="31"/>
  <c r="AA156" i="31"/>
  <c r="X156" i="31"/>
  <c r="L156" i="31"/>
  <c r="O156" i="31"/>
  <c r="G155" i="31"/>
  <c r="AP141" i="31"/>
  <c r="AJ141" i="31"/>
  <c r="AS141" i="31"/>
  <c r="BE141" i="31"/>
  <c r="O141" i="31"/>
  <c r="AA141" i="31"/>
  <c r="I141" i="31"/>
  <c r="BN141" i="31"/>
  <c r="AD141" i="31"/>
  <c r="BH141" i="31"/>
  <c r="AM141" i="31"/>
  <c r="BK141" i="31"/>
  <c r="BB141" i="31"/>
  <c r="AV141" i="31"/>
  <c r="L141" i="31"/>
  <c r="AY141" i="31"/>
  <c r="X141" i="31"/>
  <c r="U141" i="31"/>
  <c r="R141" i="31"/>
  <c r="BR136" i="31"/>
  <c r="BP136" i="31"/>
  <c r="L150" i="31"/>
  <c r="AV150" i="31"/>
  <c r="AY150" i="31"/>
  <c r="BE150" i="31"/>
  <c r="U150" i="31"/>
  <c r="AA150" i="31"/>
  <c r="AM150" i="31"/>
  <c r="I150" i="31"/>
  <c r="BB150" i="31"/>
  <c r="O150" i="31"/>
  <c r="BH150" i="31"/>
  <c r="X150" i="31"/>
  <c r="AG150" i="31"/>
  <c r="BN150" i="31"/>
  <c r="R150" i="31"/>
  <c r="AD150" i="31"/>
  <c r="AS150" i="31"/>
  <c r="BK150" i="31"/>
  <c r="AP150" i="31"/>
  <c r="BE145" i="31"/>
  <c r="AY145" i="31"/>
  <c r="AV145" i="31"/>
  <c r="L145" i="31"/>
  <c r="U145" i="31"/>
  <c r="BN145" i="31"/>
  <c r="AG145" i="31"/>
  <c r="AS145" i="31"/>
  <c r="O145" i="31"/>
  <c r="AM145" i="31"/>
  <c r="X145" i="31"/>
  <c r="I145" i="31"/>
  <c r="BH145" i="31"/>
  <c r="BK145" i="31"/>
  <c r="AP145" i="31"/>
  <c r="BB145" i="31"/>
  <c r="R145" i="31"/>
  <c r="AJ145" i="31"/>
  <c r="BP158" i="31"/>
  <c r="BR158" i="31"/>
  <c r="AB145" i="31"/>
  <c r="BQ147" i="31"/>
  <c r="AA147" i="31"/>
  <c r="AV134" i="31"/>
  <c r="BK134" i="31"/>
  <c r="AY134" i="31"/>
  <c r="AG134" i="31"/>
  <c r="O134" i="31"/>
  <c r="BE134" i="31"/>
  <c r="AD134" i="31"/>
  <c r="I134" i="31"/>
  <c r="X134" i="31"/>
  <c r="BH134" i="31"/>
  <c r="AM134" i="31"/>
  <c r="BN134" i="31"/>
  <c r="U134" i="31"/>
  <c r="AJ134" i="31"/>
  <c r="AS134" i="31"/>
  <c r="R134" i="31"/>
  <c r="BB134" i="31"/>
  <c r="AP134" i="31"/>
  <c r="L134" i="31"/>
  <c r="I140" i="31"/>
  <c r="BH140" i="31"/>
  <c r="AM140" i="31"/>
  <c r="AV140" i="31"/>
  <c r="AS140" i="31"/>
  <c r="U140" i="31"/>
  <c r="AP140" i="31"/>
  <c r="O140" i="31"/>
  <c r="BK140" i="31"/>
  <c r="R140" i="31"/>
  <c r="X140" i="31"/>
  <c r="AA140" i="31"/>
  <c r="AY140" i="31"/>
  <c r="L140" i="31"/>
  <c r="BB140" i="31"/>
  <c r="BN140" i="31"/>
  <c r="BE140" i="31"/>
  <c r="AJ140" i="31"/>
  <c r="AD140" i="31"/>
  <c r="BR139" i="31"/>
  <c r="BP139" i="31"/>
  <c r="BP165" i="31"/>
  <c r="BR165" i="31"/>
  <c r="BP153" i="31"/>
  <c r="BR153" i="31"/>
  <c r="BP146" i="31"/>
  <c r="BR146" i="31"/>
  <c r="AD156" i="31"/>
  <c r="BQ156" i="31"/>
  <c r="AE155" i="31"/>
  <c r="BQ141" i="31"/>
  <c r="AG141" i="31"/>
  <c r="BP174" i="31"/>
  <c r="BR174" i="31"/>
  <c r="BP161" i="31"/>
  <c r="BR161" i="31"/>
  <c r="AJ150" i="31"/>
  <c r="BQ150" i="31"/>
  <c r="AM158" i="31"/>
  <c r="R147" i="31"/>
  <c r="O147" i="31"/>
  <c r="AS147" i="31"/>
  <c r="X147" i="31"/>
  <c r="BN147" i="31"/>
  <c r="I147" i="31"/>
  <c r="U147" i="31"/>
  <c r="AG147" i="31"/>
  <c r="BE147" i="31"/>
  <c r="AJ147" i="31"/>
  <c r="AV147" i="31"/>
  <c r="L147" i="31"/>
  <c r="AY147" i="31"/>
  <c r="AP147" i="31"/>
  <c r="BB147" i="31"/>
  <c r="BK147" i="31"/>
  <c r="AM147" i="31"/>
  <c r="BH147" i="31"/>
  <c r="AE145" i="31"/>
  <c r="AD147" i="31"/>
  <c r="AB132" i="31"/>
  <c r="BQ134" i="31"/>
  <c r="AA134" i="31"/>
  <c r="BQ140" i="31"/>
  <c r="AG140" i="31"/>
  <c r="BP133" i="31"/>
  <c r="BR133" i="31"/>
  <c r="BR135" i="31"/>
  <c r="BP135" i="31"/>
  <c r="U90" i="31"/>
  <c r="AJ90" i="31"/>
  <c r="AA90" i="31"/>
  <c r="BH90" i="31"/>
  <c r="AP90" i="31"/>
  <c r="G70" i="12"/>
  <c r="G64" i="12" s="1"/>
  <c r="L115" i="31"/>
  <c r="BH115" i="31"/>
  <c r="AM115" i="31"/>
  <c r="R115" i="31"/>
  <c r="BE115" i="31"/>
  <c r="AV115" i="31"/>
  <c r="O115" i="31"/>
  <c r="E74" i="32"/>
  <c r="BB115" i="31"/>
  <c r="I115" i="31"/>
  <c r="AY115" i="31"/>
  <c r="AA115" i="31"/>
  <c r="AJ115" i="31"/>
  <c r="AS115" i="31"/>
  <c r="BK115" i="31"/>
  <c r="U115" i="31"/>
  <c r="AD115" i="31"/>
  <c r="AG115" i="31"/>
  <c r="BN115" i="31"/>
  <c r="AP115" i="31"/>
  <c r="AJ116" i="31"/>
  <c r="BN116" i="31"/>
  <c r="I116" i="31"/>
  <c r="R116" i="31"/>
  <c r="AD116" i="31"/>
  <c r="AV116" i="31"/>
  <c r="U116" i="31"/>
  <c r="L116" i="31"/>
  <c r="AG116" i="31"/>
  <c r="E61" i="32"/>
  <c r="AS116" i="31"/>
  <c r="BE116" i="31"/>
  <c r="BK116" i="31"/>
  <c r="AM116" i="31"/>
  <c r="AA116" i="31"/>
  <c r="BH116" i="31"/>
  <c r="AY116" i="31"/>
  <c r="BB116" i="31"/>
  <c r="O116" i="31"/>
  <c r="AP116" i="31"/>
  <c r="BP108" i="31"/>
  <c r="BR108" i="31"/>
  <c r="BR114" i="31"/>
  <c r="BP114" i="31"/>
  <c r="X115" i="31"/>
  <c r="BQ115" i="31"/>
  <c r="BQ116" i="31"/>
  <c r="X116" i="31"/>
  <c r="L101" i="31"/>
  <c r="BN101" i="31"/>
  <c r="I101" i="31"/>
  <c r="BK101" i="31"/>
  <c r="E29" i="32"/>
  <c r="G58" i="31"/>
  <c r="AU58" i="31"/>
  <c r="AW58" i="31" s="1"/>
  <c r="BG58" i="31"/>
  <c r="BI58" i="31" s="1"/>
  <c r="AX58" i="31"/>
  <c r="AZ58" i="31" s="1"/>
  <c r="AL58" i="31"/>
  <c r="AN58" i="31" s="1"/>
  <c r="AM58" i="31" s="1"/>
  <c r="AR58" i="31"/>
  <c r="AT58" i="31" s="1"/>
  <c r="AF58" i="31"/>
  <c r="AH58" i="31" s="1"/>
  <c r="N58" i="31"/>
  <c r="P58" i="31" s="1"/>
  <c r="AC58" i="31"/>
  <c r="AE58" i="31" s="1"/>
  <c r="AD58" i="31" s="1"/>
  <c r="AI98" i="31"/>
  <c r="AK98" i="31" s="1"/>
  <c r="AJ98" i="31" s="1"/>
  <c r="AY90" i="31"/>
  <c r="AG90" i="31"/>
  <c r="AM40" i="31"/>
  <c r="X40" i="31"/>
  <c r="AG40" i="31"/>
  <c r="AV40" i="31"/>
  <c r="AJ40" i="31"/>
  <c r="U40" i="31"/>
  <c r="AY40" i="31"/>
  <c r="R40" i="31"/>
  <c r="O89" i="31"/>
  <c r="BQ89" i="31"/>
  <c r="G27" i="12"/>
  <c r="E49" i="31"/>
  <c r="BP110" i="31"/>
  <c r="BR110" i="31"/>
  <c r="AY34" i="31"/>
  <c r="AZ33" i="31"/>
  <c r="BE34" i="31"/>
  <c r="BF33" i="31"/>
  <c r="BH34" i="31"/>
  <c r="BI33" i="31"/>
  <c r="BB34" i="31"/>
  <c r="BC33" i="31"/>
  <c r="BK83" i="31"/>
  <c r="BN83" i="31"/>
  <c r="E24" i="32"/>
  <c r="L83" i="31"/>
  <c r="I83" i="31"/>
  <c r="G78" i="31"/>
  <c r="AV83" i="31"/>
  <c r="AA83" i="31"/>
  <c r="BH73" i="31"/>
  <c r="BQ73" i="31"/>
  <c r="O73" i="31"/>
  <c r="AG73" i="31"/>
  <c r="BB73" i="31"/>
  <c r="BQ37" i="31"/>
  <c r="O37" i="31"/>
  <c r="BQ39" i="31"/>
  <c r="O39" i="31"/>
  <c r="BB93" i="31"/>
  <c r="BC92" i="31"/>
  <c r="BB92" i="31" s="1"/>
  <c r="AT92" i="31"/>
  <c r="AS92" i="31" s="1"/>
  <c r="AS93" i="31"/>
  <c r="AN92" i="31"/>
  <c r="AM92" i="31" s="1"/>
  <c r="AM93" i="31"/>
  <c r="R93" i="31"/>
  <c r="O94" i="31"/>
  <c r="BQ94" i="31"/>
  <c r="O88" i="31"/>
  <c r="BQ88" i="31"/>
  <c r="AA93" i="31"/>
  <c r="X93" i="31"/>
  <c r="Y92" i="31"/>
  <c r="X92" i="31" s="1"/>
  <c r="U93" i="31"/>
  <c r="AV93" i="31"/>
  <c r="AB78" i="31"/>
  <c r="AA79" i="31"/>
  <c r="V78" i="31"/>
  <c r="U79" i="31"/>
  <c r="AE78" i="31"/>
  <c r="AD79" i="31"/>
  <c r="R79" i="31"/>
  <c r="S78" i="31"/>
  <c r="BQ81" i="31"/>
  <c r="O81" i="31"/>
  <c r="BQ65" i="31"/>
  <c r="O65" i="31"/>
  <c r="AH78" i="31"/>
  <c r="AG79" i="31"/>
  <c r="P78" i="31"/>
  <c r="O79" i="31"/>
  <c r="BQ79" i="31"/>
  <c r="AS79" i="31"/>
  <c r="AT78" i="31"/>
  <c r="BC78" i="31"/>
  <c r="BB79" i="31"/>
  <c r="BC86" i="31"/>
  <c r="BB87" i="31"/>
  <c r="AH86" i="31"/>
  <c r="AG87" i="31"/>
  <c r="BQ97" i="31"/>
  <c r="O97" i="31"/>
  <c r="Y86" i="31"/>
  <c r="X87" i="31"/>
  <c r="AY87" i="31"/>
  <c r="AZ86" i="31"/>
  <c r="U87" i="31"/>
  <c r="V86" i="31"/>
  <c r="O104" i="31"/>
  <c r="BQ104" i="31"/>
  <c r="AN86" i="31"/>
  <c r="AM87" i="31"/>
  <c r="AE86" i="31"/>
  <c r="AD87" i="31"/>
  <c r="AT86" i="31"/>
  <c r="AS87" i="31"/>
  <c r="BB43" i="31"/>
  <c r="AD43" i="31"/>
  <c r="U43" i="31"/>
  <c r="AY43" i="31"/>
  <c r="BH43" i="31"/>
  <c r="BQ43" i="31"/>
  <c r="O43" i="31"/>
  <c r="X43" i="31"/>
  <c r="AP43" i="31"/>
  <c r="E58" i="32"/>
  <c r="BN43" i="31"/>
  <c r="I43" i="31"/>
  <c r="BK43" i="31"/>
  <c r="L43" i="31"/>
  <c r="BK59" i="31"/>
  <c r="I59" i="31"/>
  <c r="E161" i="32"/>
  <c r="L59" i="31"/>
  <c r="BN59" i="31"/>
  <c r="O36" i="31"/>
  <c r="BQ36" i="31"/>
  <c r="AF53" i="31"/>
  <c r="AH53" i="31" s="1"/>
  <c r="AC53" i="31"/>
  <c r="AE53" i="31" s="1"/>
  <c r="AR53" i="31"/>
  <c r="AT53" i="31" s="1"/>
  <c r="Z53" i="31"/>
  <c r="AB53" i="31" s="1"/>
  <c r="BG53" i="31"/>
  <c r="BI53" i="31" s="1"/>
  <c r="BD53" i="31"/>
  <c r="BF53" i="31" s="1"/>
  <c r="N53" i="31"/>
  <c r="P53" i="31" s="1"/>
  <c r="W53" i="31"/>
  <c r="Y53" i="31" s="1"/>
  <c r="G53" i="31"/>
  <c r="BA53" i="31"/>
  <c r="BC53" i="31" s="1"/>
  <c r="AO53" i="31"/>
  <c r="AQ53" i="31" s="1"/>
  <c r="AX53" i="31"/>
  <c r="AZ53" i="31" s="1"/>
  <c r="Q53" i="31"/>
  <c r="S53" i="31" s="1"/>
  <c r="R53" i="31" s="1"/>
  <c r="T53" i="31"/>
  <c r="V53" i="31" s="1"/>
  <c r="AI53" i="31"/>
  <c r="AK53" i="31" s="1"/>
  <c r="AL53" i="31"/>
  <c r="AN53" i="31" s="1"/>
  <c r="AU53" i="31"/>
  <c r="AW53" i="31" s="1"/>
  <c r="AV53" i="31" s="1"/>
  <c r="N56" i="31"/>
  <c r="P56" i="31" s="1"/>
  <c r="AL56" i="31"/>
  <c r="AN56" i="31" s="1"/>
  <c r="BD56" i="31"/>
  <c r="BF56" i="31" s="1"/>
  <c r="AX56" i="31"/>
  <c r="AZ56" i="31" s="1"/>
  <c r="Z56" i="31"/>
  <c r="AB56" i="31" s="1"/>
  <c r="W56" i="31"/>
  <c r="Y56" i="31" s="1"/>
  <c r="AC56" i="31"/>
  <c r="AE56" i="31" s="1"/>
  <c r="BA56" i="31"/>
  <c r="BC56" i="31" s="1"/>
  <c r="Q56" i="31"/>
  <c r="S56" i="31" s="1"/>
  <c r="AF56" i="31"/>
  <c r="AH56" i="31" s="1"/>
  <c r="AI56" i="31"/>
  <c r="AK56" i="31" s="1"/>
  <c r="AO56" i="31"/>
  <c r="AQ56" i="31" s="1"/>
  <c r="G56" i="31"/>
  <c r="AU56" i="31"/>
  <c r="AW56" i="31" s="1"/>
  <c r="BG56" i="31"/>
  <c r="BI56" i="31" s="1"/>
  <c r="AR56" i="31"/>
  <c r="AT56" i="31" s="1"/>
  <c r="T56" i="31"/>
  <c r="V56" i="31" s="1"/>
  <c r="BQ40" i="31"/>
  <c r="O40" i="31"/>
  <c r="BK40" i="31"/>
  <c r="L40" i="31"/>
  <c r="E62" i="32"/>
  <c r="I40" i="31"/>
  <c r="BN40" i="31"/>
  <c r="T60" i="31"/>
  <c r="V60" i="31" s="1"/>
  <c r="AI60" i="31"/>
  <c r="AK60" i="31" s="1"/>
  <c r="AF60" i="31"/>
  <c r="AH60" i="31" s="1"/>
  <c r="AO60" i="31"/>
  <c r="AQ60" i="31" s="1"/>
  <c r="G60" i="31"/>
  <c r="Z60" i="31"/>
  <c r="AB60" i="31" s="1"/>
  <c r="AX60" i="31"/>
  <c r="AZ60" i="31" s="1"/>
  <c r="BG60" i="31"/>
  <c r="BI60" i="31" s="1"/>
  <c r="AU60" i="31"/>
  <c r="AW60" i="31" s="1"/>
  <c r="BA60" i="31"/>
  <c r="BC60" i="31" s="1"/>
  <c r="AC60" i="31"/>
  <c r="AE60" i="31" s="1"/>
  <c r="BD60" i="31"/>
  <c r="BF60" i="31" s="1"/>
  <c r="W60" i="31"/>
  <c r="Y60" i="31" s="1"/>
  <c r="X60" i="31" s="1"/>
  <c r="AL60" i="31"/>
  <c r="AN60" i="31" s="1"/>
  <c r="N60" i="31"/>
  <c r="P60" i="31" s="1"/>
  <c r="Q60" i="31"/>
  <c r="S60" i="31" s="1"/>
  <c r="AR60" i="31"/>
  <c r="AT60" i="31" s="1"/>
  <c r="AS60" i="31" s="1"/>
  <c r="AC44" i="31"/>
  <c r="AE44" i="31" s="1"/>
  <c r="AE42" i="31" s="1"/>
  <c r="T44" i="31"/>
  <c r="V44" i="31" s="1"/>
  <c r="W44" i="31"/>
  <c r="Y44" i="31" s="1"/>
  <c r="AR44" i="31"/>
  <c r="AT44" i="31" s="1"/>
  <c r="BA44" i="31"/>
  <c r="BC44" i="31" s="1"/>
  <c r="BC42" i="31" s="1"/>
  <c r="BG44" i="31"/>
  <c r="BI44" i="31" s="1"/>
  <c r="G44" i="31"/>
  <c r="AU44" i="31"/>
  <c r="AW44" i="31" s="1"/>
  <c r="AO44" i="31"/>
  <c r="AQ44" i="31" s="1"/>
  <c r="N44" i="31"/>
  <c r="P44" i="31" s="1"/>
  <c r="P42" i="31" s="1"/>
  <c r="AI44" i="31"/>
  <c r="AK44" i="31" s="1"/>
  <c r="AJ44" i="31" s="1"/>
  <c r="Q44" i="31"/>
  <c r="S44" i="31" s="1"/>
  <c r="AL44" i="31"/>
  <c r="AN44" i="31" s="1"/>
  <c r="BD44" i="31"/>
  <c r="BF44" i="31" s="1"/>
  <c r="Z44" i="31"/>
  <c r="AB44" i="31" s="1"/>
  <c r="AA44" i="31" s="1"/>
  <c r="AF44" i="31"/>
  <c r="AH44" i="31" s="1"/>
  <c r="AX44" i="31"/>
  <c r="AZ44" i="31" s="1"/>
  <c r="BQ106" i="31"/>
  <c r="G33" i="31"/>
  <c r="U34" i="31"/>
  <c r="V33" i="31"/>
  <c r="AW33" i="31"/>
  <c r="AV34" i="31"/>
  <c r="AA34" i="31"/>
  <c r="AB33" i="31"/>
  <c r="X34" i="31"/>
  <c r="Y33" i="31"/>
  <c r="X33" i="31" s="1"/>
  <c r="AJ83" i="31"/>
  <c r="AY83" i="31"/>
  <c r="O83" i="31"/>
  <c r="BQ83" i="31"/>
  <c r="AM83" i="31"/>
  <c r="AS83" i="31"/>
  <c r="AP83" i="31"/>
  <c r="BE83" i="31"/>
  <c r="AG83" i="31"/>
  <c r="U73" i="31"/>
  <c r="AM73" i="31"/>
  <c r="BE73" i="31"/>
  <c r="R73" i="31"/>
  <c r="O74" i="31"/>
  <c r="BQ74" i="31"/>
  <c r="BN37" i="31"/>
  <c r="L37" i="31"/>
  <c r="BK37" i="31"/>
  <c r="I37" i="31"/>
  <c r="BQ62" i="31"/>
  <c r="O62" i="31"/>
  <c r="T61" i="31"/>
  <c r="V61" i="31" s="1"/>
  <c r="AU61" i="31"/>
  <c r="AW61" i="31" s="1"/>
  <c r="AL61" i="31"/>
  <c r="AN61" i="31" s="1"/>
  <c r="Z61" i="31"/>
  <c r="AB61" i="31" s="1"/>
  <c r="AX61" i="31"/>
  <c r="AZ61" i="31" s="1"/>
  <c r="AI61" i="31"/>
  <c r="AK61" i="31" s="1"/>
  <c r="AC61" i="31"/>
  <c r="AE61" i="31" s="1"/>
  <c r="AR61" i="31"/>
  <c r="AT61" i="31" s="1"/>
  <c r="W61" i="31"/>
  <c r="Y61" i="31" s="1"/>
  <c r="AO61" i="31"/>
  <c r="AQ61" i="31" s="1"/>
  <c r="BA61" i="31"/>
  <c r="BC61" i="31" s="1"/>
  <c r="BG61" i="31"/>
  <c r="BI61" i="31" s="1"/>
  <c r="BD61" i="31"/>
  <c r="BF61" i="31" s="1"/>
  <c r="AF61" i="31"/>
  <c r="AH61" i="31" s="1"/>
  <c r="G61" i="31"/>
  <c r="Q61" i="31"/>
  <c r="S61" i="31" s="1"/>
  <c r="N61" i="31"/>
  <c r="P61" i="31" s="1"/>
  <c r="AO51" i="31"/>
  <c r="AQ51" i="31" s="1"/>
  <c r="AL51" i="31"/>
  <c r="AN51" i="31" s="1"/>
  <c r="BG51" i="31"/>
  <c r="BI51" i="31" s="1"/>
  <c r="N51" i="31"/>
  <c r="P51" i="31" s="1"/>
  <c r="AU51" i="31"/>
  <c r="AW51" i="31" s="1"/>
  <c r="AX51" i="31"/>
  <c r="AZ51" i="31" s="1"/>
  <c r="AI51" i="31"/>
  <c r="AK51" i="31" s="1"/>
  <c r="Z51" i="31"/>
  <c r="AB51" i="31" s="1"/>
  <c r="AR51" i="31"/>
  <c r="AT51" i="31" s="1"/>
  <c r="AF51" i="31"/>
  <c r="AH51" i="31" s="1"/>
  <c r="T51" i="31"/>
  <c r="V51" i="31" s="1"/>
  <c r="AC51" i="31"/>
  <c r="AE51" i="31" s="1"/>
  <c r="Q51" i="31"/>
  <c r="S51" i="31" s="1"/>
  <c r="BD51" i="31"/>
  <c r="BF51" i="31" s="1"/>
  <c r="W51" i="31"/>
  <c r="Y51" i="31" s="1"/>
  <c r="BA51" i="31"/>
  <c r="BC51" i="31" s="1"/>
  <c r="G51" i="31"/>
  <c r="BQ35" i="31"/>
  <c r="O35" i="31"/>
  <c r="AY93" i="31"/>
  <c r="P92" i="31"/>
  <c r="O93" i="31"/>
  <c r="BQ93" i="31"/>
  <c r="AP93" i="31"/>
  <c r="AD93" i="31"/>
  <c r="AE92" i="31"/>
  <c r="AD92" i="31" s="1"/>
  <c r="O66" i="31"/>
  <c r="BQ66" i="31"/>
  <c r="AJ93" i="31"/>
  <c r="AK92" i="31"/>
  <c r="AJ92" i="31" s="1"/>
  <c r="AG93" i="31"/>
  <c r="BE93" i="31"/>
  <c r="BF92" i="31"/>
  <c r="BE92" i="31" s="1"/>
  <c r="BH93" i="31"/>
  <c r="BI92" i="31"/>
  <c r="BH92" i="31" s="1"/>
  <c r="O101" i="31"/>
  <c r="BQ101" i="31"/>
  <c r="BF78" i="31"/>
  <c r="BE79" i="31"/>
  <c r="AW78" i="31"/>
  <c r="AV79" i="31"/>
  <c r="AQ78" i="31"/>
  <c r="AP79" i="31"/>
  <c r="AN78" i="31"/>
  <c r="AM79" i="31"/>
  <c r="O80" i="31"/>
  <c r="BQ80" i="31"/>
  <c r="AK78" i="31"/>
  <c r="AJ79" i="31"/>
  <c r="BH79" i="31"/>
  <c r="BI78" i="31"/>
  <c r="AZ78" i="31"/>
  <c r="AY79" i="31"/>
  <c r="Y78" i="31"/>
  <c r="X79" i="31"/>
  <c r="O38" i="31"/>
  <c r="BQ38" i="31"/>
  <c r="BF86" i="31"/>
  <c r="BE87" i="31"/>
  <c r="O103" i="31"/>
  <c r="BQ103" i="31"/>
  <c r="AW86" i="31"/>
  <c r="AV87" i="31"/>
  <c r="BQ82" i="31"/>
  <c r="O82" i="31"/>
  <c r="AK86" i="31"/>
  <c r="AJ87" i="31"/>
  <c r="O95" i="31"/>
  <c r="BQ95" i="31"/>
  <c r="O96" i="31"/>
  <c r="BQ96" i="31"/>
  <c r="AA87" i="31"/>
  <c r="AB86" i="31"/>
  <c r="O102" i="31"/>
  <c r="BQ102" i="31"/>
  <c r="AP87" i="31"/>
  <c r="AQ86" i="31"/>
  <c r="P33" i="31"/>
  <c r="BQ34" i="31"/>
  <c r="O34" i="31"/>
  <c r="S86" i="31"/>
  <c r="R87" i="31"/>
  <c r="BQ87" i="31"/>
  <c r="P86" i="31"/>
  <c r="O87" i="31"/>
  <c r="BH87" i="31"/>
  <c r="BI86" i="31"/>
  <c r="AQ33" i="31"/>
  <c r="AN33" i="31"/>
  <c r="AH33" i="31"/>
  <c r="AK33" i="31"/>
  <c r="BE43" i="31"/>
  <c r="R43" i="31"/>
  <c r="AV43" i="31"/>
  <c r="AM43" i="31"/>
  <c r="AA43" i="31"/>
  <c r="AG43" i="31"/>
  <c r="AJ43" i="31"/>
  <c r="AS43" i="31"/>
  <c r="X59" i="31"/>
  <c r="BQ59" i="31"/>
  <c r="O59" i="31"/>
  <c r="AD59" i="31"/>
  <c r="AS59" i="31"/>
  <c r="AY59" i="31"/>
  <c r="AP59" i="31"/>
  <c r="AA59" i="31"/>
  <c r="AJ59" i="31"/>
  <c r="BK92" i="31"/>
  <c r="BN92" i="31"/>
  <c r="L92" i="31"/>
  <c r="I92" i="31"/>
  <c r="O99" i="31"/>
  <c r="O100" i="31"/>
  <c r="G33" i="12"/>
  <c r="N57" i="31"/>
  <c r="P57" i="31" s="1"/>
  <c r="AF57" i="31"/>
  <c r="AH57" i="31" s="1"/>
  <c r="Z57" i="31"/>
  <c r="AB57" i="31" s="1"/>
  <c r="W57" i="31"/>
  <c r="Y57" i="31" s="1"/>
  <c r="G57" i="31"/>
  <c r="BG57" i="31"/>
  <c r="BI57" i="31" s="1"/>
  <c r="Q57" i="31"/>
  <c r="S57" i="31" s="1"/>
  <c r="AO57" i="31"/>
  <c r="AQ57" i="31" s="1"/>
  <c r="AI57" i="31"/>
  <c r="AK57" i="31" s="1"/>
  <c r="AJ57" i="31" s="1"/>
  <c r="AX57" i="31"/>
  <c r="AZ57" i="31" s="1"/>
  <c r="AC57" i="31"/>
  <c r="AE57" i="31" s="1"/>
  <c r="AR57" i="31"/>
  <c r="AT57" i="31" s="1"/>
  <c r="T57" i="31"/>
  <c r="V57" i="31" s="1"/>
  <c r="U57" i="31" s="1"/>
  <c r="BD57" i="31"/>
  <c r="BF57" i="31" s="1"/>
  <c r="AL57" i="31"/>
  <c r="AN57" i="31" s="1"/>
  <c r="BA57" i="31"/>
  <c r="BC57" i="31" s="1"/>
  <c r="AU57" i="31"/>
  <c r="AW57" i="31" s="1"/>
  <c r="AV57" i="31" s="1"/>
  <c r="AJ106" i="31"/>
  <c r="O106" i="31"/>
  <c r="AD106" i="31"/>
  <c r="BE106" i="31"/>
  <c r="AM106" i="31"/>
  <c r="R106" i="31"/>
  <c r="BK106" i="31"/>
  <c r="AS106" i="31"/>
  <c r="AG106" i="31"/>
  <c r="AV106" i="31"/>
  <c r="BH106" i="31"/>
  <c r="L106" i="31"/>
  <c r="AY106" i="31"/>
  <c r="BB106" i="31"/>
  <c r="U106" i="31"/>
  <c r="AA106" i="31"/>
  <c r="I106" i="31"/>
  <c r="BN106" i="31"/>
  <c r="S33" i="31"/>
  <c r="AE33" i="31"/>
  <c r="AT33" i="31"/>
  <c r="O75" i="31"/>
  <c r="BQ75" i="31"/>
  <c r="L75" i="31"/>
  <c r="BK75" i="31"/>
  <c r="BN75" i="31"/>
  <c r="I75" i="31"/>
  <c r="E51" i="32"/>
  <c r="R75" i="31"/>
  <c r="AY75" i="31"/>
  <c r="AV75" i="31"/>
  <c r="AP75" i="31"/>
  <c r="AD75" i="31"/>
  <c r="O90" i="31"/>
  <c r="BQ90" i="31"/>
  <c r="AA75" i="31"/>
  <c r="BE75" i="31"/>
  <c r="AM75" i="31"/>
  <c r="AS75" i="31"/>
  <c r="AJ75" i="31"/>
  <c r="X75" i="31"/>
  <c r="BH75" i="31"/>
  <c r="U75" i="31"/>
  <c r="G86" i="31"/>
  <c r="I90" i="31"/>
  <c r="BN90" i="31"/>
  <c r="E37" i="32"/>
  <c r="L90" i="31"/>
  <c r="BK90" i="31"/>
  <c r="AM90" i="31"/>
  <c r="X90" i="31"/>
  <c r="R90" i="31"/>
  <c r="AD90" i="31"/>
  <c r="AW92" i="31" l="1"/>
  <c r="AV92" i="31" s="1"/>
  <c r="S92" i="31"/>
  <c r="R92" i="31" s="1"/>
  <c r="BH78" i="31"/>
  <c r="BB78" i="31"/>
  <c r="R78" i="31"/>
  <c r="BQ98" i="31"/>
  <c r="AS33" i="31"/>
  <c r="AG58" i="31"/>
  <c r="BH58" i="31"/>
  <c r="R33" i="31"/>
  <c r="AM57" i="31"/>
  <c r="AD57" i="31"/>
  <c r="R57" i="31"/>
  <c r="AJ53" i="31"/>
  <c r="AP53" i="31"/>
  <c r="AA33" i="31"/>
  <c r="AY44" i="31"/>
  <c r="AM44" i="31"/>
  <c r="AP44" i="31"/>
  <c r="U33" i="31"/>
  <c r="AK42" i="31"/>
  <c r="AB42" i="31"/>
  <c r="AG33" i="31"/>
  <c r="AP33" i="31"/>
  <c r="X106" i="31"/>
  <c r="BQ100" i="31"/>
  <c r="BR100" i="31" s="1"/>
  <c r="BQ99" i="31"/>
  <c r="BR99" i="31" s="1"/>
  <c r="AN42" i="31"/>
  <c r="X78" i="31"/>
  <c r="AY78" i="31"/>
  <c r="AJ78" i="31"/>
  <c r="AM78" i="31"/>
  <c r="AP78" i="31"/>
  <c r="AV78" i="31"/>
  <c r="BE78" i="31"/>
  <c r="AH92" i="31"/>
  <c r="AG92" i="31" s="1"/>
  <c r="AQ92" i="31"/>
  <c r="AP92" i="31" s="1"/>
  <c r="AZ92" i="31"/>
  <c r="AY92" i="31" s="1"/>
  <c r="AS78" i="31"/>
  <c r="AG78" i="31"/>
  <c r="AD78" i="31"/>
  <c r="U78" i="31"/>
  <c r="AA78" i="31"/>
  <c r="AB92" i="31"/>
  <c r="AA92" i="31" s="1"/>
  <c r="AP106" i="31"/>
  <c r="AD33" i="31"/>
  <c r="AJ33" i="31"/>
  <c r="AM33" i="31"/>
  <c r="G30" i="12"/>
  <c r="E52" i="31"/>
  <c r="V92" i="31"/>
  <c r="U92" i="31" s="1"/>
  <c r="AB130" i="31"/>
  <c r="AD145" i="31"/>
  <c r="AD155" i="31"/>
  <c r="BQ155" i="31"/>
  <c r="BR147" i="31"/>
  <c r="BP147" i="31"/>
  <c r="X142" i="31"/>
  <c r="AP142" i="31"/>
  <c r="AJ142" i="31"/>
  <c r="U142" i="31"/>
  <c r="R142" i="31"/>
  <c r="AA142" i="31"/>
  <c r="BB142" i="31"/>
  <c r="BN142" i="31"/>
  <c r="BH142" i="31"/>
  <c r="I142" i="31"/>
  <c r="AS142" i="31"/>
  <c r="AV142" i="31"/>
  <c r="O142" i="31"/>
  <c r="BE142" i="31"/>
  <c r="AD142" i="31"/>
  <c r="AY142" i="31"/>
  <c r="AM142" i="31"/>
  <c r="L142" i="31"/>
  <c r="BK142" i="31"/>
  <c r="BP140" i="31"/>
  <c r="BR140" i="31"/>
  <c r="BR134" i="31"/>
  <c r="BP134" i="31"/>
  <c r="BR150" i="31"/>
  <c r="BP150" i="31"/>
  <c r="BR141" i="31"/>
  <c r="BP141" i="31"/>
  <c r="BR156" i="31"/>
  <c r="BP156" i="31"/>
  <c r="AA145" i="31"/>
  <c r="BQ145" i="31"/>
  <c r="O155" i="31"/>
  <c r="I155" i="31"/>
  <c r="AS155" i="31"/>
  <c r="X155" i="31"/>
  <c r="AJ155" i="31"/>
  <c r="R155" i="31"/>
  <c r="AV155" i="31"/>
  <c r="BE155" i="31"/>
  <c r="AA155" i="31"/>
  <c r="U155" i="31"/>
  <c r="AM155" i="31"/>
  <c r="BH155" i="31"/>
  <c r="AP155" i="31"/>
  <c r="BB155" i="31"/>
  <c r="BN155" i="31"/>
  <c r="AG155" i="31"/>
  <c r="AY155" i="31"/>
  <c r="BK155" i="31"/>
  <c r="L155" i="31"/>
  <c r="AG142" i="31"/>
  <c r="BQ142" i="31"/>
  <c r="E89" i="32"/>
  <c r="BN58" i="31"/>
  <c r="BK58" i="31"/>
  <c r="I58" i="31"/>
  <c r="L58" i="31"/>
  <c r="BP115" i="31"/>
  <c r="BR115" i="31"/>
  <c r="AJ58" i="31"/>
  <c r="X58" i="31"/>
  <c r="AA58" i="31"/>
  <c r="R58" i="31"/>
  <c r="AD60" i="31"/>
  <c r="AV60" i="31"/>
  <c r="AY60" i="31"/>
  <c r="BQ58" i="31"/>
  <c r="BP58" i="31" s="1"/>
  <c r="O58" i="31"/>
  <c r="AS58" i="31"/>
  <c r="AY58" i="31"/>
  <c r="AV58" i="31"/>
  <c r="BP116" i="31"/>
  <c r="BR116" i="31"/>
  <c r="U58" i="31"/>
  <c r="BE58" i="31"/>
  <c r="BB58" i="31"/>
  <c r="AP58" i="31"/>
  <c r="G143" i="31"/>
  <c r="AF143" i="31"/>
  <c r="AH143" i="31" s="1"/>
  <c r="BB51" i="31"/>
  <c r="BE51" i="31"/>
  <c r="AD51" i="31"/>
  <c r="AG51" i="31"/>
  <c r="AA51" i="31"/>
  <c r="AY51" i="31"/>
  <c r="AM51" i="31"/>
  <c r="BB61" i="31"/>
  <c r="AV33" i="31"/>
  <c r="AG44" i="31"/>
  <c r="BE44" i="31"/>
  <c r="R44" i="31"/>
  <c r="AV44" i="31"/>
  <c r="BH44" i="31"/>
  <c r="AS44" i="31"/>
  <c r="U44" i="31"/>
  <c r="AM53" i="31"/>
  <c r="U53" i="31"/>
  <c r="AY53" i="31"/>
  <c r="BB53" i="31"/>
  <c r="X53" i="31"/>
  <c r="BE53" i="31"/>
  <c r="AA53" i="31"/>
  <c r="AD53" i="31"/>
  <c r="AA57" i="31"/>
  <c r="AZ42" i="31"/>
  <c r="BP90" i="31"/>
  <c r="BR90" i="31"/>
  <c r="L57" i="31"/>
  <c r="I57" i="31"/>
  <c r="BN57" i="31"/>
  <c r="BK57" i="31"/>
  <c r="E136" i="32"/>
  <c r="O57" i="31"/>
  <c r="BQ57" i="31"/>
  <c r="BP87" i="31"/>
  <c r="BR87" i="31"/>
  <c r="R86" i="31"/>
  <c r="BR102" i="31"/>
  <c r="BP102" i="31"/>
  <c r="AA86" i="31"/>
  <c r="BR96" i="31"/>
  <c r="BP96" i="31"/>
  <c r="BR103" i="31"/>
  <c r="BP103" i="31"/>
  <c r="BR80" i="31"/>
  <c r="BP80" i="31"/>
  <c r="BR66" i="31"/>
  <c r="BP66" i="31"/>
  <c r="BP35" i="31"/>
  <c r="BR35" i="31"/>
  <c r="BQ51" i="31"/>
  <c r="O51" i="31"/>
  <c r="BB57" i="31"/>
  <c r="BE57" i="31"/>
  <c r="AS57" i="31"/>
  <c r="AY57" i="31"/>
  <c r="AP57" i="31"/>
  <c r="BH57" i="31"/>
  <c r="X57" i="31"/>
  <c r="AG57" i="31"/>
  <c r="BP100" i="31"/>
  <c r="BP99" i="31"/>
  <c r="BR59" i="31"/>
  <c r="BP59" i="31"/>
  <c r="AT42" i="31"/>
  <c r="AH42" i="31"/>
  <c r="AW42" i="31"/>
  <c r="S42" i="31"/>
  <c r="BF42" i="31"/>
  <c r="O86" i="31"/>
  <c r="BQ86" i="31"/>
  <c r="O33" i="31"/>
  <c r="BQ33" i="31"/>
  <c r="AJ86" i="31"/>
  <c r="BR82" i="31"/>
  <c r="BP82" i="31"/>
  <c r="AV86" i="31"/>
  <c r="BE86" i="31"/>
  <c r="BN51" i="31"/>
  <c r="L51" i="31"/>
  <c r="E142" i="32"/>
  <c r="BK51" i="31"/>
  <c r="I51" i="31"/>
  <c r="X51" i="31"/>
  <c r="R51" i="31"/>
  <c r="U51" i="31"/>
  <c r="AS51" i="31"/>
  <c r="AJ51" i="31"/>
  <c r="AV51" i="31"/>
  <c r="BH51" i="31"/>
  <c r="AP51" i="31"/>
  <c r="R61" i="31"/>
  <c r="AG61" i="31"/>
  <c r="BH61" i="31"/>
  <c r="AP61" i="31"/>
  <c r="AS61" i="31"/>
  <c r="AJ61" i="31"/>
  <c r="AA61" i="31"/>
  <c r="AV61" i="31"/>
  <c r="BP83" i="31"/>
  <c r="BR83" i="31"/>
  <c r="BN33" i="31"/>
  <c r="BK33" i="31"/>
  <c r="L33" i="31"/>
  <c r="I33" i="31"/>
  <c r="BK44" i="31"/>
  <c r="I44" i="31"/>
  <c r="BN44" i="31"/>
  <c r="L44" i="31"/>
  <c r="E73" i="32"/>
  <c r="BB44" i="31"/>
  <c r="X44" i="31"/>
  <c r="AD44" i="31"/>
  <c r="R60" i="31"/>
  <c r="AM60" i="31"/>
  <c r="BE60" i="31"/>
  <c r="BB60" i="31"/>
  <c r="BH60" i="31"/>
  <c r="AA60" i="31"/>
  <c r="AP60" i="31"/>
  <c r="AJ60" i="31"/>
  <c r="BP40" i="31"/>
  <c r="BR40" i="31"/>
  <c r="AT55" i="31"/>
  <c r="AS56" i="31"/>
  <c r="AW55" i="31"/>
  <c r="AV56" i="31"/>
  <c r="AP56" i="31"/>
  <c r="AQ55" i="31"/>
  <c r="AG56" i="31"/>
  <c r="AH55" i="31"/>
  <c r="BC55" i="31"/>
  <c r="BB56" i="31"/>
  <c r="Y55" i="31"/>
  <c r="X56" i="31"/>
  <c r="AY56" i="31"/>
  <c r="AZ55" i="31"/>
  <c r="AN55" i="31"/>
  <c r="AM56" i="31"/>
  <c r="I53" i="31"/>
  <c r="L53" i="31"/>
  <c r="BN53" i="31"/>
  <c r="E30" i="32"/>
  <c r="BK53" i="31"/>
  <c r="BQ53" i="31"/>
  <c r="O53" i="31"/>
  <c r="BH53" i="31"/>
  <c r="AS53" i="31"/>
  <c r="AG53" i="31"/>
  <c r="G42" i="31"/>
  <c r="BB42" i="31" s="1"/>
  <c r="AQ42" i="31"/>
  <c r="Y42" i="31"/>
  <c r="BR43" i="31"/>
  <c r="BP43" i="31"/>
  <c r="AS86" i="31"/>
  <c r="AD86" i="31"/>
  <c r="AM86" i="31"/>
  <c r="X86" i="31"/>
  <c r="BR97" i="31"/>
  <c r="BP97" i="31"/>
  <c r="AG86" i="31"/>
  <c r="BB86" i="31"/>
  <c r="BP88" i="31"/>
  <c r="BR88" i="31"/>
  <c r="BR94" i="31"/>
  <c r="BP94" i="31"/>
  <c r="L78" i="31"/>
  <c r="BK78" i="31"/>
  <c r="I78" i="31"/>
  <c r="BN78" i="31"/>
  <c r="BB33" i="31"/>
  <c r="BH33" i="31"/>
  <c r="BE33" i="31"/>
  <c r="AY33" i="31"/>
  <c r="G49" i="31"/>
  <c r="BG49" i="31"/>
  <c r="BI49" i="31" s="1"/>
  <c r="T49" i="31"/>
  <c r="V49" i="31" s="1"/>
  <c r="AL49" i="31"/>
  <c r="AN49" i="31" s="1"/>
  <c r="AI49" i="31"/>
  <c r="AK49" i="31" s="1"/>
  <c r="BD49" i="31"/>
  <c r="BF49" i="31" s="1"/>
  <c r="BA49" i="31"/>
  <c r="BC49" i="31" s="1"/>
  <c r="W49" i="31"/>
  <c r="Y49" i="31" s="1"/>
  <c r="AX49" i="31"/>
  <c r="AZ49" i="31" s="1"/>
  <c r="AR49" i="31"/>
  <c r="AT49" i="31" s="1"/>
  <c r="AF49" i="31"/>
  <c r="AH49" i="31" s="1"/>
  <c r="N49" i="31"/>
  <c r="P49" i="31" s="1"/>
  <c r="Q49" i="31"/>
  <c r="S49" i="31" s="1"/>
  <c r="Z49" i="31"/>
  <c r="AB49" i="31" s="1"/>
  <c r="AC49" i="31"/>
  <c r="AE49" i="31" s="1"/>
  <c r="AU49" i="31"/>
  <c r="AW49" i="31" s="1"/>
  <c r="AO49" i="31"/>
  <c r="AQ49" i="31" s="1"/>
  <c r="BR89" i="31"/>
  <c r="BP89" i="31"/>
  <c r="L86" i="31"/>
  <c r="BN86" i="31"/>
  <c r="I86" i="31"/>
  <c r="BK86" i="31"/>
  <c r="BR75" i="31"/>
  <c r="BP75" i="31"/>
  <c r="BH86" i="31"/>
  <c r="BP34" i="31"/>
  <c r="BR34" i="31"/>
  <c r="AP86" i="31"/>
  <c r="BR95" i="31"/>
  <c r="BP95" i="31"/>
  <c r="BR38" i="31"/>
  <c r="BP38" i="31"/>
  <c r="BR101" i="31"/>
  <c r="BP101" i="31"/>
  <c r="BR93" i="31"/>
  <c r="BP93" i="31"/>
  <c r="O92" i="31"/>
  <c r="O61" i="31"/>
  <c r="BQ61" i="31"/>
  <c r="E25" i="32"/>
  <c r="L61" i="31"/>
  <c r="BK61" i="31"/>
  <c r="BN61" i="31"/>
  <c r="I61" i="31"/>
  <c r="BE61" i="31"/>
  <c r="X61" i="31"/>
  <c r="AD61" i="31"/>
  <c r="AY61" i="31"/>
  <c r="AM61" i="31"/>
  <c r="U61" i="31"/>
  <c r="BR62" i="31"/>
  <c r="BP62" i="31"/>
  <c r="BR74" i="31"/>
  <c r="BP74" i="31"/>
  <c r="BR106" i="31"/>
  <c r="BP106" i="31"/>
  <c r="O44" i="31"/>
  <c r="BQ44" i="31"/>
  <c r="BQ60" i="31"/>
  <c r="O60" i="31"/>
  <c r="I60" i="31"/>
  <c r="BK60" i="31"/>
  <c r="E13" i="32"/>
  <c r="L60" i="31"/>
  <c r="BN60" i="31"/>
  <c r="AG60" i="31"/>
  <c r="U60" i="31"/>
  <c r="V55" i="31"/>
  <c r="U56" i="31"/>
  <c r="BI55" i="31"/>
  <c r="BH56" i="31"/>
  <c r="BN56" i="31"/>
  <c r="I56" i="31"/>
  <c r="L56" i="31"/>
  <c r="G55" i="31"/>
  <c r="BK56" i="31"/>
  <c r="AJ56" i="31"/>
  <c r="AK55" i="31"/>
  <c r="S55" i="31"/>
  <c r="R56" i="31"/>
  <c r="AE55" i="31"/>
  <c r="AD56" i="31"/>
  <c r="AA56" i="31"/>
  <c r="AB55" i="31"/>
  <c r="BE56" i="31"/>
  <c r="BF55" i="31"/>
  <c r="BQ56" i="31"/>
  <c r="O56" i="31"/>
  <c r="P55" i="31"/>
  <c r="BP36" i="31"/>
  <c r="BR36" i="31"/>
  <c r="BI42" i="31"/>
  <c r="V42" i="31"/>
  <c r="BP104" i="31"/>
  <c r="BR104" i="31"/>
  <c r="U86" i="31"/>
  <c r="AY86" i="31"/>
  <c r="BR79" i="31"/>
  <c r="BP79" i="31"/>
  <c r="O78" i="31"/>
  <c r="BQ78" i="31"/>
  <c r="BP65" i="31"/>
  <c r="BR65" i="31"/>
  <c r="BR81" i="31"/>
  <c r="BP81" i="31"/>
  <c r="BR39" i="31"/>
  <c r="BP39" i="31"/>
  <c r="BR37" i="31"/>
  <c r="BP37" i="31"/>
  <c r="BR73" i="31"/>
  <c r="BP73" i="31"/>
  <c r="BR98" i="31"/>
  <c r="BP98" i="31"/>
  <c r="BQ92" i="31" l="1"/>
  <c r="BP92" i="31" s="1"/>
  <c r="R55" i="31"/>
  <c r="AY42" i="31"/>
  <c r="AD55" i="31"/>
  <c r="AD42" i="31"/>
  <c r="X42" i="31"/>
  <c r="U42" i="31"/>
  <c r="BH42" i="31"/>
  <c r="BR58" i="31"/>
  <c r="BD52" i="31"/>
  <c r="BF52" i="31" s="1"/>
  <c r="G52" i="31"/>
  <c r="BG52" i="31"/>
  <c r="BI52" i="31" s="1"/>
  <c r="AF52" i="31"/>
  <c r="AH52" i="31" s="1"/>
  <c r="AG52" i="31" s="1"/>
  <c r="AX52" i="31"/>
  <c r="AZ52" i="31" s="1"/>
  <c r="AI52" i="31"/>
  <c r="AK52" i="31" s="1"/>
  <c r="AJ52" i="31" s="1"/>
  <c r="AC52" i="31"/>
  <c r="AE52" i="31" s="1"/>
  <c r="Z52" i="31"/>
  <c r="AB52" i="31" s="1"/>
  <c r="AA52" i="31" s="1"/>
  <c r="AR52" i="31"/>
  <c r="AT52" i="31" s="1"/>
  <c r="AL52" i="31"/>
  <c r="AN52" i="31" s="1"/>
  <c r="AM52" i="31" s="1"/>
  <c r="AU52" i="31"/>
  <c r="AW52" i="31" s="1"/>
  <c r="W52" i="31"/>
  <c r="Y52" i="31" s="1"/>
  <c r="X52" i="31" s="1"/>
  <c r="BA52" i="31"/>
  <c r="BC52" i="31" s="1"/>
  <c r="AO52" i="31"/>
  <c r="AQ52" i="31" s="1"/>
  <c r="AP52" i="31" s="1"/>
  <c r="T52" i="31"/>
  <c r="V52" i="31" s="1"/>
  <c r="Q52" i="31"/>
  <c r="S52" i="31" s="1"/>
  <c r="R52" i="31" s="1"/>
  <c r="N52" i="31"/>
  <c r="P52" i="31" s="1"/>
  <c r="BP145" i="31"/>
  <c r="BR145" i="31"/>
  <c r="BP142" i="31"/>
  <c r="BR142" i="31"/>
  <c r="BP155" i="31"/>
  <c r="BR155" i="31"/>
  <c r="AG143" i="31"/>
  <c r="BQ143" i="31"/>
  <c r="AH138" i="31"/>
  <c r="BH143" i="31"/>
  <c r="AM143" i="31"/>
  <c r="U143" i="31"/>
  <c r="AJ143" i="31"/>
  <c r="AD143" i="31"/>
  <c r="BB143" i="31"/>
  <c r="L143" i="31"/>
  <c r="AS143" i="31"/>
  <c r="R143" i="31"/>
  <c r="I143" i="31"/>
  <c r="O143" i="31"/>
  <c r="BN143" i="31"/>
  <c r="AA143" i="31"/>
  <c r="AY143" i="31"/>
  <c r="BK143" i="31"/>
  <c r="BE143" i="31"/>
  <c r="X143" i="31"/>
  <c r="G138" i="31"/>
  <c r="AP143" i="31"/>
  <c r="AV143" i="31"/>
  <c r="AP42" i="31"/>
  <c r="BQ55" i="31"/>
  <c r="O55" i="31"/>
  <c r="BP56" i="31"/>
  <c r="BR56" i="31"/>
  <c r="BK55" i="31"/>
  <c r="I55" i="31"/>
  <c r="L55" i="31"/>
  <c r="BN55" i="31"/>
  <c r="BP78" i="31"/>
  <c r="BR78" i="31"/>
  <c r="BE55" i="31"/>
  <c r="AA55" i="31"/>
  <c r="AJ55" i="31"/>
  <c r="BR60" i="31"/>
  <c r="BP60" i="31"/>
  <c r="BR61" i="31"/>
  <c r="BP61" i="31"/>
  <c r="AW48" i="31"/>
  <c r="AV49" i="31"/>
  <c r="AB48" i="31"/>
  <c r="AA49" i="31"/>
  <c r="P48" i="31"/>
  <c r="O49" i="31"/>
  <c r="BQ49" i="31"/>
  <c r="AS49" i="31"/>
  <c r="AT48" i="31"/>
  <c r="X49" i="31"/>
  <c r="Y48" i="31"/>
  <c r="BF48" i="31"/>
  <c r="BE49" i="31"/>
  <c r="AM49" i="31"/>
  <c r="AN48" i="31"/>
  <c r="BH49" i="31"/>
  <c r="BI48" i="31"/>
  <c r="L42" i="31"/>
  <c r="BN42" i="31"/>
  <c r="BK42" i="31"/>
  <c r="I42" i="31"/>
  <c r="AM55" i="31"/>
  <c r="X55" i="31"/>
  <c r="BB55" i="31"/>
  <c r="AV55" i="31"/>
  <c r="AS55" i="31"/>
  <c r="R42" i="31"/>
  <c r="AM42" i="31"/>
  <c r="AJ42" i="31"/>
  <c r="AA42" i="31"/>
  <c r="O42" i="31"/>
  <c r="BH55" i="31"/>
  <c r="U55" i="31"/>
  <c r="BP44" i="31"/>
  <c r="BR44" i="31"/>
  <c r="AQ48" i="31"/>
  <c r="AP49" i="31"/>
  <c r="AD49" i="31"/>
  <c r="AE48" i="31"/>
  <c r="S48" i="31"/>
  <c r="R49" i="31"/>
  <c r="AH48" i="31"/>
  <c r="AG49" i="31"/>
  <c r="AZ48" i="31"/>
  <c r="AY49" i="31"/>
  <c r="BB49" i="31"/>
  <c r="BC48" i="31"/>
  <c r="AK48" i="31"/>
  <c r="AJ49" i="31"/>
  <c r="V48" i="31"/>
  <c r="U49" i="31"/>
  <c r="G48" i="31"/>
  <c r="I49" i="31"/>
  <c r="BK49" i="31"/>
  <c r="L49" i="31"/>
  <c r="BN49" i="31"/>
  <c r="BP53" i="31"/>
  <c r="BR53" i="31"/>
  <c r="AY55" i="31"/>
  <c r="AG55" i="31"/>
  <c r="AP55" i="31"/>
  <c r="BR33" i="31"/>
  <c r="BP33" i="31"/>
  <c r="BR86" i="31"/>
  <c r="BP86" i="31"/>
  <c r="BE42" i="31"/>
  <c r="AV42" i="31"/>
  <c r="AG42" i="31"/>
  <c r="AS42" i="31"/>
  <c r="BP51" i="31"/>
  <c r="BR51" i="31"/>
  <c r="BR57" i="31"/>
  <c r="BP57" i="31"/>
  <c r="BQ42" i="31"/>
  <c r="U52" i="31" l="1"/>
  <c r="BB52" i="31"/>
  <c r="AV52" i="31"/>
  <c r="AS52" i="31"/>
  <c r="AD52" i="31"/>
  <c r="AY52" i="31"/>
  <c r="BR92" i="31"/>
  <c r="BH52" i="31"/>
  <c r="BE52" i="31"/>
  <c r="O52" i="31"/>
  <c r="BQ52" i="31"/>
  <c r="I52" i="31"/>
  <c r="E15" i="32"/>
  <c r="L52" i="31"/>
  <c r="BK52" i="31"/>
  <c r="BN52" i="31"/>
  <c r="BP143" i="31"/>
  <c r="BR143" i="31"/>
  <c r="BN138" i="31"/>
  <c r="AJ138" i="31"/>
  <c r="BH138" i="31"/>
  <c r="U138" i="31"/>
  <c r="BE138" i="31"/>
  <c r="AS138" i="31"/>
  <c r="AP138" i="31"/>
  <c r="AD138" i="31"/>
  <c r="AY138" i="31"/>
  <c r="G130" i="31"/>
  <c r="AA138" i="31"/>
  <c r="X138" i="31"/>
  <c r="O138" i="31"/>
  <c r="BB138" i="31"/>
  <c r="BK138" i="31"/>
  <c r="R138" i="31"/>
  <c r="AV138" i="31"/>
  <c r="AM138" i="31"/>
  <c r="L138" i="31"/>
  <c r="I138" i="31"/>
  <c r="AH130" i="31"/>
  <c r="AG138" i="31"/>
  <c r="BQ138" i="31"/>
  <c r="I48" i="31"/>
  <c r="BK48" i="31"/>
  <c r="L48" i="31"/>
  <c r="BN48" i="31"/>
  <c r="U48" i="31"/>
  <c r="AY48" i="31"/>
  <c r="R48" i="31"/>
  <c r="BE48" i="31"/>
  <c r="BP42" i="31"/>
  <c r="BR42" i="31"/>
  <c r="BB48" i="31"/>
  <c r="AD48" i="31"/>
  <c r="BH48" i="31"/>
  <c r="AM48" i="31"/>
  <c r="X48" i="31"/>
  <c r="AS48" i="31"/>
  <c r="BR49" i="31"/>
  <c r="BP49" i="31"/>
  <c r="BQ48" i="31"/>
  <c r="O48" i="31"/>
  <c r="AA48" i="31"/>
  <c r="AV48" i="31"/>
  <c r="AJ48" i="31"/>
  <c r="AG48" i="31"/>
  <c r="AP48" i="31"/>
  <c r="BR55" i="31"/>
  <c r="BP55" i="31"/>
  <c r="BR52" i="31" l="1"/>
  <c r="BP52" i="31"/>
  <c r="E50" i="31"/>
  <c r="G28" i="12"/>
  <c r="G26" i="12" s="1"/>
  <c r="G124" i="31"/>
  <c r="X130" i="31"/>
  <c r="AM130" i="31"/>
  <c r="BH130" i="31"/>
  <c r="R130" i="31"/>
  <c r="AA130" i="31"/>
  <c r="BE130" i="31"/>
  <c r="AP130" i="31"/>
  <c r="BK130" i="31"/>
  <c r="O130" i="31"/>
  <c r="L130" i="31"/>
  <c r="U130" i="31"/>
  <c r="AV130" i="31"/>
  <c r="AY130" i="31"/>
  <c r="AJ130" i="31"/>
  <c r="AD130" i="31"/>
  <c r="BN130" i="31"/>
  <c r="BB130" i="31"/>
  <c r="AS130" i="31"/>
  <c r="I130" i="31"/>
  <c r="BR138" i="31"/>
  <c r="BP138" i="31"/>
  <c r="AG130" i="31"/>
  <c r="BQ130" i="31"/>
  <c r="BP48" i="31"/>
  <c r="BR48" i="31"/>
  <c r="E76" i="31" l="1"/>
  <c r="G54" i="12"/>
  <c r="G50" i="12" s="1"/>
  <c r="G45" i="12"/>
  <c r="E67" i="31"/>
  <c r="G46" i="12"/>
  <c r="E68" i="31"/>
  <c r="W50" i="31"/>
  <c r="Y50" i="31" s="1"/>
  <c r="AR50" i="31"/>
  <c r="AT50" i="31" s="1"/>
  <c r="N50" i="31"/>
  <c r="P50" i="31" s="1"/>
  <c r="AL50" i="31"/>
  <c r="AN50" i="31" s="1"/>
  <c r="Z50" i="31"/>
  <c r="AB50" i="31" s="1"/>
  <c r="BA50" i="31"/>
  <c r="BC50" i="31" s="1"/>
  <c r="AI50" i="31"/>
  <c r="AK50" i="31" s="1"/>
  <c r="BD50" i="31"/>
  <c r="BF50" i="31" s="1"/>
  <c r="G50" i="31"/>
  <c r="T50" i="31"/>
  <c r="V50" i="31" s="1"/>
  <c r="AO50" i="31"/>
  <c r="AQ50" i="31" s="1"/>
  <c r="AP50" i="31" s="1"/>
  <c r="AC50" i="31"/>
  <c r="AE50" i="31" s="1"/>
  <c r="Q50" i="31"/>
  <c r="S50" i="31" s="1"/>
  <c r="R50" i="31" s="1"/>
  <c r="BG50" i="31"/>
  <c r="BI50" i="31" s="1"/>
  <c r="AU50" i="31"/>
  <c r="AW50" i="31" s="1"/>
  <c r="AV50" i="31" s="1"/>
  <c r="AF50" i="31"/>
  <c r="AH50" i="31" s="1"/>
  <c r="AX50" i="31"/>
  <c r="AZ50" i="31" s="1"/>
  <c r="AY50" i="31" s="1"/>
  <c r="BR130" i="31"/>
  <c r="BP130" i="31"/>
  <c r="AG124" i="31"/>
  <c r="BQ124" i="31"/>
  <c r="BK124" i="31"/>
  <c r="R124" i="31"/>
  <c r="BN124" i="31"/>
  <c r="I124" i="31"/>
  <c r="AJ124" i="31"/>
  <c r="BH124" i="31"/>
  <c r="L124" i="31"/>
  <c r="BB124" i="31"/>
  <c r="AY124" i="31"/>
  <c r="AA124" i="31"/>
  <c r="AS124" i="31"/>
  <c r="AV124" i="31"/>
  <c r="O124" i="31"/>
  <c r="X124" i="31"/>
  <c r="AD124" i="31"/>
  <c r="AP124" i="31"/>
  <c r="U124" i="31"/>
  <c r="BE124" i="31"/>
  <c r="AM124" i="31"/>
  <c r="AG50" i="31" l="1"/>
  <c r="BH50" i="31"/>
  <c r="AD50" i="31"/>
  <c r="U50" i="31"/>
  <c r="BE50" i="31"/>
  <c r="BB50" i="31"/>
  <c r="AM50" i="31"/>
  <c r="AS50" i="31"/>
  <c r="BD68" i="31"/>
  <c r="BF68" i="31" s="1"/>
  <c r="T68" i="31"/>
  <c r="V68" i="31" s="1"/>
  <c r="AO68" i="31"/>
  <c r="AQ68" i="31" s="1"/>
  <c r="AX68" i="31"/>
  <c r="AZ68" i="31" s="1"/>
  <c r="BA68" i="31"/>
  <c r="BC68" i="31" s="1"/>
  <c r="AR68" i="31"/>
  <c r="AT68" i="31" s="1"/>
  <c r="AU68" i="31"/>
  <c r="AW68" i="31" s="1"/>
  <c r="AI68" i="31"/>
  <c r="AK68" i="31" s="1"/>
  <c r="AL68" i="31"/>
  <c r="AN68" i="31" s="1"/>
  <c r="AF68" i="31"/>
  <c r="AH68" i="31" s="1"/>
  <c r="Q68" i="31"/>
  <c r="S68" i="31" s="1"/>
  <c r="BG68" i="31"/>
  <c r="BI68" i="31" s="1"/>
  <c r="AC68" i="31"/>
  <c r="AE68" i="31" s="1"/>
  <c r="Z68" i="31"/>
  <c r="AB68" i="31" s="1"/>
  <c r="N68" i="31"/>
  <c r="P68" i="31" s="1"/>
  <c r="W68" i="31"/>
  <c r="Y68" i="31" s="1"/>
  <c r="G68" i="31"/>
  <c r="W67" i="31"/>
  <c r="Y67" i="31" s="1"/>
  <c r="Z67" i="31"/>
  <c r="AB67" i="31" s="1"/>
  <c r="T67" i="31"/>
  <c r="V67" i="31" s="1"/>
  <c r="AR67" i="31"/>
  <c r="AT67" i="31" s="1"/>
  <c r="AX67" i="31"/>
  <c r="AZ67" i="31" s="1"/>
  <c r="N67" i="31"/>
  <c r="P67" i="31" s="1"/>
  <c r="BD67" i="31"/>
  <c r="BF67" i="31" s="1"/>
  <c r="AO67" i="31"/>
  <c r="AQ67" i="31" s="1"/>
  <c r="AF67" i="31"/>
  <c r="AH67" i="31" s="1"/>
  <c r="BG67" i="31"/>
  <c r="BI67" i="31" s="1"/>
  <c r="AC67" i="31"/>
  <c r="AE67" i="31" s="1"/>
  <c r="BA67" i="31"/>
  <c r="BC67" i="31" s="1"/>
  <c r="AU67" i="31"/>
  <c r="AW67" i="31" s="1"/>
  <c r="AI67" i="31"/>
  <c r="AK67" i="31" s="1"/>
  <c r="G67" i="31"/>
  <c r="AL67" i="31"/>
  <c r="AN67" i="31" s="1"/>
  <c r="Q67" i="31"/>
  <c r="S67" i="31" s="1"/>
  <c r="R67" i="31" s="1"/>
  <c r="G47" i="12"/>
  <c r="E69" i="31"/>
  <c r="E63" i="32"/>
  <c r="BN50" i="31"/>
  <c r="BK50" i="31"/>
  <c r="L50" i="31"/>
  <c r="I50" i="31"/>
  <c r="AJ50" i="31"/>
  <c r="AA50" i="31"/>
  <c r="O50" i="31"/>
  <c r="BQ50" i="31"/>
  <c r="X50" i="31"/>
  <c r="BD76" i="31"/>
  <c r="BF76" i="31" s="1"/>
  <c r="Q76" i="31"/>
  <c r="S76" i="31" s="1"/>
  <c r="T76" i="31"/>
  <c r="V76" i="31" s="1"/>
  <c r="N76" i="31"/>
  <c r="P76" i="31" s="1"/>
  <c r="BG76" i="31"/>
  <c r="BI76" i="31" s="1"/>
  <c r="AO76" i="31"/>
  <c r="AQ76" i="31" s="1"/>
  <c r="G76" i="31"/>
  <c r="AL76" i="31"/>
  <c r="AN76" i="31" s="1"/>
  <c r="AF76" i="31"/>
  <c r="AH76" i="31" s="1"/>
  <c r="AC76" i="31"/>
  <c r="AE76" i="31" s="1"/>
  <c r="AI76" i="31"/>
  <c r="AK76" i="31" s="1"/>
  <c r="AU76" i="31"/>
  <c r="AW76" i="31" s="1"/>
  <c r="AR76" i="31"/>
  <c r="AT76" i="31" s="1"/>
  <c r="W76" i="31"/>
  <c r="Y76" i="31" s="1"/>
  <c r="BA76" i="31"/>
  <c r="BC76" i="31" s="1"/>
  <c r="AX76" i="31"/>
  <c r="AZ76" i="31" s="1"/>
  <c r="Z76" i="31"/>
  <c r="AB76" i="31" s="1"/>
  <c r="BR124" i="31"/>
  <c r="BP124" i="31"/>
  <c r="X68" i="31" l="1"/>
  <c r="AA68" i="31"/>
  <c r="BH68" i="31"/>
  <c r="AJ76" i="31"/>
  <c r="AK72" i="31"/>
  <c r="BP50" i="31"/>
  <c r="BR50" i="31"/>
  <c r="AM67" i="31"/>
  <c r="AJ67" i="31"/>
  <c r="BB67" i="31"/>
  <c r="BH67" i="31"/>
  <c r="AP67" i="31"/>
  <c r="O67" i="31"/>
  <c r="BQ67" i="31"/>
  <c r="AS67" i="31"/>
  <c r="AA67" i="31"/>
  <c r="L68" i="31"/>
  <c r="I68" i="31"/>
  <c r="BK68" i="31"/>
  <c r="BN68" i="31"/>
  <c r="BQ68" i="31"/>
  <c r="O68" i="31"/>
  <c r="AD68" i="31"/>
  <c r="R68" i="31"/>
  <c r="AM68" i="31"/>
  <c r="AV68" i="31"/>
  <c r="BB68" i="31"/>
  <c r="AP68" i="31"/>
  <c r="BE68" i="31"/>
  <c r="AA76" i="31"/>
  <c r="AB72" i="31"/>
  <c r="BB76" i="31"/>
  <c r="BC72" i="31"/>
  <c r="AS76" i="31"/>
  <c r="AT72" i="31"/>
  <c r="AG76" i="31"/>
  <c r="AH72" i="31"/>
  <c r="I76" i="31"/>
  <c r="E88" i="32"/>
  <c r="BN76" i="31"/>
  <c r="L76" i="31"/>
  <c r="BK76" i="31"/>
  <c r="G72" i="31"/>
  <c r="BH76" i="31"/>
  <c r="BI72" i="31"/>
  <c r="V72" i="31"/>
  <c r="U76" i="31"/>
  <c r="BF72" i="31"/>
  <c r="BE76" i="31"/>
  <c r="AY76" i="31"/>
  <c r="AZ72" i="31"/>
  <c r="AY72" i="31" s="1"/>
  <c r="X76" i="31"/>
  <c r="Y72" i="31"/>
  <c r="AV76" i="31"/>
  <c r="AW72" i="31"/>
  <c r="AV72" i="31" s="1"/>
  <c r="AD76" i="31"/>
  <c r="AE72" i="31"/>
  <c r="AM76" i="31"/>
  <c r="AN72" i="31"/>
  <c r="AM72" i="31" s="1"/>
  <c r="AP76" i="31"/>
  <c r="AQ72" i="31"/>
  <c r="P72" i="31"/>
  <c r="BQ76" i="31"/>
  <c r="O76" i="31"/>
  <c r="S72" i="31"/>
  <c r="R76" i="31"/>
  <c r="AX69" i="31"/>
  <c r="AZ69" i="31" s="1"/>
  <c r="Z69" i="31"/>
  <c r="AB69" i="31" s="1"/>
  <c r="AC69" i="31"/>
  <c r="AE69" i="31" s="1"/>
  <c r="AO69" i="31"/>
  <c r="AQ69" i="31" s="1"/>
  <c r="AI69" i="31"/>
  <c r="AK69" i="31" s="1"/>
  <c r="AU69" i="31"/>
  <c r="AW69" i="31" s="1"/>
  <c r="G69" i="31"/>
  <c r="Q69" i="31"/>
  <c r="S69" i="31" s="1"/>
  <c r="N69" i="31"/>
  <c r="P69" i="31" s="1"/>
  <c r="BG69" i="31"/>
  <c r="BI69" i="31" s="1"/>
  <c r="BD69" i="31"/>
  <c r="BF69" i="31" s="1"/>
  <c r="BE69" i="31" s="1"/>
  <c r="T69" i="31"/>
  <c r="V69" i="31" s="1"/>
  <c r="BA69" i="31"/>
  <c r="BC69" i="31" s="1"/>
  <c r="BB69" i="31" s="1"/>
  <c r="AL69" i="31"/>
  <c r="AN69" i="31" s="1"/>
  <c r="W69" i="31"/>
  <c r="Y69" i="31" s="1"/>
  <c r="X69" i="31" s="1"/>
  <c r="AF69" i="31"/>
  <c r="AH69" i="31" s="1"/>
  <c r="AR69" i="31"/>
  <c r="AT69" i="31" s="1"/>
  <c r="AS69" i="31" s="1"/>
  <c r="BN67" i="31"/>
  <c r="BK67" i="31"/>
  <c r="L67" i="31"/>
  <c r="I67" i="31"/>
  <c r="AV67" i="31"/>
  <c r="AD67" i="31"/>
  <c r="AG67" i="31"/>
  <c r="BE67" i="31"/>
  <c r="AY67" i="31"/>
  <c r="U67" i="31"/>
  <c r="X67" i="31"/>
  <c r="AG68" i="31"/>
  <c r="AJ68" i="31"/>
  <c r="AS68" i="31"/>
  <c r="AY68" i="31"/>
  <c r="U68" i="31"/>
  <c r="G48" i="12"/>
  <c r="G42" i="12" s="1"/>
  <c r="G24" i="12" s="1"/>
  <c r="E70" i="31"/>
  <c r="R72" i="31" l="1"/>
  <c r="AD72" i="31"/>
  <c r="BH72" i="31"/>
  <c r="AP72" i="31"/>
  <c r="X72" i="31"/>
  <c r="G20" i="12"/>
  <c r="O69" i="31"/>
  <c r="BQ69" i="31"/>
  <c r="L69" i="31"/>
  <c r="BN69" i="31"/>
  <c r="I69" i="31"/>
  <c r="E55" i="32"/>
  <c r="BK69" i="31"/>
  <c r="AJ69" i="31"/>
  <c r="AD69" i="31"/>
  <c r="AY69" i="31"/>
  <c r="BP76" i="31"/>
  <c r="BR76" i="31"/>
  <c r="L72" i="31"/>
  <c r="BK72" i="31"/>
  <c r="BN72" i="31"/>
  <c r="I72" i="31"/>
  <c r="AG69" i="31"/>
  <c r="AM69" i="31"/>
  <c r="U69" i="31"/>
  <c r="BH69" i="31"/>
  <c r="R69" i="31"/>
  <c r="AV69" i="31"/>
  <c r="AP69" i="31"/>
  <c r="AA69" i="31"/>
  <c r="O72" i="31"/>
  <c r="BQ72" i="31"/>
  <c r="BE72" i="31"/>
  <c r="U72" i="31"/>
  <c r="AJ72" i="31"/>
  <c r="AG72" i="31"/>
  <c r="AS72" i="31"/>
  <c r="BB72" i="31"/>
  <c r="AA72" i="31"/>
  <c r="BR68" i="31"/>
  <c r="BP68" i="31"/>
  <c r="BP67" i="31"/>
  <c r="BR67" i="31"/>
  <c r="BA70" i="31"/>
  <c r="BC70" i="31" s="1"/>
  <c r="W70" i="31"/>
  <c r="Y70" i="31" s="1"/>
  <c r="BG70" i="31"/>
  <c r="BI70" i="31" s="1"/>
  <c r="N70" i="31"/>
  <c r="P70" i="31" s="1"/>
  <c r="AO70" i="31"/>
  <c r="AQ70" i="31" s="1"/>
  <c r="AC70" i="31"/>
  <c r="AE70" i="31" s="1"/>
  <c r="T70" i="31"/>
  <c r="V70" i="31" s="1"/>
  <c r="AL70" i="31"/>
  <c r="AN70" i="31" s="1"/>
  <c r="AR70" i="31"/>
  <c r="AT70" i="31" s="1"/>
  <c r="BD70" i="31"/>
  <c r="BF70" i="31" s="1"/>
  <c r="AI70" i="31"/>
  <c r="AK70" i="31" s="1"/>
  <c r="AF70" i="31"/>
  <c r="AH70" i="31" s="1"/>
  <c r="AX70" i="31"/>
  <c r="AZ70" i="31" s="1"/>
  <c r="Q70" i="31"/>
  <c r="S70" i="31" s="1"/>
  <c r="Z70" i="31"/>
  <c r="AB70" i="31" s="1"/>
  <c r="AU70" i="31"/>
  <c r="AW70" i="31" s="1"/>
  <c r="G70" i="31"/>
  <c r="G11" i="12" l="1"/>
  <c r="G84" i="12" s="1"/>
  <c r="E6" i="12" s="1"/>
  <c r="D13" i="5" s="1"/>
  <c r="F13" i="5" s="1"/>
  <c r="BR69" i="31"/>
  <c r="BP69" i="31"/>
  <c r="BP72" i="31"/>
  <c r="BR72" i="31"/>
  <c r="AV70" i="31"/>
  <c r="AW64" i="31"/>
  <c r="R70" i="31"/>
  <c r="S64" i="31"/>
  <c r="AH64" i="31"/>
  <c r="AG70" i="31"/>
  <c r="BE70" i="31"/>
  <c r="BF64" i="31"/>
  <c r="AN64" i="31"/>
  <c r="AM70" i="31"/>
  <c r="AE64" i="31"/>
  <c r="AD70" i="31"/>
  <c r="P64" i="31"/>
  <c r="BQ70" i="31"/>
  <c r="O70" i="31"/>
  <c r="X70" i="31"/>
  <c r="Y64" i="31"/>
  <c r="G64" i="31"/>
  <c r="L70" i="31"/>
  <c r="I70" i="31"/>
  <c r="BN70" i="31"/>
  <c r="BK70" i="31"/>
  <c r="AA70" i="31"/>
  <c r="AB64" i="31"/>
  <c r="AZ64" i="31"/>
  <c r="AY70" i="31"/>
  <c r="AJ70" i="31"/>
  <c r="AK64" i="31"/>
  <c r="AT64" i="31"/>
  <c r="AS70" i="31"/>
  <c r="U70" i="31"/>
  <c r="V64" i="31"/>
  <c r="AQ64" i="31"/>
  <c r="AP70" i="31"/>
  <c r="BI64" i="31"/>
  <c r="BH70" i="31"/>
  <c r="BC64" i="31"/>
  <c r="BB70" i="31"/>
  <c r="BK64" i="31" l="1"/>
  <c r="I64" i="31"/>
  <c r="L64" i="31"/>
  <c r="G46" i="31"/>
  <c r="BN64" i="31"/>
  <c r="BR70" i="31"/>
  <c r="BP70" i="31"/>
  <c r="BE64" i="31"/>
  <c r="BF46" i="31"/>
  <c r="S46" i="31"/>
  <c r="R64" i="31"/>
  <c r="AV64" i="31"/>
  <c r="AW46" i="31"/>
  <c r="BC46" i="31"/>
  <c r="BB64" i="31"/>
  <c r="BH64" i="31"/>
  <c r="BI46" i="31"/>
  <c r="AP64" i="31"/>
  <c r="AQ46" i="31"/>
  <c r="AT46" i="31"/>
  <c r="AS64" i="31"/>
  <c r="AY64" i="31"/>
  <c r="AZ46" i="31"/>
  <c r="V46" i="31"/>
  <c r="U64" i="31"/>
  <c r="AK46" i="31"/>
  <c r="AJ64" i="31"/>
  <c r="AB46" i="31"/>
  <c r="AA64" i="31"/>
  <c r="X64" i="31"/>
  <c r="Y46" i="31"/>
  <c r="O64" i="31"/>
  <c r="BQ64" i="31"/>
  <c r="P46" i="31"/>
  <c r="AE46" i="31"/>
  <c r="AD64" i="31"/>
  <c r="AN46" i="31"/>
  <c r="AM64" i="31"/>
  <c r="AH46" i="31"/>
  <c r="AG64" i="31"/>
  <c r="AG46" i="31" l="1"/>
  <c r="AM46" i="31"/>
  <c r="AD46" i="31"/>
  <c r="X46" i="31"/>
  <c r="AP46" i="31"/>
  <c r="BH46" i="31"/>
  <c r="BE46" i="31"/>
  <c r="BF438" i="31"/>
  <c r="BQ46" i="31"/>
  <c r="O46" i="31"/>
  <c r="AA46" i="31"/>
  <c r="AJ46" i="31"/>
  <c r="U46" i="31"/>
  <c r="AS46" i="31"/>
  <c r="BB46" i="31"/>
  <c r="R46" i="31"/>
  <c r="G31" i="31"/>
  <c r="L46" i="31"/>
  <c r="I46" i="31"/>
  <c r="BK46" i="31"/>
  <c r="BN46" i="31"/>
  <c r="BP64" i="31"/>
  <c r="BR64" i="31"/>
  <c r="AY46" i="31"/>
  <c r="AV46" i="31"/>
  <c r="BQ31" i="31" l="1"/>
  <c r="BP31" i="31" s="1"/>
  <c r="BN31" i="31"/>
  <c r="L31" i="31"/>
  <c r="I31" i="31"/>
  <c r="BK31" i="31"/>
  <c r="R31" i="31"/>
  <c r="BC438" i="31"/>
  <c r="BB31" i="31"/>
  <c r="U31" i="31"/>
  <c r="AJ31" i="31"/>
  <c r="AA31" i="31"/>
  <c r="BR46" i="31"/>
  <c r="BP46" i="31"/>
  <c r="BE31" i="31"/>
  <c r="BI438" i="31"/>
  <c r="BH31" i="31"/>
  <c r="AP31" i="31"/>
  <c r="X31" i="31"/>
  <c r="AM31" i="31"/>
  <c r="AG31" i="31"/>
  <c r="AW438" i="31"/>
  <c r="AV31" i="31"/>
  <c r="AZ438" i="31"/>
  <c r="AY31" i="31"/>
  <c r="AS31" i="31"/>
  <c r="P438" i="31"/>
  <c r="O31" i="31"/>
  <c r="AD31" i="31"/>
  <c r="P439" i="31" l="1"/>
  <c r="BR31" i="31"/>
  <c r="G23" i="11" l="1"/>
  <c r="E370" i="31"/>
  <c r="G31" i="11"/>
  <c r="E378" i="31"/>
  <c r="G39" i="11"/>
  <c r="E386" i="31"/>
  <c r="G47" i="11"/>
  <c r="E394" i="31"/>
  <c r="G55" i="11"/>
  <c r="E402" i="31"/>
  <c r="G24" i="11"/>
  <c r="E371" i="31"/>
  <c r="G32" i="11"/>
  <c r="E379" i="31"/>
  <c r="G40" i="11"/>
  <c r="E387" i="31"/>
  <c r="G48" i="11"/>
  <c r="E395" i="31"/>
  <c r="G56" i="11"/>
  <c r="E403" i="31"/>
  <c r="G25" i="11"/>
  <c r="E372" i="31"/>
  <c r="G33" i="11"/>
  <c r="E380" i="31"/>
  <c r="G41" i="11"/>
  <c r="E388" i="31"/>
  <c r="G49" i="11"/>
  <c r="E396" i="31"/>
  <c r="G57" i="11"/>
  <c r="E404" i="31"/>
  <c r="G22" i="11"/>
  <c r="E369" i="31"/>
  <c r="G30" i="11"/>
  <c r="E377" i="31"/>
  <c r="G38" i="11"/>
  <c r="E385" i="31"/>
  <c r="G46" i="11"/>
  <c r="E393" i="31"/>
  <c r="G54" i="11"/>
  <c r="E401" i="31"/>
  <c r="G27" i="11"/>
  <c r="E374" i="31"/>
  <c r="G35" i="11"/>
  <c r="E382" i="31"/>
  <c r="G43" i="11"/>
  <c r="E390" i="31"/>
  <c r="G51" i="11"/>
  <c r="E398" i="31"/>
  <c r="G59" i="11"/>
  <c r="E406" i="31"/>
  <c r="G28" i="11"/>
  <c r="E375" i="31"/>
  <c r="G36" i="11"/>
  <c r="E383" i="31"/>
  <c r="G44" i="11"/>
  <c r="E391" i="31"/>
  <c r="G52" i="11"/>
  <c r="E399" i="31"/>
  <c r="G60" i="11"/>
  <c r="E407" i="31"/>
  <c r="G29" i="11"/>
  <c r="E376" i="31"/>
  <c r="G37" i="11"/>
  <c r="E384" i="31"/>
  <c r="G45" i="11"/>
  <c r="E392" i="31"/>
  <c r="G53" i="11"/>
  <c r="E400" i="31"/>
  <c r="G21" i="11"/>
  <c r="E368" i="31"/>
  <c r="G26" i="11"/>
  <c r="E373" i="31"/>
  <c r="G34" i="11"/>
  <c r="E381" i="31"/>
  <c r="G42" i="11"/>
  <c r="E389" i="31"/>
  <c r="G50" i="11"/>
  <c r="E397" i="31"/>
  <c r="G58" i="11"/>
  <c r="E405" i="31"/>
  <c r="AI397" i="31" l="1"/>
  <c r="AK397" i="31" s="1"/>
  <c r="G397" i="31"/>
  <c r="AI381" i="31"/>
  <c r="AK381" i="31" s="1"/>
  <c r="G381" i="31"/>
  <c r="AI368" i="31"/>
  <c r="AK368" i="31" s="1"/>
  <c r="G368" i="31"/>
  <c r="AI392" i="31"/>
  <c r="AK392" i="31" s="1"/>
  <c r="G392" i="31"/>
  <c r="AI376" i="31"/>
  <c r="AK376" i="31" s="1"/>
  <c r="G376" i="31"/>
  <c r="AI399" i="31"/>
  <c r="AK399" i="31" s="1"/>
  <c r="G399" i="31"/>
  <c r="AI383" i="31"/>
  <c r="AK383" i="31" s="1"/>
  <c r="G383" i="31"/>
  <c r="AI406" i="31"/>
  <c r="AK406" i="31" s="1"/>
  <c r="G406" i="31"/>
  <c r="AI390" i="31"/>
  <c r="AK390" i="31" s="1"/>
  <c r="G390" i="31"/>
  <c r="AI374" i="31"/>
  <c r="AK374" i="31" s="1"/>
  <c r="G374" i="31"/>
  <c r="AI393" i="31"/>
  <c r="AK393" i="31" s="1"/>
  <c r="G393" i="31"/>
  <c r="AI377" i="31"/>
  <c r="AK377" i="31" s="1"/>
  <c r="G377" i="31"/>
  <c r="AI404" i="31"/>
  <c r="AK404" i="31" s="1"/>
  <c r="G404" i="31"/>
  <c r="AI388" i="31"/>
  <c r="AK388" i="31" s="1"/>
  <c r="G388" i="31"/>
  <c r="AI372" i="31"/>
  <c r="AK372" i="31" s="1"/>
  <c r="G372" i="31"/>
  <c r="AI379" i="31"/>
  <c r="AK379" i="31" s="1"/>
  <c r="G379" i="31"/>
  <c r="AI402" i="31"/>
  <c r="AK402" i="31" s="1"/>
  <c r="G402" i="31"/>
  <c r="AI386" i="31"/>
  <c r="AK386" i="31" s="1"/>
  <c r="G386" i="31"/>
  <c r="AI370" i="31"/>
  <c r="AK370" i="31" s="1"/>
  <c r="G370" i="31"/>
  <c r="AI405" i="31"/>
  <c r="AK405" i="31" s="1"/>
  <c r="G405" i="31"/>
  <c r="AI389" i="31"/>
  <c r="AK389" i="31" s="1"/>
  <c r="G389" i="31"/>
  <c r="AI373" i="31"/>
  <c r="AK373" i="31" s="1"/>
  <c r="G373" i="31"/>
  <c r="AI400" i="31"/>
  <c r="AK400" i="31" s="1"/>
  <c r="G400" i="31"/>
  <c r="AI384" i="31"/>
  <c r="AK384" i="31" s="1"/>
  <c r="G384" i="31"/>
  <c r="AI407" i="31"/>
  <c r="AK407" i="31" s="1"/>
  <c r="G407" i="31"/>
  <c r="AI391" i="31"/>
  <c r="AK391" i="31" s="1"/>
  <c r="G391" i="31"/>
  <c r="AI375" i="31"/>
  <c r="AK375" i="31" s="1"/>
  <c r="G375" i="31"/>
  <c r="AI398" i="31"/>
  <c r="AK398" i="31" s="1"/>
  <c r="G398" i="31"/>
  <c r="AI382" i="31"/>
  <c r="AK382" i="31" s="1"/>
  <c r="G382" i="31"/>
  <c r="AI401" i="31"/>
  <c r="AK401" i="31" s="1"/>
  <c r="G401" i="31"/>
  <c r="AI385" i="31"/>
  <c r="AK385" i="31" s="1"/>
  <c r="G385" i="31"/>
  <c r="AI369" i="31"/>
  <c r="AK369" i="31" s="1"/>
  <c r="G369" i="31"/>
  <c r="AI396" i="31"/>
  <c r="AK396" i="31" s="1"/>
  <c r="G396" i="31"/>
  <c r="AI380" i="31"/>
  <c r="AK380" i="31" s="1"/>
  <c r="G380" i="31"/>
  <c r="AI403" i="31"/>
  <c r="AK403" i="31" s="1"/>
  <c r="G403" i="31"/>
  <c r="AI387" i="31"/>
  <c r="AK387" i="31" s="1"/>
  <c r="G387" i="31"/>
  <c r="AI371" i="31"/>
  <c r="AK371" i="31" s="1"/>
  <c r="G371" i="31"/>
  <c r="AI394" i="31"/>
  <c r="AK394" i="31" s="1"/>
  <c r="G394" i="31"/>
  <c r="AI378" i="31"/>
  <c r="AK378" i="31" s="1"/>
  <c r="G378" i="31"/>
  <c r="AI395" i="31"/>
  <c r="AK395" i="31" s="1"/>
  <c r="G395" i="31"/>
  <c r="BQ371" i="31" l="1"/>
  <c r="AJ371" i="31"/>
  <c r="AJ385" i="31"/>
  <c r="BQ385" i="31"/>
  <c r="BQ375" i="31"/>
  <c r="AJ375" i="31"/>
  <c r="AJ389" i="31"/>
  <c r="BQ389" i="31"/>
  <c r="BQ402" i="31"/>
  <c r="AJ402" i="31"/>
  <c r="AJ393" i="31"/>
  <c r="BQ393" i="31"/>
  <c r="L395" i="31"/>
  <c r="AM395" i="31"/>
  <c r="AY395" i="31"/>
  <c r="U395" i="31"/>
  <c r="O395" i="31"/>
  <c r="X395" i="31"/>
  <c r="AS395" i="31"/>
  <c r="BE395" i="31"/>
  <c r="BN395" i="31"/>
  <c r="AP395" i="31"/>
  <c r="AV395" i="31"/>
  <c r="BB395" i="31"/>
  <c r="AA395" i="31"/>
  <c r="I395" i="31"/>
  <c r="BH395" i="31"/>
  <c r="BK395" i="31"/>
  <c r="AG395" i="31"/>
  <c r="R395" i="31"/>
  <c r="AD395" i="31"/>
  <c r="E278" i="32"/>
  <c r="R387" i="31"/>
  <c r="X387" i="31"/>
  <c r="AY387" i="31"/>
  <c r="AV387" i="31"/>
  <c r="BE387" i="31"/>
  <c r="BK387" i="31"/>
  <c r="O387" i="31"/>
  <c r="AS387" i="31"/>
  <c r="AM387" i="31"/>
  <c r="BB387" i="31"/>
  <c r="AA387" i="31"/>
  <c r="U387" i="31"/>
  <c r="I387" i="31"/>
  <c r="BN387" i="31"/>
  <c r="BH387" i="31"/>
  <c r="AD387" i="31"/>
  <c r="L387" i="31"/>
  <c r="AG387" i="31"/>
  <c r="AP387" i="31"/>
  <c r="E232" i="32"/>
  <c r="BB369" i="31"/>
  <c r="U369" i="31"/>
  <c r="AV369" i="31"/>
  <c r="AS369" i="31"/>
  <c r="AY369" i="31"/>
  <c r="L369" i="31"/>
  <c r="AD369" i="31"/>
  <c r="AP369" i="31"/>
  <c r="X369" i="31"/>
  <c r="AA369" i="31"/>
  <c r="AG369" i="31"/>
  <c r="BK369" i="31"/>
  <c r="R369" i="31"/>
  <c r="BH369" i="31"/>
  <c r="BE369" i="31"/>
  <c r="O369" i="31"/>
  <c r="I369" i="31"/>
  <c r="BN369" i="31"/>
  <c r="AM369" i="31"/>
  <c r="E261" i="32"/>
  <c r="AA398" i="31"/>
  <c r="O398" i="31"/>
  <c r="AP398" i="31"/>
  <c r="BH398" i="31"/>
  <c r="AM398" i="31"/>
  <c r="BN398" i="31"/>
  <c r="U398" i="31"/>
  <c r="AS398" i="31"/>
  <c r="BB398" i="31"/>
  <c r="R398" i="31"/>
  <c r="AD398" i="31"/>
  <c r="I398" i="31"/>
  <c r="AY398" i="31"/>
  <c r="BK398" i="31"/>
  <c r="AV398" i="31"/>
  <c r="L398" i="31"/>
  <c r="AG398" i="31"/>
  <c r="X398" i="31"/>
  <c r="BE398" i="31"/>
  <c r="E272" i="32"/>
  <c r="AD384" i="31"/>
  <c r="AS384" i="31"/>
  <c r="I384" i="31"/>
  <c r="BN384" i="31"/>
  <c r="AV384" i="31"/>
  <c r="O384" i="31"/>
  <c r="AA384" i="31"/>
  <c r="U384" i="31"/>
  <c r="AM384" i="31"/>
  <c r="L384" i="31"/>
  <c r="X384" i="31"/>
  <c r="AP384" i="31"/>
  <c r="AY384" i="31"/>
  <c r="AG384" i="31"/>
  <c r="BH384" i="31"/>
  <c r="BB384" i="31"/>
  <c r="BK384" i="31"/>
  <c r="R384" i="31"/>
  <c r="BE384" i="31"/>
  <c r="E219" i="32"/>
  <c r="AS373" i="31"/>
  <c r="BH373" i="31"/>
  <c r="BK373" i="31"/>
  <c r="O373" i="31"/>
  <c r="AM373" i="31"/>
  <c r="AG373" i="31"/>
  <c r="BN373" i="31"/>
  <c r="AP373" i="31"/>
  <c r="U373" i="31"/>
  <c r="X373" i="31"/>
  <c r="AA373" i="31"/>
  <c r="AY373" i="31"/>
  <c r="BB373" i="31"/>
  <c r="R373" i="31"/>
  <c r="AD373" i="31"/>
  <c r="L373" i="31"/>
  <c r="BE373" i="31"/>
  <c r="I373" i="31"/>
  <c r="AV373" i="31"/>
  <c r="E279" i="32"/>
  <c r="AY386" i="31"/>
  <c r="AG386" i="31"/>
  <c r="AS386" i="31"/>
  <c r="AM386" i="31"/>
  <c r="X386" i="31"/>
  <c r="BB386" i="31"/>
  <c r="AP386" i="31"/>
  <c r="BK386" i="31"/>
  <c r="AD386" i="31"/>
  <c r="BE386" i="31"/>
  <c r="O386" i="31"/>
  <c r="BN386" i="31"/>
  <c r="BH386" i="31"/>
  <c r="L386" i="31"/>
  <c r="R386" i="31"/>
  <c r="U386" i="31"/>
  <c r="AA386" i="31"/>
  <c r="AV386" i="31"/>
  <c r="I386" i="31"/>
  <c r="E236" i="32"/>
  <c r="AY388" i="31"/>
  <c r="BB388" i="31"/>
  <c r="L388" i="31"/>
  <c r="BH388" i="31"/>
  <c r="AP388" i="31"/>
  <c r="AD388" i="31"/>
  <c r="AM388" i="31"/>
  <c r="AS388" i="31"/>
  <c r="BN388" i="31"/>
  <c r="U388" i="31"/>
  <c r="BE388" i="31"/>
  <c r="O388" i="31"/>
  <c r="I388" i="31"/>
  <c r="AV388" i="31"/>
  <c r="R388" i="31"/>
  <c r="AA388" i="31"/>
  <c r="X388" i="31"/>
  <c r="BK388" i="31"/>
  <c r="AG388" i="31"/>
  <c r="E205" i="32"/>
  <c r="AG374" i="31"/>
  <c r="X374" i="31"/>
  <c r="AS374" i="31"/>
  <c r="AD374" i="31"/>
  <c r="I374" i="31"/>
  <c r="BN374" i="31"/>
  <c r="L374" i="31"/>
  <c r="AV374" i="31"/>
  <c r="AA374" i="31"/>
  <c r="BH374" i="31"/>
  <c r="U374" i="31"/>
  <c r="BK374" i="31"/>
  <c r="AP374" i="31"/>
  <c r="AY374" i="31"/>
  <c r="AM374" i="31"/>
  <c r="R374" i="31"/>
  <c r="BB374" i="31"/>
  <c r="BE374" i="31"/>
  <c r="O374" i="31"/>
  <c r="E277" i="32"/>
  <c r="BK399" i="31"/>
  <c r="X399" i="31"/>
  <c r="I399" i="31"/>
  <c r="R399" i="31"/>
  <c r="AP399" i="31"/>
  <c r="AG399" i="31"/>
  <c r="AM399" i="31"/>
  <c r="AS399" i="31"/>
  <c r="AA399" i="31"/>
  <c r="BH399" i="31"/>
  <c r="AV399" i="31"/>
  <c r="O399" i="31"/>
  <c r="AY399" i="31"/>
  <c r="L399" i="31"/>
  <c r="U399" i="31"/>
  <c r="BB399" i="31"/>
  <c r="BE399" i="31"/>
  <c r="AD399" i="31"/>
  <c r="BN399" i="31"/>
  <c r="E282" i="32"/>
  <c r="L381" i="31"/>
  <c r="R381" i="31"/>
  <c r="BK381" i="31"/>
  <c r="BH381" i="31"/>
  <c r="AD381" i="31"/>
  <c r="AV381" i="31"/>
  <c r="I381" i="31"/>
  <c r="BB381" i="31"/>
  <c r="U381" i="31"/>
  <c r="X381" i="31"/>
  <c r="AM381" i="31"/>
  <c r="AA381" i="31"/>
  <c r="AS381" i="31"/>
  <c r="AG381" i="31"/>
  <c r="AY381" i="31"/>
  <c r="BE381" i="31"/>
  <c r="BN381" i="31"/>
  <c r="AP381" i="31"/>
  <c r="O381" i="31"/>
  <c r="E284" i="32"/>
  <c r="AJ395" i="31"/>
  <c r="BQ395" i="31"/>
  <c r="AJ394" i="31"/>
  <c r="BQ394" i="31"/>
  <c r="AJ387" i="31"/>
  <c r="BQ387" i="31"/>
  <c r="BQ380" i="31"/>
  <c r="AJ380" i="31"/>
  <c r="AJ369" i="31"/>
  <c r="BQ369" i="31"/>
  <c r="AJ401" i="31"/>
  <c r="BQ401" i="31"/>
  <c r="AJ398" i="31"/>
  <c r="BQ398" i="31"/>
  <c r="BQ391" i="31"/>
  <c r="AJ391" i="31"/>
  <c r="BQ384" i="31"/>
  <c r="AJ384" i="31"/>
  <c r="BQ373" i="31"/>
  <c r="AJ373" i="31"/>
  <c r="AJ405" i="31"/>
  <c r="BQ405" i="31"/>
  <c r="BQ386" i="31"/>
  <c r="AJ386" i="31"/>
  <c r="BQ379" i="31"/>
  <c r="AJ379" i="31"/>
  <c r="BQ388" i="31"/>
  <c r="AJ388" i="31"/>
  <c r="AJ377" i="31"/>
  <c r="BQ377" i="31"/>
  <c r="BQ374" i="31"/>
  <c r="AJ374" i="31"/>
  <c r="AJ406" i="31"/>
  <c r="BQ406" i="31"/>
  <c r="BQ399" i="31"/>
  <c r="AJ399" i="31"/>
  <c r="AJ392" i="31"/>
  <c r="BQ392" i="31"/>
  <c r="AJ381" i="31"/>
  <c r="BQ381" i="31"/>
  <c r="BQ378" i="31"/>
  <c r="AJ378" i="31"/>
  <c r="AJ396" i="31"/>
  <c r="BQ396" i="31"/>
  <c r="BQ382" i="31"/>
  <c r="AJ382" i="31"/>
  <c r="AJ400" i="31"/>
  <c r="BQ400" i="31"/>
  <c r="AJ372" i="31"/>
  <c r="BQ372" i="31"/>
  <c r="BQ390" i="31"/>
  <c r="AJ390" i="31"/>
  <c r="R394" i="31"/>
  <c r="AS394" i="31"/>
  <c r="AD394" i="31"/>
  <c r="X394" i="31"/>
  <c r="BB394" i="31"/>
  <c r="BH394" i="31"/>
  <c r="AG394" i="31"/>
  <c r="AM394" i="31"/>
  <c r="L394" i="31"/>
  <c r="I394" i="31"/>
  <c r="O394" i="31"/>
  <c r="AY394" i="31"/>
  <c r="BE394" i="31"/>
  <c r="BN394" i="31"/>
  <c r="BK394" i="31"/>
  <c r="AA394" i="31"/>
  <c r="AP394" i="31"/>
  <c r="AV394" i="31"/>
  <c r="U394" i="31"/>
  <c r="E285" i="32"/>
  <c r="I380" i="31"/>
  <c r="AY380" i="31"/>
  <c r="BE380" i="31"/>
  <c r="O380" i="31"/>
  <c r="L380" i="31"/>
  <c r="BN380" i="31"/>
  <c r="AA380" i="31"/>
  <c r="BH380" i="31"/>
  <c r="AD380" i="31"/>
  <c r="AM380" i="31"/>
  <c r="R380" i="31"/>
  <c r="AS380" i="31"/>
  <c r="AV380" i="31"/>
  <c r="U380" i="31"/>
  <c r="AG380" i="31"/>
  <c r="X380" i="31"/>
  <c r="BB380" i="31"/>
  <c r="BK380" i="31"/>
  <c r="AP380" i="31"/>
  <c r="E252" i="32"/>
  <c r="L401" i="31"/>
  <c r="AV401" i="31"/>
  <c r="AD401" i="31"/>
  <c r="AS401" i="31"/>
  <c r="BK401" i="31"/>
  <c r="X401" i="31"/>
  <c r="AG401" i="31"/>
  <c r="BN401" i="31"/>
  <c r="BH401" i="31"/>
  <c r="AP401" i="31"/>
  <c r="BB401" i="31"/>
  <c r="I401" i="31"/>
  <c r="O401" i="31"/>
  <c r="U401" i="31"/>
  <c r="BE401" i="31"/>
  <c r="AM401" i="31"/>
  <c r="R401" i="31"/>
  <c r="AA401" i="31"/>
  <c r="AY401" i="31"/>
  <c r="E276" i="32"/>
  <c r="AS391" i="31"/>
  <c r="AA391" i="31"/>
  <c r="AV391" i="31"/>
  <c r="X391" i="31"/>
  <c r="BN391" i="31"/>
  <c r="BB391" i="31"/>
  <c r="R391" i="31"/>
  <c r="AM391" i="31"/>
  <c r="BE391" i="31"/>
  <c r="O391" i="31"/>
  <c r="AG391" i="31"/>
  <c r="AY391" i="31"/>
  <c r="L391" i="31"/>
  <c r="BK391" i="31"/>
  <c r="I391" i="31"/>
  <c r="AP391" i="31"/>
  <c r="BH391" i="31"/>
  <c r="AD391" i="31"/>
  <c r="U391" i="31"/>
  <c r="E231" i="32"/>
  <c r="AM405" i="31"/>
  <c r="BE405" i="31"/>
  <c r="BH405" i="31"/>
  <c r="X405" i="31"/>
  <c r="AG405" i="31"/>
  <c r="U405" i="31"/>
  <c r="AS405" i="31"/>
  <c r="AP405" i="31"/>
  <c r="O405" i="31"/>
  <c r="BN405" i="31"/>
  <c r="AY405" i="31"/>
  <c r="AA405" i="31"/>
  <c r="BB405" i="31"/>
  <c r="R405" i="31"/>
  <c r="I405" i="31"/>
  <c r="AD405" i="31"/>
  <c r="AV405" i="31"/>
  <c r="BK405" i="31"/>
  <c r="L405" i="31"/>
  <c r="E201" i="32"/>
  <c r="I379" i="31"/>
  <c r="O379" i="31"/>
  <c r="BN379" i="31"/>
  <c r="AV379" i="31"/>
  <c r="AD379" i="31"/>
  <c r="BE379" i="31"/>
  <c r="R379" i="31"/>
  <c r="BH379" i="31"/>
  <c r="AP379" i="31"/>
  <c r="BB379" i="31"/>
  <c r="AY379" i="31"/>
  <c r="AG379" i="31"/>
  <c r="AA379" i="31"/>
  <c r="BK379" i="31"/>
  <c r="U379" i="31"/>
  <c r="X379" i="31"/>
  <c r="L379" i="31"/>
  <c r="AS379" i="31"/>
  <c r="AM379" i="31"/>
  <c r="E287" i="32"/>
  <c r="U377" i="31"/>
  <c r="R377" i="31"/>
  <c r="I377" i="31"/>
  <c r="AA377" i="31"/>
  <c r="BB377" i="31"/>
  <c r="AP377" i="31"/>
  <c r="AV377" i="31"/>
  <c r="BN377" i="31"/>
  <c r="AD377" i="31"/>
  <c r="AY377" i="31"/>
  <c r="BH377" i="31"/>
  <c r="BE377" i="31"/>
  <c r="AG377" i="31"/>
  <c r="X377" i="31"/>
  <c r="AS377" i="31"/>
  <c r="BK377" i="31"/>
  <c r="O377" i="31"/>
  <c r="L377" i="31"/>
  <c r="AM377" i="31"/>
  <c r="E274" i="32"/>
  <c r="BE406" i="31"/>
  <c r="O406" i="31"/>
  <c r="AV406" i="31"/>
  <c r="R406" i="31"/>
  <c r="BB406" i="31"/>
  <c r="BN406" i="31"/>
  <c r="AY406" i="31"/>
  <c r="U406" i="31"/>
  <c r="L406" i="31"/>
  <c r="AG406" i="31"/>
  <c r="BH406" i="31"/>
  <c r="BK406" i="31"/>
  <c r="AS406" i="31"/>
  <c r="AA406" i="31"/>
  <c r="AM406" i="31"/>
  <c r="AP406" i="31"/>
  <c r="AD406" i="31"/>
  <c r="I406" i="31"/>
  <c r="X406" i="31"/>
  <c r="E257" i="32"/>
  <c r="AD392" i="31"/>
  <c r="R392" i="31"/>
  <c r="AV392" i="31"/>
  <c r="O392" i="31"/>
  <c r="U392" i="31"/>
  <c r="AM392" i="31"/>
  <c r="BK392" i="31"/>
  <c r="AA392" i="31"/>
  <c r="L392" i="31"/>
  <c r="AG392" i="31"/>
  <c r="BB392" i="31"/>
  <c r="AY392" i="31"/>
  <c r="X392" i="31"/>
  <c r="AP392" i="31"/>
  <c r="I392" i="31"/>
  <c r="BE392" i="31"/>
  <c r="BH392" i="31"/>
  <c r="AS392" i="31"/>
  <c r="BN392" i="31"/>
  <c r="E183" i="32"/>
  <c r="R378" i="31"/>
  <c r="AS378" i="31"/>
  <c r="AY378" i="31"/>
  <c r="O378" i="31"/>
  <c r="BB378" i="31"/>
  <c r="BH378" i="31"/>
  <c r="AV378" i="31"/>
  <c r="AD378" i="31"/>
  <c r="AP378" i="31"/>
  <c r="I378" i="31"/>
  <c r="L378" i="31"/>
  <c r="BK378" i="31"/>
  <c r="BE378" i="31"/>
  <c r="AA378" i="31"/>
  <c r="U378" i="31"/>
  <c r="X378" i="31"/>
  <c r="BN378" i="31"/>
  <c r="AM378" i="31"/>
  <c r="AG378" i="31"/>
  <c r="E280" i="32"/>
  <c r="BB371" i="31"/>
  <c r="AS371" i="31"/>
  <c r="AM371" i="31"/>
  <c r="AG371" i="31"/>
  <c r="BE371" i="31"/>
  <c r="AD371" i="31"/>
  <c r="AY371" i="31"/>
  <c r="I371" i="31"/>
  <c r="X371" i="31"/>
  <c r="R371" i="31"/>
  <c r="BK371" i="31"/>
  <c r="AP371" i="31"/>
  <c r="O371" i="31"/>
  <c r="BH371" i="31"/>
  <c r="AV371" i="31"/>
  <c r="BN371" i="31"/>
  <c r="AA371" i="31"/>
  <c r="U371" i="31"/>
  <c r="L371" i="31"/>
  <c r="E235" i="32"/>
  <c r="AD403" i="31"/>
  <c r="AV403" i="31"/>
  <c r="BE403" i="31"/>
  <c r="L403" i="31"/>
  <c r="BK403" i="31"/>
  <c r="AP403" i="31"/>
  <c r="AM403" i="31"/>
  <c r="R403" i="31"/>
  <c r="BH403" i="31"/>
  <c r="BB403" i="31"/>
  <c r="AY403" i="31"/>
  <c r="AG403" i="31"/>
  <c r="O403" i="31"/>
  <c r="BN403" i="31"/>
  <c r="AS403" i="31"/>
  <c r="U403" i="31"/>
  <c r="X403" i="31"/>
  <c r="AA403" i="31"/>
  <c r="I403" i="31"/>
  <c r="E253" i="32"/>
  <c r="U396" i="31"/>
  <c r="AA396" i="31"/>
  <c r="L396" i="31"/>
  <c r="AM396" i="31"/>
  <c r="AD396" i="31"/>
  <c r="AP396" i="31"/>
  <c r="AV396" i="31"/>
  <c r="BK396" i="31"/>
  <c r="BB396" i="31"/>
  <c r="O396" i="31"/>
  <c r="R396" i="31"/>
  <c r="BH396" i="31"/>
  <c r="I396" i="31"/>
  <c r="AS396" i="31"/>
  <c r="X396" i="31"/>
  <c r="AG396" i="31"/>
  <c r="BE396" i="31"/>
  <c r="BN396" i="31"/>
  <c r="AY396" i="31"/>
  <c r="E273" i="32"/>
  <c r="AD385" i="31"/>
  <c r="AA385" i="31"/>
  <c r="BH385" i="31"/>
  <c r="AV385" i="31"/>
  <c r="AY385" i="31"/>
  <c r="AS385" i="31"/>
  <c r="AM385" i="31"/>
  <c r="AG385" i="31"/>
  <c r="I385" i="31"/>
  <c r="R385" i="31"/>
  <c r="AP385" i="31"/>
  <c r="BK385" i="31"/>
  <c r="BB385" i="31"/>
  <c r="U385" i="31"/>
  <c r="BE385" i="31"/>
  <c r="BN385" i="31"/>
  <c r="X385" i="31"/>
  <c r="O385" i="31"/>
  <c r="L385" i="31"/>
  <c r="E228" i="32"/>
  <c r="AP382" i="31"/>
  <c r="I382" i="31"/>
  <c r="AA382" i="31"/>
  <c r="AG382" i="31"/>
  <c r="AY382" i="31"/>
  <c r="U382" i="31"/>
  <c r="AM382" i="31"/>
  <c r="R382" i="31"/>
  <c r="AD382" i="31"/>
  <c r="BH382" i="31"/>
  <c r="O382" i="31"/>
  <c r="X382" i="31"/>
  <c r="L382" i="31"/>
  <c r="BE382" i="31"/>
  <c r="BB382" i="31"/>
  <c r="BN382" i="31"/>
  <c r="AV382" i="31"/>
  <c r="BK382" i="31"/>
  <c r="AS382" i="31"/>
  <c r="E281" i="32"/>
  <c r="BB375" i="31"/>
  <c r="AP375" i="31"/>
  <c r="AA375" i="31"/>
  <c r="AY375" i="31"/>
  <c r="AV375" i="31"/>
  <c r="X375" i="31"/>
  <c r="L375" i="31"/>
  <c r="BN375" i="31"/>
  <c r="BH375" i="31"/>
  <c r="AM375" i="31"/>
  <c r="BK375" i="31"/>
  <c r="I375" i="31"/>
  <c r="R375" i="31"/>
  <c r="AS375" i="31"/>
  <c r="U375" i="31"/>
  <c r="AG375" i="31"/>
  <c r="AD375" i="31"/>
  <c r="BE375" i="31"/>
  <c r="O375" i="31"/>
  <c r="E260" i="32"/>
  <c r="AY407" i="31"/>
  <c r="BK407" i="31"/>
  <c r="AA407" i="31"/>
  <c r="AP407" i="31"/>
  <c r="AV407" i="31"/>
  <c r="BH407" i="31"/>
  <c r="I407" i="31"/>
  <c r="AG407" i="31"/>
  <c r="AS407" i="31"/>
  <c r="BN407" i="31"/>
  <c r="X407" i="31"/>
  <c r="BB407" i="31"/>
  <c r="L407" i="31"/>
  <c r="BE407" i="31"/>
  <c r="O407" i="31"/>
  <c r="AD407" i="31"/>
  <c r="AM407" i="31"/>
  <c r="U407" i="31"/>
  <c r="R407" i="31"/>
  <c r="E269" i="32"/>
  <c r="E239" i="32"/>
  <c r="E72" i="33" s="1"/>
  <c r="BK400" i="31"/>
  <c r="R400" i="31"/>
  <c r="AD400" i="31"/>
  <c r="BH400" i="31"/>
  <c r="BE400" i="31"/>
  <c r="U400" i="31"/>
  <c r="AV400" i="31"/>
  <c r="AS400" i="31"/>
  <c r="AG400" i="31"/>
  <c r="I400" i="31"/>
  <c r="BN400" i="31"/>
  <c r="O400" i="31"/>
  <c r="BB400" i="31"/>
  <c r="AY400" i="31"/>
  <c r="AM400" i="31"/>
  <c r="L400" i="31"/>
  <c r="AA400" i="31"/>
  <c r="X400" i="31"/>
  <c r="AP400" i="31"/>
  <c r="E256" i="32"/>
  <c r="BB389" i="31"/>
  <c r="R389" i="31"/>
  <c r="BK389" i="31"/>
  <c r="BN389" i="31"/>
  <c r="AM389" i="31"/>
  <c r="AA389" i="31"/>
  <c r="AS389" i="31"/>
  <c r="AP389" i="31"/>
  <c r="BE389" i="31"/>
  <c r="U389" i="31"/>
  <c r="AV389" i="31"/>
  <c r="X389" i="31"/>
  <c r="AY389" i="31"/>
  <c r="L389" i="31"/>
  <c r="I389" i="31"/>
  <c r="AD389" i="31"/>
  <c r="AG389" i="31"/>
  <c r="O389" i="31"/>
  <c r="BH389" i="31"/>
  <c r="E265" i="32"/>
  <c r="AA370" i="31"/>
  <c r="AY370" i="31"/>
  <c r="L370" i="31"/>
  <c r="AG370" i="31"/>
  <c r="BN370" i="31"/>
  <c r="X370" i="31"/>
  <c r="AS370" i="31"/>
  <c r="AM370" i="31"/>
  <c r="AD370" i="31"/>
  <c r="AV370" i="31"/>
  <c r="R370" i="31"/>
  <c r="U370" i="31"/>
  <c r="AP370" i="31"/>
  <c r="BE370" i="31"/>
  <c r="BB370" i="31"/>
  <c r="I370" i="31"/>
  <c r="O370" i="31"/>
  <c r="BH370" i="31"/>
  <c r="BK370" i="31"/>
  <c r="E245" i="32"/>
  <c r="BB402" i="31"/>
  <c r="AY402" i="31"/>
  <c r="X402" i="31"/>
  <c r="AM402" i="31"/>
  <c r="BK402" i="31"/>
  <c r="AG402" i="31"/>
  <c r="AS402" i="31"/>
  <c r="R402" i="31"/>
  <c r="AV402" i="31"/>
  <c r="AD402" i="31"/>
  <c r="AP402" i="31"/>
  <c r="BN402" i="31"/>
  <c r="I402" i="31"/>
  <c r="BH402" i="31"/>
  <c r="BE402" i="31"/>
  <c r="AA402" i="31"/>
  <c r="U402" i="31"/>
  <c r="L402" i="31"/>
  <c r="O402" i="31"/>
  <c r="E263" i="32"/>
  <c r="AD372" i="31"/>
  <c r="AM372" i="31"/>
  <c r="AV372" i="31"/>
  <c r="BE372" i="31"/>
  <c r="BK372" i="31"/>
  <c r="AG372" i="31"/>
  <c r="BN372" i="31"/>
  <c r="BH372" i="31"/>
  <c r="L372" i="31"/>
  <c r="X372" i="31"/>
  <c r="U372" i="31"/>
  <c r="O372" i="31"/>
  <c r="AY372" i="31"/>
  <c r="I372" i="31"/>
  <c r="BB372" i="31"/>
  <c r="AA372" i="31"/>
  <c r="R372" i="31"/>
  <c r="AS372" i="31"/>
  <c r="AP372" i="31"/>
  <c r="E267" i="32"/>
  <c r="BN404" i="31"/>
  <c r="AA404" i="31"/>
  <c r="L404" i="31"/>
  <c r="AS404" i="31"/>
  <c r="BK404" i="31"/>
  <c r="AM404" i="31"/>
  <c r="BE404" i="31"/>
  <c r="AP404" i="31"/>
  <c r="AY404" i="31"/>
  <c r="BB404" i="31"/>
  <c r="AV404" i="31"/>
  <c r="R404" i="31"/>
  <c r="U404" i="31"/>
  <c r="X404" i="31"/>
  <c r="AG404" i="31"/>
  <c r="AD404" i="31"/>
  <c r="BH404" i="31"/>
  <c r="I404" i="31"/>
  <c r="O404" i="31"/>
  <c r="E270" i="32"/>
  <c r="L393" i="31"/>
  <c r="BK393" i="31"/>
  <c r="AM393" i="31"/>
  <c r="I393" i="31"/>
  <c r="AD393" i="31"/>
  <c r="AP393" i="31"/>
  <c r="BN393" i="31"/>
  <c r="AY393" i="31"/>
  <c r="BH393" i="31"/>
  <c r="X393" i="31"/>
  <c r="R393" i="31"/>
  <c r="AS393" i="31"/>
  <c r="AV393" i="31"/>
  <c r="AG393" i="31"/>
  <c r="AA393" i="31"/>
  <c r="BB393" i="31"/>
  <c r="U393" i="31"/>
  <c r="O393" i="31"/>
  <c r="BE393" i="31"/>
  <c r="E283" i="32"/>
  <c r="X390" i="31"/>
  <c r="I390" i="31"/>
  <c r="AP390" i="31"/>
  <c r="AD390" i="31"/>
  <c r="AM390" i="31"/>
  <c r="R390" i="31"/>
  <c r="AA390" i="31"/>
  <c r="BN390" i="31"/>
  <c r="BE390" i="31"/>
  <c r="BK390" i="31"/>
  <c r="AV390" i="31"/>
  <c r="AS390" i="31"/>
  <c r="AG390" i="31"/>
  <c r="BB390" i="31"/>
  <c r="O390" i="31"/>
  <c r="U390" i="31"/>
  <c r="BH390" i="31"/>
  <c r="L390" i="31"/>
  <c r="AY390" i="31"/>
  <c r="E237" i="32"/>
  <c r="R383" i="31"/>
  <c r="AD383" i="31"/>
  <c r="BB383" i="31"/>
  <c r="AP383" i="31"/>
  <c r="AV383" i="31"/>
  <c r="BN383" i="31"/>
  <c r="L383" i="31"/>
  <c r="AY383" i="31"/>
  <c r="U383" i="31"/>
  <c r="X383" i="31"/>
  <c r="AM383" i="31"/>
  <c r="AG383" i="31"/>
  <c r="BE383" i="31"/>
  <c r="BK383" i="31"/>
  <c r="BH383" i="31"/>
  <c r="AA383" i="31"/>
  <c r="AS383" i="31"/>
  <c r="I383" i="31"/>
  <c r="O383" i="31"/>
  <c r="E286" i="32"/>
  <c r="AG376" i="31"/>
  <c r="X376" i="31"/>
  <c r="AA376" i="31"/>
  <c r="BE376" i="31"/>
  <c r="AY376" i="31"/>
  <c r="R376" i="31"/>
  <c r="BN376" i="31"/>
  <c r="AM376" i="31"/>
  <c r="O376" i="31"/>
  <c r="AS376" i="31"/>
  <c r="U376" i="31"/>
  <c r="AD376" i="31"/>
  <c r="AP376" i="31"/>
  <c r="AV376" i="31"/>
  <c r="BH376" i="31"/>
  <c r="BB376" i="31"/>
  <c r="BK376" i="31"/>
  <c r="I376" i="31"/>
  <c r="L376" i="31"/>
  <c r="E243" i="32"/>
  <c r="AD368" i="31"/>
  <c r="R368" i="31"/>
  <c r="X368" i="31"/>
  <c r="AV368" i="31"/>
  <c r="U368" i="31"/>
  <c r="L368" i="31"/>
  <c r="AP368" i="31"/>
  <c r="BH368" i="31"/>
  <c r="AG368" i="31"/>
  <c r="BB368" i="31"/>
  <c r="BN368" i="31"/>
  <c r="BK368" i="31"/>
  <c r="AM368" i="31"/>
  <c r="AA368" i="31"/>
  <c r="AS368" i="31"/>
  <c r="O368" i="31"/>
  <c r="I368" i="31"/>
  <c r="BE368" i="31"/>
  <c r="AY368" i="31"/>
  <c r="E177" i="32"/>
  <c r="R397" i="31"/>
  <c r="BN397" i="31"/>
  <c r="X397" i="31"/>
  <c r="BB397" i="31"/>
  <c r="AY397" i="31"/>
  <c r="BH397" i="31"/>
  <c r="AP397" i="31"/>
  <c r="AV397" i="31"/>
  <c r="AM397" i="31"/>
  <c r="AG397" i="31"/>
  <c r="AA397" i="31"/>
  <c r="AD397" i="31"/>
  <c r="U397" i="31"/>
  <c r="AS397" i="31"/>
  <c r="L397" i="31"/>
  <c r="BE397" i="31"/>
  <c r="BK397" i="31"/>
  <c r="I397" i="31"/>
  <c r="O397" i="31"/>
  <c r="E275" i="32"/>
  <c r="BQ403" i="31"/>
  <c r="AJ403" i="31"/>
  <c r="AJ407" i="31"/>
  <c r="BQ407" i="31"/>
  <c r="BQ370" i="31"/>
  <c r="AJ370" i="31"/>
  <c r="BQ404" i="31"/>
  <c r="AJ404" i="31"/>
  <c r="AJ383" i="31"/>
  <c r="BQ383" i="31"/>
  <c r="AJ376" i="31"/>
  <c r="BQ376" i="31"/>
  <c r="AJ368" i="31"/>
  <c r="BQ368" i="31"/>
  <c r="AJ397" i="31"/>
  <c r="BQ397" i="31"/>
  <c r="D19" i="33" l="1"/>
  <c r="BP376" i="31"/>
  <c r="BR376" i="31"/>
  <c r="BR393" i="31"/>
  <c r="BP393" i="31"/>
  <c r="BP389" i="31"/>
  <c r="BR389" i="31"/>
  <c r="BP385" i="31"/>
  <c r="BR385" i="31"/>
  <c r="BR404" i="31"/>
  <c r="BP404" i="31"/>
  <c r="BR368" i="31"/>
  <c r="BP368" i="31"/>
  <c r="BP383" i="31"/>
  <c r="BR383" i="31"/>
  <c r="BR390" i="31"/>
  <c r="BP390" i="31"/>
  <c r="BR399" i="31"/>
  <c r="BP399" i="31"/>
  <c r="BR374" i="31"/>
  <c r="BP374" i="31"/>
  <c r="BR388" i="31"/>
  <c r="BP388" i="31"/>
  <c r="BP386" i="31"/>
  <c r="BR386" i="31"/>
  <c r="BP373" i="31"/>
  <c r="BR373" i="31"/>
  <c r="BR391" i="31"/>
  <c r="BP391" i="31"/>
  <c r="BP380" i="31"/>
  <c r="BR380" i="31"/>
  <c r="BR400" i="31"/>
  <c r="BP400" i="31"/>
  <c r="BR396" i="31"/>
  <c r="BP396" i="31"/>
  <c r="BP381" i="31"/>
  <c r="BR381" i="31"/>
  <c r="BR401" i="31"/>
  <c r="BP401" i="31"/>
  <c r="BR394" i="31"/>
  <c r="BP394" i="31"/>
  <c r="BP370" i="31"/>
  <c r="BR370" i="31"/>
  <c r="BP403" i="31"/>
  <c r="BR403" i="31"/>
  <c r="BR372" i="31"/>
  <c r="BP372" i="31"/>
  <c r="BR392" i="31"/>
  <c r="BP392" i="31"/>
  <c r="BP406" i="31"/>
  <c r="BR406" i="31"/>
  <c r="BR377" i="31"/>
  <c r="BP377" i="31"/>
  <c r="BR405" i="31"/>
  <c r="BP405" i="31"/>
  <c r="BP398" i="31"/>
  <c r="BR398" i="31"/>
  <c r="BP369" i="31"/>
  <c r="BR369" i="31"/>
  <c r="BR387" i="31"/>
  <c r="BP387" i="31"/>
  <c r="BP395" i="31"/>
  <c r="BR395" i="31"/>
  <c r="BR397" i="31"/>
  <c r="BP397" i="31"/>
  <c r="BR407" i="31"/>
  <c r="BP407" i="31"/>
  <c r="BR382" i="31"/>
  <c r="BP382" i="31"/>
  <c r="BP378" i="31"/>
  <c r="BR378" i="31"/>
  <c r="BR379" i="31"/>
  <c r="BP379" i="31"/>
  <c r="BR384" i="31"/>
  <c r="BP384" i="31"/>
  <c r="BR402" i="31"/>
  <c r="BP402" i="31"/>
  <c r="BR375" i="31"/>
  <c r="BP375" i="31"/>
  <c r="BP371" i="31"/>
  <c r="BR371" i="31"/>
  <c r="G56" i="36" l="1"/>
  <c r="E301" i="31"/>
  <c r="G27" i="36"/>
  <c r="E272" i="31"/>
  <c r="G54" i="36"/>
  <c r="E299" i="31"/>
  <c r="G49" i="36"/>
  <c r="E294" i="31"/>
  <c r="G55" i="36"/>
  <c r="E300" i="31"/>
  <c r="G37" i="36"/>
  <c r="E282" i="31"/>
  <c r="G48" i="36"/>
  <c r="E293" i="31"/>
  <c r="G62" i="36"/>
  <c r="E307" i="31"/>
  <c r="G52" i="36"/>
  <c r="E297" i="31"/>
  <c r="G53" i="36"/>
  <c r="E298" i="31"/>
  <c r="G42" i="36"/>
  <c r="E287" i="31"/>
  <c r="G57" i="36"/>
  <c r="E302" i="31"/>
  <c r="G40" i="36"/>
  <c r="E285" i="31"/>
  <c r="G41" i="36"/>
  <c r="E286" i="31"/>
  <c r="G63" i="36" l="1"/>
  <c r="E308" i="31"/>
  <c r="AC286" i="31"/>
  <c r="AE286" i="31" s="1"/>
  <c r="AI286" i="31"/>
  <c r="AK286" i="31" s="1"/>
  <c r="AF286" i="31"/>
  <c r="AH286" i="31" s="1"/>
  <c r="G286" i="31"/>
  <c r="AF285" i="31"/>
  <c r="AH285" i="31" s="1"/>
  <c r="AI285" i="31"/>
  <c r="AK285" i="31" s="1"/>
  <c r="G285" i="31"/>
  <c r="AC285" i="31"/>
  <c r="AE285" i="31" s="1"/>
  <c r="AC287" i="31"/>
  <c r="AE287" i="31" s="1"/>
  <c r="G287" i="31"/>
  <c r="AF287" i="31"/>
  <c r="AH287" i="31" s="1"/>
  <c r="AI287" i="31"/>
  <c r="AK287" i="31" s="1"/>
  <c r="AL297" i="31"/>
  <c r="AN297" i="31" s="1"/>
  <c r="AR297" i="31"/>
  <c r="AT297" i="31" s="1"/>
  <c r="AO297" i="31"/>
  <c r="AQ297" i="31" s="1"/>
  <c r="G297" i="31"/>
  <c r="G293" i="31"/>
  <c r="AI293" i="31"/>
  <c r="AK293" i="31" s="1"/>
  <c r="AL293" i="31"/>
  <c r="AN293" i="31" s="1"/>
  <c r="AO300" i="31"/>
  <c r="AQ300" i="31" s="1"/>
  <c r="G300" i="31"/>
  <c r="G299" i="31"/>
  <c r="AO299" i="31"/>
  <c r="AQ299" i="31" s="1"/>
  <c r="AO301" i="31"/>
  <c r="AQ301" i="31" s="1"/>
  <c r="G301" i="31"/>
  <c r="G47" i="36"/>
  <c r="AO302" i="31"/>
  <c r="AQ302" i="31" s="1"/>
  <c r="G302" i="31"/>
  <c r="AL298" i="31"/>
  <c r="AN298" i="31" s="1"/>
  <c r="G298" i="31"/>
  <c r="AR298" i="31"/>
  <c r="AT298" i="31" s="1"/>
  <c r="AO298" i="31"/>
  <c r="AQ298" i="31" s="1"/>
  <c r="AO307" i="31"/>
  <c r="AQ307" i="31" s="1"/>
  <c r="G307" i="31"/>
  <c r="AF282" i="31"/>
  <c r="AH282" i="31" s="1"/>
  <c r="AI282" i="31"/>
  <c r="AK282" i="31" s="1"/>
  <c r="G282" i="31"/>
  <c r="AC282" i="31"/>
  <c r="AE282" i="31" s="1"/>
  <c r="AI294" i="31"/>
  <c r="AK294" i="31" s="1"/>
  <c r="G294" i="31"/>
  <c r="AL294" i="31"/>
  <c r="AN294" i="31" s="1"/>
  <c r="G272" i="31"/>
  <c r="Z272" i="31"/>
  <c r="AB272" i="31" s="1"/>
  <c r="W272" i="31"/>
  <c r="Y272" i="31" s="1"/>
  <c r="T272" i="31"/>
  <c r="V272" i="31" s="1"/>
  <c r="AG286" i="31" l="1"/>
  <c r="AM294" i="31"/>
  <c r="AS297" i="31"/>
  <c r="AJ286" i="31"/>
  <c r="AG287" i="31"/>
  <c r="BQ282" i="31"/>
  <c r="AD282" i="31"/>
  <c r="AA298" i="31"/>
  <c r="X298" i="31"/>
  <c r="AD298" i="31"/>
  <c r="BN298" i="31"/>
  <c r="O298" i="31"/>
  <c r="L298" i="31"/>
  <c r="BH298" i="31"/>
  <c r="I298" i="31"/>
  <c r="AJ298" i="31"/>
  <c r="AG298" i="31"/>
  <c r="U298" i="31"/>
  <c r="BE298" i="31"/>
  <c r="BB298" i="31"/>
  <c r="AV298" i="31"/>
  <c r="R298" i="31"/>
  <c r="BK298" i="31"/>
  <c r="AY298" i="31"/>
  <c r="E70" i="32"/>
  <c r="BQ272" i="31"/>
  <c r="U272" i="31"/>
  <c r="E95" i="32"/>
  <c r="AS282" i="31"/>
  <c r="BN282" i="31"/>
  <c r="O282" i="31"/>
  <c r="AP282" i="31"/>
  <c r="L282" i="31"/>
  <c r="BB282" i="31"/>
  <c r="BK282" i="31"/>
  <c r="AY282" i="31"/>
  <c r="R282" i="31"/>
  <c r="AV282" i="31"/>
  <c r="U282" i="31"/>
  <c r="X282" i="31"/>
  <c r="BH282" i="31"/>
  <c r="AM282" i="31"/>
  <c r="I282" i="31"/>
  <c r="BE282" i="31"/>
  <c r="AA282" i="31"/>
  <c r="AP307" i="31"/>
  <c r="BQ307" i="31"/>
  <c r="BQ298" i="31"/>
  <c r="AM298" i="31"/>
  <c r="AJ293" i="31"/>
  <c r="BQ293" i="31"/>
  <c r="AK292" i="31"/>
  <c r="E155" i="32"/>
  <c r="I287" i="31"/>
  <c r="AP287" i="31"/>
  <c r="BN287" i="31"/>
  <c r="L287" i="31"/>
  <c r="BH287" i="31"/>
  <c r="AM287" i="31"/>
  <c r="AY287" i="31"/>
  <c r="AA287" i="31"/>
  <c r="BE287" i="31"/>
  <c r="R287" i="31"/>
  <c r="O287" i="31"/>
  <c r="BK287" i="31"/>
  <c r="AS287" i="31"/>
  <c r="AV287" i="31"/>
  <c r="BB287" i="31"/>
  <c r="X287" i="31"/>
  <c r="U287" i="31"/>
  <c r="AJ285" i="31"/>
  <c r="X272" i="31"/>
  <c r="E110" i="32"/>
  <c r="AG294" i="31"/>
  <c r="BH294" i="31"/>
  <c r="AY294" i="31"/>
  <c r="O294" i="31"/>
  <c r="AV294" i="31"/>
  <c r="I294" i="31"/>
  <c r="X294" i="31"/>
  <c r="BB294" i="31"/>
  <c r="BK294" i="31"/>
  <c r="AD294" i="31"/>
  <c r="U294" i="31"/>
  <c r="AA294" i="31"/>
  <c r="L294" i="31"/>
  <c r="BE294" i="31"/>
  <c r="BN294" i="31"/>
  <c r="AS294" i="31"/>
  <c r="AP294" i="31"/>
  <c r="R294" i="31"/>
  <c r="AJ282" i="31"/>
  <c r="AP298" i="31"/>
  <c r="R302" i="31"/>
  <c r="I302" i="31"/>
  <c r="AG302" i="31"/>
  <c r="AS302" i="31"/>
  <c r="AJ302" i="31"/>
  <c r="X302" i="31"/>
  <c r="U302" i="31"/>
  <c r="O302" i="31"/>
  <c r="AD302" i="31"/>
  <c r="BK302" i="31"/>
  <c r="BN302" i="31"/>
  <c r="AV302" i="31"/>
  <c r="L302" i="31"/>
  <c r="AM302" i="31"/>
  <c r="BB302" i="31"/>
  <c r="BE302" i="31"/>
  <c r="AA302" i="31"/>
  <c r="BH302" i="31"/>
  <c r="AY302" i="31"/>
  <c r="BK301" i="31"/>
  <c r="U301" i="31"/>
  <c r="BH301" i="31"/>
  <c r="BB301" i="31"/>
  <c r="R301" i="31"/>
  <c r="AG301" i="31"/>
  <c r="AA301" i="31"/>
  <c r="X301" i="31"/>
  <c r="AD301" i="31"/>
  <c r="AV301" i="31"/>
  <c r="BE301" i="31"/>
  <c r="AM301" i="31"/>
  <c r="O301" i="31"/>
  <c r="AS301" i="31"/>
  <c r="BN301" i="31"/>
  <c r="AJ301" i="31"/>
  <c r="L301" i="31"/>
  <c r="AY301" i="31"/>
  <c r="I301" i="31"/>
  <c r="E156" i="32"/>
  <c r="X300" i="31"/>
  <c r="AA300" i="31"/>
  <c r="L300" i="31"/>
  <c r="R300" i="31"/>
  <c r="BN300" i="31"/>
  <c r="AS300" i="31"/>
  <c r="I300" i="31"/>
  <c r="BH300" i="31"/>
  <c r="AJ300" i="31"/>
  <c r="BE300" i="31"/>
  <c r="U300" i="31"/>
  <c r="O300" i="31"/>
  <c r="AM300" i="31"/>
  <c r="BK300" i="31"/>
  <c r="AV300" i="31"/>
  <c r="BB300" i="31"/>
  <c r="AG300" i="31"/>
  <c r="AY300" i="31"/>
  <c r="AD300" i="31"/>
  <c r="AA293" i="31"/>
  <c r="R293" i="31"/>
  <c r="X293" i="31"/>
  <c r="BN293" i="31"/>
  <c r="BE293" i="31"/>
  <c r="O293" i="31"/>
  <c r="AY293" i="31"/>
  <c r="L293" i="31"/>
  <c r="AG293" i="31"/>
  <c r="I293" i="31"/>
  <c r="U293" i="31"/>
  <c r="AP293" i="31"/>
  <c r="AD293" i="31"/>
  <c r="BH293" i="31"/>
  <c r="G292" i="31"/>
  <c r="AS293" i="31"/>
  <c r="AV293" i="31"/>
  <c r="BB293" i="31"/>
  <c r="BK293" i="31"/>
  <c r="E77" i="32"/>
  <c r="AM297" i="31"/>
  <c r="BQ297" i="31"/>
  <c r="AN296" i="31"/>
  <c r="AD287" i="31"/>
  <c r="BQ287" i="31"/>
  <c r="AG285" i="31"/>
  <c r="BQ286" i="31"/>
  <c r="AD286" i="31"/>
  <c r="AO308" i="31"/>
  <c r="AQ308" i="31" s="1"/>
  <c r="G308" i="31"/>
  <c r="AA272" i="31"/>
  <c r="BQ294" i="31"/>
  <c r="AJ294" i="31"/>
  <c r="AG282" i="31"/>
  <c r="AT296" i="31"/>
  <c r="AS298" i="31"/>
  <c r="BQ302" i="31"/>
  <c r="AP302" i="31"/>
  <c r="BQ301" i="31"/>
  <c r="AP301" i="31"/>
  <c r="AP300" i="31"/>
  <c r="BQ300" i="31"/>
  <c r="BN297" i="31"/>
  <c r="AY297" i="31"/>
  <c r="R297" i="31"/>
  <c r="AG297" i="31"/>
  <c r="BK297" i="31"/>
  <c r="U297" i="31"/>
  <c r="BE297" i="31"/>
  <c r="I297" i="31"/>
  <c r="AA297" i="31"/>
  <c r="AD297" i="31"/>
  <c r="AV297" i="31"/>
  <c r="BH297" i="31"/>
  <c r="L297" i="31"/>
  <c r="O297" i="31"/>
  <c r="AJ297" i="31"/>
  <c r="BB297" i="31"/>
  <c r="X297" i="31"/>
  <c r="E111" i="32"/>
  <c r="AJ287" i="31"/>
  <c r="BQ285" i="31"/>
  <c r="AD285" i="31"/>
  <c r="E103" i="32"/>
  <c r="AA286" i="31"/>
  <c r="AY286" i="31"/>
  <c r="BH286" i="31"/>
  <c r="BK286" i="31"/>
  <c r="U286" i="31"/>
  <c r="BE286" i="31"/>
  <c r="O286" i="31"/>
  <c r="AP286" i="31"/>
  <c r="R286" i="31"/>
  <c r="AV286" i="31"/>
  <c r="AS286" i="31"/>
  <c r="L286" i="31"/>
  <c r="BN286" i="31"/>
  <c r="X286" i="31"/>
  <c r="I286" i="31"/>
  <c r="AM286" i="31"/>
  <c r="BB286" i="31"/>
  <c r="BB272" i="31"/>
  <c r="AS272" i="31"/>
  <c r="BK272" i="31"/>
  <c r="AV272" i="31"/>
  <c r="BN272" i="31"/>
  <c r="BH272" i="31"/>
  <c r="R272" i="31"/>
  <c r="BE272" i="31"/>
  <c r="AM272" i="31"/>
  <c r="O272" i="31"/>
  <c r="AD272" i="31"/>
  <c r="I272" i="31"/>
  <c r="AG272" i="31"/>
  <c r="L272" i="31"/>
  <c r="AY272" i="31"/>
  <c r="AJ272" i="31"/>
  <c r="AP272" i="31"/>
  <c r="E43" i="32"/>
  <c r="BH307" i="31"/>
  <c r="AJ307" i="31"/>
  <c r="AM307" i="31"/>
  <c r="R307" i="31"/>
  <c r="I307" i="31"/>
  <c r="AS307" i="31"/>
  <c r="AV307" i="31"/>
  <c r="BB307" i="31"/>
  <c r="X307" i="31"/>
  <c r="AG307" i="31"/>
  <c r="BK307" i="31"/>
  <c r="BN307" i="31"/>
  <c r="AY307" i="31"/>
  <c r="U307" i="31"/>
  <c r="AD307" i="31"/>
  <c r="AA307" i="31"/>
  <c r="L307" i="31"/>
  <c r="O307" i="31"/>
  <c r="BE307" i="31"/>
  <c r="E134" i="32"/>
  <c r="AP299" i="31"/>
  <c r="BQ299" i="31"/>
  <c r="AN292" i="31"/>
  <c r="AM292" i="31" s="1"/>
  <c r="AM293" i="31"/>
  <c r="AP297" i="31"/>
  <c r="E114" i="32"/>
  <c r="BN285" i="31"/>
  <c r="L285" i="31"/>
  <c r="AS285" i="31"/>
  <c r="AP285" i="31"/>
  <c r="AV285" i="31"/>
  <c r="BE285" i="31"/>
  <c r="I285" i="31"/>
  <c r="AY285" i="31"/>
  <c r="AM285" i="31"/>
  <c r="BH285" i="31"/>
  <c r="X285" i="31"/>
  <c r="U285" i="31"/>
  <c r="BK285" i="31"/>
  <c r="BB285" i="31"/>
  <c r="R285" i="31"/>
  <c r="AA285" i="31"/>
  <c r="O285" i="31"/>
  <c r="I299" i="31"/>
  <c r="BN299" i="31"/>
  <c r="AS299" i="31"/>
  <c r="L299" i="31"/>
  <c r="E174" i="32"/>
  <c r="AA299" i="31"/>
  <c r="U299" i="31"/>
  <c r="AJ299" i="31"/>
  <c r="AV299" i="31"/>
  <c r="AM299" i="31"/>
  <c r="BB299" i="31"/>
  <c r="AG299" i="31"/>
  <c r="R299" i="31"/>
  <c r="AY299" i="31"/>
  <c r="BE299" i="31"/>
  <c r="O299" i="31"/>
  <c r="BK299" i="31"/>
  <c r="X299" i="31"/>
  <c r="BH299" i="31"/>
  <c r="AD299" i="31"/>
  <c r="G69" i="36"/>
  <c r="G61" i="36" s="1"/>
  <c r="E314" i="31"/>
  <c r="BR300" i="31" l="1"/>
  <c r="BP300" i="31"/>
  <c r="BR302" i="31"/>
  <c r="BP302" i="31"/>
  <c r="BP286" i="31"/>
  <c r="BR286" i="31"/>
  <c r="L292" i="31"/>
  <c r="O292" i="31"/>
  <c r="AA292" i="31"/>
  <c r="BH292" i="31"/>
  <c r="AD292" i="31"/>
  <c r="AG292" i="31"/>
  <c r="BB292" i="31"/>
  <c r="X292" i="31"/>
  <c r="BN292" i="31"/>
  <c r="U292" i="31"/>
  <c r="BK292" i="31"/>
  <c r="AV292" i="31"/>
  <c r="R292" i="31"/>
  <c r="AS292" i="31"/>
  <c r="AP292" i="31"/>
  <c r="I292" i="31"/>
  <c r="BE292" i="31"/>
  <c r="AY292" i="31"/>
  <c r="BQ292" i="31"/>
  <c r="AJ292" i="31"/>
  <c r="BP298" i="31"/>
  <c r="BR298" i="31"/>
  <c r="AO314" i="31"/>
  <c r="AQ314" i="31" s="1"/>
  <c r="G314" i="31"/>
  <c r="BR299" i="31"/>
  <c r="BP299" i="31"/>
  <c r="BP285" i="31"/>
  <c r="BR285" i="31"/>
  <c r="E96" i="32"/>
  <c r="R308" i="31"/>
  <c r="AY308" i="31"/>
  <c r="AV308" i="31"/>
  <c r="BN308" i="31"/>
  <c r="I308" i="31"/>
  <c r="BB308" i="31"/>
  <c r="BE308" i="31"/>
  <c r="O308" i="31"/>
  <c r="AS308" i="31"/>
  <c r="AD308" i="31"/>
  <c r="X308" i="31"/>
  <c r="AM308" i="31"/>
  <c r="U308" i="31"/>
  <c r="BK308" i="31"/>
  <c r="L308" i="31"/>
  <c r="AG308" i="31"/>
  <c r="AA308" i="31"/>
  <c r="BH308" i="31"/>
  <c r="AJ308" i="31"/>
  <c r="BR297" i="31"/>
  <c r="BP297" i="31"/>
  <c r="BR293" i="31"/>
  <c r="BP293" i="31"/>
  <c r="BP272" i="31"/>
  <c r="BR272" i="31"/>
  <c r="BR301" i="31"/>
  <c r="BP301" i="31"/>
  <c r="AT438" i="31"/>
  <c r="BP294" i="31"/>
  <c r="BR294" i="31"/>
  <c r="BQ308" i="31"/>
  <c r="AP308" i="31"/>
  <c r="BR287" i="31"/>
  <c r="BP287" i="31"/>
  <c r="BR307" i="31"/>
  <c r="BP307" i="31"/>
  <c r="BP282" i="31"/>
  <c r="BR282" i="31"/>
  <c r="BR308" i="31" l="1"/>
  <c r="BP308" i="31"/>
  <c r="BQ314" i="31"/>
  <c r="AP314" i="31"/>
  <c r="BP292" i="31"/>
  <c r="BR292" i="31"/>
  <c r="E148" i="32"/>
  <c r="AY314" i="31"/>
  <c r="BH314" i="31"/>
  <c r="BN314" i="31"/>
  <c r="AG314" i="31"/>
  <c r="AJ314" i="31"/>
  <c r="BB314" i="31"/>
  <c r="BK314" i="31"/>
  <c r="O314" i="31"/>
  <c r="AA314" i="31"/>
  <c r="AD314" i="31"/>
  <c r="BE314" i="31"/>
  <c r="AM314" i="31"/>
  <c r="X314" i="31"/>
  <c r="R314" i="31"/>
  <c r="AV314" i="31"/>
  <c r="AS314" i="31"/>
  <c r="U314" i="31"/>
  <c r="I314" i="31"/>
  <c r="L314" i="31"/>
  <c r="AQ306" i="31"/>
  <c r="BP314" i="31" l="1"/>
  <c r="BR314" i="31"/>
  <c r="BQ306" i="31"/>
  <c r="G18" i="11" l="1"/>
  <c r="E365" i="31"/>
  <c r="G17" i="11"/>
  <c r="E364" i="31"/>
  <c r="G15" i="11"/>
  <c r="E362" i="31"/>
  <c r="G20" i="11"/>
  <c r="E367" i="31"/>
  <c r="G13" i="11"/>
  <c r="E360" i="31"/>
  <c r="E359" i="31"/>
  <c r="G12" i="11"/>
  <c r="G14" i="11"/>
  <c r="E361" i="31"/>
  <c r="AI361" i="31" l="1"/>
  <c r="AK361" i="31" s="1"/>
  <c r="G361" i="31"/>
  <c r="G360" i="31"/>
  <c r="AI360" i="31"/>
  <c r="AK360" i="31" s="1"/>
  <c r="AI362" i="31"/>
  <c r="AK362" i="31" s="1"/>
  <c r="G362" i="31"/>
  <c r="AI365" i="31"/>
  <c r="AK365" i="31" s="1"/>
  <c r="G365" i="31"/>
  <c r="AI359" i="31"/>
  <c r="AK359" i="31" s="1"/>
  <c r="G359" i="31"/>
  <c r="AI367" i="31"/>
  <c r="AK367" i="31" s="1"/>
  <c r="G367" i="31"/>
  <c r="G364" i="31"/>
  <c r="AI364" i="31"/>
  <c r="AK364" i="31" s="1"/>
  <c r="AJ367" i="31" l="1"/>
  <c r="BQ367" i="31"/>
  <c r="AJ365" i="31"/>
  <c r="BQ365" i="31"/>
  <c r="E206" i="32"/>
  <c r="U360" i="31"/>
  <c r="L360" i="31"/>
  <c r="BK360" i="31"/>
  <c r="BE360" i="31"/>
  <c r="AD360" i="31"/>
  <c r="I360" i="31"/>
  <c r="X360" i="31"/>
  <c r="BB360" i="31"/>
  <c r="AS360" i="31"/>
  <c r="AY360" i="31"/>
  <c r="BH360" i="31"/>
  <c r="O360" i="31"/>
  <c r="AG360" i="31"/>
  <c r="R360" i="31"/>
  <c r="AM360" i="31"/>
  <c r="AA360" i="31"/>
  <c r="BN360" i="31"/>
  <c r="AP360" i="31"/>
  <c r="AV360" i="31"/>
  <c r="AJ364" i="31"/>
  <c r="BQ364" i="31"/>
  <c r="I359" i="31"/>
  <c r="BN359" i="31"/>
  <c r="BE359" i="31"/>
  <c r="AA359" i="31"/>
  <c r="BH359" i="31"/>
  <c r="AV359" i="31"/>
  <c r="U359" i="31"/>
  <c r="AP359" i="31"/>
  <c r="X359" i="31"/>
  <c r="BB359" i="31"/>
  <c r="BK359" i="31"/>
  <c r="O359" i="31"/>
  <c r="AY359" i="31"/>
  <c r="AM359" i="31"/>
  <c r="AG359" i="31"/>
  <c r="AS359" i="31"/>
  <c r="R359" i="31"/>
  <c r="AD359" i="31"/>
  <c r="L359" i="31"/>
  <c r="E182" i="32"/>
  <c r="E199" i="32"/>
  <c r="AA362" i="31"/>
  <c r="L362" i="31"/>
  <c r="BB362" i="31"/>
  <c r="BE362" i="31"/>
  <c r="AS362" i="31"/>
  <c r="U362" i="31"/>
  <c r="AV362" i="31"/>
  <c r="AP362" i="31"/>
  <c r="AM362" i="31"/>
  <c r="AY362" i="31"/>
  <c r="BH362" i="31"/>
  <c r="AG362" i="31"/>
  <c r="X362" i="31"/>
  <c r="AD362" i="31"/>
  <c r="I362" i="31"/>
  <c r="BK362" i="31"/>
  <c r="O362" i="31"/>
  <c r="R362" i="31"/>
  <c r="BN362" i="31"/>
  <c r="E132" i="32"/>
  <c r="AM361" i="31"/>
  <c r="BB361" i="31"/>
  <c r="O361" i="31"/>
  <c r="BK361" i="31"/>
  <c r="BH361" i="31"/>
  <c r="BN361" i="31"/>
  <c r="AP361" i="31"/>
  <c r="AS361" i="31"/>
  <c r="AY361" i="31"/>
  <c r="X361" i="31"/>
  <c r="AA361" i="31"/>
  <c r="BE361" i="31"/>
  <c r="AG361" i="31"/>
  <c r="U361" i="31"/>
  <c r="R361" i="31"/>
  <c r="I361" i="31"/>
  <c r="AV361" i="31"/>
  <c r="L361" i="31"/>
  <c r="AD361" i="31"/>
  <c r="E122" i="32"/>
  <c r="AP364" i="31"/>
  <c r="AG364" i="31"/>
  <c r="AA364" i="31"/>
  <c r="AV364" i="31"/>
  <c r="AS364" i="31"/>
  <c r="BN364" i="31"/>
  <c r="AD364" i="31"/>
  <c r="X364" i="31"/>
  <c r="BH364" i="31"/>
  <c r="BB364" i="31"/>
  <c r="AY364" i="31"/>
  <c r="BK364" i="31"/>
  <c r="I364" i="31"/>
  <c r="R364" i="31"/>
  <c r="L364" i="31"/>
  <c r="U364" i="31"/>
  <c r="O364" i="31"/>
  <c r="BE364" i="31"/>
  <c r="AM364" i="31"/>
  <c r="BQ359" i="31"/>
  <c r="AJ359" i="31"/>
  <c r="AJ362" i="31"/>
  <c r="BQ362" i="31"/>
  <c r="AJ361" i="31"/>
  <c r="BQ361" i="31"/>
  <c r="E179" i="32"/>
  <c r="BE367" i="31"/>
  <c r="AD367" i="31"/>
  <c r="U367" i="31"/>
  <c r="BK367" i="31"/>
  <c r="AG367" i="31"/>
  <c r="AM367" i="31"/>
  <c r="BH367" i="31"/>
  <c r="AA367" i="31"/>
  <c r="AP367" i="31"/>
  <c r="BN367" i="31"/>
  <c r="AS367" i="31"/>
  <c r="I367" i="31"/>
  <c r="X367" i="31"/>
  <c r="R367" i="31"/>
  <c r="BB367" i="31"/>
  <c r="O367" i="31"/>
  <c r="AY367" i="31"/>
  <c r="AV367" i="31"/>
  <c r="L367" i="31"/>
  <c r="E163" i="32"/>
  <c r="L365" i="31"/>
  <c r="AM365" i="31"/>
  <c r="BH365" i="31"/>
  <c r="X365" i="31"/>
  <c r="BB365" i="31"/>
  <c r="AS365" i="31"/>
  <c r="AG365" i="31"/>
  <c r="AY365" i="31"/>
  <c r="BE365" i="31"/>
  <c r="I365" i="31"/>
  <c r="AV365" i="31"/>
  <c r="R365" i="31"/>
  <c r="U365" i="31"/>
  <c r="AA365" i="31"/>
  <c r="AD365" i="31"/>
  <c r="AP365" i="31"/>
  <c r="O365" i="31"/>
  <c r="BK365" i="31"/>
  <c r="BN365" i="31"/>
  <c r="AJ360" i="31"/>
  <c r="BQ360" i="31"/>
  <c r="E69" i="33" l="1"/>
  <c r="BP365" i="31"/>
  <c r="BR365" i="31"/>
  <c r="BP361" i="31"/>
  <c r="BR361" i="31"/>
  <c r="BR364" i="31"/>
  <c r="BP364" i="31"/>
  <c r="BR367" i="31"/>
  <c r="BP367" i="31"/>
  <c r="BP360" i="31"/>
  <c r="BR360" i="31"/>
  <c r="BP362" i="31"/>
  <c r="BR362" i="31"/>
  <c r="BR359" i="31"/>
  <c r="BP359" i="31"/>
  <c r="G113" i="36" l="1"/>
  <c r="G91" i="36"/>
  <c r="G75" i="36"/>
  <c r="G111" i="36"/>
  <c r="G114" i="36"/>
  <c r="G73" i="36"/>
  <c r="G76" i="36"/>
  <c r="G112" i="36"/>
  <c r="D16" i="33"/>
  <c r="G74" i="36" l="1"/>
  <c r="G72" i="36" s="1"/>
  <c r="G110" i="36"/>
  <c r="G16" i="36"/>
  <c r="E261" i="31"/>
  <c r="G115" i="36"/>
  <c r="G44" i="36"/>
  <c r="E289" i="31"/>
  <c r="G45" i="36"/>
  <c r="E290" i="31"/>
  <c r="G59" i="36"/>
  <c r="E304" i="31"/>
  <c r="G43" i="36"/>
  <c r="E288" i="31"/>
  <c r="G13" i="36"/>
  <c r="E258" i="31"/>
  <c r="G12" i="36"/>
  <c r="E257" i="31"/>
  <c r="E262" i="31" l="1"/>
  <c r="AC288" i="31"/>
  <c r="AE288" i="31" s="1"/>
  <c r="G288" i="31"/>
  <c r="AI288" i="31"/>
  <c r="AK288" i="31" s="1"/>
  <c r="AF288" i="31"/>
  <c r="AH288" i="31" s="1"/>
  <c r="AG288" i="31" s="1"/>
  <c r="G19" i="11"/>
  <c r="E366" i="31"/>
  <c r="AL261" i="31"/>
  <c r="AN261" i="31" s="1"/>
  <c r="G261" i="31"/>
  <c r="G15" i="36"/>
  <c r="E260" i="31"/>
  <c r="Q258" i="31"/>
  <c r="S258" i="31" s="1"/>
  <c r="G258" i="31"/>
  <c r="G30" i="36"/>
  <c r="E275" i="31"/>
  <c r="G31" i="36"/>
  <c r="E276" i="31"/>
  <c r="AL290" i="31"/>
  <c r="AN290" i="31" s="1"/>
  <c r="G290" i="31"/>
  <c r="G289" i="31"/>
  <c r="AF289" i="31"/>
  <c r="AH289" i="31" s="1"/>
  <c r="AC289" i="31"/>
  <c r="AE289" i="31" s="1"/>
  <c r="AI289" i="31"/>
  <c r="AK289" i="31" s="1"/>
  <c r="G106" i="36"/>
  <c r="Q257" i="31"/>
  <c r="S257" i="31" s="1"/>
  <c r="G257" i="31"/>
  <c r="AO304" i="31"/>
  <c r="AQ304" i="31" s="1"/>
  <c r="G304" i="31"/>
  <c r="G39" i="36"/>
  <c r="E284" i="31"/>
  <c r="G14" i="36"/>
  <c r="E259" i="31"/>
  <c r="G16" i="11"/>
  <c r="E363" i="31"/>
  <c r="G21" i="36"/>
  <c r="G20" i="36" s="1"/>
  <c r="E266" i="31"/>
  <c r="G24" i="36"/>
  <c r="G23" i="36" s="1"/>
  <c r="E269" i="31"/>
  <c r="G58" i="36"/>
  <c r="G51" i="36" s="1"/>
  <c r="E303" i="31"/>
  <c r="G11" i="11" l="1"/>
  <c r="G91" i="11" s="1"/>
  <c r="E6" i="11" s="1"/>
  <c r="E15" i="5" s="1"/>
  <c r="E17" i="5" s="1"/>
  <c r="E7" i="5" s="1"/>
  <c r="O7" i="31" s="1"/>
  <c r="X7" i="31" s="1"/>
  <c r="AG7" i="31" s="1"/>
  <c r="AP7" i="31" s="1"/>
  <c r="AY7" i="31" s="1"/>
  <c r="BH7" i="31" s="1"/>
  <c r="BN7" i="31" s="1"/>
  <c r="AJ288" i="31"/>
  <c r="W269" i="31"/>
  <c r="Y269" i="31" s="1"/>
  <c r="G269" i="31"/>
  <c r="T269" i="31"/>
  <c r="V269" i="31" s="1"/>
  <c r="Z269" i="31"/>
  <c r="AB269" i="31" s="1"/>
  <c r="G363" i="31"/>
  <c r="AI363" i="31"/>
  <c r="AK363" i="31" s="1"/>
  <c r="AI284" i="31"/>
  <c r="AK284" i="31" s="1"/>
  <c r="AC284" i="31"/>
  <c r="AE284" i="31" s="1"/>
  <c r="AF284" i="31"/>
  <c r="AH284" i="31" s="1"/>
  <c r="G284" i="31"/>
  <c r="R257" i="31"/>
  <c r="BQ257" i="31"/>
  <c r="AV289" i="31"/>
  <c r="BB289" i="31"/>
  <c r="R289" i="31"/>
  <c r="O289" i="31"/>
  <c r="E36" i="32"/>
  <c r="AY289" i="31"/>
  <c r="AS289" i="31"/>
  <c r="BH289" i="31"/>
  <c r="BN289" i="31"/>
  <c r="U289" i="31"/>
  <c r="AM289" i="31"/>
  <c r="BK289" i="31"/>
  <c r="AA289" i="31"/>
  <c r="X289" i="31"/>
  <c r="L289" i="31"/>
  <c r="I289" i="31"/>
  <c r="AP289" i="31"/>
  <c r="BE289" i="31"/>
  <c r="R258" i="31"/>
  <c r="BQ258" i="31"/>
  <c r="G29" i="36"/>
  <c r="E274" i="31"/>
  <c r="BQ288" i="31"/>
  <c r="AD288" i="31"/>
  <c r="E186" i="32"/>
  <c r="O304" i="31"/>
  <c r="L304" i="31"/>
  <c r="AJ304" i="31"/>
  <c r="AV304" i="31"/>
  <c r="AS304" i="31"/>
  <c r="AD304" i="31"/>
  <c r="X304" i="31"/>
  <c r="BH304" i="31"/>
  <c r="AA304" i="31"/>
  <c r="BE304" i="31"/>
  <c r="R304" i="31"/>
  <c r="I304" i="31"/>
  <c r="BB304" i="31"/>
  <c r="AM304" i="31"/>
  <c r="AG304" i="31"/>
  <c r="U304" i="31"/>
  <c r="AY304" i="31"/>
  <c r="BK304" i="31"/>
  <c r="BN304" i="31"/>
  <c r="E41" i="32"/>
  <c r="AJ289" i="31"/>
  <c r="E146" i="32"/>
  <c r="BK290" i="31"/>
  <c r="R290" i="31"/>
  <c r="AS290" i="31"/>
  <c r="AV290" i="31"/>
  <c r="AA290" i="31"/>
  <c r="L290" i="31"/>
  <c r="BE290" i="31"/>
  <c r="AJ290" i="31"/>
  <c r="AP290" i="31"/>
  <c r="BN290" i="31"/>
  <c r="X290" i="31"/>
  <c r="I290" i="31"/>
  <c r="AG290" i="31"/>
  <c r="U290" i="31"/>
  <c r="BH290" i="31"/>
  <c r="O290" i="31"/>
  <c r="BB290" i="31"/>
  <c r="AD290" i="31"/>
  <c r="AY290" i="31"/>
  <c r="T275" i="31"/>
  <c r="V275" i="31" s="1"/>
  <c r="W275" i="31"/>
  <c r="Y275" i="31" s="1"/>
  <c r="G275" i="31"/>
  <c r="Z275" i="31"/>
  <c r="AB275" i="31" s="1"/>
  <c r="Q260" i="31"/>
  <c r="S260" i="31" s="1"/>
  <c r="G260" i="31"/>
  <c r="AJ261" i="31"/>
  <c r="AY261" i="31"/>
  <c r="X261" i="31"/>
  <c r="AD261" i="31"/>
  <c r="AS261" i="31"/>
  <c r="L261" i="31"/>
  <c r="BN261" i="31"/>
  <c r="BH261" i="31"/>
  <c r="BE261" i="31"/>
  <c r="BB261" i="31"/>
  <c r="AA261" i="31"/>
  <c r="AV261" i="31"/>
  <c r="I261" i="31"/>
  <c r="R261" i="31"/>
  <c r="U261" i="31"/>
  <c r="AP261" i="31"/>
  <c r="O261" i="31"/>
  <c r="BK261" i="31"/>
  <c r="AG261" i="31"/>
  <c r="E59" i="32"/>
  <c r="AO303" i="31"/>
  <c r="AQ303" i="31" s="1"/>
  <c r="G303" i="31"/>
  <c r="G266" i="31"/>
  <c r="W266" i="31"/>
  <c r="Y266" i="31" s="1"/>
  <c r="T266" i="31"/>
  <c r="V266" i="31" s="1"/>
  <c r="Z266" i="31"/>
  <c r="AB266" i="31" s="1"/>
  <c r="G259" i="31"/>
  <c r="G256" i="31" s="1"/>
  <c r="Q259" i="31"/>
  <c r="S259" i="31" s="1"/>
  <c r="BQ304" i="31"/>
  <c r="AP304" i="31"/>
  <c r="BQ289" i="31"/>
  <c r="AD289" i="31"/>
  <c r="AN280" i="31"/>
  <c r="AM290" i="31"/>
  <c r="BQ290" i="31"/>
  <c r="BQ261" i="31"/>
  <c r="AN256" i="31"/>
  <c r="AM261" i="31"/>
  <c r="G79" i="36"/>
  <c r="G78" i="36" s="1"/>
  <c r="E316" i="31"/>
  <c r="G38" i="36"/>
  <c r="G35" i="36" s="1"/>
  <c r="E283" i="31"/>
  <c r="E71" i="32"/>
  <c r="O257" i="31"/>
  <c r="AV257" i="31"/>
  <c r="AA257" i="31"/>
  <c r="BB257" i="31"/>
  <c r="I257" i="31"/>
  <c r="AS257" i="31"/>
  <c r="BE257" i="31"/>
  <c r="AP257" i="31"/>
  <c r="X257" i="31"/>
  <c r="AM257" i="31"/>
  <c r="U257" i="31"/>
  <c r="AG257" i="31"/>
  <c r="L257" i="31"/>
  <c r="BK257" i="31"/>
  <c r="AY257" i="31"/>
  <c r="BH257" i="31"/>
  <c r="BN257" i="31"/>
  <c r="AJ257" i="31"/>
  <c r="AD257" i="31"/>
  <c r="G28" i="36"/>
  <c r="E273" i="31"/>
  <c r="AG289" i="31"/>
  <c r="AI276" i="31"/>
  <c r="AK276" i="31" s="1"/>
  <c r="AC276" i="31"/>
  <c r="AE276" i="31" s="1"/>
  <c r="AF276" i="31"/>
  <c r="AH276" i="31" s="1"/>
  <c r="G276" i="31"/>
  <c r="L258" i="31"/>
  <c r="AA258" i="31"/>
  <c r="AM258" i="31"/>
  <c r="U258" i="31"/>
  <c r="BK258" i="31"/>
  <c r="O258" i="31"/>
  <c r="X258" i="31"/>
  <c r="AY258" i="31"/>
  <c r="AJ258" i="31"/>
  <c r="AS258" i="31"/>
  <c r="AG258" i="31"/>
  <c r="AD258" i="31"/>
  <c r="BB258" i="31"/>
  <c r="BN258" i="31"/>
  <c r="BE258" i="31"/>
  <c r="BH258" i="31"/>
  <c r="AV258" i="31"/>
  <c r="I258" i="31"/>
  <c r="AP258" i="31"/>
  <c r="E84" i="32"/>
  <c r="G366" i="31"/>
  <c r="AI366" i="31"/>
  <c r="AK366" i="31" s="1"/>
  <c r="E45" i="32"/>
  <c r="BE288" i="31"/>
  <c r="AS288" i="31"/>
  <c r="X288" i="31"/>
  <c r="BB288" i="31"/>
  <c r="BK288" i="31"/>
  <c r="AM288" i="31"/>
  <c r="BN288" i="31"/>
  <c r="AP288" i="31"/>
  <c r="BH288" i="31"/>
  <c r="AY288" i="31"/>
  <c r="I288" i="31"/>
  <c r="AA288" i="31"/>
  <c r="AV288" i="31"/>
  <c r="O288" i="31"/>
  <c r="U288" i="31"/>
  <c r="R288" i="31"/>
  <c r="L288" i="31"/>
  <c r="AD256" i="31" l="1"/>
  <c r="BN256" i="31"/>
  <c r="AG256" i="31"/>
  <c r="L256" i="31"/>
  <c r="BE256" i="31"/>
  <c r="AS256" i="31"/>
  <c r="BB256" i="31"/>
  <c r="U256" i="31"/>
  <c r="X256" i="31"/>
  <c r="AA256" i="31"/>
  <c r="BH256" i="31"/>
  <c r="AJ256" i="31"/>
  <c r="O256" i="31"/>
  <c r="AY256" i="31"/>
  <c r="AP256" i="31"/>
  <c r="I256" i="31"/>
  <c r="AV256" i="31"/>
  <c r="BK256" i="31"/>
  <c r="E44" i="32"/>
  <c r="R366" i="31"/>
  <c r="BE366" i="31"/>
  <c r="BK366" i="31"/>
  <c r="AD366" i="31"/>
  <c r="BN366" i="31"/>
  <c r="AP366" i="31"/>
  <c r="AS366" i="31"/>
  <c r="AY366" i="31"/>
  <c r="L366" i="31"/>
  <c r="X366" i="31"/>
  <c r="AA366" i="31"/>
  <c r="I366" i="31"/>
  <c r="BH366" i="31"/>
  <c r="AG366" i="31"/>
  <c r="O366" i="31"/>
  <c r="BB366" i="31"/>
  <c r="AV366" i="31"/>
  <c r="U366" i="31"/>
  <c r="AM366" i="31"/>
  <c r="AJ276" i="31"/>
  <c r="AK271" i="31"/>
  <c r="AN438" i="31"/>
  <c r="AM256" i="31"/>
  <c r="E27" i="32"/>
  <c r="AM276" i="31"/>
  <c r="U276" i="31"/>
  <c r="AP276" i="31"/>
  <c r="AA276" i="31"/>
  <c r="BN276" i="31"/>
  <c r="BB276" i="31"/>
  <c r="AY276" i="31"/>
  <c r="R276" i="31"/>
  <c r="BE276" i="31"/>
  <c r="BK276" i="31"/>
  <c r="BH276" i="31"/>
  <c r="AV276" i="31"/>
  <c r="X276" i="31"/>
  <c r="I276" i="31"/>
  <c r="L276" i="31"/>
  <c r="AS276" i="31"/>
  <c r="O276" i="31"/>
  <c r="AF283" i="31"/>
  <c r="AH283" i="31" s="1"/>
  <c r="AI283" i="31"/>
  <c r="AK283" i="31" s="1"/>
  <c r="AC283" i="31"/>
  <c r="AE283" i="31" s="1"/>
  <c r="G283" i="31"/>
  <c r="G316" i="31"/>
  <c r="AO316" i="31"/>
  <c r="AQ316" i="31" s="1"/>
  <c r="AJ366" i="31"/>
  <c r="BQ366" i="31"/>
  <c r="AE271" i="31"/>
  <c r="BQ276" i="31"/>
  <c r="AD276" i="31"/>
  <c r="AB265" i="31"/>
  <c r="AA266" i="31"/>
  <c r="E198" i="32"/>
  <c r="R303" i="31"/>
  <c r="AV303" i="31"/>
  <c r="AD303" i="31"/>
  <c r="U303" i="31"/>
  <c r="O303" i="31"/>
  <c r="AY303" i="31"/>
  <c r="AM303" i="31"/>
  <c r="AJ303" i="31"/>
  <c r="X303" i="31"/>
  <c r="L303" i="31"/>
  <c r="BN303" i="31"/>
  <c r="I303" i="31"/>
  <c r="BK303" i="31"/>
  <c r="AA303" i="31"/>
  <c r="BE303" i="31"/>
  <c r="AS303" i="31"/>
  <c r="BH303" i="31"/>
  <c r="BB303" i="31"/>
  <c r="AG303" i="31"/>
  <c r="E21" i="32"/>
  <c r="G296" i="31"/>
  <c r="AA275" i="31"/>
  <c r="W274" i="31"/>
  <c r="Y274" i="31" s="1"/>
  <c r="T274" i="31"/>
  <c r="V274" i="31" s="1"/>
  <c r="Z274" i="31"/>
  <c r="AB274" i="31" s="1"/>
  <c r="G274" i="31"/>
  <c r="AJ284" i="31"/>
  <c r="BQ269" i="31"/>
  <c r="U269" i="31"/>
  <c r="V268" i="31"/>
  <c r="G32" i="36"/>
  <c r="E277" i="31"/>
  <c r="BN284" i="31"/>
  <c r="AY284" i="31"/>
  <c r="X284" i="31"/>
  <c r="BH284" i="31"/>
  <c r="E16" i="32"/>
  <c r="I284" i="31"/>
  <c r="BB284" i="31"/>
  <c r="AA284" i="31"/>
  <c r="AP284" i="31"/>
  <c r="AS284" i="31"/>
  <c r="U284" i="31"/>
  <c r="L284" i="31"/>
  <c r="AM284" i="31"/>
  <c r="AV284" i="31"/>
  <c r="BK284" i="31"/>
  <c r="BE284" i="31"/>
  <c r="R284" i="31"/>
  <c r="O284" i="31"/>
  <c r="AJ363" i="31"/>
  <c r="BQ363" i="31"/>
  <c r="AK358" i="31"/>
  <c r="I269" i="31"/>
  <c r="AG269" i="31"/>
  <c r="BH269" i="31"/>
  <c r="R269" i="31"/>
  <c r="BN269" i="31"/>
  <c r="AY269" i="31"/>
  <c r="AV269" i="31"/>
  <c r="AP269" i="31"/>
  <c r="BK269" i="31"/>
  <c r="AD269" i="31"/>
  <c r="L269" i="31"/>
  <c r="O269" i="31"/>
  <c r="AM269" i="31"/>
  <c r="BB269" i="31"/>
  <c r="AJ269" i="31"/>
  <c r="G268" i="31"/>
  <c r="BE269" i="31"/>
  <c r="AS269" i="31"/>
  <c r="E67" i="32"/>
  <c r="V265" i="31"/>
  <c r="U266" i="31"/>
  <c r="BQ266" i="31"/>
  <c r="AP303" i="31"/>
  <c r="BQ303" i="31"/>
  <c r="AQ296" i="31"/>
  <c r="BP261" i="31"/>
  <c r="BR261" i="31"/>
  <c r="BQ259" i="31"/>
  <c r="R259" i="31"/>
  <c r="Y265" i="31"/>
  <c r="X266" i="31"/>
  <c r="BE260" i="31"/>
  <c r="AY260" i="31"/>
  <c r="AD260" i="31"/>
  <c r="L260" i="31"/>
  <c r="AV260" i="31"/>
  <c r="AP260" i="31"/>
  <c r="X260" i="31"/>
  <c r="AS260" i="31"/>
  <c r="BH260" i="31"/>
  <c r="U260" i="31"/>
  <c r="BN260" i="31"/>
  <c r="BB260" i="31"/>
  <c r="AG260" i="31"/>
  <c r="I260" i="31"/>
  <c r="AJ260" i="31"/>
  <c r="BK260" i="31"/>
  <c r="AM260" i="31"/>
  <c r="O260" i="31"/>
  <c r="AA260" i="31"/>
  <c r="E82" i="32"/>
  <c r="X275" i="31"/>
  <c r="BP258" i="31"/>
  <c r="BR258" i="31"/>
  <c r="S256" i="31"/>
  <c r="AG284" i="31"/>
  <c r="O363" i="31"/>
  <c r="AD363" i="31"/>
  <c r="BE363" i="31"/>
  <c r="AY363" i="31"/>
  <c r="AA363" i="31"/>
  <c r="E31" i="32"/>
  <c r="R363" i="31"/>
  <c r="AM363" i="31"/>
  <c r="AG363" i="31"/>
  <c r="BH363" i="31"/>
  <c r="I363" i="31"/>
  <c r="BB363" i="31"/>
  <c r="AP363" i="31"/>
  <c r="L363" i="31"/>
  <c r="AV363" i="31"/>
  <c r="BK363" i="31"/>
  <c r="X363" i="31"/>
  <c r="U363" i="31"/>
  <c r="AS363" i="31"/>
  <c r="BN363" i="31"/>
  <c r="G358" i="31"/>
  <c r="Y268" i="31"/>
  <c r="X269" i="31"/>
  <c r="BR304" i="31"/>
  <c r="BP304" i="31"/>
  <c r="BK275" i="31"/>
  <c r="AP275" i="31"/>
  <c r="AM275" i="31"/>
  <c r="BH275" i="31"/>
  <c r="BB275" i="31"/>
  <c r="BE275" i="31"/>
  <c r="BN275" i="31"/>
  <c r="AV275" i="31"/>
  <c r="E65" i="32"/>
  <c r="R275" i="31"/>
  <c r="AY275" i="31"/>
  <c r="AD275" i="31"/>
  <c r="AS275" i="31"/>
  <c r="AJ275" i="31"/>
  <c r="I275" i="31"/>
  <c r="L275" i="31"/>
  <c r="AG275" i="31"/>
  <c r="O275" i="31"/>
  <c r="AH271" i="31"/>
  <c r="AG276" i="31"/>
  <c r="Z273" i="31"/>
  <c r="AB273" i="31" s="1"/>
  <c r="W273" i="31"/>
  <c r="Y273" i="31" s="1"/>
  <c r="G273" i="31"/>
  <c r="T273" i="31"/>
  <c r="V273" i="31" s="1"/>
  <c r="BP290" i="31"/>
  <c r="BR290" i="31"/>
  <c r="BR289" i="31"/>
  <c r="BP289" i="31"/>
  <c r="E72" i="32"/>
  <c r="AJ259" i="31"/>
  <c r="AY259" i="31"/>
  <c r="AD259" i="31"/>
  <c r="AS259" i="31"/>
  <c r="BK259" i="31"/>
  <c r="BB259" i="31"/>
  <c r="AP259" i="31"/>
  <c r="O259" i="31"/>
  <c r="BN259" i="31"/>
  <c r="I259" i="31"/>
  <c r="L259" i="31"/>
  <c r="BH259" i="31"/>
  <c r="AA259" i="31"/>
  <c r="AV259" i="31"/>
  <c r="AM259" i="31"/>
  <c r="AG259" i="31"/>
  <c r="X259" i="31"/>
  <c r="BE259" i="31"/>
  <c r="U259" i="31"/>
  <c r="AS266" i="31"/>
  <c r="G265" i="31"/>
  <c r="AJ266" i="31"/>
  <c r="BH266" i="31"/>
  <c r="R266" i="31"/>
  <c r="I266" i="31"/>
  <c r="AY266" i="31"/>
  <c r="BB266" i="31"/>
  <c r="BN266" i="31"/>
  <c r="AD266" i="31"/>
  <c r="BE266" i="31"/>
  <c r="AV266" i="31"/>
  <c r="L266" i="31"/>
  <c r="AP266" i="31"/>
  <c r="BK266" i="31"/>
  <c r="O266" i="31"/>
  <c r="AM266" i="31"/>
  <c r="AG266" i="31"/>
  <c r="E42" i="32"/>
  <c r="R260" i="31"/>
  <c r="BQ260" i="31"/>
  <c r="U275" i="31"/>
  <c r="BQ275" i="31"/>
  <c r="BP288" i="31"/>
  <c r="BR288" i="31"/>
  <c r="BP257" i="31"/>
  <c r="BR257" i="31"/>
  <c r="BQ284" i="31"/>
  <c r="AD284" i="31"/>
  <c r="AA269" i="31"/>
  <c r="AB268" i="31"/>
  <c r="X268" i="31" l="1"/>
  <c r="E70" i="33"/>
  <c r="D17" i="33" s="1"/>
  <c r="AA268" i="31"/>
  <c r="BR275" i="31"/>
  <c r="BP275" i="31"/>
  <c r="AD273" i="31"/>
  <c r="BH273" i="31"/>
  <c r="L273" i="31"/>
  <c r="BE273" i="31"/>
  <c r="BB273" i="31"/>
  <c r="AS273" i="31"/>
  <c r="AP273" i="31"/>
  <c r="BK273" i="31"/>
  <c r="BN273" i="31"/>
  <c r="AJ273" i="31"/>
  <c r="AV273" i="31"/>
  <c r="AM273" i="31"/>
  <c r="AG273" i="31"/>
  <c r="O273" i="31"/>
  <c r="AY273" i="31"/>
  <c r="I273" i="31"/>
  <c r="R273" i="31"/>
  <c r="E22" i="32"/>
  <c r="AH263" i="31"/>
  <c r="AD358" i="31"/>
  <c r="AM358" i="31"/>
  <c r="AS358" i="31"/>
  <c r="BB358" i="31"/>
  <c r="R358" i="31"/>
  <c r="AY358" i="31"/>
  <c r="L358" i="31"/>
  <c r="BK358" i="31"/>
  <c r="I358" i="31"/>
  <c r="BN358" i="31"/>
  <c r="AG358" i="31"/>
  <c r="BE358" i="31"/>
  <c r="X358" i="31"/>
  <c r="AV358" i="31"/>
  <c r="U358" i="31"/>
  <c r="BH358" i="31"/>
  <c r="AP358" i="31"/>
  <c r="AA358" i="31"/>
  <c r="O358" i="31"/>
  <c r="AQ438" i="31"/>
  <c r="AP296" i="31"/>
  <c r="BQ296" i="31"/>
  <c r="BP363" i="31"/>
  <c r="BR363" i="31"/>
  <c r="X274" i="31"/>
  <c r="BR276" i="31"/>
  <c r="BP276" i="31"/>
  <c r="AD283" i="31"/>
  <c r="BQ283" i="31"/>
  <c r="AE280" i="31"/>
  <c r="AK263" i="31"/>
  <c r="E67" i="33"/>
  <c r="AJ265" i="31"/>
  <c r="BE265" i="31"/>
  <c r="AG265" i="31"/>
  <c r="O265" i="31"/>
  <c r="AS265" i="31"/>
  <c r="AP265" i="31"/>
  <c r="BH265" i="31"/>
  <c r="BN265" i="31"/>
  <c r="AM265" i="31"/>
  <c r="BB265" i="31"/>
  <c r="R265" i="31"/>
  <c r="I265" i="31"/>
  <c r="AY265" i="31"/>
  <c r="AD265" i="31"/>
  <c r="L265" i="31"/>
  <c r="AV265" i="31"/>
  <c r="BK265" i="31"/>
  <c r="X273" i="31"/>
  <c r="X265" i="31"/>
  <c r="BR303" i="31"/>
  <c r="BP303" i="31"/>
  <c r="U265" i="31"/>
  <c r="BQ265" i="31"/>
  <c r="U268" i="31"/>
  <c r="BQ268" i="31"/>
  <c r="AS274" i="31"/>
  <c r="L274" i="31"/>
  <c r="BN274" i="31"/>
  <c r="BH274" i="31"/>
  <c r="AJ274" i="31"/>
  <c r="R274" i="31"/>
  <c r="AG274" i="31"/>
  <c r="I274" i="31"/>
  <c r="BB274" i="31"/>
  <c r="O274" i="31"/>
  <c r="AD274" i="31"/>
  <c r="AV274" i="31"/>
  <c r="AM274" i="31"/>
  <c r="AP274" i="31"/>
  <c r="BE274" i="31"/>
  <c r="AY274" i="31"/>
  <c r="BK274" i="31"/>
  <c r="E19" i="32"/>
  <c r="AA265" i="31"/>
  <c r="AE263" i="31"/>
  <c r="BQ316" i="31"/>
  <c r="AP316" i="31"/>
  <c r="AJ283" i="31"/>
  <c r="AK280" i="31"/>
  <c r="BR260" i="31"/>
  <c r="BP260" i="31"/>
  <c r="AA273" i="31"/>
  <c r="S438" i="31"/>
  <c r="BQ256" i="31"/>
  <c r="R256" i="31"/>
  <c r="AA274" i="31"/>
  <c r="AA296" i="31"/>
  <c r="AG296" i="31"/>
  <c r="BK296" i="31"/>
  <c r="AD296" i="31"/>
  <c r="AV296" i="31"/>
  <c r="X296" i="31"/>
  <c r="AJ296" i="31"/>
  <c r="BN296" i="31"/>
  <c r="BE296" i="31"/>
  <c r="O296" i="31"/>
  <c r="U296" i="31"/>
  <c r="L296" i="31"/>
  <c r="AY296" i="31"/>
  <c r="BB296" i="31"/>
  <c r="BH296" i="31"/>
  <c r="R296" i="31"/>
  <c r="I296" i="31"/>
  <c r="AM296" i="31"/>
  <c r="AS296" i="31"/>
  <c r="BP366" i="31"/>
  <c r="BR366" i="31"/>
  <c r="G306" i="31"/>
  <c r="BK316" i="31"/>
  <c r="BN316" i="31"/>
  <c r="AJ316" i="31"/>
  <c r="AS316" i="31"/>
  <c r="AA316" i="31"/>
  <c r="R316" i="31"/>
  <c r="O316" i="31"/>
  <c r="AD316" i="31"/>
  <c r="AG316" i="31"/>
  <c r="BE316" i="31"/>
  <c r="AV316" i="31"/>
  <c r="AM316" i="31"/>
  <c r="BH316" i="31"/>
  <c r="U316" i="31"/>
  <c r="I316" i="31"/>
  <c r="BB316" i="31"/>
  <c r="AY316" i="31"/>
  <c r="L316" i="31"/>
  <c r="X316" i="31"/>
  <c r="E75" i="32"/>
  <c r="AG283" i="31"/>
  <c r="AH280" i="31"/>
  <c r="BR284" i="31"/>
  <c r="BP284" i="31"/>
  <c r="U273" i="31"/>
  <c r="BQ273" i="31"/>
  <c r="BP259" i="31"/>
  <c r="BR259" i="31"/>
  <c r="G33" i="36"/>
  <c r="G26" i="36" s="1"/>
  <c r="G22" i="36" s="1"/>
  <c r="G18" i="36" s="1"/>
  <c r="G11" i="36" s="1"/>
  <c r="E278" i="31"/>
  <c r="BR266" i="31"/>
  <c r="BP266" i="31"/>
  <c r="BN268" i="31"/>
  <c r="AJ268" i="31"/>
  <c r="AM268" i="31"/>
  <c r="BE268" i="31"/>
  <c r="AV268" i="31"/>
  <c r="AD268" i="31"/>
  <c r="BH268" i="31"/>
  <c r="BB268" i="31"/>
  <c r="R268" i="31"/>
  <c r="AP268" i="31"/>
  <c r="L268" i="31"/>
  <c r="I268" i="31"/>
  <c r="BK268" i="31"/>
  <c r="AG268" i="31"/>
  <c r="AY268" i="31"/>
  <c r="O268" i="31"/>
  <c r="AS268" i="31"/>
  <c r="AJ358" i="31"/>
  <c r="BQ358" i="31"/>
  <c r="Z277" i="31"/>
  <c r="AB277" i="31" s="1"/>
  <c r="G277" i="31"/>
  <c r="T277" i="31"/>
  <c r="V277" i="31" s="1"/>
  <c r="W277" i="31"/>
  <c r="Y277" i="31" s="1"/>
  <c r="BP269" i="31"/>
  <c r="BR269" i="31"/>
  <c r="BQ274" i="31"/>
  <c r="U274" i="31"/>
  <c r="AM283" i="31"/>
  <c r="BK283" i="31"/>
  <c r="BB283" i="31"/>
  <c r="BH283" i="31"/>
  <c r="BN283" i="31"/>
  <c r="AA283" i="31"/>
  <c r="L283" i="31"/>
  <c r="I283" i="31"/>
  <c r="O283" i="31"/>
  <c r="AY283" i="31"/>
  <c r="AS283" i="31"/>
  <c r="AP283" i="31"/>
  <c r="U283" i="31"/>
  <c r="E32" i="32"/>
  <c r="AV283" i="31"/>
  <c r="X283" i="31"/>
  <c r="R283" i="31"/>
  <c r="BE283" i="31"/>
  <c r="G280" i="31"/>
  <c r="S439" i="31" l="1"/>
  <c r="X277" i="31"/>
  <c r="BQ277" i="31"/>
  <c r="U277" i="31"/>
  <c r="L277" i="31"/>
  <c r="BB277" i="31"/>
  <c r="BE277" i="31"/>
  <c r="AS277" i="31"/>
  <c r="BN277" i="31"/>
  <c r="AY277" i="31"/>
  <c r="R277" i="31"/>
  <c r="AM277" i="31"/>
  <c r="BK277" i="31"/>
  <c r="AP277" i="31"/>
  <c r="AG277" i="31"/>
  <c r="O277" i="31"/>
  <c r="BH277" i="31"/>
  <c r="E69" i="32"/>
  <c r="I277" i="31"/>
  <c r="AJ277" i="31"/>
  <c r="AV277" i="31"/>
  <c r="AD277" i="31"/>
  <c r="BP358" i="31"/>
  <c r="BR358" i="31"/>
  <c r="BR273" i="31"/>
  <c r="BP273" i="31"/>
  <c r="AG280" i="31"/>
  <c r="BR268" i="31"/>
  <c r="BP268" i="31"/>
  <c r="BP283" i="31"/>
  <c r="BR283" i="31"/>
  <c r="BP296" i="31"/>
  <c r="BR296" i="31"/>
  <c r="BR274" i="31"/>
  <c r="BP274" i="31"/>
  <c r="BH280" i="31"/>
  <c r="AP280" i="31"/>
  <c r="BE280" i="31"/>
  <c r="BB280" i="31"/>
  <c r="U280" i="31"/>
  <c r="AA280" i="31"/>
  <c r="X280" i="31"/>
  <c r="BK280" i="31"/>
  <c r="AY280" i="31"/>
  <c r="I280" i="31"/>
  <c r="AS280" i="31"/>
  <c r="AV280" i="31"/>
  <c r="O280" i="31"/>
  <c r="L280" i="31"/>
  <c r="R280" i="31"/>
  <c r="BN280" i="31"/>
  <c r="AM280" i="31"/>
  <c r="AA277" i="31"/>
  <c r="T278" i="31"/>
  <c r="V278" i="31" s="1"/>
  <c r="V271" i="31" s="1"/>
  <c r="Z278" i="31"/>
  <c r="AB278" i="31" s="1"/>
  <c r="W278" i="31"/>
  <c r="Y278" i="31" s="1"/>
  <c r="G278" i="31"/>
  <c r="G271" i="31" s="1"/>
  <c r="BR316" i="31"/>
  <c r="BP316" i="31"/>
  <c r="AK438" i="31"/>
  <c r="O306" i="31"/>
  <c r="BN306" i="31"/>
  <c r="AG306" i="31"/>
  <c r="AA306" i="31"/>
  <c r="R306" i="31"/>
  <c r="X306" i="31"/>
  <c r="BB306" i="31"/>
  <c r="L306" i="31"/>
  <c r="BE306" i="31"/>
  <c r="U306" i="31"/>
  <c r="AV306" i="31"/>
  <c r="AJ306" i="31"/>
  <c r="BK306" i="31"/>
  <c r="AS306" i="31"/>
  <c r="I306" i="31"/>
  <c r="AD306" i="31"/>
  <c r="AY306" i="31"/>
  <c r="BH306" i="31"/>
  <c r="AM306" i="31"/>
  <c r="AP306" i="31"/>
  <c r="BP306" i="31"/>
  <c r="BR306" i="31"/>
  <c r="AJ280" i="31"/>
  <c r="E68" i="33"/>
  <c r="E66" i="33"/>
  <c r="BP256" i="31"/>
  <c r="BR256" i="31"/>
  <c r="AE438" i="31"/>
  <c r="BR265" i="31"/>
  <c r="BP265" i="31"/>
  <c r="D14" i="33"/>
  <c r="BQ280" i="31"/>
  <c r="AD280" i="31"/>
  <c r="AH438" i="31"/>
  <c r="X278" i="31" l="1"/>
  <c r="AA278" i="31"/>
  <c r="O271" i="31"/>
  <c r="L271" i="31"/>
  <c r="BB271" i="31"/>
  <c r="BE271" i="31"/>
  <c r="BN271" i="31"/>
  <c r="AM271" i="31"/>
  <c r="R271" i="31"/>
  <c r="AS271" i="31"/>
  <c r="AP271" i="31"/>
  <c r="BH271" i="31"/>
  <c r="AV271" i="31"/>
  <c r="I271" i="31"/>
  <c r="BK271" i="31"/>
  <c r="AY271" i="31"/>
  <c r="G263" i="31"/>
  <c r="AG271" i="31"/>
  <c r="AD271" i="31"/>
  <c r="AJ271" i="31"/>
  <c r="BR277" i="31"/>
  <c r="BP277" i="31"/>
  <c r="D15" i="33"/>
  <c r="BP280" i="31"/>
  <c r="BR280" i="31"/>
  <c r="AB271" i="31"/>
  <c r="U278" i="31"/>
  <c r="BQ278" i="31"/>
  <c r="U271" i="31"/>
  <c r="BQ271" i="31"/>
  <c r="V263" i="31"/>
  <c r="D13" i="33"/>
  <c r="Y271" i="31"/>
  <c r="BB278" i="31"/>
  <c r="BH278" i="31"/>
  <c r="AM278" i="31"/>
  <c r="BN278" i="31"/>
  <c r="BE278" i="31"/>
  <c r="AY278" i="31"/>
  <c r="BK278" i="31"/>
  <c r="AD278" i="31"/>
  <c r="I278" i="31"/>
  <c r="L278" i="31"/>
  <c r="AP278" i="31"/>
  <c r="AJ278" i="31"/>
  <c r="AV278" i="31"/>
  <c r="R278" i="31"/>
  <c r="O278" i="31"/>
  <c r="AS278" i="31"/>
  <c r="AG278" i="31"/>
  <c r="E12" i="32"/>
  <c r="BP278" i="31" l="1"/>
  <c r="BR278" i="31"/>
  <c r="E65" i="33"/>
  <c r="E289" i="32"/>
  <c r="U263" i="31"/>
  <c r="V438" i="31"/>
  <c r="BP271" i="31"/>
  <c r="BR271" i="31"/>
  <c r="AA271" i="31"/>
  <c r="AB263" i="31"/>
  <c r="G254" i="31"/>
  <c r="G438" i="31" s="1"/>
  <c r="BK263" i="31"/>
  <c r="I263" i="31"/>
  <c r="R263" i="31"/>
  <c r="BH263" i="31"/>
  <c r="L263" i="31"/>
  <c r="AY263" i="31"/>
  <c r="AS263" i="31"/>
  <c r="BN263" i="31"/>
  <c r="BB263" i="31"/>
  <c r="BE263" i="31"/>
  <c r="AP263" i="31"/>
  <c r="AM263" i="31"/>
  <c r="O263" i="31"/>
  <c r="AV263" i="31"/>
  <c r="AD263" i="31"/>
  <c r="AG263" i="31"/>
  <c r="AJ263" i="31"/>
  <c r="X271" i="31"/>
  <c r="Y263" i="31"/>
  <c r="BE438" i="31" l="1"/>
  <c r="AY438" i="31"/>
  <c r="AV438" i="31"/>
  <c r="BB438" i="31"/>
  <c r="L438" i="31"/>
  <c r="E60" i="33"/>
  <c r="E62" i="33" s="1"/>
  <c r="BH438" i="31"/>
  <c r="O438" i="31"/>
  <c r="BN438" i="31"/>
  <c r="I438" i="31"/>
  <c r="I439" i="31" s="1"/>
  <c r="BK438" i="31"/>
  <c r="AS438" i="31"/>
  <c r="AM438" i="31"/>
  <c r="AP438" i="31"/>
  <c r="R438" i="31"/>
  <c r="AJ438" i="31"/>
  <c r="AG438" i="31"/>
  <c r="AD438" i="31"/>
  <c r="U438" i="31"/>
  <c r="V439" i="31"/>
  <c r="U254" i="31"/>
  <c r="X263" i="31"/>
  <c r="AA263" i="31"/>
  <c r="BQ263" i="31"/>
  <c r="F195" i="32"/>
  <c r="F85" i="32"/>
  <c r="F133" i="32"/>
  <c r="F187" i="32"/>
  <c r="F53" i="32"/>
  <c r="F144" i="32"/>
  <c r="F35" i="32"/>
  <c r="F54" i="32"/>
  <c r="F227" i="32"/>
  <c r="F120" i="32"/>
  <c r="F190" i="32"/>
  <c r="F98" i="32"/>
  <c r="F159" i="32"/>
  <c r="F99" i="32"/>
  <c r="F166" i="32"/>
  <c r="F106" i="32"/>
  <c r="F66" i="32"/>
  <c r="F91" i="32"/>
  <c r="F104" i="32"/>
  <c r="F181" i="32"/>
  <c r="F81" i="32"/>
  <c r="F28" i="32"/>
  <c r="F204" i="32"/>
  <c r="F170" i="32"/>
  <c r="F230" i="32"/>
  <c r="F131" i="32"/>
  <c r="F24" i="32"/>
  <c r="F137" i="32"/>
  <c r="F157" i="32"/>
  <c r="F244" i="32"/>
  <c r="F46" i="32"/>
  <c r="F217" i="32"/>
  <c r="F115" i="32"/>
  <c r="F48" i="32"/>
  <c r="F192" i="32"/>
  <c r="F64" i="32"/>
  <c r="F15" i="32"/>
  <c r="F76" i="32"/>
  <c r="F176" i="32"/>
  <c r="F212" i="32"/>
  <c r="F92" i="32"/>
  <c r="F17" i="32"/>
  <c r="F128" i="32"/>
  <c r="F160" i="32"/>
  <c r="F241" i="32"/>
  <c r="F18" i="32"/>
  <c r="F79" i="32"/>
  <c r="F100" i="32"/>
  <c r="F238" i="32"/>
  <c r="F105" i="32"/>
  <c r="F202" i="32"/>
  <c r="F165" i="32"/>
  <c r="F147" i="32"/>
  <c r="F39" i="32"/>
  <c r="F123" i="32"/>
  <c r="F216" i="32"/>
  <c r="F172" i="32"/>
  <c r="F139" i="32"/>
  <c r="F247" i="32"/>
  <c r="F141" i="32"/>
  <c r="F191" i="32"/>
  <c r="F169" i="32"/>
  <c r="F222" i="32"/>
  <c r="F175" i="32"/>
  <c r="E293" i="32"/>
  <c r="G289" i="32" s="1"/>
  <c r="F33" i="32"/>
  <c r="F57" i="32"/>
  <c r="F218" i="32"/>
  <c r="F215" i="32"/>
  <c r="F118" i="32"/>
  <c r="F255" i="32"/>
  <c r="F40" i="32"/>
  <c r="F221" i="32"/>
  <c r="F162" i="32"/>
  <c r="F97" i="32"/>
  <c r="F142" i="32"/>
  <c r="F167" i="32"/>
  <c r="F266" i="32"/>
  <c r="F259" i="32"/>
  <c r="F152" i="32"/>
  <c r="F154" i="32"/>
  <c r="F130" i="32"/>
  <c r="F23" i="32"/>
  <c r="F249" i="32"/>
  <c r="F193" i="32"/>
  <c r="F93" i="32"/>
  <c r="F226" i="32"/>
  <c r="F50" i="32"/>
  <c r="F37" i="32"/>
  <c r="F107" i="32"/>
  <c r="F248" i="32"/>
  <c r="F113" i="32"/>
  <c r="F29" i="32"/>
  <c r="F94" i="32"/>
  <c r="F225" i="32"/>
  <c r="F119" i="32"/>
  <c r="F264" i="32"/>
  <c r="F117" i="32"/>
  <c r="F102" i="32"/>
  <c r="F78" i="32"/>
  <c r="F214" i="32"/>
  <c r="F207" i="32"/>
  <c r="F124" i="32"/>
  <c r="F194" i="32"/>
  <c r="F224" i="32"/>
  <c r="F211" i="32"/>
  <c r="F189" i="32"/>
  <c r="F153" i="32"/>
  <c r="F83" i="32"/>
  <c r="F246" i="32"/>
  <c r="F268" i="32"/>
  <c r="F240" i="32"/>
  <c r="F150" i="32"/>
  <c r="F34" i="32"/>
  <c r="F49" i="32"/>
  <c r="F125" i="32"/>
  <c r="F129" i="32"/>
  <c r="F178" i="32"/>
  <c r="F58" i="32"/>
  <c r="F158" i="32"/>
  <c r="F151" i="32"/>
  <c r="F127" i="32"/>
  <c r="F242" i="32"/>
  <c r="F213" i="32"/>
  <c r="F20" i="32"/>
  <c r="F73" i="32"/>
  <c r="F208" i="32"/>
  <c r="F168" i="32"/>
  <c r="F126" i="32"/>
  <c r="F185" i="32"/>
  <c r="F74" i="32"/>
  <c r="F108" i="32"/>
  <c r="F26" i="32"/>
  <c r="F220" i="32"/>
  <c r="F62" i="32"/>
  <c r="F229" i="32"/>
  <c r="F262" i="32"/>
  <c r="F89" i="32"/>
  <c r="F56" i="32"/>
  <c r="F101" i="32"/>
  <c r="F223" i="32"/>
  <c r="F63" i="32"/>
  <c r="F25" i="32"/>
  <c r="F200" i="32"/>
  <c r="F209" i="32"/>
  <c r="F196" i="32"/>
  <c r="F112" i="32"/>
  <c r="F80" i="32"/>
  <c r="F203" i="32"/>
  <c r="F116" i="32"/>
  <c r="F184" i="32"/>
  <c r="F254" i="32"/>
  <c r="F234" i="32"/>
  <c r="F61" i="32"/>
  <c r="F145" i="32"/>
  <c r="F52" i="32"/>
  <c r="F233" i="32"/>
  <c r="F109" i="32"/>
  <c r="F143" i="32"/>
  <c r="F138" i="32"/>
  <c r="F135" i="32"/>
  <c r="F149" i="32"/>
  <c r="F210" i="32"/>
  <c r="F250" i="32"/>
  <c r="F38" i="32"/>
  <c r="F30" i="32"/>
  <c r="F121" i="32"/>
  <c r="F136" i="32"/>
  <c r="F171" i="32"/>
  <c r="F188" i="32"/>
  <c r="F173" i="32"/>
  <c r="F47" i="32"/>
  <c r="F180" i="32"/>
  <c r="F258" i="32"/>
  <c r="F60" i="32"/>
  <c r="F140" i="32"/>
  <c r="F68" i="32"/>
  <c r="F51" i="32"/>
  <c r="F90" i="32"/>
  <c r="F164" i="32"/>
  <c r="F161" i="32"/>
  <c r="F87" i="32"/>
  <c r="F197" i="32"/>
  <c r="F271" i="32"/>
  <c r="F86" i="32"/>
  <c r="F55" i="32"/>
  <c r="F251" i="32"/>
  <c r="F14" i="32"/>
  <c r="F13" i="32"/>
  <c r="F88" i="32"/>
  <c r="F228" i="32"/>
  <c r="F252" i="32"/>
  <c r="F278" i="32"/>
  <c r="F183" i="32"/>
  <c r="F205" i="32"/>
  <c r="F260" i="32"/>
  <c r="F231" i="32"/>
  <c r="F277" i="32"/>
  <c r="F283" i="32"/>
  <c r="F245" i="32"/>
  <c r="F235" i="32"/>
  <c r="F282" i="32"/>
  <c r="F287" i="32"/>
  <c r="F219" i="32"/>
  <c r="F273" i="32"/>
  <c r="F285" i="32"/>
  <c r="F279" i="32"/>
  <c r="F243" i="32"/>
  <c r="F270" i="32"/>
  <c r="F265" i="32"/>
  <c r="F257" i="32"/>
  <c r="F236" i="32"/>
  <c r="F281" i="32"/>
  <c r="F276" i="32"/>
  <c r="F232" i="32"/>
  <c r="F280" i="32"/>
  <c r="F261" i="32"/>
  <c r="F286" i="32"/>
  <c r="F267" i="32"/>
  <c r="F256" i="32"/>
  <c r="F269" i="32"/>
  <c r="F201" i="32"/>
  <c r="F272" i="32"/>
  <c r="F177" i="32"/>
  <c r="F253" i="32"/>
  <c r="F284" i="32"/>
  <c r="F275" i="32"/>
  <c r="F274" i="32"/>
  <c r="F237" i="32"/>
  <c r="F263" i="32"/>
  <c r="F239" i="32"/>
  <c r="F174" i="32"/>
  <c r="F156" i="32"/>
  <c r="F95" i="32"/>
  <c r="F103" i="32"/>
  <c r="F43" i="32"/>
  <c r="F70" i="32"/>
  <c r="F134" i="32"/>
  <c r="F114" i="32"/>
  <c r="F111" i="32"/>
  <c r="F155" i="32"/>
  <c r="F77" i="32"/>
  <c r="F110" i="32"/>
  <c r="F96" i="32"/>
  <c r="F148" i="32"/>
  <c r="F182" i="32"/>
  <c r="F122" i="32"/>
  <c r="F206" i="32"/>
  <c r="F132" i="32"/>
  <c r="F179" i="32"/>
  <c r="F199" i="32"/>
  <c r="F163" i="32"/>
  <c r="F71" i="32"/>
  <c r="F41" i="32"/>
  <c r="F59" i="32"/>
  <c r="F84" i="32"/>
  <c r="F186" i="32"/>
  <c r="F45" i="32"/>
  <c r="F146" i="32"/>
  <c r="F36" i="32"/>
  <c r="F42" i="32"/>
  <c r="F67" i="32"/>
  <c r="F72" i="32"/>
  <c r="F65" i="32"/>
  <c r="F27" i="32"/>
  <c r="F44" i="32"/>
  <c r="F31" i="32"/>
  <c r="F82" i="32"/>
  <c r="F21" i="32"/>
  <c r="F198" i="32"/>
  <c r="F16" i="32"/>
  <c r="F75" i="32"/>
  <c r="F19" i="32"/>
  <c r="F22" i="32"/>
  <c r="F32" i="32"/>
  <c r="F69" i="32"/>
  <c r="E74" i="33"/>
  <c r="D12" i="33"/>
  <c r="F65" i="33"/>
  <c r="BN254" i="31"/>
  <c r="BK254" i="31"/>
  <c r="BB254" i="31"/>
  <c r="AY254" i="31"/>
  <c r="AV254" i="31"/>
  <c r="BH254" i="31"/>
  <c r="O254" i="31"/>
  <c r="I254" i="31"/>
  <c r="BE254" i="31"/>
  <c r="L254" i="31"/>
  <c r="AS254" i="31"/>
  <c r="AM254" i="31"/>
  <c r="R254" i="31"/>
  <c r="AP254" i="31"/>
  <c r="AG254" i="31"/>
  <c r="AJ254" i="31"/>
  <c r="AD254" i="31"/>
  <c r="F12" i="32"/>
  <c r="X254" i="31" l="1"/>
  <c r="Y438" i="31"/>
  <c r="Y439" i="31" s="1"/>
  <c r="F73" i="33"/>
  <c r="F71" i="33"/>
  <c r="F72" i="33"/>
  <c r="F69" i="33"/>
  <c r="F70" i="33"/>
  <c r="F67" i="33"/>
  <c r="F66" i="33"/>
  <c r="F68" i="33"/>
  <c r="AA254" i="31"/>
  <c r="AB438" i="31"/>
  <c r="AA438" i="31" s="1"/>
  <c r="L439" i="31"/>
  <c r="O439" i="31" s="1"/>
  <c r="R439" i="31" s="1"/>
  <c r="U439" i="31" s="1"/>
  <c r="BQ254" i="31"/>
  <c r="D21" i="33"/>
  <c r="G261" i="32"/>
  <c r="G206" i="32"/>
  <c r="G157" i="32"/>
  <c r="G142" i="32"/>
  <c r="G173" i="32"/>
  <c r="G204" i="32"/>
  <c r="G65" i="32"/>
  <c r="G37" i="32"/>
  <c r="G200" i="32"/>
  <c r="G271" i="32"/>
  <c r="G110" i="32"/>
  <c r="G80" i="32"/>
  <c r="G174" i="32"/>
  <c r="G195" i="32"/>
  <c r="G51" i="32"/>
  <c r="G135" i="32"/>
  <c r="G171" i="32"/>
  <c r="G191" i="32"/>
  <c r="G53" i="32"/>
  <c r="G102" i="32"/>
  <c r="G260" i="32"/>
  <c r="G43" i="32"/>
  <c r="G28" i="32"/>
  <c r="G267" i="32"/>
  <c r="G144" i="32"/>
  <c r="G104" i="32"/>
  <c r="G248" i="32"/>
  <c r="G259" i="32"/>
  <c r="G234" i="32"/>
  <c r="G101" i="32"/>
  <c r="G284" i="32"/>
  <c r="G29" i="32"/>
  <c r="G194" i="32"/>
  <c r="G214" i="32"/>
  <c r="G233" i="32"/>
  <c r="G273" i="32"/>
  <c r="G198" i="32"/>
  <c r="G175" i="32"/>
  <c r="G100" i="32"/>
  <c r="G14" i="32"/>
  <c r="G209" i="32"/>
  <c r="G12" i="32"/>
  <c r="G24" i="32"/>
  <c r="G247" i="32"/>
  <c r="G147" i="32"/>
  <c r="G57" i="32"/>
  <c r="G47" i="32"/>
  <c r="G141" i="32"/>
  <c r="G114" i="32"/>
  <c r="G178" i="32"/>
  <c r="G119" i="32"/>
  <c r="G278" i="32"/>
  <c r="G79" i="32"/>
  <c r="G21" i="32"/>
  <c r="G246" i="32"/>
  <c r="G98" i="32"/>
  <c r="G63" i="32"/>
  <c r="G31" i="32"/>
  <c r="G54" i="32"/>
  <c r="G67" i="32"/>
  <c r="G280" i="32"/>
  <c r="G87" i="32"/>
  <c r="G242" i="32"/>
  <c r="G91" i="32"/>
  <c r="G229" i="32"/>
  <c r="G272" i="32"/>
  <c r="G89" i="32"/>
  <c r="G265" i="32"/>
  <c r="G17" i="32"/>
  <c r="G211" i="32"/>
  <c r="G56" i="32"/>
  <c r="G275" i="32"/>
  <c r="G163" i="32"/>
  <c r="G249" i="32"/>
  <c r="G148" i="32"/>
  <c r="G122" i="32"/>
  <c r="G99" i="32"/>
  <c r="G162" i="32"/>
  <c r="G97" i="32"/>
  <c r="G244" i="32"/>
  <c r="G46" i="32"/>
  <c r="G274" i="32"/>
  <c r="G223" i="32"/>
  <c r="G252" i="32"/>
  <c r="G27" i="32"/>
  <c r="G190" i="32"/>
  <c r="G118" i="32"/>
  <c r="G19" i="32"/>
  <c r="G78" i="32"/>
  <c r="G48" i="32"/>
  <c r="G72" i="32"/>
  <c r="G68" i="32"/>
  <c r="G183" i="32"/>
  <c r="G230" i="32"/>
  <c r="G52" i="32"/>
  <c r="G161" i="32"/>
  <c r="G192" i="32"/>
  <c r="G189" i="32"/>
  <c r="G159" i="32"/>
  <c r="G199" i="32"/>
  <c r="G263" i="32"/>
  <c r="G82" i="32"/>
  <c r="G196" i="32"/>
  <c r="G95" i="32"/>
  <c r="G146" i="32"/>
  <c r="G38" i="32"/>
  <c r="G124" i="32"/>
  <c r="G143" i="32"/>
  <c r="G151" i="32"/>
  <c r="G77" i="32"/>
  <c r="G186" i="32"/>
  <c r="G125" i="32"/>
  <c r="G203" i="32"/>
  <c r="G117" i="32"/>
  <c r="G111" i="32"/>
  <c r="G145" i="32"/>
  <c r="G218" i="32"/>
  <c r="G112" i="32"/>
  <c r="G180" i="32"/>
  <c r="G243" i="32"/>
  <c r="G149" i="32"/>
  <c r="G185" i="32"/>
  <c r="G59" i="32"/>
  <c r="G140" i="32"/>
  <c r="G277" i="32"/>
  <c r="G232" i="32"/>
  <c r="G85" i="32"/>
  <c r="G266" i="32"/>
  <c r="G96" i="32"/>
  <c r="G251" i="32"/>
  <c r="G217" i="32"/>
  <c r="G226" i="32"/>
  <c r="G128" i="32"/>
  <c r="G123" i="32"/>
  <c r="G256" i="32"/>
  <c r="G49" i="32"/>
  <c r="G170" i="32"/>
  <c r="G216" i="32"/>
  <c r="G181" i="32"/>
  <c r="G132" i="32"/>
  <c r="G255" i="32"/>
  <c r="G107" i="32"/>
  <c r="G164" i="32"/>
  <c r="G93" i="32"/>
  <c r="G74" i="32"/>
  <c r="G34" i="32"/>
  <c r="G90" i="32"/>
  <c r="G264" i="32"/>
  <c r="G160" i="32"/>
  <c r="G231" i="32"/>
  <c r="G197" i="32"/>
  <c r="G92" i="32"/>
  <c r="G187" i="32"/>
  <c r="G16" i="32"/>
  <c r="G262" i="32"/>
  <c r="G50" i="32"/>
  <c r="G245" i="32"/>
  <c r="G268" i="32"/>
  <c r="G208" i="32"/>
  <c r="G240" i="32"/>
  <c r="G120" i="32"/>
  <c r="G113" i="32"/>
  <c r="G281" i="32"/>
  <c r="G105" i="32"/>
  <c r="G182" i="32"/>
  <c r="G156" i="32"/>
  <c r="G202" i="32"/>
  <c r="G18" i="32"/>
  <c r="G150" i="32"/>
  <c r="G36" i="32"/>
  <c r="G213" i="32"/>
  <c r="G219" i="32"/>
  <c r="G83" i="32"/>
  <c r="G116" i="32"/>
  <c r="G153" i="32"/>
  <c r="G139" i="32"/>
  <c r="G81" i="32"/>
  <c r="G179" i="32"/>
  <c r="G279" i="32"/>
  <c r="G287" i="32"/>
  <c r="G108" i="32"/>
  <c r="G283" i="32"/>
  <c r="G115" i="32"/>
  <c r="G188" i="32"/>
  <c r="G133" i="32"/>
  <c r="G282" i="32"/>
  <c r="G158" i="32"/>
  <c r="G86" i="32"/>
  <c r="G137" i="32"/>
  <c r="G228" i="32"/>
  <c r="G33" i="32"/>
  <c r="G55" i="32"/>
  <c r="G71" i="32"/>
  <c r="G258" i="32"/>
  <c r="G235" i="32"/>
  <c r="G103" i="32"/>
  <c r="G152" i="32"/>
  <c r="G64" i="32"/>
  <c r="G167" i="32"/>
  <c r="G23" i="32"/>
  <c r="G169" i="32"/>
  <c r="G22" i="32"/>
  <c r="G238" i="32"/>
  <c r="G69" i="32"/>
  <c r="G109" i="32"/>
  <c r="G60" i="32"/>
  <c r="G26" i="32"/>
  <c r="G76" i="32"/>
  <c r="G165" i="32"/>
  <c r="G239" i="32"/>
  <c r="G224" i="32"/>
  <c r="G25" i="32"/>
  <c r="G41" i="32"/>
  <c r="G44" i="32"/>
  <c r="G30" i="32"/>
  <c r="G177" i="32"/>
  <c r="G75" i="32"/>
  <c r="G40" i="32"/>
  <c r="G276" i="32"/>
  <c r="G210" i="32"/>
  <c r="G270" i="32"/>
  <c r="G45" i="32"/>
  <c r="G269" i="32"/>
  <c r="G20" i="32"/>
  <c r="G201" i="32"/>
  <c r="G61" i="32"/>
  <c r="G253" i="32"/>
  <c r="G220" i="32"/>
  <c r="G70" i="32"/>
  <c r="G212" i="32"/>
  <c r="G222" i="32"/>
  <c r="G254" i="32"/>
  <c r="G131" i="32"/>
  <c r="G237" i="32"/>
  <c r="G136" i="32"/>
  <c r="G121" i="32"/>
  <c r="G84" i="32"/>
  <c r="G241" i="32"/>
  <c r="G126" i="32"/>
  <c r="G106" i="32"/>
  <c r="G13" i="32"/>
  <c r="G215" i="32"/>
  <c r="G134" i="32"/>
  <c r="G35" i="32"/>
  <c r="G127" i="32"/>
  <c r="G193" i="32"/>
  <c r="G227" i="32"/>
  <c r="G62" i="32"/>
  <c r="G205" i="32"/>
  <c r="G285" i="32"/>
  <c r="G15" i="32"/>
  <c r="G221" i="32"/>
  <c r="G225" i="32"/>
  <c r="G129" i="32"/>
  <c r="G39" i="32"/>
  <c r="G286" i="32"/>
  <c r="G94" i="32"/>
  <c r="G73" i="32"/>
  <c r="G154" i="32"/>
  <c r="G66" i="32"/>
  <c r="G172" i="32"/>
  <c r="G32" i="32"/>
  <c r="G176" i="32"/>
  <c r="G130" i="32"/>
  <c r="G168" i="32"/>
  <c r="G236" i="32"/>
  <c r="G155" i="32"/>
  <c r="G138" i="32"/>
  <c r="G58" i="32"/>
  <c r="G257" i="32"/>
  <c r="G184" i="32"/>
  <c r="G88" i="32"/>
  <c r="G207" i="32"/>
  <c r="G42" i="32"/>
  <c r="G166" i="32"/>
  <c r="G250" i="32"/>
  <c r="F289" i="32"/>
  <c r="F291" i="32"/>
  <c r="G291" i="32" s="1"/>
  <c r="G293" i="32"/>
  <c r="BR263" i="31"/>
  <c r="BP263" i="31"/>
  <c r="F74" i="33" l="1"/>
  <c r="AB439" i="31"/>
  <c r="AE439" i="31" s="1"/>
  <c r="AH439" i="31" s="1"/>
  <c r="AK439" i="31" s="1"/>
  <c r="AN439" i="31" s="1"/>
  <c r="AQ439" i="31" s="1"/>
  <c r="AT439" i="31" s="1"/>
  <c r="AW439" i="31" s="1"/>
  <c r="AZ439" i="31" s="1"/>
  <c r="BC439" i="31" s="1"/>
  <c r="BF439" i="31" s="1"/>
  <c r="BI439" i="31" s="1"/>
  <c r="BL439" i="31" s="1"/>
  <c r="BO439" i="31" s="1"/>
  <c r="X438" i="31"/>
  <c r="X439" i="31" s="1"/>
  <c r="AA439" i="31" s="1"/>
  <c r="AD439" i="31" s="1"/>
  <c r="AG439" i="31" s="1"/>
  <c r="AJ439" i="31" s="1"/>
  <c r="AM439" i="31" s="1"/>
  <c r="AP439" i="31" s="1"/>
  <c r="AS439" i="31" s="1"/>
  <c r="AV439" i="31" s="1"/>
  <c r="AY439" i="31" s="1"/>
  <c r="BB439" i="31" s="1"/>
  <c r="BE439" i="31" s="1"/>
  <c r="BH439" i="31" s="1"/>
  <c r="BK439" i="31" s="1"/>
  <c r="BN439" i="31" s="1"/>
  <c r="BQ438" i="31"/>
  <c r="F293" i="32"/>
  <c r="E13" i="33"/>
  <c r="BR254" i="31"/>
  <c r="BP254" i="31"/>
  <c r="E18" i="33"/>
  <c r="E19" i="33"/>
  <c r="E16" i="33"/>
  <c r="E17" i="33"/>
  <c r="E14" i="33"/>
  <c r="E15" i="33"/>
  <c r="BP438" i="31" l="1"/>
  <c r="BR438" i="31"/>
  <c r="E12" i="33"/>
  <c r="E21" i="33" s="1"/>
  <c r="G84" i="36" l="1"/>
  <c r="G81" i="36" s="1"/>
  <c r="G117" i="36" s="1"/>
  <c r="E6" i="36" s="1"/>
  <c r="D15" i="5" s="1"/>
  <c r="F15" i="5" l="1"/>
  <c r="F17" i="5" s="1"/>
  <c r="E5" i="5" s="1"/>
  <c r="O5" i="31" s="1"/>
  <c r="X5" i="31" s="1"/>
  <c r="AG5" i="31" s="1"/>
  <c r="AP5" i="31" s="1"/>
  <c r="AY5" i="31" s="1"/>
  <c r="BH5" i="31" s="1"/>
  <c r="BN5" i="31" s="1"/>
  <c r="D17" i="5"/>
  <c r="E6" i="5" s="1"/>
  <c r="O6" i="31" s="1"/>
  <c r="X6" i="31" s="1"/>
  <c r="AG6" i="31" s="1"/>
  <c r="AP6" i="31" s="1"/>
  <c r="AY6" i="31" s="1"/>
  <c r="BH6" i="31" s="1"/>
  <c r="BN6" i="31" s="1"/>
</calcChain>
</file>

<file path=xl/sharedStrings.xml><?xml version="1.0" encoding="utf-8"?>
<sst xmlns="http://schemas.openxmlformats.org/spreadsheetml/2006/main" count="4408" uniqueCount="1502">
  <si>
    <t>ITEM</t>
  </si>
  <si>
    <t xml:space="preserve">CÓDIGO </t>
  </si>
  <si>
    <t>DESCRIÇÃO</t>
  </si>
  <si>
    <t>SERVIÇOS PRELIMINARES</t>
  </si>
  <si>
    <t>1.1</t>
  </si>
  <si>
    <t>m²</t>
  </si>
  <si>
    <t>1.2</t>
  </si>
  <si>
    <t>07.03</t>
  </si>
  <si>
    <t>MOVIMENTO DE TERRA</t>
  </si>
  <si>
    <t>2.1</t>
  </si>
  <si>
    <t>m³</t>
  </si>
  <si>
    <t>2.2</t>
  </si>
  <si>
    <t>2.3</t>
  </si>
  <si>
    <t>m³.km</t>
  </si>
  <si>
    <t>3.1</t>
  </si>
  <si>
    <t>3.2</t>
  </si>
  <si>
    <t>4.1</t>
  </si>
  <si>
    <t>REVESTIMENTO</t>
  </si>
  <si>
    <t>15.01.01</t>
  </si>
  <si>
    <t>20.02</t>
  </si>
  <si>
    <t>Impermeabilização com duas demãos de pintura betuminosa</t>
  </si>
  <si>
    <t>DIVERSOS</t>
  </si>
  <si>
    <t>m</t>
  </si>
  <si>
    <t>Fornecimento e instalação de escada marinheiro externa de barra chata de aço de 2"x1/4" degraus em barra redonda de aço de 3/4". Inclusive pintura com esmalte sintético em duas demãos com fundo anti corrosivo</t>
  </si>
  <si>
    <t>un</t>
  </si>
  <si>
    <t>05.02</t>
  </si>
  <si>
    <t>25.05</t>
  </si>
  <si>
    <t>04.01</t>
  </si>
  <si>
    <t>25.07</t>
  </si>
  <si>
    <t>18.02.02</t>
  </si>
  <si>
    <t>SERVIÇOS AUXILIARES</t>
  </si>
  <si>
    <t>ESTAÇÃO DE TRATAMENTO DE ESGOTOS - ETE</t>
  </si>
  <si>
    <t>MATERIAL</t>
  </si>
  <si>
    <t>SERVIÇO</t>
  </si>
  <si>
    <t>1.3</t>
  </si>
  <si>
    <t>1.4</t>
  </si>
  <si>
    <t>1.5</t>
  </si>
  <si>
    <t>1.6</t>
  </si>
  <si>
    <t>1.8</t>
  </si>
  <si>
    <t>Momento extraordinário de transporte, por volume de material, com caminhão basculante ou carroceria</t>
  </si>
  <si>
    <t>07.01</t>
  </si>
  <si>
    <t>01.03.11</t>
  </si>
  <si>
    <t>01.01.11</t>
  </si>
  <si>
    <t>14.02.27</t>
  </si>
  <si>
    <t>14.02.04</t>
  </si>
  <si>
    <t>16.06.03.01.03</t>
  </si>
  <si>
    <t>16.06.03.01.04</t>
  </si>
  <si>
    <t>Locação, nivelamento e emissão de nota de serviço de terraplanagem</t>
  </si>
  <si>
    <t>2.4</t>
  </si>
  <si>
    <t>COBERTURA</t>
  </si>
  <si>
    <t>15.01.03</t>
  </si>
  <si>
    <t>ESQUADRIAS</t>
  </si>
  <si>
    <t>19.02</t>
  </si>
  <si>
    <t>20.11</t>
  </si>
  <si>
    <t>cj</t>
  </si>
  <si>
    <t>Assentamento de tubulação ponta e bolsa em PVC ou PRFV ou RPVC ou CPRFV com conexões e peças especiais DN 150</t>
  </si>
  <si>
    <t>SERVIÇOS COMPLEMENTARES</t>
  </si>
  <si>
    <t>DETALHAMENTOS CONSTRUTIVOS</t>
  </si>
  <si>
    <t xml:space="preserve">DATA: </t>
  </si>
  <si>
    <t/>
  </si>
  <si>
    <t>kg</t>
  </si>
  <si>
    <t>mês</t>
  </si>
  <si>
    <t>10.</t>
  </si>
  <si>
    <t>11.02.01</t>
  </si>
  <si>
    <t>PAVIMENTAÇÃO</t>
  </si>
  <si>
    <t>CÓDIGO</t>
  </si>
  <si>
    <t>Lastro de concreto simples, consumo mínimo de cimento 150 kg/m³</t>
  </si>
  <si>
    <t>09.01.03</t>
  </si>
  <si>
    <t>t.km</t>
  </si>
  <si>
    <t>35.18</t>
  </si>
  <si>
    <t>Ministério da Integração Nacional</t>
  </si>
  <si>
    <t>Companhia de Desenvolvimento dos Vales do São Francisco e do Parnaíba</t>
  </si>
  <si>
    <t>hp.h</t>
  </si>
  <si>
    <t>t</t>
  </si>
  <si>
    <t>1.</t>
  </si>
  <si>
    <t>2.</t>
  </si>
  <si>
    <t>TOTAL DOS SERVIÇOS AUXILIARES COM BDI</t>
  </si>
  <si>
    <t>3.</t>
  </si>
  <si>
    <t>26.03</t>
  </si>
  <si>
    <t>26.04</t>
  </si>
  <si>
    <t>26.06</t>
  </si>
  <si>
    <t>26.07</t>
  </si>
  <si>
    <t>Chuveiro plástico branco simples</t>
  </si>
  <si>
    <t>gl</t>
  </si>
  <si>
    <t>QTD.</t>
  </si>
  <si>
    <t>R$ UNIT.</t>
  </si>
  <si>
    <t>R$ TOTAL</t>
  </si>
  <si>
    <t>23.05</t>
  </si>
  <si>
    <t>09.05.01</t>
  </si>
  <si>
    <t>18.02.07</t>
  </si>
  <si>
    <t>4.</t>
  </si>
  <si>
    <t>1.2.</t>
  </si>
  <si>
    <t>1.3.</t>
  </si>
  <si>
    <t>TRÂNSITO E SEGURANÇA</t>
  </si>
  <si>
    <t>22.12</t>
  </si>
  <si>
    <t>O.28.30</t>
  </si>
  <si>
    <t>O.71.18</t>
  </si>
  <si>
    <t>O.61.91</t>
  </si>
  <si>
    <t>O.25.27</t>
  </si>
  <si>
    <t>O.51.57</t>
  </si>
  <si>
    <t>Sinalização de valas com placas indicativas</t>
  </si>
  <si>
    <t>O.51.56</t>
  </si>
  <si>
    <t>Sinalização noturna com tela tapume PVC</t>
  </si>
  <si>
    <t>Esgotamento c/ conjunto moto-bomba de superfície ou submersa</t>
  </si>
  <si>
    <t>O.64.18</t>
  </si>
  <si>
    <t>3.3</t>
  </si>
  <si>
    <t>ESCORAMENTO E ESGOTAMENTO</t>
  </si>
  <si>
    <t>SINGULARIDADES</t>
  </si>
  <si>
    <t>MONTAGENS E INSTALAÇÕES</t>
  </si>
  <si>
    <t>FORNECIMENTO DE MATERIAL</t>
  </si>
  <si>
    <t>Carga e descarga de material, para bota-fora ou empréstimo</t>
  </si>
  <si>
    <t>ESQUADRIAS E ACESSÓRIOS</t>
  </si>
  <si>
    <t>16.12.06</t>
  </si>
  <si>
    <t>16.12.07</t>
  </si>
  <si>
    <t>FORNECIMENTO DE MATERIAIS HIDROMECÂNICOS</t>
  </si>
  <si>
    <t>FORNECIMENTO DE MATERIAIS ELÉTRICOS</t>
  </si>
  <si>
    <t>Regularização e verificação do nivelamento de fundo de valas</t>
  </si>
  <si>
    <t>TOTAL DE SERVIÇOS DA REDE COLETORA DE ESGOTOS COM BDI</t>
  </si>
  <si>
    <t>TOTAL GERAL</t>
  </si>
  <si>
    <t>4.ª Superintendência Regional</t>
  </si>
  <si>
    <t>01.01.10</t>
  </si>
  <si>
    <t>Demolição de passeio cimentado</t>
  </si>
  <si>
    <t>01.01.18</t>
  </si>
  <si>
    <t>14.01.03</t>
  </si>
  <si>
    <t>14.02.25</t>
  </si>
  <si>
    <t>Meio-fio reto de concreto (80 X 45 X 18 X 12) cm, fornecimento e assentamento</t>
  </si>
  <si>
    <t>ESCAVAÇÃO MANUAL</t>
  </si>
  <si>
    <t>ESCAVAÇÃO MECÂNICA</t>
  </si>
  <si>
    <t>3.1.1</t>
  </si>
  <si>
    <t>3.1.2</t>
  </si>
  <si>
    <t>3.2.1</t>
  </si>
  <si>
    <t>3.2.2</t>
  </si>
  <si>
    <t>3.3.1</t>
  </si>
  <si>
    <t>3.3.2</t>
  </si>
  <si>
    <t>3.3.3</t>
  </si>
  <si>
    <t>2.1.</t>
  </si>
  <si>
    <t>2.1.1</t>
  </si>
  <si>
    <t>2.1.2</t>
  </si>
  <si>
    <t>2.1.3</t>
  </si>
  <si>
    <t>2.2.</t>
  </si>
  <si>
    <t>2.2.1</t>
  </si>
  <si>
    <t>2.2.2</t>
  </si>
  <si>
    <t>2.2.3</t>
  </si>
  <si>
    <t>2.3.1</t>
  </si>
  <si>
    <t>2.3.3</t>
  </si>
  <si>
    <t>2.3.4</t>
  </si>
  <si>
    <t>2.3.5</t>
  </si>
  <si>
    <t>3.1.</t>
  </si>
  <si>
    <t>3.2.</t>
  </si>
  <si>
    <t>3.3.</t>
  </si>
  <si>
    <t>FECHAMENTO</t>
  </si>
  <si>
    <t>Laje pré-moldada para forro (carga 100,0 kg/m²), armada na menor dimensão de até 3,0 m</t>
  </si>
  <si>
    <t>18.02.08</t>
  </si>
  <si>
    <t>Transporte comercial rodoviário (material em geral), carga acondicionada</t>
  </si>
  <si>
    <t>23.02</t>
  </si>
  <si>
    <t>Carga e descarga (material em geral), com manuseio e arrumação do material</t>
  </si>
  <si>
    <t>Desmatamento e limpeza mecanizada com destocamento até 50 cm</t>
  </si>
  <si>
    <t>05.08</t>
  </si>
  <si>
    <t>O.63.67</t>
  </si>
  <si>
    <t>Poço de visita em anel de concreto, balão de 0,60m (Di), profundidade até 1,20 m, inclusive assentamento, exclusive fornecimento de tampão TD-600</t>
  </si>
  <si>
    <t>O.63.69</t>
  </si>
  <si>
    <t>ATERRO / COMPACTAÇÃO</t>
  </si>
  <si>
    <t>05.12</t>
  </si>
  <si>
    <t>35.29</t>
  </si>
  <si>
    <t>Área coberta para abrigo de tubulação (estaleiro) e equipamentos</t>
  </si>
  <si>
    <t>INFRA E SUPERESTRUTURA</t>
  </si>
  <si>
    <t>2.4.</t>
  </si>
  <si>
    <t>2.4.1</t>
  </si>
  <si>
    <t>2.5.</t>
  </si>
  <si>
    <t>14.01.04</t>
  </si>
  <si>
    <t>01.01.14</t>
  </si>
  <si>
    <t>Demolição de piso cerâmico</t>
  </si>
  <si>
    <t>2.5.1</t>
  </si>
  <si>
    <t>2.5.2</t>
  </si>
  <si>
    <t>2.5.3</t>
  </si>
  <si>
    <t>2.6.</t>
  </si>
  <si>
    <t>2.6.1</t>
  </si>
  <si>
    <t>2.6.2</t>
  </si>
  <si>
    <t>2.6.3</t>
  </si>
  <si>
    <t>2.7.</t>
  </si>
  <si>
    <t>2.7.1</t>
  </si>
  <si>
    <t>18.01.03</t>
  </si>
  <si>
    <t>2.7.2</t>
  </si>
  <si>
    <t>2.7.3</t>
  </si>
  <si>
    <t>2.7.4</t>
  </si>
  <si>
    <t>TOTAL DE SERVIÇOS DA ESTAÇÃO DE TRATAMENTO DE ESGOTO (ETE) COM BDI</t>
  </si>
  <si>
    <t xml:space="preserve">Unidade combinada de Plug e Tomada blindada, com um elemento 2P+T - 380V-16A , montada em caixa de material termoplástico </t>
  </si>
  <si>
    <t>FORNECIMENTO DE MATERIAIS HIDRÁULICOS</t>
  </si>
  <si>
    <t>Cerca com estacas de madeira sabiá h = 2,20 m (altura útil 1,60 m, com nove fios de arame farpado)</t>
  </si>
  <si>
    <t>Rebaixamento de lençol com ponteiras filtrantes</t>
  </si>
  <si>
    <t>22.11</t>
  </si>
  <si>
    <t>URBANIZAÇÃO / PAVIMENTAÇÃO</t>
  </si>
  <si>
    <t>Escavação mecânica em material de 1ª categoria, profundidade até 1,50 m</t>
  </si>
  <si>
    <t>Escavação mecânica em material de 1ª categoria, profundidade entre 1,50 e 3,0 m</t>
  </si>
  <si>
    <t>Selo mecânico argiloso impermeável, com controle do grau de compactação mínimo de 100% do proctor normal, inclusive exploração, liberação de jazida e transporte</t>
  </si>
  <si>
    <t>18.01.08</t>
  </si>
  <si>
    <t>Pintura de proteção de superfícies com hidrofugante silicone ou similar, 02 demãos</t>
  </si>
  <si>
    <t>14.02.36</t>
  </si>
  <si>
    <t>Rodapé em cerâmica, h = 10 cm, inclusive rejuntamento</t>
  </si>
  <si>
    <t>17.02.01.01</t>
  </si>
  <si>
    <t>35.30</t>
  </si>
  <si>
    <t>Espelho cristal, e = 4 mm</t>
  </si>
  <si>
    <t>Luva de correr PVC p/ esgoto predial, DN 50 mm</t>
  </si>
  <si>
    <t>Bolsa de ligação em PVC flexível p/ vaso sanitário 1.1/2" (40 mm)</t>
  </si>
  <si>
    <t>Registro gaveta 3/4", c/ canopla c/ acabamento cromado simples</t>
  </si>
  <si>
    <t>Luva PVC c/ rosca p/ água fria predial 1/2"</t>
  </si>
  <si>
    <t>Joelho redução 90° PVC soldável c/ bucha de latão, 25 mm x 1/2"</t>
  </si>
  <si>
    <t>19.03</t>
  </si>
  <si>
    <t>18.02.10</t>
  </si>
  <si>
    <t>Janela em alumínio, de correr ou abrir, cor fosca, tipo moldura / veneziana, excluso vidros</t>
  </si>
  <si>
    <t>18.02.11</t>
  </si>
  <si>
    <t>Janela (vitrô), tipo basculante em alumínio anodizado, natural com contramarco, nas dimensões conforme projeto - fornecimento e assentamento</t>
  </si>
  <si>
    <t>O.22.89</t>
  </si>
  <si>
    <t>O.22.90</t>
  </si>
  <si>
    <t>O.22.97</t>
  </si>
  <si>
    <t>13.01.02</t>
  </si>
  <si>
    <t>O.89.63</t>
  </si>
  <si>
    <t>O.87.78</t>
  </si>
  <si>
    <t>O.22.73</t>
  </si>
  <si>
    <t>O.24.33</t>
  </si>
  <si>
    <t>INSTALAÇÕES HIDROSANITÁRIAS</t>
  </si>
  <si>
    <t>O.20.60</t>
  </si>
  <si>
    <t>O.17.14</t>
  </si>
  <si>
    <t>O.17.48</t>
  </si>
  <si>
    <t>2.7.5</t>
  </si>
  <si>
    <t>2.7.6</t>
  </si>
  <si>
    <t>2.9.</t>
  </si>
  <si>
    <t>2.5.4</t>
  </si>
  <si>
    <t>2.9.1</t>
  </si>
  <si>
    <t>2.9.2</t>
  </si>
  <si>
    <t>2.9.3</t>
  </si>
  <si>
    <t>2.9.6</t>
  </si>
  <si>
    <t>2.9.7</t>
  </si>
  <si>
    <t>Fossa séptica pré-moldada, tipo OMS, capacidade 100 pessoas (v = 5290 litros)</t>
  </si>
  <si>
    <t>S.73678</t>
  </si>
  <si>
    <t>S.74166/001</t>
  </si>
  <si>
    <t>MONTAGENS E INSTALAÇÕES HIDROMECÂNICAS</t>
  </si>
  <si>
    <t>MONTAGENS E INSTALAÇÕES ELÉTRICAS</t>
  </si>
  <si>
    <t>16.13.4</t>
  </si>
  <si>
    <t>Caixa PVC 4" x 2" p/ eletroduto</t>
  </si>
  <si>
    <t>Reator para lâmpada vapor de sódio 70 Watts</t>
  </si>
  <si>
    <t>Cabo 4 x 2,5 mm² de cobre para controle de cobre estanhado com isolação de 1 kV em PVC com identificação em cores com bitolas de 2,5 mm</t>
  </si>
  <si>
    <t>14.01.01</t>
  </si>
  <si>
    <t>Piso cimentado liso, com argamassa traço 1:3,  e = 2,50 cm; recoberto com nata de cimento</t>
  </si>
  <si>
    <t>20.14</t>
  </si>
  <si>
    <t>S.73948/016</t>
  </si>
  <si>
    <t>S.73992/001</t>
  </si>
  <si>
    <t>Locação convencional de obra, através de gabarito de tábuas corridas pontaleteadas a cada 1,50 m</t>
  </si>
  <si>
    <t>S.3061</t>
  </si>
  <si>
    <t>S.3062</t>
  </si>
  <si>
    <t>S.73733</t>
  </si>
  <si>
    <t>S.73877/001</t>
  </si>
  <si>
    <t>S.5619</t>
  </si>
  <si>
    <t>S.6042</t>
  </si>
  <si>
    <t>Limpeza manual do terreno, incluindo raspagem, destocamento e expurgo do material</t>
  </si>
  <si>
    <t>UND.</t>
  </si>
  <si>
    <r>
      <rPr>
        <sz val="8"/>
        <rFont val="Arial Narrow"/>
        <family val="2"/>
      </rPr>
      <t>OBRA:</t>
    </r>
    <r>
      <rPr>
        <b/>
        <sz val="8"/>
        <rFont val="Arial Narrow"/>
        <family val="2"/>
      </rPr>
      <t xml:space="preserve"> IMPLANTAÇÃO DE SISTEMA DE ESGOTAMENTO SANITÁRIO (SES)</t>
    </r>
  </si>
  <si>
    <t>SERVIÇOS:</t>
  </si>
  <si>
    <t>MATERIAIS:</t>
  </si>
  <si>
    <t>VALOR TOTAL:</t>
  </si>
  <si>
    <t>S.73357</t>
  </si>
  <si>
    <t>Remanejamento de rede de distribuição de água DN 50 a 250 mm, inclusive ramais</t>
  </si>
  <si>
    <t>Material de jazida para sub-base com CBR &gt; 20; inclusive exploração, liberação de jazida; exclusive transporte</t>
  </si>
  <si>
    <t>Assentamento de tubulação ponta e bolsa em PVC ou PRFV ou RPVC ou CPRFV com conexões e peças especiais DN 100</t>
  </si>
  <si>
    <t>Base de brita graduada compactada, inclusive fornecimento e transporte</t>
  </si>
  <si>
    <t>Caixa de inspeção em concreto pré-moldado DN 60 mm, com tampa H(mín.) = 60cm, fornecimento e instalação, inclusive escavação e reaterro</t>
  </si>
  <si>
    <t>Fornecimento e instalação de monovia em perfil 1" de 10"x 4.5/8" (1ª alma), inclusive estrutura, talha, correntes e pintura com esmalte sintético em duas demãos com fundo anti corrosivo</t>
  </si>
  <si>
    <t>Grade de piso articulável em barra de ferro chata 1.3/4" x 3/16", inclusive tirante, porta cadeado com cadeado e pintura com esmalte sintético em duas demãos com fundo anti corrosivo</t>
  </si>
  <si>
    <t>Tampas em chapa metálica # 1.1/4" x 3" x 8", inclusive tirante, porta cadeado com cadeado e pintura com esmalte sintético em duas demãos com fundo anti corrosivo</t>
  </si>
  <si>
    <t>10.03.02</t>
  </si>
  <si>
    <t>Pintura para exteriores, sobre paredes, com lixamento, aplicação de 01 demão de líquido selador acrílico e 02 demãos de tinta PVA látex convencional para exteriores</t>
  </si>
  <si>
    <t>Suporte roldana 2", para retirada do cesto, L = 2,30 m; inclusive estrutura, roldana, correntes e pintura com esmalte sintético em duas demãos com fundo anti corrosivo</t>
  </si>
  <si>
    <t>Base de cascalho, pedregulho ou piçarra  (para base de pavimentação ou revestimento primário); inclusive exploração, liberação de jazida e transporte</t>
  </si>
  <si>
    <t>Mobilização (pessoal, equipamentos e documentação pertinentes)</t>
  </si>
  <si>
    <t>Desmobilização (pessoal, equipamentos e documentação pertinentes)</t>
  </si>
  <si>
    <t>Placa de identificação da obra, padrão do Governo Federal, inclusive fornecimento, transporte, instalação e manutenção</t>
  </si>
  <si>
    <t>Detalhamento executivo do projeto arquitetônico e estrutural da Estação Elevatória</t>
  </si>
  <si>
    <t>Detalhamento executivo do projeto elétrico da Estação Elevatória</t>
  </si>
  <si>
    <t>Detalhamento executivo do projeto arquitetônico e estrutural da Estação de Tratamento</t>
  </si>
  <si>
    <t>Detalhamento executivo do projeto elétrico da Estação de Tratamento</t>
  </si>
  <si>
    <t>Limpeza e teste de redes de esgotos sanitários, inclusive emissão de relatório</t>
  </si>
  <si>
    <t>O.71.22</t>
  </si>
  <si>
    <t>Curva 90º c/ bolsas, em F°F°, JE, DN 150 mm - C90BB DN = 150 mm</t>
  </si>
  <si>
    <t>25.02</t>
  </si>
  <si>
    <t>Caixa PVC octogonal - 4"</t>
  </si>
  <si>
    <t>Caixa PVC 4" x 4" p/ eletroduto</t>
  </si>
  <si>
    <t>2509
7529</t>
  </si>
  <si>
    <t>Miscelânea para serviço de montagem elétrica de estação de tratamento, tipo lagoa, consistindo em: porcas, parafusos, arruelas, chapas de montagem, tirantes suportes, isoladores suportes, conectores simples, tomadas e interruptores de embutir, pequenas obras civis, caixas de passagem, sensores de nível, etc.</t>
  </si>
  <si>
    <t>Eucalipto (eucalyptus), fornecimento, plantio e conservação</t>
  </si>
  <si>
    <t>Pintura para interiores, sobre paredes ou tetos, com lixamento, aplicação de 01 demão de líquido selador e 02 demãos de tinta peva látex convencional para interiores</t>
  </si>
  <si>
    <t>Joelho redução 90° PVC soldável p/ água fria predial, 25 mm x 20 mm</t>
  </si>
  <si>
    <t>Te de redução PVC soldável 90°, p/ água fria predial, (25 x 20) mm</t>
  </si>
  <si>
    <t>Luminária calha sobrepor em chapa aço c/ 2 lâmpadas fluorescentes 40 W (completa, incluindo reator partida rápida e lâmpadas)</t>
  </si>
  <si>
    <t>Serviço de montagem hidromecânica de estação elevatória, potência instalada de até 20 CV por bomba, incluindo bombas, interligação de entrada e saída</t>
  </si>
  <si>
    <t>Serviço de montagem elétrica de estação elevatória, potência instalada de até 20 CV por bomba, incluindo ramal de entrada, bombas, painéis, gerador, iluminação interna e externa</t>
  </si>
  <si>
    <t>Unidade combinada de plug e tomada blindada, com um elemento 2P+T 380V-16A, montada em caixa de material termoplástico</t>
  </si>
  <si>
    <t>Miscelânea para serviço de montagem elétrica de estação elevatória, potência instalada de até 20 CV por bomba: porcas, parafusos, arruelas, chapas de montagem, tirantes suportes, isoladores suportes, conectores simples, tomadas e interruptores de embutir, pequenas obras civis, caixas de passagem, sensores de nível, etc.</t>
  </si>
  <si>
    <t>C - 26</t>
  </si>
  <si>
    <t>2.4.2</t>
  </si>
  <si>
    <t>18.01.02</t>
  </si>
  <si>
    <t>18.01.09</t>
  </si>
  <si>
    <t>35.31</t>
  </si>
  <si>
    <t>Armário estruturado em madeira e fórmica completo com prateleiras e gavetas e acessórios</t>
  </si>
  <si>
    <t>35.32</t>
  </si>
  <si>
    <t>Fornecimento e instalação de bancada para pia em granito cinza andorinha - conforme projeto</t>
  </si>
  <si>
    <t>2.9.8</t>
  </si>
  <si>
    <t>16.13.8</t>
  </si>
  <si>
    <t>INSTALAÇÕES ELÉTRICAS</t>
  </si>
  <si>
    <t>Fornecimento e assentamento de vaso sanitário c/ caixa acoplada, com assento, tubo de ligação cromado e conjunto de fixação</t>
  </si>
  <si>
    <t>S.74234/001</t>
  </si>
  <si>
    <t>2.9.9</t>
  </si>
  <si>
    <t>17.07.12</t>
  </si>
  <si>
    <t>17.07.11</t>
  </si>
  <si>
    <t>17.07.08</t>
  </si>
  <si>
    <t>17.07.10</t>
  </si>
  <si>
    <t>01.01.08</t>
  </si>
  <si>
    <t>Demolição de cerca de arame farpado</t>
  </si>
  <si>
    <t>INFRAESTRUTURA E SINGULARIDADES</t>
  </si>
  <si>
    <t>S.74053/003</t>
  </si>
  <si>
    <t>S.73844/001</t>
  </si>
  <si>
    <t>O.23.77</t>
  </si>
  <si>
    <t>22.01</t>
  </si>
  <si>
    <t>Torneira de boia real 1 1/2", c/ balão plástico</t>
  </si>
  <si>
    <t>Regularização de subleito, para faixas com largura maior que 3,50 m</t>
  </si>
  <si>
    <t>Fornecimento e assentamento de mictório sifonado de louça branca com pertences, com registro de pressão 1/2" com canopla cromada acabamento simples e conjunto para fixação</t>
  </si>
  <si>
    <t>S.72885</t>
  </si>
  <si>
    <t>S.73946/001</t>
  </si>
  <si>
    <t>S.73912/001</t>
  </si>
  <si>
    <t>S.73925/002</t>
  </si>
  <si>
    <t>Serviço de instalação hidro sanitário predial da casa do operador</t>
  </si>
  <si>
    <t>I6140</t>
  </si>
  <si>
    <t>17.05.02</t>
  </si>
  <si>
    <t>Acampamento e canteiro de obras, incluso instalações elétricas e hidro sanitárias</t>
  </si>
  <si>
    <t>S.A._C.</t>
  </si>
  <si>
    <t>EEE_C.</t>
  </si>
  <si>
    <t>ETE_C.</t>
  </si>
  <si>
    <t>R.R.E._C.</t>
  </si>
  <si>
    <t>TOTAL</t>
  </si>
  <si>
    <t>ESTAÇÕES ELEVATÓRIAS DE ESGOTO</t>
  </si>
  <si>
    <t>O.06.16</t>
  </si>
  <si>
    <t>Serviço de montagem elétrica de estação de tratamento de esgoto tipo lagoa, incluindo ramal de entrada, bombas auxiliares, painéis, casa do operador e iluminação externa</t>
  </si>
  <si>
    <t>S.68054</t>
  </si>
  <si>
    <t>Porta com fechamento em chapa de aço galvanizado, inclusive pintura com esmalte sintético em duas demãos com fundo anti corrosivo e guarnições</t>
  </si>
  <si>
    <t>C0663</t>
  </si>
  <si>
    <t>Calha Parshall em fibra de vidro W = 3" (fornecimento e instalação)</t>
  </si>
  <si>
    <t>C0824</t>
  </si>
  <si>
    <t>Comporta "stop log" em madeira, e = 2,50 cm; tratada c/ óleo de linhaça, calha alumínio</t>
  </si>
  <si>
    <t>2509
7525</t>
  </si>
  <si>
    <t>17.02.01.08</t>
  </si>
  <si>
    <t>Caixa de passagem em concreto pré-moldado DN 400 mm, com tampa, H = 40 cm, para instalações elétricas - fornecimento e instalação</t>
  </si>
  <si>
    <t>16.13.2</t>
  </si>
  <si>
    <t>Concreto estrutural, fck = 25,0 MPa, inclusive lançamento, adensamento, cura, forma de Madeirit resinada, reaproveitando 3 vezes e ferro para estrutura</t>
  </si>
  <si>
    <t>2.7.7</t>
  </si>
  <si>
    <t>2.7.8</t>
  </si>
  <si>
    <t>2.7.9</t>
  </si>
  <si>
    <t>2.7.10</t>
  </si>
  <si>
    <t>S.74118/001</t>
  </si>
  <si>
    <t>Cerca viva de hibisco, cedrinho, caliamdra, acalifa - fornecimento e plantio</t>
  </si>
  <si>
    <t>2.3.</t>
  </si>
  <si>
    <t>2.3.2</t>
  </si>
  <si>
    <t>4.5</t>
  </si>
  <si>
    <t>10.1</t>
  </si>
  <si>
    <t>10.2</t>
  </si>
  <si>
    <t>10.3</t>
  </si>
  <si>
    <t>10.4</t>
  </si>
  <si>
    <t>10.5</t>
  </si>
  <si>
    <t>10.6</t>
  </si>
  <si>
    <t>10.7</t>
  </si>
  <si>
    <t>2.3.6</t>
  </si>
  <si>
    <t>3.4</t>
  </si>
  <si>
    <t>3.5</t>
  </si>
  <si>
    <t>3.6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</si>
  <si>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CRONOGRAMA PARA EXECUÇÃO DA OBRA (C.E.O.)</t>
    </r>
  </si>
  <si>
    <t>01.º PERIODO</t>
  </si>
  <si>
    <t>02.º PERIODO</t>
  </si>
  <si>
    <t>03.º PERIODO</t>
  </si>
  <si>
    <t>04.º PERIODO</t>
  </si>
  <si>
    <t>05.º PERIODO</t>
  </si>
  <si>
    <t>06.º PERIODO</t>
  </si>
  <si>
    <t>07.º PERIODO</t>
  </si>
  <si>
    <t>08.º PERIODO</t>
  </si>
  <si>
    <t>09.º PERIODO</t>
  </si>
  <si>
    <t>10.º PERIODO</t>
  </si>
  <si>
    <t>11.º PERIODO</t>
  </si>
  <si>
    <t>12.º PERIODO</t>
  </si>
  <si>
    <t>SOMA TOTAL</t>
  </si>
  <si>
    <t>ARREDOND.</t>
  </si>
  <si>
    <t>FGV</t>
  </si>
  <si>
    <t>FÍSICO</t>
  </si>
  <si>
    <t>PERCENTUAL</t>
  </si>
  <si>
    <t>FINANCEIRO</t>
  </si>
  <si>
    <t>1.1.</t>
  </si>
  <si>
    <t>1.1.1</t>
  </si>
  <si>
    <t>AO 159 428</t>
  </si>
  <si>
    <t>1.1.2</t>
  </si>
  <si>
    <t>1.1.3</t>
  </si>
  <si>
    <t>AO 157 956</t>
  </si>
  <si>
    <t>1.1.4</t>
  </si>
  <si>
    <t>1.1.5</t>
  </si>
  <si>
    <t>1.1.6</t>
  </si>
  <si>
    <t>AO 159 886</t>
  </si>
  <si>
    <t>1.1.7</t>
  </si>
  <si>
    <t>1.1.8</t>
  </si>
  <si>
    <t>1.2.1</t>
  </si>
  <si>
    <t>1.2.2</t>
  </si>
  <si>
    <t>1.2.3</t>
  </si>
  <si>
    <t>1.2.4</t>
  </si>
  <si>
    <t>REDE, RAMAIS E EMISSÁRIOS DE ESGOTO</t>
  </si>
  <si>
    <t>2.1.4</t>
  </si>
  <si>
    <t>2.1.5</t>
  </si>
  <si>
    <t>2.1.6</t>
  </si>
  <si>
    <t>2.1.7</t>
  </si>
  <si>
    <t>2.3.1.</t>
  </si>
  <si>
    <t>2.3.1.1</t>
  </si>
  <si>
    <t>2.3.1.2</t>
  </si>
  <si>
    <t>2.3.2.</t>
  </si>
  <si>
    <t>2.3.2.1</t>
  </si>
  <si>
    <t>2.3.2.2</t>
  </si>
  <si>
    <t>2.3.3.</t>
  </si>
  <si>
    <t>2.3.3.1</t>
  </si>
  <si>
    <t>2.3.3.2</t>
  </si>
  <si>
    <t>2.3.3.3</t>
  </si>
  <si>
    <t>2.3.3.4</t>
  </si>
  <si>
    <t>2.3.3.5</t>
  </si>
  <si>
    <t>2.4.3</t>
  </si>
  <si>
    <t>2.4.4</t>
  </si>
  <si>
    <t>2.7.11</t>
  </si>
  <si>
    <t>2.7.12</t>
  </si>
  <si>
    <t>A1 006 821</t>
  </si>
  <si>
    <t>2.9.4</t>
  </si>
  <si>
    <t>2.9.5</t>
  </si>
  <si>
    <t>2.9.10</t>
  </si>
  <si>
    <t>2.9.11</t>
  </si>
  <si>
    <t>A1 006 823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</si>
  <si>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CURVA ABC DO CUSTO DE SERVIÇOS E MATERIAIS (ABC)</t>
    </r>
  </si>
  <si>
    <t>%
SIMPLES</t>
  </si>
  <si>
    <t>%
ACUMUL.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</si>
  <si>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</si>
  <si>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</si>
  <si>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</si>
  <si>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</si>
  <si>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</si>
  <si>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</si>
  <si>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</si>
  <si>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</si>
  <si>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</si>
  <si>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</si>
  <si>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</si>
  <si>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</si>
  <si>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</si>
  <si>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</si>
  <si>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</si>
  <si>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</si>
  <si>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</si>
  <si>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</si>
  <si>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</si>
  <si>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</si>
  <si>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</si>
  <si>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</si>
  <si>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</si>
  <si>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</si>
  <si>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</si>
  <si>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</si>
  <si>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</si>
  <si>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</si>
  <si>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</si>
  <si>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</si>
  <si>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</si>
  <si>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</si>
  <si>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</si>
  <si>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</si>
  <si>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</si>
  <si>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</si>
  <si>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</si>
  <si>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</si>
  <si>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</si>
  <si>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</si>
  <si>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</si>
  <si>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</si>
  <si>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</si>
  <si>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</si>
  <si>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</si>
  <si>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</si>
  <si>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</si>
  <si>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</si>
  <si>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</si>
  <si>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</si>
  <si>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</si>
  <si>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</si>
  <si>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</si>
  <si>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</si>
  <si>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</si>
  <si>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</si>
  <si>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</si>
  <si>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</si>
  <si>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</si>
  <si>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</si>
  <si>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</si>
  <si>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</si>
  <si>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</si>
  <si>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</si>
  <si>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</si>
  <si>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</si>
  <si>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</si>
  <si>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</si>
  <si>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</si>
  <si>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</si>
  <si>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</si>
  <si>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</si>
  <si>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</si>
  <si>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</si>
  <si>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</si>
  <si>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</si>
  <si>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</si>
  <si>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</si>
  <si>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</si>
  <si>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</si>
  <si>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</si>
  <si>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</si>
  <si>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</si>
  <si>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</si>
  <si>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</si>
  <si>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</si>
  <si>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</si>
  <si>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</si>
  <si>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</si>
  <si>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</si>
  <si>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</si>
  <si>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</si>
  <si>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</si>
  <si>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</si>
  <si>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</si>
  <si>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</si>
  <si>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</si>
  <si>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</si>
  <si>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</si>
  <si>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</si>
  <si>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</si>
  <si>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</si>
  <si>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</si>
  <si>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</si>
  <si>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</si>
  <si>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</si>
  <si>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</si>
  <si>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</si>
  <si>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</si>
  <si>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</si>
  <si>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</si>
  <si>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</si>
  <si>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</si>
  <si>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</si>
  <si>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</si>
  <si>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</si>
  <si>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</si>
  <si>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</si>
  <si>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</si>
  <si>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</si>
  <si>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</si>
  <si>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</si>
  <si>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</si>
  <si>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</si>
  <si>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</si>
  <si>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</si>
  <si>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</si>
  <si>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</si>
  <si>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</si>
  <si>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</si>
  <si>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</si>
  <si>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</si>
  <si>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</si>
  <si>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</si>
  <si>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</si>
  <si>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</si>
  <si>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</si>
  <si>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</si>
  <si>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</si>
  <si>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</si>
  <si>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</si>
  <si>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</si>
  <si>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</si>
  <si>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</si>
  <si>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</si>
  <si>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</si>
  <si>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</si>
  <si>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</si>
  <si>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</si>
  <si>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</si>
  <si>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</si>
  <si>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</si>
  <si>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</si>
  <si>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</si>
  <si>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</si>
  <si>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</si>
  <si>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</si>
  <si>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</si>
  <si>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</si>
  <si>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</si>
  <si>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</si>
  <si>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</si>
  <si>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</si>
  <si>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</si>
  <si>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</si>
  <si>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</si>
  <si>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</si>
  <si>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</si>
  <si>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</si>
  <si>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</si>
  <si>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</si>
  <si>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</si>
  <si>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</si>
  <si>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</si>
  <si>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</si>
  <si>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</si>
  <si>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</si>
  <si>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</si>
  <si>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</si>
  <si>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</si>
  <si>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</si>
  <si>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</si>
  <si>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</si>
  <si>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</si>
  <si>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</si>
  <si>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</si>
  <si>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</si>
  <si>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</si>
  <si>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</si>
  <si>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</si>
  <si>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</si>
  <si>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</si>
  <si>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</si>
  <si>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</si>
  <si>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</si>
  <si>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</si>
  <si>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</si>
  <si>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</si>
  <si>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</si>
  <si>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</si>
  <si>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</si>
  <si>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</si>
  <si>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</si>
  <si>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</si>
  <si>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</si>
  <si>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</si>
  <si>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</si>
  <si>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</si>
  <si>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</si>
  <si>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</si>
  <si>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</si>
  <si>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</si>
  <si>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</si>
  <si>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</si>
  <si>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</si>
  <si>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</si>
  <si>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</si>
  <si>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</si>
  <si>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</si>
  <si>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</si>
  <si>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</si>
  <si>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</si>
  <si>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</si>
  <si>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</si>
  <si>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</si>
  <si>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</si>
  <si>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</si>
  <si>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</si>
  <si>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</si>
  <si>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</si>
  <si>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</si>
  <si>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</si>
  <si>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</si>
  <si>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</si>
  <si>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</si>
  <si>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</si>
  <si>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</si>
  <si>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</si>
  <si>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</si>
  <si>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</si>
  <si>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</si>
  <si>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</si>
  <si>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</si>
  <si>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</si>
  <si>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</si>
  <si>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</si>
  <si>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</si>
  <si>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</si>
  <si>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</si>
  <si>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</si>
  <si>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</si>
  <si>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</si>
  <si>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</si>
  <si>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</si>
  <si>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</si>
  <si>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</si>
  <si>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</si>
  <si>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</si>
  <si>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</si>
  <si>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</si>
  <si>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</si>
  <si>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</si>
  <si>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</si>
  <si>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CÁLCULO DO ÍNDICE PARAMÉTRICO DE REAJUSTE (I.P.R.)</t>
    </r>
  </si>
  <si>
    <t>COMPOSIÇÃO DOS ÍNDICES - TABELA [1]</t>
  </si>
  <si>
    <t>ÍNDICE</t>
  </si>
  <si>
    <t>COLUNA</t>
  </si>
  <si>
    <t>INDÍCE</t>
  </si>
  <si>
    <t>R$</t>
  </si>
  <si>
    <t>P (%)</t>
  </si>
  <si>
    <t>AO 157 980</t>
  </si>
  <si>
    <t>FÓRMULA DE REAJUSTAMENTO</t>
  </si>
  <si>
    <t>VALOR TOTAL DA OBRA:</t>
  </si>
  <si>
    <t>BDI TOTAL DA OBRA:</t>
  </si>
  <si>
    <t>CUSTO TOTAL DA OBRA:</t>
  </si>
  <si>
    <t>TABELA [1]</t>
  </si>
  <si>
    <t>Z - COLUNA</t>
  </si>
  <si>
    <t>TERRAPLENAGEM</t>
  </si>
  <si>
    <t>EDIFICAÇÕES - TOTAL</t>
  </si>
  <si>
    <t>ARTIGOS DE BORRACHA E DE MATERIAL PLÁSTICO</t>
  </si>
  <si>
    <t>INDUSTRIA DE TRANSFORMAÇÃO - METALÚRGICA BÁSICA</t>
  </si>
  <si>
    <t>HIDRELÉTRICAS - MÃO-DE-OBRA ESPECIALIZADA</t>
  </si>
  <si>
    <t>SERVIÇOS DE CONSULTORIA</t>
  </si>
  <si>
    <t>O.5386</t>
  </si>
  <si>
    <t>O.5345</t>
  </si>
  <si>
    <t>O.5492</t>
  </si>
  <si>
    <t>O.5467</t>
  </si>
  <si>
    <t>O.5947</t>
  </si>
  <si>
    <t>O.6347</t>
  </si>
  <si>
    <t>O.6182(2)</t>
  </si>
  <si>
    <t>O.5152</t>
  </si>
  <si>
    <t>O.6203</t>
  </si>
  <si>
    <t>O.5197</t>
  </si>
  <si>
    <t>O.5199</t>
  </si>
  <si>
    <t>O.5244</t>
  </si>
  <si>
    <t>O.5245</t>
  </si>
  <si>
    <t>O.4627</t>
  </si>
  <si>
    <t>O.3171</t>
  </si>
  <si>
    <t>O.5360</t>
  </si>
  <si>
    <t>O.5359</t>
  </si>
  <si>
    <t>S.73856/001</t>
  </si>
  <si>
    <t>Boca p/ bueiro simples em concreto ciclópico inclusive formas escavação reaterro e materiais</t>
  </si>
  <si>
    <t>Quadro de distribuição metálico com pintura epóxi para serviços auxiliares com barramento e disjuntores conforme especificações técnicas e diagrama unifilar - Fornecimento de material</t>
  </si>
  <si>
    <t>VALOR TOTAL</t>
  </si>
  <si>
    <t>Escavação manual em material de 1ª categoria, profundidade até 1,50 m</t>
  </si>
  <si>
    <t>2.3.7</t>
  </si>
  <si>
    <t>Locação, nivelamento de rede coletora, ramais, adutoras e interceptores, inclusive emissão da nota de serviço</t>
  </si>
  <si>
    <t>Cadastro técnico para rede coletora de esgoto, ramais, adutoras e interceptores</t>
  </si>
  <si>
    <t>Limpeza de ruas (varrição e remoção de entulhos)</t>
  </si>
  <si>
    <t>Reaterro manual, com espalhamento e compactação, utilizando compactador à percussão / sapinho, c/ controle do grau de compactação mínimo de 97% do proctor normal</t>
  </si>
  <si>
    <t>Escoramento contínuo metálico para valas, tipo estaca prancha</t>
  </si>
  <si>
    <t>Poço de visita em anel de concreto, balão de 0,80m (DI), profundidade de 1,20 até 2,50 m, inclusive assentamento, exclusive fornecimento de tampão TD-600</t>
  </si>
  <si>
    <t>Concreto simples, preparo c/ betoneira consumo de cimento  = 210 kg/m³</t>
  </si>
  <si>
    <t>Remoção da pavimentação em paralelepípedo com reaproveitamento, poliédrico e pré-moldado</t>
  </si>
  <si>
    <t>Recomposição de pavimentação em paralelepípedo granítico, inclusive colchão de areia e perda, rejuntado com argamassa de cimento e areia 1:3</t>
  </si>
  <si>
    <t>Tampão F°F° articulado com anel de polietileno, para carga de 30 toneladas, diâmetro de abertura 600 mm</t>
  </si>
  <si>
    <t>Escoramento continuo em madeira para valas, com utilização de pranchões, longarinas e estroncas de madeira</t>
  </si>
  <si>
    <t>Remoção de meio-fio granítico ou pré-moldado</t>
  </si>
  <si>
    <t>Demolição de pavimentação asfáltica</t>
  </si>
  <si>
    <t>Passeio cimentado com revestimento em argamassa de cimento e areia, traço 1:3, e = 2,0 cm; inclusive base de concreto consumo de 150 kg/m³; e = 6,0 cm</t>
  </si>
  <si>
    <t>Piso cerâmico ou ladrilho hidráulico</t>
  </si>
  <si>
    <t>Curva 45° PVC, p/ rede coletora de esgoto, PB JE DN 100 mm</t>
  </si>
  <si>
    <t>Curva 90° PVC curta, p/ rede coletora de esgoto, PB JE DN 100 mm</t>
  </si>
  <si>
    <t>Concreto estrutural, fck = 15,0 MPa, virado em betoneira, na obra, inclusive lançamento, adensamento, cura e forma</t>
  </si>
  <si>
    <t>Alvenaria em tijolo cerâmico furado, 8 furos, dimensões 30 x 20 x 10 cm,  e = 10 cm</t>
  </si>
  <si>
    <t>Cobogó de cimento e areia, 10 x 15 x 15 cm</t>
  </si>
  <si>
    <t>Reboco ou emboço, de parede, com argamassa traço T10 - 1:2:6 (cimento / cal / areia), e = 2,0 cm</t>
  </si>
  <si>
    <t>Pintura esmalte sintético sobre superfície metálica, incluindo lixamento e emassamento, 2 demãos, com fundo anti corrosivo</t>
  </si>
  <si>
    <t>Luminária para iluminação pública, incluindo poste de aço curvo, lâmpadas, reatores, fotocélulas, fiação (ligação até 100 m) e demais acessórios necessários</t>
  </si>
  <si>
    <t>Portão para veículo 4,20 x 2,10 m, padrão da concessionária local, inclusive pilares em concreto e pintura com esmalte sintético em duas demãos com fundo anti corrosivo</t>
  </si>
  <si>
    <t>Compactação mecanizada de aterros, com grau mínimo de 100% do proctor normal</t>
  </si>
  <si>
    <t>Alvenaria de pedra argamassada aparente c/ cimento e areia traço 1:4; aparente - confecção mecânica e transporte</t>
  </si>
  <si>
    <t>Muro com mourões e placas pré - moldadas de concreto armado, h = 1,80m; inclusive estacas pré-moldadas de concreto seção 10 x 10 cm e fundações</t>
  </si>
  <si>
    <t>Cobertura em telha de cimento de fibrocimento (perfil trapezoidal) L = 0,40 m (canalete 49), inclusive madeiramento</t>
  </si>
  <si>
    <t>Piso em cerâmica esmaltada PEI-4, assentada com argamassa colante, com rejuntamento</t>
  </si>
  <si>
    <t>Fornecimento e assentamento de soleira em mármore branco, L = 23 cm , e = 2 cm</t>
  </si>
  <si>
    <t>Cerâmica esmaltada em paredes 1.ª, PEI-4, 20 x 20 cm, fixada com argamassa colante e rejuntamento</t>
  </si>
  <si>
    <t>Revestimento cerâmico, (10 x 10) cm, aplicado com argamassa colante, rejuntado</t>
  </si>
  <si>
    <t>Pintura de acabamento com aplicação de 02 demãos de esmalte ou óleo sobre madeira, incluindo lixamento e emassamento</t>
  </si>
  <si>
    <t>Fornecimento e assentamento de peitoril em mármore branco, L = 22 cm, e = 2 cm</t>
  </si>
  <si>
    <t>Porta em madeira de lei, tipo almofada, 0,60 x 1,80 m - fornecimento e assentamento completa</t>
  </si>
  <si>
    <t>Porta em madeira de lei, tipo almofada, 0,70 x 2,10 m - fornecimento e assentamento completa</t>
  </si>
  <si>
    <t>Porta em madeira de lei, tipo almofada, 0,80 x 2,10 m - fornecimento e assentamento completa</t>
  </si>
  <si>
    <t>Fornecimento e assentamento de lavatório com bancada em granito cinza andorinha, dimensões 1.20 x 0.60, com 01 cuba de embutir de louça, sifão cromado, válvula cromada, torneira de pé em aço inox, inclusive rodopia 7 cm, assentada</t>
  </si>
  <si>
    <t>Caixa de passagem em alvenaria de tijolos maciços,  DI =  0.50 x 0.50 x 0.80 m, inclusive escavação</t>
  </si>
  <si>
    <t>Sumidouro pré-moldado de concreto, 02 anéis, h = 0,50 m cada</t>
  </si>
  <si>
    <t>Fornecimento e assentamento de vertedor em madeira naval resinada, tratado com óleo de linhaça, e = 1"</t>
  </si>
  <si>
    <t>Prateleira em concreto armado, fck = 15 MPa, L = 30 cm</t>
  </si>
  <si>
    <t>Joelho 45° PVC soldável BB, p/ esgoto predial, DN 40 mm</t>
  </si>
  <si>
    <t>Junção simples PVC p/ esgoto predial DN 50 x 50 mm</t>
  </si>
  <si>
    <t>Caixa sifonada PVC com grelha quadrada simples (150 x 150 x 50) mm</t>
  </si>
  <si>
    <t>2.5.5</t>
  </si>
  <si>
    <t>O.5874(2)</t>
  </si>
  <si>
    <t>264</t>
  </si>
  <si>
    <t>Fornecimento e assentamento de vidro liso comum e = 4 mm</t>
  </si>
  <si>
    <t>Fornecimento e assentamento de vidro fantasia canelado ou martelado e = 4 mm</t>
  </si>
  <si>
    <t>Cabo de cobre nu 16 mm² meio-duro</t>
  </si>
  <si>
    <t>Cabo de cobre isolamento anti-chama 0,6/1 kV - 16,0 mm² (1 condutor)</t>
  </si>
  <si>
    <t>Armação vertical c/ haste e contra pino em de ferro galvanizado 3/16", c/ 3 estribos e 3 isoladores</t>
  </si>
  <si>
    <t>Conjunto embutir 1 interruptor simples 1 tomada 2P universal, 10 A / 250 V c/ placa</t>
  </si>
  <si>
    <t>Tubo PVC PBA soldável, p/ água fria predial - DN 20 mm</t>
  </si>
  <si>
    <t>Tubo PVC PBA soldável, p/ água fria predial - DN 25 mm</t>
  </si>
  <si>
    <t>Tubo PVC PBA soldável, p/ água fria predial - DN 32 mm</t>
  </si>
  <si>
    <t>Curva 90º F°F° c/ bolsas JE, DN 100 mm - C90BB DN 100 mm</t>
  </si>
  <si>
    <t>I = Índice paramétrico de reajuste (%)</t>
  </si>
  <si>
    <t>Tubo PVC p/ rede coletora de esgoto, JE DN 100 mm, incluso anel de borracha</t>
  </si>
  <si>
    <t>Tubo PVC p/ rede coletora de esgoto, JE DN 150 mm, incluso anel de borracha</t>
  </si>
  <si>
    <t>Tubo PVC DeF°F° JE 1 MPa DN 100 mm, incluso anel de borracha</t>
  </si>
  <si>
    <r>
      <rPr>
        <sz val="8"/>
        <rFont val="Arial Narrow"/>
        <family val="2"/>
      </rPr>
      <t xml:space="preserve">LOCAL: </t>
    </r>
    <r>
      <rPr>
        <b/>
        <sz val="8"/>
        <rFont val="Arial Narrow"/>
        <family val="2"/>
      </rPr>
      <t>GARARU - SE (GRX)</t>
    </r>
  </si>
  <si>
    <t>3.1.3</t>
  </si>
  <si>
    <t>3.1.4</t>
  </si>
  <si>
    <t>3.1.5</t>
  </si>
  <si>
    <t>3.2.3</t>
  </si>
  <si>
    <t>3.2.4</t>
  </si>
  <si>
    <t>3.2.5</t>
  </si>
  <si>
    <t>3.2.6</t>
  </si>
  <si>
    <t>3.2.7</t>
  </si>
  <si>
    <t>Escavação manual em material de 1ª categoria, profundidade até 1,50m</t>
  </si>
  <si>
    <t>O.2499</t>
  </si>
  <si>
    <t>Escavação manual em material de 2ª categoria, profundidade até 1,5m</t>
  </si>
  <si>
    <t>O.2500</t>
  </si>
  <si>
    <t>Escavação manual em material de 2ª categoria, profundidade entre 1,5 e 3,0m</t>
  </si>
  <si>
    <t>O.4499</t>
  </si>
  <si>
    <t>Escavação manual em material de 3ª categoria, profundidade até 2,0m</t>
  </si>
  <si>
    <t>O.4501</t>
  </si>
  <si>
    <t>Escavação manual em material de 3ª categoria, profundidade entre 2,0 e 3,0m</t>
  </si>
  <si>
    <t>Escavação mecânica em material de 1ª categoria, profundidade até 1,5m</t>
  </si>
  <si>
    <t>Escavação mecânica em material de 1ª categoria, profundidade entre 1,5 e 3,0m</t>
  </si>
  <si>
    <t>O.2506</t>
  </si>
  <si>
    <t>Escavação mecânica em material de 2ª categoria, profundidade até 1,5m</t>
  </si>
  <si>
    <t>O.2505</t>
  </si>
  <si>
    <t>Escavação mecânica em material de 2ª categoria, profundidade entre 1,5 e 3,0m</t>
  </si>
  <si>
    <t>O.4502</t>
  </si>
  <si>
    <t>Escavação mecânica em material de 3ª categoria, profundidade até 2,0m</t>
  </si>
  <si>
    <t>O.4503</t>
  </si>
  <si>
    <t>Escavação mecânica em material de 3ª categoria, profundidade entre 2,0 e 4,0m</t>
  </si>
  <si>
    <t>O.4504</t>
  </si>
  <si>
    <t>Escavação mecânica em material de 3ª categoria, profundidade acima de 4,0m</t>
  </si>
  <si>
    <t>S.73615</t>
  </si>
  <si>
    <t>Colchão de areia, inclusive mão de obra de espalhamento, transporte com carro de mão e fornecimento comercial</t>
  </si>
  <si>
    <t>S.74010/001</t>
  </si>
  <si>
    <t>O.7301</t>
  </si>
  <si>
    <t>O.6371</t>
  </si>
  <si>
    <t>Poço de visita em anel de concreto, balão de 1,00m (DI), profundidade de 2,50 até 4,00 m, inclusive assentamento, exclusive fornecimento de tampão TD-600</t>
  </si>
  <si>
    <t>16.06.03.01.05</t>
  </si>
  <si>
    <t>Assentamento de tubulação ponta e bolsa em PVC ou PRFV ou RPVC ou CPRFV com conexões e peças especiais DN 200</t>
  </si>
  <si>
    <t>Pavimento asfáltico, e = 3,5cm; inclusive imprimação, exclusive base</t>
  </si>
  <si>
    <t>Tubo PVC p/ rede coletora de esgoto, JE DN 200 mm, incluso anel de borracha</t>
  </si>
  <si>
    <t>Selim 90° PVC c/ travas, p/ rede coletora de esgoto, DN 150 X 100 mm</t>
  </si>
  <si>
    <t>Tubo PVC PBA 12 JE, p/ rede água, DN 100 / DE 110mm</t>
  </si>
  <si>
    <t>Curva PVC PBA, p/ rede água, JE PB 45G, DN 100 / DE 110mm</t>
  </si>
  <si>
    <t>1828*</t>
  </si>
  <si>
    <t>Curva PVC PBA, p/ rede água, JE PB 90G, DN 100 / DE 110mm</t>
  </si>
  <si>
    <t>O.5307</t>
  </si>
  <si>
    <t>Curva 22º30' c/ bolsas, em F°F°, JE, DN 100 mm - C22BB DN 100 mm</t>
  </si>
  <si>
    <t>O.5333</t>
  </si>
  <si>
    <t>Curva 45º c/ bolsas, em F°F°, JE, DN 100 mm - C45BB DN 100 mm</t>
  </si>
  <si>
    <t>O.6432</t>
  </si>
  <si>
    <t>Ventosa tríplice função, PN 16, DN = 100mm</t>
  </si>
  <si>
    <t>O.5298</t>
  </si>
  <si>
    <t>Curva 11º15` c/ bolsas, em F°F°, JE, D = 100mm - C11BB DN 100mm</t>
  </si>
  <si>
    <t>REDE COLETORA, RAMAIS PREDIAIS E EMISSÁRIOS DE ESGOTO</t>
  </si>
  <si>
    <t>35.38</t>
  </si>
  <si>
    <t>35.44</t>
  </si>
  <si>
    <t>35.50</t>
  </si>
  <si>
    <t>Administração local e manutenção de canteiro de obra</t>
  </si>
  <si>
    <t>Fornecimento de veículo tipo caminhonete pick-up 4x4, com ar-condicionado para apoio à fiscalização, incluindo despesas com combustível, óleos, manutenção, licenciamento, seguros, impostos</t>
  </si>
  <si>
    <t>S.74209/001</t>
  </si>
  <si>
    <t>2.2.4</t>
  </si>
  <si>
    <t>Alvenaria de pedra argamassada c/ cimento e areia traço 1:10 - confecção mecânica e transporte</t>
  </si>
  <si>
    <t>Chapisco de paredes c/ argamassa impermeabilizada, traço 1:3 (cimento:areia)</t>
  </si>
  <si>
    <t>TOTAL DOS SERVIÇOS DA ESTAÇÃO ELEVATÓRIA DE ESGOTO 02 COM BDI</t>
  </si>
  <si>
    <t>Curva p/ eletroduto roscável de 1.1/2"</t>
  </si>
  <si>
    <t>Luva p/ eletroduto roscável de 1.1/2"</t>
  </si>
  <si>
    <t>Bucha e arruela para eletroduto PVC 1.1/2"</t>
  </si>
  <si>
    <t>Cinta para fixação de eletrodutos em poste DT</t>
  </si>
  <si>
    <t>Curva PVC 180° 1.1/2" p/ eletroduto roscável</t>
  </si>
  <si>
    <t>Eletroduto PVC rosca s/ luva 40 mm - 1.1/2"</t>
  </si>
  <si>
    <t>Eletroduto corrugado flexível 25 mm</t>
  </si>
  <si>
    <t>Haste aterramento 16 x 2.400 mm, Prolong.</t>
  </si>
  <si>
    <t>Caixa de medição trifásica padrão Energisa</t>
  </si>
  <si>
    <t xml:space="preserve">Poste de concreto DT 8 / 200 </t>
  </si>
  <si>
    <t>Quadro de comando para distribuição geral e acionamento de bombas, metálico com pintura epóxi, com chave de acionamento tipo soft start para motores de 2,00 CV, com relé de sobrecorrente, relé térmico, relé cíclico (20 + 20 Horas), sendo uma chave de partida para cada bomba, conforme diagrama unifilar, especificações técnicas e NR-10</t>
  </si>
  <si>
    <t>Cabo de cobre isolado flexível 2,5 mm²</t>
  </si>
  <si>
    <t>Bucha e arruela para eletroduto rígido de ferro fundido, diâmetro 1"</t>
  </si>
  <si>
    <t>Condulete de alumínio tipo "C" 1"</t>
  </si>
  <si>
    <t>Condulete de alumínio tipo "E" 1"</t>
  </si>
  <si>
    <t>Condulete de alumínio tipo "LB" 1"</t>
  </si>
  <si>
    <t>Eletroduto soldável 25 mm²</t>
  </si>
  <si>
    <t>Eletroduto de ferro galvanizado 1"</t>
  </si>
  <si>
    <t>Unidade combinada de plug e tomada blindada, com um elemento 3P+T 380V-16A, montada em caixa de material termoplástico</t>
  </si>
  <si>
    <t>Tomada universal 2P + T</t>
  </si>
  <si>
    <t>Lâmpada vapor de sódio 70W</t>
  </si>
  <si>
    <t>Lâmpada fluorescente compacta 26W / 127V</t>
  </si>
  <si>
    <t>Luminária pública fechada p/ lâmpada vapor de sódio 70W</t>
  </si>
  <si>
    <t>Luminária a prova de tempo e gás com lâmpada fluorescente tipo compacta de 23W e soquete E-27</t>
  </si>
  <si>
    <t>Luminária para lâmpada fluorescente 1 X 40 Watts, completa</t>
  </si>
  <si>
    <t>Poste de ferro galvanizado com 6,0 m</t>
  </si>
  <si>
    <t>Relé Foto Elétrico 220V/100W</t>
  </si>
  <si>
    <t>Cabo de cobre isolado 1,0KV; 4,0 mm²</t>
  </si>
  <si>
    <t>Cabo de cobre isolado PP 4 x 4,0 mm²</t>
  </si>
  <si>
    <t>Curva 90° PVC p/ eletroduto roscável 1"</t>
  </si>
  <si>
    <t>Luva p/ eletroduto roscável de 1"</t>
  </si>
  <si>
    <t>Eletroduto PVC rígido roscável 1"</t>
  </si>
  <si>
    <t>VALOR TOTAL DA ESTAÇÃO ELEVATÓRIA DE ESGOTO 02 (EEE-02)</t>
  </si>
  <si>
    <t>Escavação mecânica em material de 2ª categoria, profundidade entre 1,50 e 3,0 m</t>
  </si>
  <si>
    <t>Escavação mecânica em material de 3ª categoria, profundidade acima de 3,0 m</t>
  </si>
  <si>
    <t>09.05.03</t>
  </si>
  <si>
    <t>Concreto estrutural, fck = 30,0 MPa, inclusive lançamento, adensamento, cura, forma de Madeirit resinada, reaproveitando 3 vezes e ferro para estrutura</t>
  </si>
  <si>
    <t>S.72967</t>
  </si>
  <si>
    <t>Meio-fio de concreto pré-moldado 12x30cm, sobre base de concreto simples e rejuntado com argamassa traço 1:3 (cimento e areia)</t>
  </si>
  <si>
    <t>S.72799</t>
  </si>
  <si>
    <t>Pavimento em paralelepipedo sobre colchão de areia  rejuntado com argamassa de cimento e areia no traço 1:3</t>
  </si>
  <si>
    <t>Montagem de equipamentos e materiais diversos em ferro fundido ou aço</t>
  </si>
  <si>
    <t>Cesto com estrutura em alumínio e tela em aço inox, para retirada de areia - tipo 02 - para gradeamento de caixa de areia</t>
  </si>
  <si>
    <t>C - 37</t>
  </si>
  <si>
    <t>Conjunto moto-bomba; Q = 5,00 a 10,00 l/s; H = 10,0 a 15,0 m.c.a.; 1.750 rpm; 2,00 CV; ou equivalente, com rotor e carcaça em ferro fundido e eixo em aço inox; inclusive tubo guia e corrente em aço galvanizado</t>
  </si>
  <si>
    <t>O.5945(1)</t>
  </si>
  <si>
    <t>Tubo F°F° dúctil c/  01 flange e 01 ponta lisa TFL L=1,79m DN = 100mm (38,850 kg)</t>
  </si>
  <si>
    <t>Curva 90° F°F° c/ flanges PN 10 C90FF DN = 100mm (11,000 kg)</t>
  </si>
  <si>
    <t>Tubo F°F° dúctil c/  01 flange e 01 ponta lisa TFL L=0,70m DN = 100mm (24,640 kg)</t>
  </si>
  <si>
    <t>Válvula de retenção F°F° portinhola dupla c/ flanges VRPD DN = 100mm (10,600 kg)</t>
  </si>
  <si>
    <t>O.6350</t>
  </si>
  <si>
    <t>Registro de gaveta chato F°F° c/ flanges c/ volante PN 10 RCFV DN = 100 mm (37,000 kg)</t>
  </si>
  <si>
    <t>Curva 45° F°F° c/ flanges PN 10 C45FF DN = 100mm (10,500 kg)</t>
  </si>
  <si>
    <t>Junção 45° F°F° c/ flanges PN 10 YFF DN = 100mm (21,000 kg)</t>
  </si>
  <si>
    <t>Flange Cego F°F° PN 10 FC DN = 100mm (4,300 kg)</t>
  </si>
  <si>
    <t>3271*</t>
  </si>
  <si>
    <t>Redução em aço c/ flange e rosca - RFR em aço DN 100x75 mm (9,500 kg)</t>
  </si>
  <si>
    <t>Registro de gaveta chato F°F° c/ flanges c/ volante PN 10 RCFC DN 200 (104,000 kg)</t>
  </si>
  <si>
    <t>C - 36</t>
  </si>
  <si>
    <t>Pedestal de manobra simples, em F°F° dúctil PMS 01 DN=200 (57,000 kg)</t>
  </si>
  <si>
    <t>Tubo F°F° dúctil c/  01 flange e 01 ponta lisa TFP L = 1,60 m DN = 100mm (32,720 kg)</t>
  </si>
  <si>
    <t>O.6182(1)</t>
  </si>
  <si>
    <t>Tubo F°F° dúctil c/  01 flange e 01 ponta lisa  TFP L = 1,25 m DN = 100 mm (25,250 kg)</t>
  </si>
  <si>
    <t>O.5858(5)</t>
  </si>
  <si>
    <t>Tubo F°F° dúctil cilíndrico TCL L=0,90 DN=200 (41,760 kg)</t>
  </si>
  <si>
    <t>O.5858(6)</t>
  </si>
  <si>
    <t>Tubo F°F° dúctil cilíndrico TCL L=3,65 DN=200 (127,020 kg)</t>
  </si>
  <si>
    <t>Tubo F°F° dúctil c/  01 flange e 01 ponta lisa TFP L = 2,00 m DN = 200 mm (79,600 kg)</t>
  </si>
  <si>
    <t>Tubo F°F° dúctil c/  01 flange e 01 ponta lisa TFB L = 3,00 m DN = 100mm (26,000 kg)</t>
  </si>
  <si>
    <t>Adaptador de Interligação, AD JGS / KLIKSOZ DN = 100x100 mm (2,900 kg)</t>
  </si>
  <si>
    <t>Arruelas p/ juntas c/ flanges F°F° PN 10 ABF 10 DN 100 (0,04 kg)</t>
  </si>
  <si>
    <t>Arruelas p/ juntas c/ flanges F°F° PN 10 ABF 10 DN 200 (0,090 kg)</t>
  </si>
  <si>
    <t>Parafusos p/ juntas c/ flanges F°F°  PN 10 PPF 16X80 mm (0,175 kg)</t>
  </si>
  <si>
    <t>Parafusos p/ juntas c/ flanges F°F°  PN 10 PPF 20X90 mm (0,550 kg)</t>
  </si>
  <si>
    <t xml:space="preserve">Momento extraordinário de transporte, por volume, de material, com caminhão basculante ou carroceria               </t>
  </si>
  <si>
    <t>2.5.6</t>
  </si>
  <si>
    <t>2.6.4</t>
  </si>
  <si>
    <t>Caixa d'água em fibra de vidro, 500 l</t>
  </si>
  <si>
    <t>Joelho PVC soldável 90° p/ água fria predial DN 25 mm</t>
  </si>
  <si>
    <t>Adaptador PVC soldável c/ flanges e anel de vedação p/ caixa d' água 20 mm x 1/2"</t>
  </si>
  <si>
    <t>Adaptador PVC soldável c/ flanges e anel de vedação p/ caixa d' água 25 mm x 3/4"</t>
  </si>
  <si>
    <t>Adaptador PVC soldável curto c/ bolsa e rosca p/ registro 32 mm x 1"</t>
  </si>
  <si>
    <t>Adaptador PVC soldável curto c/ bolsa e rosca p/ registro 25 mm x 3/4"</t>
  </si>
  <si>
    <t>Adaptador PVC soldável curto c/ bolsa e rosca p/ registro 20 mm x 1/2"</t>
  </si>
  <si>
    <t>Luva correr PVC soldável p/ agua fria predial DN 25 mm</t>
  </si>
  <si>
    <t>Te PVC soldável 90°, p/ água fria predial DN 25 mm</t>
  </si>
  <si>
    <t>Registro gaveta 1", c/ canopla acabamento cromado simples</t>
  </si>
  <si>
    <t>Registro pressão 1/2", c/ canopla acabamento cromado simples</t>
  </si>
  <si>
    <t>Registro pressão 3/4", c/ canopla acabamento cromado simples</t>
  </si>
  <si>
    <t>Tubo PVC p/ esgoto predial DN 40mm</t>
  </si>
  <si>
    <t>Tubo PVC p/ esgoto predial DN 50mm</t>
  </si>
  <si>
    <t>Tubo PVC serie normal - esgoto predial DN 75 mm</t>
  </si>
  <si>
    <t>Tubo PVC p/ esgoto predial DN 100mm</t>
  </si>
  <si>
    <t>Joelho 90° PVC soldável BB p/ esgoto predial DN 40 mm</t>
  </si>
  <si>
    <t>Joelho 90° PVC c/ bolsa e anel p/ esgoto predial, DN 40 mm x 1 1/2"</t>
  </si>
  <si>
    <t>Joelho 90° PVC soldável PB p/ esgoto predial DN 100mm</t>
  </si>
  <si>
    <t>Joelho 90° PVC soldável PB p/ esgoto predial DN 75 mm</t>
  </si>
  <si>
    <t>Joelho 90° PVC soldável PB p/ esgoto predial DN 50 mm</t>
  </si>
  <si>
    <t>Joelho 90° PVC serie R p/ esgoto predial c/ visita 100 x 75 mm</t>
  </si>
  <si>
    <t>Ralo seco PVC quadrado, (100 x 100 x 53 mm), saída 40 mm, c/ grelha branca</t>
  </si>
  <si>
    <t>Saboneteira em louça branca 15 x 15 cm</t>
  </si>
  <si>
    <t>Armação vertical de três estribos, com isolador roldana 76 x 79 mm; com porcas e parafusos</t>
  </si>
  <si>
    <t>Cabo de cobre isolado p/ 1 kV 16 mm²</t>
  </si>
  <si>
    <t>Cabo de cobre nu 16,0 mm²</t>
  </si>
  <si>
    <t>Curva 180° PVC 1.1/2" p/ eletroduto roscável</t>
  </si>
  <si>
    <t>Eletroduto PVC flexível corrugado 25 mm</t>
  </si>
  <si>
    <t xml:space="preserve">Poste de concreto duplo T, 200 kg, h = 8 m - DT 8 / 200 </t>
  </si>
  <si>
    <t>Luminária calha sobrepor em chapa aço c/ 2 lâmpadas fluorescentes 20 W tipo TMS 500 Philips ou equiv (completa, incluindo reator partida rápida e lâmpadas)</t>
  </si>
  <si>
    <t>Tomada embutir 2P + T 15 A / 250 V c/ placa, tipo silentoque ou equivalente</t>
  </si>
  <si>
    <t>Interruptor simples embutir 10 A / 250 V c/ placa, tipo silentoque pial ou equivalente</t>
  </si>
  <si>
    <t>Cabo de cobre isolamento anti-chama 450/750 kV 4,0 mm² (1 condutor)</t>
  </si>
  <si>
    <t>Cabo de cobre isolamento anti-chama 450/750 kV 2,5 mm² (1 condutor)</t>
  </si>
  <si>
    <t xml:space="preserve">Unidade combinada de Plug e Tomada blindada, com um elemento 3P+T - 380V-16A , montada em caixa de material termoplástico </t>
  </si>
  <si>
    <t>S.73672</t>
  </si>
  <si>
    <t>Escavação mecânica em material de 1ª categoria, profundidade até 1,50m</t>
  </si>
  <si>
    <t>16.06.03.01.02</t>
  </si>
  <si>
    <t>Assentamento de tubulação ponta e bolsa em PVC ou PRFV ou RPVC ou CPRFV com conexões e peças especiais DN 75</t>
  </si>
  <si>
    <t>S.73887/002</t>
  </si>
  <si>
    <t>Assentamento de tubo F°F° com junta elástica, DN 100mm, com conexões e peças especiais, inclusive transporte</t>
  </si>
  <si>
    <t>13.05.04</t>
  </si>
  <si>
    <t>Canaleta trapezoidal, revestimento em concreto simples fck = 15MPa, e = 5cm; fundo = 50cm, altura = 50cm, talude = 1/1</t>
  </si>
  <si>
    <t>Adaptador de Interligação, AD JGS/KLIKSOZ DN = (100x100) mm (2,900 kg)</t>
  </si>
  <si>
    <t>O.5334</t>
  </si>
  <si>
    <t>Curva 45º c/ bolsas, em F°F°, JE, DN 150 mm - C45BB JE F°F° DN 150 mm (20,700 kg)</t>
  </si>
  <si>
    <t>Curva 90º c/ bolsas, em F°F°, JE, DN 100 mm - C90BB DN = 100 mm</t>
  </si>
  <si>
    <t>O.5856</t>
  </si>
  <si>
    <t>Tubo F°F° dúctil cilíndrico - TCL L = variável DN 100 mm (17,200 kg/m)</t>
  </si>
  <si>
    <t>O.5857(1)</t>
  </si>
  <si>
    <t>Tubo PVC PBV série R p/ esgoto DN 75mm</t>
  </si>
  <si>
    <t>2.3.1.3</t>
  </si>
  <si>
    <t>2.3.1.4</t>
  </si>
  <si>
    <t>2.3.1.5</t>
  </si>
  <si>
    <t>2.3.2.3</t>
  </si>
  <si>
    <t>2.3.2.4</t>
  </si>
  <si>
    <t>2.3.2.5</t>
  </si>
  <si>
    <t>2.3.2.6</t>
  </si>
  <si>
    <t>2.3.2.7</t>
  </si>
  <si>
    <t>2.3.3.6</t>
  </si>
  <si>
    <t>2.9.12</t>
  </si>
  <si>
    <t>2.9.13</t>
  </si>
  <si>
    <t>2.9.14</t>
  </si>
  <si>
    <t>2.9.15</t>
  </si>
  <si>
    <t>2.9.16</t>
  </si>
  <si>
    <t>ESTAÇÃO ELEVATÓRIA DE ESGOTO (EEE)</t>
  </si>
  <si>
    <t>ESTAÇÃO DE TRATAMENTO DE ESGOTO (ETE)</t>
  </si>
  <si>
    <t>3.2.2.</t>
  </si>
  <si>
    <t>3.2.2.1</t>
  </si>
  <si>
    <t>3.2.2.2</t>
  </si>
  <si>
    <t>3.2.2.3</t>
  </si>
  <si>
    <t>3.2.2.4</t>
  </si>
  <si>
    <t>3.2.3.</t>
  </si>
  <si>
    <t>3.2.3.1</t>
  </si>
  <si>
    <t>3.2.3.2</t>
  </si>
  <si>
    <t>3.2.3.3</t>
  </si>
  <si>
    <t>3.2.3.4</t>
  </si>
  <si>
    <t>3.2.3.5</t>
  </si>
  <si>
    <t>3.4.</t>
  </si>
  <si>
    <t>3.4.1</t>
  </si>
  <si>
    <t>3.4.5</t>
  </si>
  <si>
    <t>3.4.7</t>
  </si>
  <si>
    <t>3.6.</t>
  </si>
  <si>
    <t>3.6.1</t>
  </si>
  <si>
    <t>3.7.</t>
  </si>
  <si>
    <t>3.7.1</t>
  </si>
  <si>
    <t>3.7.2</t>
  </si>
  <si>
    <t>3.7.4</t>
  </si>
  <si>
    <t>3.7.5</t>
  </si>
  <si>
    <t>3.7.6</t>
  </si>
  <si>
    <t>3.8.</t>
  </si>
  <si>
    <t>3.8.1</t>
  </si>
  <si>
    <t>3.8.2</t>
  </si>
  <si>
    <t>3.9.</t>
  </si>
  <si>
    <t>3.9.1</t>
  </si>
  <si>
    <t>3.9.2</t>
  </si>
  <si>
    <t>3.9.3</t>
  </si>
  <si>
    <t>3.10.</t>
  </si>
  <si>
    <t>3.10.1</t>
  </si>
  <si>
    <t>3.10.4</t>
  </si>
  <si>
    <t>3.10.5</t>
  </si>
  <si>
    <t>3.10.6</t>
  </si>
  <si>
    <t>3.10.7</t>
  </si>
  <si>
    <t>3.10.8</t>
  </si>
  <si>
    <t>3.10.9</t>
  </si>
  <si>
    <t>3.10.10</t>
  </si>
  <si>
    <t>3.10.11</t>
  </si>
  <si>
    <t>3.12.</t>
  </si>
  <si>
    <t>3.12.1</t>
  </si>
  <si>
    <t>3.12.2</t>
  </si>
  <si>
    <t>3.12.3</t>
  </si>
  <si>
    <t>3.12.4</t>
  </si>
  <si>
    <t>3.12.5</t>
  </si>
  <si>
    <t>3.12.6</t>
  </si>
  <si>
    <t>3.12.7</t>
  </si>
  <si>
    <t>3.12.8</t>
  </si>
  <si>
    <t>3.12.9</t>
  </si>
  <si>
    <t>3.12.10</t>
  </si>
  <si>
    <t>3.12.11</t>
  </si>
  <si>
    <t>3.12.12</t>
  </si>
  <si>
    <t>3.12.13</t>
  </si>
  <si>
    <t>3.12.14</t>
  </si>
  <si>
    <t>3.12.15</t>
  </si>
  <si>
    <t>3.12.16</t>
  </si>
  <si>
    <t>3.12.17</t>
  </si>
  <si>
    <t>3.12.18</t>
  </si>
  <si>
    <t>3.12.19</t>
  </si>
  <si>
    <t>3.12.20</t>
  </si>
  <si>
    <t>3.12.21</t>
  </si>
  <si>
    <t>3.12.22</t>
  </si>
  <si>
    <t>3.12.23</t>
  </si>
  <si>
    <t>3.13.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</si>
  <si>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</si>
  <si>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</si>
  <si>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</si>
  <si>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</si>
  <si>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</si>
  <si>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</si>
  <si>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</si>
  <si>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</si>
  <si>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</si>
  <si>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3.13.10</t>
  </si>
  <si>
    <t>3.13.11</t>
  </si>
  <si>
    <t>3.13.12</t>
  </si>
  <si>
    <t>3.13.13</t>
  </si>
  <si>
    <t>3.13.14</t>
  </si>
  <si>
    <t>3.13.15</t>
  </si>
  <si>
    <t>3.13.16</t>
  </si>
  <si>
    <t>3.13.17</t>
  </si>
  <si>
    <t>3.13.18</t>
  </si>
  <si>
    <t>3.13.19</t>
  </si>
  <si>
    <t>3.13.20</t>
  </si>
  <si>
    <t>3.13.21</t>
  </si>
  <si>
    <t>3.13.22</t>
  </si>
  <si>
    <t>3.13.23</t>
  </si>
  <si>
    <t>3.13.24</t>
  </si>
  <si>
    <t>3.13.25</t>
  </si>
  <si>
    <t>3.13.26</t>
  </si>
  <si>
    <t>3.13.27</t>
  </si>
  <si>
    <t>3.13.28</t>
  </si>
  <si>
    <t>3.13.29</t>
  </si>
  <si>
    <t>3.13.30</t>
  </si>
  <si>
    <t>3.13.31</t>
  </si>
  <si>
    <t>3.13.32</t>
  </si>
  <si>
    <t>3.13.33</t>
  </si>
  <si>
    <t>3.13.34</t>
  </si>
  <si>
    <t>3.13.35</t>
  </si>
  <si>
    <t>3.13.36</t>
  </si>
  <si>
    <t>3.13.37</t>
  </si>
  <si>
    <t>3.13.38</t>
  </si>
  <si>
    <t>3.13.39</t>
  </si>
  <si>
    <t>3.13.40</t>
  </si>
  <si>
    <t>3.13.41</t>
  </si>
  <si>
    <t>3.13.42</t>
  </si>
  <si>
    <t>4.1.</t>
  </si>
  <si>
    <t>4.1.1</t>
  </si>
  <si>
    <t>4.1.2</t>
  </si>
  <si>
    <t>4.1.3</t>
  </si>
  <si>
    <t>4.1.4</t>
  </si>
  <si>
    <t>4.1.5</t>
  </si>
  <si>
    <t>4.2.</t>
  </si>
  <si>
    <t>4.2.1.</t>
  </si>
  <si>
    <t>4.2.1.1</t>
  </si>
  <si>
    <t>4.2.2.</t>
  </si>
  <si>
    <t>4.2.2.3</t>
  </si>
  <si>
    <t>4.2.3.</t>
  </si>
  <si>
    <t>4.2.3.1</t>
  </si>
  <si>
    <t>4.2.3.2</t>
  </si>
  <si>
    <t>4.2.3.3</t>
  </si>
  <si>
    <t>4.2.3.4</t>
  </si>
  <si>
    <t>4.2.3.5</t>
  </si>
  <si>
    <t>4.2.3.6</t>
  </si>
  <si>
    <t>4.2.3.7</t>
  </si>
  <si>
    <t>4.3.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</si>
  <si>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</si>
  <si>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</si>
  <si>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</si>
  <si>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</si>
  <si>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</si>
  <si>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</si>
  <si>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</si>
  <si>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</si>
  <si>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</si>
  <si>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</si>
  <si>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</si>
  <si>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4.4.</t>
  </si>
  <si>
    <t>4.4.1</t>
  </si>
  <si>
    <t>4.4.2</t>
  </si>
  <si>
    <t>4.5.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</si>
  <si>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</si>
  <si>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</si>
  <si>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</si>
  <si>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</si>
  <si>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</si>
  <si>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</si>
  <si>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</si>
  <si>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</si>
  <si>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4.6.</t>
  </si>
  <si>
    <t>4.6.1</t>
  </si>
  <si>
    <t>4.6.2</t>
  </si>
  <si>
    <t>4.6.3</t>
  </si>
  <si>
    <t>4.6.4</t>
  </si>
  <si>
    <t>4.6.5</t>
  </si>
  <si>
    <t>4.6.6</t>
  </si>
  <si>
    <t>4.6.7</t>
  </si>
  <si>
    <t>4.6.8</t>
  </si>
  <si>
    <t>4.6.9</t>
  </si>
  <si>
    <t>4.6.10</t>
  </si>
  <si>
    <t>4.7.</t>
  </si>
  <si>
    <t>4.7.1</t>
  </si>
  <si>
    <t>4.7.2</t>
  </si>
  <si>
    <t>4.7.3</t>
  </si>
  <si>
    <t>4.7.4</t>
  </si>
  <si>
    <t>4.7.5</t>
  </si>
  <si>
    <t>4.7.6</t>
  </si>
  <si>
    <t>4.7.7</t>
  </si>
  <si>
    <t>4.7.8</t>
  </si>
  <si>
    <t>4.7.9</t>
  </si>
  <si>
    <t>4.7.10</t>
  </si>
  <si>
    <t>4.8.</t>
  </si>
  <si>
    <t>4.8.1</t>
  </si>
  <si>
    <t>4.8.2</t>
  </si>
  <si>
    <t>4.8.3</t>
  </si>
  <si>
    <t>4.8.4</t>
  </si>
  <si>
    <t>4.8.5</t>
  </si>
  <si>
    <t>4.8.6</t>
  </si>
  <si>
    <t>4.8.7</t>
  </si>
  <si>
    <t>4.9.</t>
  </si>
  <si>
    <t>4.9.1</t>
  </si>
  <si>
    <t>4.9.2</t>
  </si>
  <si>
    <t>4.10.</t>
  </si>
  <si>
    <t>4.10.1</t>
  </si>
  <si>
    <t>4.10.2</t>
  </si>
  <si>
    <t>4.10.3</t>
  </si>
  <si>
    <t>4.10.4</t>
  </si>
  <si>
    <t>4.10.5</t>
  </si>
  <si>
    <t>4.10.6</t>
  </si>
  <si>
    <t>4.10.7</t>
  </si>
  <si>
    <t>4.10.8</t>
  </si>
  <si>
    <t>4.12.</t>
  </si>
  <si>
    <t>4.12.1</t>
  </si>
  <si>
    <t>4.12.2</t>
  </si>
  <si>
    <t>4.12.3</t>
  </si>
  <si>
    <t>4.12.4</t>
  </si>
  <si>
    <t>4.12.5</t>
  </si>
  <si>
    <t>4.12.6</t>
  </si>
  <si>
    <t>4.12.7</t>
  </si>
  <si>
    <t>4.12.8</t>
  </si>
  <si>
    <t>4.12.9</t>
  </si>
  <si>
    <t>4.12.10</t>
  </si>
  <si>
    <t>4.12.11</t>
  </si>
  <si>
    <t>4.12.12</t>
  </si>
  <si>
    <t>4.12.13</t>
  </si>
  <si>
    <t>4.12.14</t>
  </si>
  <si>
    <t>4.12.15</t>
  </si>
  <si>
    <t>4.12.16</t>
  </si>
  <si>
    <t>4.12.17</t>
  </si>
  <si>
    <t>4.12.18</t>
  </si>
  <si>
    <t>4.12.19</t>
  </si>
  <si>
    <t>4.12.20</t>
  </si>
  <si>
    <t>4.12.21</t>
  </si>
  <si>
    <t>4.12.22</t>
  </si>
  <si>
    <t>4.12.23</t>
  </si>
  <si>
    <t>4.12.24</t>
  </si>
  <si>
    <t>4.12.25</t>
  </si>
  <si>
    <t>4.12.26</t>
  </si>
  <si>
    <t>4.12.27</t>
  </si>
  <si>
    <t>4.12.28</t>
  </si>
  <si>
    <t>4.12.29</t>
  </si>
  <si>
    <t>4.12.30</t>
  </si>
  <si>
    <t>4.12.31</t>
  </si>
  <si>
    <t>4.12.32</t>
  </si>
  <si>
    <t>4.12.33</t>
  </si>
  <si>
    <t>4.12.34</t>
  </si>
  <si>
    <t>4.12.35</t>
  </si>
  <si>
    <t>4.12.36</t>
  </si>
  <si>
    <t>4.12.37</t>
  </si>
  <si>
    <t>4.12.38</t>
  </si>
  <si>
    <t>4.12.39</t>
  </si>
  <si>
    <t>4.12.40</t>
  </si>
  <si>
    <t>4.12.41</t>
  </si>
  <si>
    <t>4.12.42</t>
  </si>
  <si>
    <t>4.12.43</t>
  </si>
  <si>
    <t>4.12.44</t>
  </si>
  <si>
    <t>4.12.45</t>
  </si>
  <si>
    <t>4.12.46</t>
  </si>
  <si>
    <t>4.12.47</t>
  </si>
  <si>
    <t>4.12.48</t>
  </si>
  <si>
    <t>4.12.49</t>
  </si>
  <si>
    <t>4.13.</t>
  </si>
  <si>
    <t>4.13.1</t>
  </si>
  <si>
    <t>4.13.2</t>
  </si>
  <si>
    <t>4.13.3</t>
  </si>
  <si>
    <t>4.13.4</t>
  </si>
  <si>
    <t>4.13.5</t>
  </si>
  <si>
    <t>4.13.6</t>
  </si>
  <si>
    <t>4.13.7</t>
  </si>
  <si>
    <t>4.13.8</t>
  </si>
  <si>
    <t>4.13.9</t>
  </si>
  <si>
    <t>4.13.10</t>
  </si>
  <si>
    <t>4.13.11</t>
  </si>
  <si>
    <t>4.13.12</t>
  </si>
  <si>
    <t>4.13.13</t>
  </si>
  <si>
    <t>4.13.14</t>
  </si>
  <si>
    <t>4.13.15</t>
  </si>
  <si>
    <t>4.13.16</t>
  </si>
  <si>
    <t>4.13.17</t>
  </si>
  <si>
    <t>4.13.18</t>
  </si>
  <si>
    <t>4.13.19</t>
  </si>
  <si>
    <t>4.13.20</t>
  </si>
  <si>
    <t>4.13.21</t>
  </si>
  <si>
    <t>4.13.22</t>
  </si>
  <si>
    <t>4.13.23</t>
  </si>
  <si>
    <t>4.13.24</t>
  </si>
  <si>
    <t>4.13.25</t>
  </si>
  <si>
    <t>4.13.26</t>
  </si>
  <si>
    <t>4.13.27</t>
  </si>
  <si>
    <t>13.º PERIODO</t>
  </si>
  <si>
    <t>14.º PERIODO</t>
  </si>
  <si>
    <t>15.º PERIODO</t>
  </si>
  <si>
    <t>16.º PERIODO</t>
  </si>
  <si>
    <t>17.º PERIODO</t>
  </si>
  <si>
    <t>18.º PERIODO</t>
  </si>
  <si>
    <t>19.º PERIODO</t>
  </si>
  <si>
    <t>20.º PERIODO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</si>
  <si>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</si>
  <si>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</si>
  <si>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</si>
  <si>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</si>
  <si>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</si>
  <si>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</si>
  <si>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</si>
  <si>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</si>
  <si>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</si>
  <si>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</si>
  <si>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</si>
  <si>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</si>
  <si>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RESUMO</t>
  </si>
  <si>
    <t>A1 006 827</t>
  </si>
  <si>
    <t>INDUSTRIA DE TRANSFORMAÇÃO - MÁQUINAS, APARELHOS E MATERIAIS ELÉTRICOS</t>
  </si>
  <si>
    <t>AO 159 665</t>
  </si>
  <si>
    <t>ESTRUTURAS DE OBRAS EM CONCRETO ARMADO</t>
  </si>
  <si>
    <t>A1 004 812</t>
  </si>
  <si>
    <t>BENS DE INVESTIMENTO - MÁQUINAS E EQUIPAMENTOS</t>
  </si>
  <si>
    <t>Pintura para interiores, sobre paredes ou tetos, com lixamento, aplicação de 01 demão de líquido selador e 02 demãos de tinta PVA látex convencional para interiores</t>
  </si>
  <si>
    <t>35.22</t>
  </si>
  <si>
    <t>VALOR TOTAL DE MATERIAIS DA REDE COLETORA DE ESGOTO (R.C.E.)</t>
  </si>
  <si>
    <t>1.9</t>
  </si>
  <si>
    <t>s.73672</t>
  </si>
  <si>
    <t>Limpeza mecanizada de terreno, inclusive retirada de árvore entre 0,05m e 0,15m de diâmetro</t>
  </si>
  <si>
    <t>04.05</t>
  </si>
  <si>
    <t>1.4.</t>
  </si>
  <si>
    <t>1.5.</t>
  </si>
  <si>
    <t>IMPERMEABILIZAÇÃO</t>
  </si>
  <si>
    <t>ASSENTAMENTO DE TUBULAÇÃO</t>
  </si>
  <si>
    <t>11.</t>
  </si>
  <si>
    <t>S.73887/003</t>
  </si>
  <si>
    <t>Assentamento de tubo F°F° com junta elástica, DN 150mm, com conexões e peças especiais, inclusive transporte</t>
  </si>
  <si>
    <t>1.1.9</t>
  </si>
  <si>
    <t>25.08</t>
  </si>
  <si>
    <t>Muro em alvenaria bloco cerâmico 0,09m c/alv de pedra 0,35 x 0,60m, colunas (9x20cm), cintamento (9x15cm) inferior e superior concreto armado fck = 15,0 Mpa cada 3,00 m, c/ chapisco, reboco e pintura c/ hidracor ou similar, inclusive concertina (Padrão DESO)</t>
  </si>
  <si>
    <t>Fornecimento de veículo leve (1.4 ou superior), com ar-condicionado para apoio à fiscalização, incluindo despesas com combustível, óleos, manutenção, licenciamento, seguros, impostos</t>
  </si>
  <si>
    <t>VALOR TOTAL DA IMPLANTAÇÃO DO SES_ILH</t>
  </si>
  <si>
    <t>s.72884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</si>
  <si>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</si>
  <si>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</si>
  <si>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</si>
  <si>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</si>
  <si>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</si>
  <si>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</si>
  <si>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</si>
  <si>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</si>
  <si>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</si>
  <si>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</si>
  <si>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</si>
  <si>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</si>
  <si>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</si>
  <si>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</si>
  <si>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2.5</t>
  </si>
  <si>
    <t>1.24</t>
  </si>
  <si>
    <t>1.25</t>
  </si>
  <si>
    <t>1.26</t>
  </si>
  <si>
    <t>1.27</t>
  </si>
  <si>
    <t>1.28</t>
  </si>
  <si>
    <t>1.29</t>
  </si>
  <si>
    <t>1.30</t>
  </si>
  <si>
    <t>4.3.12</t>
  </si>
  <si>
    <t>4.3.13</t>
  </si>
  <si>
    <t>4.3.14</t>
  </si>
  <si>
    <r>
      <t xml:space="preserve">DOCUMENTO: </t>
    </r>
    <r>
      <rPr>
        <b/>
        <sz val="8"/>
        <rFont val="Arial Narrow"/>
        <family val="2"/>
      </rPr>
      <t>00 - RESUMO DA PLANILHA ORÇAMENTÁRIA CONSOLIDADA</t>
    </r>
  </si>
  <si>
    <t>VALOR TOTAL DE MATERIAIS DA ESTAÇÃO DE TRATAMENTO DE ESGOTO (ETE)</t>
  </si>
  <si>
    <t>m2</t>
  </si>
  <si>
    <t>2.2.5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</si>
  <si>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01 - PLANILHA DE SERVIÇOS AUXILIARES (SERVIÇOS)</t>
    </r>
  </si>
  <si>
    <t>SERVIÇOS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</si>
  <si>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02 - PLANILHA DE REDE, RAMAIS E EMISSÁRIOS (SERVIÇOS)</t>
    </r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</si>
  <si>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03 - PLANILHA DAS ESTAÇÕES ELEVATÓRIAS DE ESGOTO (SERVIÇOS)</t>
    </r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</si>
  <si>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04 - PLANILHA DA ESTAÇÃO DE TRATAMENTO DE ESGOTO (SERVIÇOS)</t>
    </r>
  </si>
  <si>
    <t>MATERIAIS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</si>
  <si>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05 - PLANILHA DE REDE, RAMAIS E EMISSÁRIOS (MATERIAIS)</t>
    </r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</si>
  <si>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06 - PLANILHA DAS ESTAÇÕES ELEVATÓRIAS DE ESGOTO (MATERIAIS)</t>
    </r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</si>
  <si>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04 - PLANILHA DA ESTAÇÃO DE TRATAMENTO DE ESGOTO (MATERIAIS)</t>
    </r>
  </si>
  <si>
    <t>I5669</t>
  </si>
  <si>
    <t>O.7060</t>
  </si>
  <si>
    <t>JUNHO / 2014</t>
  </si>
  <si>
    <r>
      <t xml:space="preserve">LOCAL: </t>
    </r>
    <r>
      <rPr>
        <b/>
        <sz val="8"/>
        <rFont val="Arial Narrow"/>
        <family val="2"/>
      </rPr>
      <t>GARARU - SE (GRX)</t>
    </r>
  </si>
  <si>
    <t>4.6</t>
  </si>
  <si>
    <t>3.7</t>
  </si>
  <si>
    <t>3.8</t>
  </si>
  <si>
    <t>3.9</t>
  </si>
  <si>
    <t>3.10</t>
  </si>
  <si>
    <t>1.31</t>
  </si>
  <si>
    <t>1.32</t>
  </si>
  <si>
    <t>1.33</t>
  </si>
  <si>
    <t>1.34</t>
  </si>
  <si>
    <t>11.1</t>
  </si>
  <si>
    <t>11.2</t>
  </si>
  <si>
    <t>12.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</si>
  <si>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</si>
  <si>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</si>
  <si>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</si>
  <si>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</si>
  <si>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</si>
  <si>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</si>
  <si>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</si>
  <si>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</si>
  <si>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</si>
  <si>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</si>
  <si>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</si>
  <si>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</si>
  <si>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</si>
  <si>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</si>
  <si>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</si>
  <si>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</si>
  <si>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</si>
  <si>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</si>
  <si>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</si>
  <si>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</si>
  <si>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</si>
  <si>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</si>
  <si>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</si>
  <si>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</si>
  <si>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</si>
  <si>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</si>
  <si>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</si>
  <si>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</si>
  <si>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</si>
  <si>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</si>
  <si>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</si>
  <si>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</si>
  <si>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</si>
  <si>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</si>
  <si>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</si>
  <si>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</si>
  <si>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</si>
  <si>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</si>
  <si>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</si>
  <si>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</si>
  <si>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</si>
  <si>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</si>
  <si>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</si>
  <si>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</si>
  <si>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</si>
  <si>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</si>
  <si>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3.3.4</t>
  </si>
  <si>
    <t>3.3.5</t>
  </si>
  <si>
    <t>3.3.6</t>
  </si>
  <si>
    <t>4.2</t>
  </si>
  <si>
    <t>4.3</t>
  </si>
  <si>
    <t>4.4</t>
  </si>
  <si>
    <t>5.</t>
  </si>
  <si>
    <t>5.1</t>
  </si>
  <si>
    <t>5.2</t>
  </si>
  <si>
    <t>5.3</t>
  </si>
  <si>
    <t>5.4</t>
  </si>
  <si>
    <t>5.5</t>
  </si>
  <si>
    <t>5.6</t>
  </si>
  <si>
    <t>6.</t>
  </si>
  <si>
    <t>6.1</t>
  </si>
  <si>
    <t>6.2</t>
  </si>
  <si>
    <t>6.3</t>
  </si>
  <si>
    <t>6.4</t>
  </si>
  <si>
    <t>7.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</si>
  <si>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</si>
  <si>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</si>
  <si>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</si>
  <si>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</si>
  <si>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</si>
  <si>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</si>
  <si>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</si>
  <si>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</si>
  <si>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</si>
  <si>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</si>
  <si>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</si>
  <si>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</si>
  <si>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6.5</t>
  </si>
  <si>
    <t>8.</t>
  </si>
  <si>
    <t>8.1</t>
  </si>
  <si>
    <t>8.2</t>
  </si>
  <si>
    <t>8.3</t>
  </si>
  <si>
    <t>9.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</si>
  <si>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</si>
  <si>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</si>
  <si>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</si>
  <si>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</si>
  <si>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</si>
  <si>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</si>
  <si>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</si>
  <si>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</si>
  <si>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</si>
  <si>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5.7</t>
  </si>
  <si>
    <t>5.8</t>
  </si>
  <si>
    <t>6.6</t>
  </si>
  <si>
    <t>6.7</t>
  </si>
  <si>
    <t>6.8</t>
  </si>
  <si>
    <t>6.9</t>
  </si>
  <si>
    <t>9.10</t>
  </si>
  <si>
    <t>1.7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</si>
  <si>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</si>
  <si>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</si>
  <si>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</si>
  <si>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</si>
  <si>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</si>
  <si>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</si>
  <si>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</si>
  <si>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</si>
  <si>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</si>
  <si>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</si>
  <si>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</si>
  <si>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</si>
  <si>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</si>
  <si>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</si>
  <si>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</si>
  <si>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AO 157 972</t>
  </si>
  <si>
    <t>A1 006 825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</si>
</sst>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(&quot;R$ &quot;* #,##0.00_);_(&quot;R$ &quot;* \(#,##0.00\);_(&quot;R$ &quot;* &quot;-&quot;??_);_(@_)"/>
    <numFmt numFmtId="43" formatCode="_(* #,##0.00_);_(* \(#,##0.00\);_(* &quot;-&quot;??_);_(@_)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-* #,##0.00_-;\-* #,##0.00_-;_-* &quot;-&quot;??_-;_-@_-"/>
    <numFmt numFmtId="167" formatCode="_(* #,##0.00_);_(* \(#,##0.00\);_(* \-??_);_(@_)"/>
    <numFmt numFmtId="168" formatCode="_(&quot;R$&quot;* #,##0.00_);_(&quot;R$&quot;* \(#,##0.00\);_(&quot;R$&quot;* \-??_);_(@_)"/>
    <numFmt numFmtId="169" formatCode="00000"/>
    <numFmt numFmtId="170" formatCode="&quot;R$&quot;\ #,##0.00"/>
    <numFmt numFmtId="171" formatCode="00"/>
    <numFmt numFmtId="172" formatCode="mmmm/yyyy"/>
    <numFmt numFmtId="173" formatCode="_-* #,##0_-;\-* #,##0_-;_-* &quot;-&quot;??_-;_-@_-"/>
    <numFmt numFmtId="174" formatCode="_-* #,##0.00%_-;\-* #,##0.00%_-;_-* &quot;-&quot;??_-;_-@_-"/>
    <numFmt numFmtId="175" formatCode="0.00000%"/>
    <numFmt numFmtId="176" formatCode="&quot;R$ &quot;#,##0.00"/>
  </numFmts>
  <fonts count="30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rgb="FFFF0000"/>
      <name val="Arial Narrow"/>
      <family val="2"/>
    </font>
    <font>
      <sz val="8"/>
      <color rgb="FFFF0000"/>
      <name val="Arial Narrow"/>
      <family val="2"/>
    </font>
    <font>
      <sz val="8"/>
      <color theme="1"/>
      <name val="Arial Narrow"/>
      <family val="2"/>
    </font>
    <font>
      <sz val="8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0"/>
      <name val="Arial Narrow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8" tint="0.79998168889431442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79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168" fontId="2" fillId="0" borderId="0" applyFill="0" applyBorder="0" applyAlignment="0" applyProtection="0"/>
    <xf numFmtId="0" fontId="11" fillId="22" borderId="0" applyNumberFormat="0" applyBorder="0" applyAlignment="0" applyProtection="0"/>
    <xf numFmtId="0" fontId="2" fillId="23" borderId="4" applyNumberFormat="0" applyAlignment="0" applyProtection="0"/>
    <xf numFmtId="0" fontId="12" fillId="16" borderId="5" applyNumberFormat="0" applyAlignment="0" applyProtection="0"/>
    <xf numFmtId="167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" fillId="0" borderId="0"/>
    <xf numFmtId="3" fontId="2" fillId="0" borderId="0" applyFont="0" applyFill="0" applyBorder="0" applyAlignment="0" applyProtection="0"/>
    <xf numFmtId="0" fontId="9" fillId="7" borderId="17" applyNumberFormat="0" applyAlignment="0" applyProtection="0"/>
    <xf numFmtId="0" fontId="12" fillId="16" borderId="13" applyNumberFormat="0" applyAlignment="0" applyProtection="0"/>
    <xf numFmtId="0" fontId="2" fillId="23" borderId="16" applyNumberFormat="0" applyAlignment="0" applyProtection="0"/>
    <xf numFmtId="0" fontId="9" fillId="7" borderId="10" applyNumberFormat="0" applyAlignment="0" applyProtection="0"/>
    <xf numFmtId="0" fontId="6" fillId="16" borderId="17" applyNumberFormat="0" applyAlignment="0" applyProtection="0"/>
    <xf numFmtId="0" fontId="7" fillId="17" borderId="15" applyNumberFormat="0" applyAlignment="0" applyProtection="0"/>
    <xf numFmtId="0" fontId="6" fillId="16" borderId="10" applyNumberFormat="0" applyAlignment="0" applyProtection="0"/>
    <xf numFmtId="0" fontId="8" fillId="0" borderId="18" applyNumberFormat="0" applyFill="0" applyAlignment="0" applyProtection="0"/>
    <xf numFmtId="0" fontId="8" fillId="0" borderId="11" applyNumberFormat="0" applyFill="0" applyAlignment="0" applyProtection="0"/>
    <xf numFmtId="0" fontId="8" fillId="0" borderId="11" applyNumberFormat="0" applyFill="0" applyAlignment="0" applyProtection="0"/>
    <xf numFmtId="0" fontId="7" fillId="17" borderId="15" applyNumberFormat="0" applyAlignment="0" applyProtection="0"/>
    <xf numFmtId="0" fontId="6" fillId="16" borderId="10" applyNumberFormat="0" applyAlignment="0" applyProtection="0"/>
    <xf numFmtId="0" fontId="9" fillId="7" borderId="10" applyNumberFormat="0" applyAlignment="0" applyProtection="0"/>
    <xf numFmtId="0" fontId="2" fillId="23" borderId="12" applyNumberFormat="0" applyAlignment="0" applyProtection="0"/>
    <xf numFmtId="0" fontId="12" fillId="16" borderId="13" applyNumberFormat="0" applyAlignment="0" applyProtection="0"/>
    <xf numFmtId="0" fontId="20" fillId="0" borderId="14" applyNumberFormat="0" applyFill="0" applyAlignment="0" applyProtection="0"/>
    <xf numFmtId="0" fontId="12" fillId="16" borderId="20" applyNumberFormat="0" applyAlignment="0" applyProtection="0"/>
    <xf numFmtId="0" fontId="2" fillId="23" borderId="19" applyNumberFormat="0" applyAlignment="0" applyProtection="0"/>
    <xf numFmtId="0" fontId="20" fillId="0" borderId="14" applyNumberFormat="0" applyFill="0" applyAlignment="0" applyProtection="0"/>
    <xf numFmtId="0" fontId="20" fillId="0" borderId="21" applyNumberFormat="0" applyFill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3" fontId="2" fillId="0" borderId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783">
    <xf numFmtId="0" fontId="0" fillId="0" borderId="0" xfId="0"/>
    <xf numFmtId="0" fontId="23" fillId="26" borderId="0" xfId="0" applyFont="1" applyFill="1" applyBorder="1" applyAlignment="1">
      <alignment horizontal="left" vertical="center"/>
    </xf>
    <xf numFmtId="0" fontId="23" fillId="26" borderId="0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26" borderId="0" xfId="0" applyFont="1" applyFill="1" applyAlignment="1">
      <alignment vertical="center"/>
    </xf>
    <xf numFmtId="4" fontId="23" fillId="26" borderId="0" xfId="0" applyNumberFormat="1" applyFont="1" applyFill="1" applyBorder="1" applyAlignment="1">
      <alignment vertical="center"/>
    </xf>
    <xf numFmtId="4" fontId="23" fillId="26" borderId="0" xfId="0" applyNumberFormat="1" applyFont="1" applyFill="1" applyBorder="1" applyAlignment="1">
      <alignment horizontal="center" vertical="center"/>
    </xf>
    <xf numFmtId="0" fontId="22" fillId="26" borderId="0" xfId="0" applyFont="1" applyFill="1" applyBorder="1" applyAlignment="1">
      <alignment vertical="center"/>
    </xf>
    <xf numFmtId="0" fontId="22" fillId="0" borderId="0" xfId="0" applyFont="1"/>
    <xf numFmtId="0" fontId="22" fillId="0" borderId="0" xfId="0" applyFont="1" applyFill="1"/>
    <xf numFmtId="166" fontId="22" fillId="0" borderId="37" xfId="68" applyFont="1" applyFill="1" applyBorder="1" applyAlignment="1">
      <alignment horizontal="center" vertical="center" wrapText="1"/>
    </xf>
    <xf numFmtId="0" fontId="22" fillId="0" borderId="37" xfId="1" applyFont="1" applyBorder="1" applyAlignment="1">
      <alignment horizontal="center" vertical="center"/>
    </xf>
    <xf numFmtId="49" fontId="22" fillId="0" borderId="37" xfId="1" applyNumberFormat="1" applyFont="1" applyBorder="1" applyAlignment="1">
      <alignment horizontal="center" vertical="center" wrapText="1"/>
    </xf>
    <xf numFmtId="0" fontId="22" fillId="0" borderId="37" xfId="1" applyFont="1" applyFill="1" applyBorder="1" applyAlignment="1">
      <alignment horizontal="justify" vertical="center" wrapText="1"/>
    </xf>
    <xf numFmtId="0" fontId="22" fillId="0" borderId="37" xfId="1" applyFont="1" applyBorder="1" applyAlignment="1">
      <alignment horizontal="center" vertical="center" wrapText="1"/>
    </xf>
    <xf numFmtId="169" fontId="22" fillId="0" borderId="37" xfId="0" applyNumberFormat="1" applyFont="1" applyBorder="1" applyAlignment="1">
      <alignment horizontal="center" vertical="center" wrapText="1"/>
    </xf>
    <xf numFmtId="169" fontId="22" fillId="0" borderId="37" xfId="1" applyNumberFormat="1" applyFont="1" applyBorder="1" applyAlignment="1">
      <alignment horizontal="center" vertical="center" wrapText="1"/>
    </xf>
    <xf numFmtId="0" fontId="22" fillId="0" borderId="37" xfId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9" fontId="22" fillId="0" borderId="37" xfId="0" applyNumberFormat="1" applyFont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justify" vertical="center" wrapText="1"/>
    </xf>
    <xf numFmtId="0" fontId="22" fillId="0" borderId="37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49" fontId="22" fillId="0" borderId="37" xfId="0" applyNumberFormat="1" applyFont="1" applyFill="1" applyBorder="1" applyAlignment="1">
      <alignment horizontal="center" vertical="center" wrapText="1"/>
    </xf>
    <xf numFmtId="169" fontId="22" fillId="0" borderId="37" xfId="0" applyNumberFormat="1" applyFont="1" applyFill="1" applyBorder="1" applyAlignment="1">
      <alignment horizontal="center" vertical="center" wrapText="1"/>
    </xf>
    <xf numFmtId="0" fontId="22" fillId="0" borderId="37" xfId="1" applyFont="1" applyFill="1" applyBorder="1" applyAlignment="1">
      <alignment horizontal="center" vertical="center"/>
    </xf>
    <xf numFmtId="3" fontId="22" fillId="0" borderId="37" xfId="0" applyNumberFormat="1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/>
    </xf>
    <xf numFmtId="166" fontId="22" fillId="0" borderId="37" xfId="68" applyFont="1" applyFill="1" applyBorder="1" applyAlignment="1">
      <alignment vertical="center"/>
    </xf>
    <xf numFmtId="166" fontId="22" fillId="0" borderId="37" xfId="68" applyFont="1" applyFill="1" applyBorder="1" applyAlignment="1" applyProtection="1">
      <alignment vertical="center"/>
    </xf>
    <xf numFmtId="166" fontId="22" fillId="0" borderId="39" xfId="68" applyFont="1" applyFill="1" applyBorder="1" applyAlignment="1">
      <alignment horizontal="center" vertical="center" wrapText="1"/>
    </xf>
    <xf numFmtId="0" fontId="22" fillId="0" borderId="37" xfId="1" applyFont="1" applyBorder="1" applyAlignment="1">
      <alignment horizontal="justify" vertical="center" wrapText="1"/>
    </xf>
    <xf numFmtId="49" fontId="22" fillId="0" borderId="37" xfId="1" applyNumberFormat="1" applyFont="1" applyBorder="1" applyAlignment="1">
      <alignment horizontal="justify" vertical="center" wrapText="1"/>
    </xf>
    <xf numFmtId="0" fontId="23" fillId="24" borderId="28" xfId="1" applyFont="1" applyFill="1" applyBorder="1" applyAlignment="1">
      <alignment horizontal="center" vertical="center"/>
    </xf>
    <xf numFmtId="0" fontId="23" fillId="24" borderId="28" xfId="0" applyFont="1" applyFill="1" applyBorder="1" applyAlignment="1">
      <alignment horizontal="center" vertical="center"/>
    </xf>
    <xf numFmtId="0" fontId="22" fillId="26" borderId="25" xfId="0" applyFont="1" applyFill="1" applyBorder="1" applyAlignment="1">
      <alignment horizontal="center" vertical="center"/>
    </xf>
    <xf numFmtId="166" fontId="22" fillId="0" borderId="0" xfId="68" applyFont="1"/>
    <xf numFmtId="49" fontId="22" fillId="0" borderId="40" xfId="71" applyNumberFormat="1" applyFont="1" applyFill="1" applyBorder="1" applyAlignment="1">
      <alignment horizontal="center" vertical="center" wrapText="1"/>
    </xf>
    <xf numFmtId="166" fontId="22" fillId="0" borderId="27" xfId="68" applyFont="1" applyBorder="1" applyAlignment="1">
      <alignment horizontal="center" vertical="center" wrapText="1"/>
    </xf>
    <xf numFmtId="0" fontId="23" fillId="24" borderId="28" xfId="1" applyFont="1" applyFill="1" applyBorder="1" applyAlignment="1">
      <alignment horizontal="center" vertical="center" wrapText="1"/>
    </xf>
    <xf numFmtId="49" fontId="22" fillId="0" borderId="40" xfId="0" applyNumberFormat="1" applyFont="1" applyFill="1" applyBorder="1" applyAlignment="1">
      <alignment horizontal="center" vertical="center" wrapText="1"/>
    </xf>
    <xf numFmtId="166" fontId="22" fillId="0" borderId="27" xfId="68" applyFont="1" applyFill="1" applyBorder="1" applyAlignment="1">
      <alignment vertical="center"/>
    </xf>
    <xf numFmtId="49" fontId="22" fillId="0" borderId="46" xfId="0" applyNumberFormat="1" applyFont="1" applyFill="1" applyBorder="1" applyAlignment="1">
      <alignment horizontal="center" vertical="center" wrapText="1"/>
    </xf>
    <xf numFmtId="49" fontId="22" fillId="0" borderId="48" xfId="1" applyNumberFormat="1" applyFont="1" applyFill="1" applyBorder="1" applyAlignment="1">
      <alignment horizontal="center" vertical="center" wrapText="1"/>
    </xf>
    <xf numFmtId="49" fontId="22" fillId="0" borderId="49" xfId="1" applyNumberFormat="1" applyFont="1" applyFill="1" applyBorder="1" applyAlignment="1">
      <alignment horizontal="center" vertical="center" wrapText="1"/>
    </xf>
    <xf numFmtId="49" fontId="22" fillId="0" borderId="49" xfId="1" applyNumberFormat="1" applyFont="1" applyFill="1" applyBorder="1" applyAlignment="1">
      <alignment horizontal="justify" vertical="center" wrapText="1"/>
    </xf>
    <xf numFmtId="166" fontId="22" fillId="0" borderId="49" xfId="68" applyFont="1" applyFill="1" applyBorder="1" applyAlignment="1">
      <alignment horizontal="center" vertical="center" wrapText="1"/>
    </xf>
    <xf numFmtId="166" fontId="23" fillId="0" borderId="50" xfId="68" applyFont="1" applyFill="1" applyBorder="1" applyAlignment="1">
      <alignment vertical="center"/>
    </xf>
    <xf numFmtId="49" fontId="22" fillId="0" borderId="40" xfId="1" applyNumberFormat="1" applyFont="1" applyBorder="1" applyAlignment="1">
      <alignment horizontal="center" vertical="center" wrapText="1"/>
    </xf>
    <xf numFmtId="166" fontId="22" fillId="0" borderId="27" xfId="68" applyFont="1" applyBorder="1" applyAlignment="1">
      <alignment vertical="center"/>
    </xf>
    <xf numFmtId="49" fontId="22" fillId="0" borderId="40" xfId="1" applyNumberFormat="1" applyFont="1" applyFill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/>
    </xf>
    <xf numFmtId="0" fontId="22" fillId="0" borderId="24" xfId="0" applyFont="1" applyFill="1" applyBorder="1" applyAlignment="1">
      <alignment horizontal="left" vertical="center"/>
    </xf>
    <xf numFmtId="0" fontId="23" fillId="0" borderId="24" xfId="0" applyFont="1" applyFill="1" applyBorder="1" applyAlignment="1">
      <alignment horizontal="left" vertical="center" wrapText="1"/>
    </xf>
    <xf numFmtId="0" fontId="23" fillId="0" borderId="24" xfId="0" applyFont="1" applyFill="1" applyBorder="1" applyAlignment="1">
      <alignment horizontal="center" vertical="center"/>
    </xf>
    <xf numFmtId="49" fontId="22" fillId="0" borderId="51" xfId="1" applyNumberFormat="1" applyFont="1" applyBorder="1" applyAlignment="1">
      <alignment horizontal="center" vertical="center" wrapText="1"/>
    </xf>
    <xf numFmtId="49" fontId="22" fillId="0" borderId="49" xfId="1" applyNumberFormat="1" applyFont="1" applyBorder="1" applyAlignment="1">
      <alignment horizontal="center" vertical="center" wrapText="1"/>
    </xf>
    <xf numFmtId="49" fontId="22" fillId="0" borderId="49" xfId="1" applyNumberFormat="1" applyFont="1" applyBorder="1" applyAlignment="1">
      <alignment horizontal="justify" vertical="center" wrapText="1"/>
    </xf>
    <xf numFmtId="166" fontId="22" fillId="0" borderId="49" xfId="68" applyFont="1" applyBorder="1" applyAlignment="1">
      <alignment horizontal="center" vertical="center" wrapText="1"/>
    </xf>
    <xf numFmtId="166" fontId="22" fillId="0" borderId="52" xfId="68" applyFont="1" applyBorder="1" applyAlignment="1">
      <alignment horizontal="center" vertical="center" wrapText="1"/>
    </xf>
    <xf numFmtId="49" fontId="22" fillId="0" borderId="38" xfId="0" applyNumberFormat="1" applyFont="1" applyBorder="1" applyAlignment="1">
      <alignment horizontal="center" vertical="center" wrapText="1"/>
    </xf>
    <xf numFmtId="0" fontId="23" fillId="24" borderId="25" xfId="1" applyFont="1" applyFill="1" applyBorder="1" applyAlignment="1">
      <alignment horizontal="center" vertical="center"/>
    </xf>
    <xf numFmtId="49" fontId="22" fillId="0" borderId="44" xfId="0" applyNumberFormat="1" applyFont="1" applyBorder="1" applyAlignment="1">
      <alignment horizontal="center" vertical="center" wrapText="1"/>
    </xf>
    <xf numFmtId="3" fontId="22" fillId="0" borderId="37" xfId="0" applyNumberFormat="1" applyFont="1" applyFill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3" fontId="22" fillId="0" borderId="37" xfId="0" applyNumberFormat="1" applyFont="1" applyBorder="1" applyAlignment="1">
      <alignment horizontal="center" vertical="center"/>
    </xf>
    <xf numFmtId="0" fontId="22" fillId="0" borderId="37" xfId="0" applyNumberFormat="1" applyFont="1" applyBorder="1" applyAlignment="1">
      <alignment horizontal="center" vertical="center" wrapText="1"/>
    </xf>
    <xf numFmtId="0" fontId="22" fillId="0" borderId="37" xfId="0" applyFont="1" applyBorder="1" applyAlignment="1">
      <alignment horizontal="justify" vertical="center" wrapText="1"/>
    </xf>
    <xf numFmtId="0" fontId="22" fillId="0" borderId="0" xfId="0" applyFont="1" applyAlignment="1">
      <alignment horizontal="justify" vertical="center" wrapText="1"/>
    </xf>
    <xf numFmtId="0" fontId="22" fillId="0" borderId="40" xfId="0" applyFont="1" applyFill="1" applyBorder="1" applyAlignment="1">
      <alignment horizontal="center" vertical="center"/>
    </xf>
    <xf numFmtId="166" fontId="23" fillId="24" borderId="28" xfId="68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left" vertical="center"/>
    </xf>
    <xf numFmtId="166" fontId="22" fillId="0" borderId="38" xfId="68" applyFont="1" applyFill="1" applyBorder="1" applyAlignment="1">
      <alignment vertical="center"/>
    </xf>
    <xf numFmtId="0" fontId="22" fillId="0" borderId="63" xfId="0" applyFont="1" applyFill="1" applyBorder="1" applyAlignment="1">
      <alignment horizontal="center" vertical="center"/>
    </xf>
    <xf numFmtId="0" fontId="22" fillId="0" borderId="64" xfId="0" applyFont="1" applyFill="1" applyBorder="1" applyAlignment="1">
      <alignment horizontal="center" vertical="center"/>
    </xf>
    <xf numFmtId="0" fontId="22" fillId="0" borderId="64" xfId="0" applyFont="1" applyFill="1" applyBorder="1" applyAlignment="1">
      <alignment horizontal="justify" vertical="center"/>
    </xf>
    <xf numFmtId="0" fontId="22" fillId="0" borderId="64" xfId="0" applyFont="1" applyFill="1" applyBorder="1" applyAlignment="1">
      <alignment horizontal="center" vertical="center" wrapText="1"/>
    </xf>
    <xf numFmtId="166" fontId="22" fillId="0" borderId="64" xfId="68" applyFont="1" applyFill="1" applyBorder="1" applyAlignment="1">
      <alignment horizontal="center" vertical="center" wrapText="1"/>
    </xf>
    <xf numFmtId="166" fontId="22" fillId="0" borderId="65" xfId="68" applyFont="1" applyFill="1" applyBorder="1" applyAlignment="1">
      <alignment horizontal="center" vertical="center" wrapText="1"/>
    </xf>
    <xf numFmtId="49" fontId="22" fillId="0" borderId="46" xfId="71" applyNumberFormat="1" applyFont="1" applyFill="1" applyBorder="1" applyAlignment="1">
      <alignment horizontal="center" vertical="center" wrapText="1"/>
    </xf>
    <xf numFmtId="49" fontId="22" fillId="0" borderId="44" xfId="71" applyNumberFormat="1" applyFont="1" applyFill="1" applyBorder="1" applyAlignment="1">
      <alignment horizontal="center" vertical="center" wrapText="1"/>
    </xf>
    <xf numFmtId="166" fontId="22" fillId="0" borderId="38" xfId="68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justify" vertical="center" wrapText="1"/>
    </xf>
    <xf numFmtId="0" fontId="22" fillId="0" borderId="39" xfId="0" applyFont="1" applyFill="1" applyBorder="1" applyAlignment="1">
      <alignment horizontal="center" vertical="center" wrapText="1"/>
    </xf>
    <xf numFmtId="49" fontId="22" fillId="0" borderId="44" xfId="0" applyNumberFormat="1" applyFont="1" applyFill="1" applyBorder="1" applyAlignment="1">
      <alignment horizontal="center" vertical="center" wrapText="1"/>
    </xf>
    <xf numFmtId="49" fontId="22" fillId="0" borderId="38" xfId="0" applyNumberFormat="1" applyFont="1" applyFill="1" applyBorder="1" applyAlignment="1">
      <alignment horizontal="center" vertical="center" wrapText="1"/>
    </xf>
    <xf numFmtId="49" fontId="22" fillId="0" borderId="38" xfId="0" applyNumberFormat="1" applyFont="1" applyFill="1" applyBorder="1" applyAlignment="1">
      <alignment horizontal="justify" vertical="center" wrapText="1"/>
    </xf>
    <xf numFmtId="0" fontId="22" fillId="0" borderId="39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justify" vertical="center" wrapText="1"/>
    </xf>
    <xf numFmtId="0" fontId="22" fillId="0" borderId="38" xfId="0" applyFont="1" applyFill="1" applyBorder="1" applyAlignment="1">
      <alignment horizontal="center" vertical="center"/>
    </xf>
    <xf numFmtId="49" fontId="23" fillId="0" borderId="51" xfId="0" applyNumberFormat="1" applyFont="1" applyFill="1" applyBorder="1" applyAlignment="1">
      <alignment horizontal="center" vertical="center" wrapText="1"/>
    </xf>
    <xf numFmtId="0" fontId="22" fillId="0" borderId="49" xfId="0" applyFont="1" applyFill="1" applyBorder="1" applyAlignment="1">
      <alignment horizontal="center" vertical="center"/>
    </xf>
    <xf numFmtId="0" fontId="23" fillId="0" borderId="49" xfId="0" applyFont="1" applyFill="1" applyBorder="1" applyAlignment="1">
      <alignment horizontal="justify" vertical="center" wrapText="1"/>
    </xf>
    <xf numFmtId="0" fontId="23" fillId="0" borderId="49" xfId="0" applyFont="1" applyFill="1" applyBorder="1" applyAlignment="1">
      <alignment horizontal="center" vertical="center" wrapText="1"/>
    </xf>
    <xf numFmtId="166" fontId="23" fillId="0" borderId="49" xfId="68" applyFont="1" applyFill="1" applyBorder="1" applyAlignment="1">
      <alignment vertical="center" wrapText="1"/>
    </xf>
    <xf numFmtId="166" fontId="23" fillId="0" borderId="52" xfId="68" applyFont="1" applyFill="1" applyBorder="1" applyAlignment="1">
      <alignment vertical="center"/>
    </xf>
    <xf numFmtId="0" fontId="22" fillId="0" borderId="39" xfId="1" applyFont="1" applyFill="1" applyBorder="1" applyAlignment="1">
      <alignment horizontal="center" vertical="center" wrapText="1"/>
    </xf>
    <xf numFmtId="0" fontId="22" fillId="0" borderId="39" xfId="1" applyFont="1" applyFill="1" applyBorder="1" applyAlignment="1">
      <alignment horizontal="justify" vertical="center" wrapText="1"/>
    </xf>
    <xf numFmtId="0" fontId="22" fillId="0" borderId="39" xfId="1" applyFont="1" applyFill="1" applyBorder="1" applyAlignment="1">
      <alignment horizontal="center" vertical="center"/>
    </xf>
    <xf numFmtId="166" fontId="22" fillId="0" borderId="38" xfId="68" applyFont="1" applyFill="1" applyBorder="1" applyAlignment="1" applyProtection="1">
      <alignment vertical="center"/>
    </xf>
    <xf numFmtId="49" fontId="23" fillId="0" borderId="51" xfId="1" applyNumberFormat="1" applyFont="1" applyFill="1" applyBorder="1" applyAlignment="1">
      <alignment horizontal="center" vertical="center" wrapText="1"/>
    </xf>
    <xf numFmtId="49" fontId="23" fillId="0" borderId="49" xfId="1" applyNumberFormat="1" applyFont="1" applyFill="1" applyBorder="1" applyAlignment="1">
      <alignment horizontal="center" vertical="center" wrapText="1"/>
    </xf>
    <xf numFmtId="166" fontId="23" fillId="0" borderId="49" xfId="68" applyFont="1" applyFill="1" applyBorder="1" applyAlignment="1">
      <alignment horizontal="right" vertical="center"/>
    </xf>
    <xf numFmtId="0" fontId="23" fillId="0" borderId="49" xfId="0" applyFont="1" applyFill="1" applyBorder="1" applyAlignment="1">
      <alignment horizontal="center" vertical="center"/>
    </xf>
    <xf numFmtId="166" fontId="24" fillId="0" borderId="49" xfId="68" applyFont="1" applyFill="1" applyBorder="1" applyAlignment="1">
      <alignment vertical="center"/>
    </xf>
    <xf numFmtId="49" fontId="22" fillId="0" borderId="51" xfId="0" applyNumberFormat="1" applyFont="1" applyFill="1" applyBorder="1" applyAlignment="1">
      <alignment horizontal="center" vertical="center" wrapText="1"/>
    </xf>
    <xf numFmtId="49" fontId="22" fillId="0" borderId="49" xfId="0" applyNumberFormat="1" applyFont="1" applyFill="1" applyBorder="1" applyAlignment="1">
      <alignment horizontal="center" vertical="center" wrapText="1"/>
    </xf>
    <xf numFmtId="49" fontId="22" fillId="0" borderId="49" xfId="0" applyNumberFormat="1" applyFont="1" applyFill="1" applyBorder="1" applyAlignment="1">
      <alignment horizontal="justify" vertical="center" wrapText="1"/>
    </xf>
    <xf numFmtId="166" fontId="25" fillId="0" borderId="49" xfId="68" applyFont="1" applyFill="1" applyBorder="1" applyAlignment="1">
      <alignment horizontal="center" vertical="center" wrapText="1"/>
    </xf>
    <xf numFmtId="166" fontId="22" fillId="0" borderId="52" xfId="68" applyFont="1" applyFill="1" applyBorder="1" applyAlignment="1">
      <alignment vertical="center"/>
    </xf>
    <xf numFmtId="49" fontId="22" fillId="0" borderId="46" xfId="1" applyNumberFormat="1" applyFont="1" applyFill="1" applyBorder="1" applyAlignment="1">
      <alignment horizontal="center" vertical="center" wrapText="1"/>
    </xf>
    <xf numFmtId="0" fontId="22" fillId="0" borderId="38" xfId="1" applyFont="1" applyFill="1" applyBorder="1" applyAlignment="1">
      <alignment horizontal="center" vertical="center" wrapText="1"/>
    </xf>
    <xf numFmtId="0" fontId="22" fillId="0" borderId="38" xfId="1" applyFont="1" applyFill="1" applyBorder="1" applyAlignment="1">
      <alignment horizontal="justify" vertical="center" wrapText="1"/>
    </xf>
    <xf numFmtId="0" fontId="22" fillId="0" borderId="38" xfId="1" applyFont="1" applyFill="1" applyBorder="1" applyAlignment="1">
      <alignment horizontal="center" vertical="center"/>
    </xf>
    <xf numFmtId="166" fontId="22" fillId="0" borderId="49" xfId="68" applyFont="1" applyFill="1" applyBorder="1" applyAlignment="1">
      <alignment vertical="center"/>
    </xf>
    <xf numFmtId="166" fontId="23" fillId="0" borderId="52" xfId="68" applyFont="1" applyBorder="1" applyAlignment="1">
      <alignment vertical="center"/>
    </xf>
    <xf numFmtId="0" fontId="22" fillId="0" borderId="0" xfId="0" applyFont="1" applyFill="1" applyBorder="1"/>
    <xf numFmtId="0" fontId="22" fillId="0" borderId="51" xfId="0" applyFont="1" applyBorder="1" applyAlignment="1">
      <alignment horizontal="center" vertical="center"/>
    </xf>
    <xf numFmtId="3" fontId="22" fillId="0" borderId="49" xfId="0" applyNumberFormat="1" applyFont="1" applyBorder="1" applyAlignment="1">
      <alignment horizontal="center" vertical="center"/>
    </xf>
    <xf numFmtId="0" fontId="22" fillId="0" borderId="49" xfId="0" applyFont="1" applyFill="1" applyBorder="1" applyAlignment="1">
      <alignment horizontal="justify" vertical="center" wrapText="1"/>
    </xf>
    <xf numFmtId="0" fontId="22" fillId="0" borderId="46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0" fontId="22" fillId="26" borderId="54" xfId="0" applyFont="1" applyFill="1" applyBorder="1" applyAlignment="1">
      <alignment horizontal="left" vertical="center"/>
    </xf>
    <xf numFmtId="0" fontId="22" fillId="26" borderId="57" xfId="0" applyFont="1" applyFill="1" applyBorder="1" applyAlignment="1">
      <alignment horizontal="left" vertical="center"/>
    </xf>
    <xf numFmtId="170" fontId="22" fillId="26" borderId="60" xfId="0" applyNumberFormat="1" applyFont="1" applyFill="1" applyBorder="1" applyAlignment="1">
      <alignment horizontal="left" vertical="center"/>
    </xf>
    <xf numFmtId="166" fontId="22" fillId="0" borderId="37" xfId="68" applyFont="1" applyFill="1" applyBorder="1" applyAlignment="1">
      <alignment horizontal="right" vertical="center" wrapText="1"/>
    </xf>
    <xf numFmtId="166" fontId="23" fillId="0" borderId="24" xfId="68" applyFont="1" applyFill="1" applyBorder="1" applyAlignment="1">
      <alignment horizontal="left" vertical="center"/>
    </xf>
    <xf numFmtId="166" fontId="22" fillId="0" borderId="25" xfId="68" applyFont="1" applyFill="1" applyBorder="1" applyAlignment="1">
      <alignment horizontal="center" vertical="center"/>
    </xf>
    <xf numFmtId="166" fontId="23" fillId="0" borderId="0" xfId="68" applyFont="1" applyFill="1" applyBorder="1" applyAlignment="1">
      <alignment horizontal="center" vertical="center"/>
    </xf>
    <xf numFmtId="166" fontId="23" fillId="0" borderId="0" xfId="68" quotePrefix="1" applyFont="1" applyFill="1" applyBorder="1" applyAlignment="1">
      <alignment horizontal="center" vertical="center"/>
    </xf>
    <xf numFmtId="166" fontId="22" fillId="0" borderId="39" xfId="68" applyFont="1" applyFill="1" applyBorder="1" applyAlignment="1">
      <alignment horizontal="right" vertical="center"/>
    </xf>
    <xf numFmtId="166" fontId="22" fillId="0" borderId="39" xfId="68" applyFont="1" applyFill="1" applyBorder="1" applyAlignment="1" applyProtection="1">
      <alignment horizontal="right" vertical="center"/>
      <protection locked="0"/>
    </xf>
    <xf numFmtId="166" fontId="22" fillId="0" borderId="37" xfId="68" applyFont="1" applyFill="1" applyBorder="1" applyAlignment="1">
      <alignment horizontal="right" vertical="center"/>
    </xf>
    <xf numFmtId="166" fontId="22" fillId="0" borderId="37" xfId="68" applyFont="1" applyFill="1" applyBorder="1" applyAlignment="1" applyProtection="1">
      <alignment horizontal="right" vertical="center"/>
      <protection locked="0"/>
    </xf>
    <xf numFmtId="166" fontId="22" fillId="0" borderId="49" xfId="68" applyFont="1" applyFill="1" applyBorder="1" applyAlignment="1" applyProtection="1">
      <alignment horizontal="right" vertical="center"/>
      <protection locked="0"/>
    </xf>
    <xf numFmtId="166" fontId="22" fillId="0" borderId="38" xfId="68" applyFont="1" applyFill="1" applyBorder="1" applyAlignment="1" applyProtection="1">
      <alignment horizontal="right" vertical="center"/>
      <protection locked="0"/>
    </xf>
    <xf numFmtId="166" fontId="22" fillId="0" borderId="37" xfId="68" applyFont="1" applyFill="1" applyBorder="1" applyAlignment="1" applyProtection="1">
      <alignment horizontal="right" vertical="center"/>
    </xf>
    <xf numFmtId="166" fontId="22" fillId="0" borderId="38" xfId="68" applyFont="1" applyFill="1" applyBorder="1" applyAlignment="1" applyProtection="1">
      <alignment horizontal="right" vertical="center"/>
    </xf>
    <xf numFmtId="166" fontId="22" fillId="0" borderId="38" xfId="68" applyFont="1" applyFill="1" applyBorder="1" applyAlignment="1">
      <alignment horizontal="right" vertical="center" wrapText="1"/>
    </xf>
    <xf numFmtId="166" fontId="23" fillId="0" borderId="49" xfId="68" applyFont="1" applyFill="1" applyBorder="1" applyAlignment="1">
      <alignment horizontal="right" vertical="center" wrapText="1"/>
    </xf>
    <xf numFmtId="166" fontId="22" fillId="0" borderId="38" xfId="68" applyFont="1" applyBorder="1" applyAlignment="1">
      <alignment horizontal="right" vertical="center" wrapText="1"/>
    </xf>
    <xf numFmtId="166" fontId="22" fillId="0" borderId="0" xfId="68" applyFont="1" applyAlignment="1">
      <alignment horizontal="right" vertical="center"/>
    </xf>
    <xf numFmtId="166" fontId="23" fillId="0" borderId="0" xfId="68" applyFont="1" applyFill="1" applyBorder="1" applyAlignment="1">
      <alignment vertical="center"/>
    </xf>
    <xf numFmtId="166" fontId="23" fillId="0" borderId="0" xfId="68" applyFont="1" applyFill="1" applyBorder="1" applyAlignment="1">
      <alignment horizontal="left" vertical="center"/>
    </xf>
    <xf numFmtId="164" fontId="23" fillId="0" borderId="56" xfId="0" applyNumberFormat="1" applyFont="1" applyFill="1" applyBorder="1" applyAlignment="1">
      <alignment horizontal="right" vertical="center"/>
    </xf>
    <xf numFmtId="164" fontId="23" fillId="0" borderId="59" xfId="0" applyNumberFormat="1" applyFont="1" applyFill="1" applyBorder="1" applyAlignment="1">
      <alignment horizontal="right" vertical="center"/>
    </xf>
    <xf numFmtId="164" fontId="23" fillId="0" borderId="62" xfId="0" applyNumberFormat="1" applyFont="1" applyFill="1" applyBorder="1" applyAlignment="1">
      <alignment horizontal="right" vertical="center"/>
    </xf>
    <xf numFmtId="166" fontId="22" fillId="0" borderId="58" xfId="68" applyFont="1" applyFill="1" applyBorder="1" applyAlignment="1">
      <alignment vertical="center"/>
    </xf>
    <xf numFmtId="166" fontId="22" fillId="0" borderId="61" xfId="68" applyFont="1" applyFill="1" applyBorder="1" applyAlignment="1">
      <alignment vertical="center"/>
    </xf>
    <xf numFmtId="166" fontId="26" fillId="0" borderId="0" xfId="68" applyFont="1"/>
    <xf numFmtId="0" fontId="26" fillId="0" borderId="0" xfId="0" applyFont="1" applyFill="1"/>
    <xf numFmtId="166" fontId="22" fillId="0" borderId="27" xfId="68" applyFont="1" applyFill="1" applyBorder="1" applyAlignment="1">
      <alignment horizontal="center" vertical="center"/>
    </xf>
    <xf numFmtId="166" fontId="22" fillId="0" borderId="0" xfId="68" applyFont="1" applyFill="1" applyAlignment="1">
      <alignment horizontal="center" vertical="center"/>
    </xf>
    <xf numFmtId="0" fontId="23" fillId="0" borderId="58" xfId="0" applyFont="1" applyFill="1" applyBorder="1" applyAlignment="1">
      <alignment horizontal="left" vertical="center"/>
    </xf>
    <xf numFmtId="0" fontId="23" fillId="0" borderId="61" xfId="0" applyFont="1" applyFill="1" applyBorder="1" applyAlignment="1">
      <alignment horizontal="left" vertical="center"/>
    </xf>
    <xf numFmtId="0" fontId="23" fillId="0" borderId="30" xfId="0" applyFont="1" applyFill="1" applyBorder="1" applyAlignment="1">
      <alignment horizontal="left" vertical="center"/>
    </xf>
    <xf numFmtId="0" fontId="23" fillId="0" borderId="31" xfId="0" applyFont="1" applyFill="1" applyBorder="1" applyAlignment="1">
      <alignment horizontal="left" vertical="center"/>
    </xf>
    <xf numFmtId="0" fontId="23" fillId="0" borderId="31" xfId="0" applyFont="1" applyFill="1" applyBorder="1" applyAlignment="1">
      <alignment vertical="center"/>
    </xf>
    <xf numFmtId="166" fontId="22" fillId="0" borderId="0" xfId="68" applyFont="1" applyFill="1" applyAlignment="1">
      <alignment vertical="center"/>
    </xf>
    <xf numFmtId="10" fontId="23" fillId="0" borderId="31" xfId="68" applyNumberFormat="1" applyFont="1" applyFill="1" applyBorder="1" applyAlignment="1">
      <alignment vertical="center"/>
    </xf>
    <xf numFmtId="166" fontId="22" fillId="0" borderId="31" xfId="68" applyFont="1" applyFill="1" applyBorder="1" applyAlignment="1">
      <alignment horizontal="center" vertical="center"/>
    </xf>
    <xf numFmtId="166" fontId="22" fillId="0" borderId="31" xfId="68" applyFont="1" applyFill="1" applyBorder="1" applyAlignment="1">
      <alignment vertical="center"/>
    </xf>
    <xf numFmtId="10" fontId="22" fillId="0" borderId="31" xfId="68" applyNumberFormat="1" applyFont="1" applyFill="1" applyBorder="1" applyAlignment="1">
      <alignment vertical="center"/>
    </xf>
    <xf numFmtId="166" fontId="22" fillId="0" borderId="32" xfId="68" applyFont="1" applyFill="1" applyBorder="1" applyAlignment="1">
      <alignment horizontal="center" vertical="center"/>
    </xf>
    <xf numFmtId="173" fontId="22" fillId="0" borderId="0" xfId="68" applyNumberFormat="1" applyFont="1" applyFill="1" applyAlignment="1">
      <alignment horizontal="center" vertical="center"/>
    </xf>
    <xf numFmtId="0" fontId="22" fillId="0" borderId="26" xfId="0" applyFont="1" applyFill="1" applyBorder="1" applyAlignment="1">
      <alignment horizontal="left" vertical="center"/>
    </xf>
    <xf numFmtId="10" fontId="22" fillId="0" borderId="0" xfId="68" applyNumberFormat="1" applyFont="1" applyFill="1" applyBorder="1" applyAlignment="1">
      <alignment vertical="center"/>
    </xf>
    <xf numFmtId="166" fontId="22" fillId="0" borderId="0" xfId="68" applyFont="1" applyFill="1" applyBorder="1" applyAlignment="1">
      <alignment horizontal="center" vertical="center"/>
    </xf>
    <xf numFmtId="166" fontId="22" fillId="0" borderId="0" xfId="68" applyFont="1" applyFill="1" applyBorder="1" applyAlignment="1">
      <alignment vertical="center"/>
    </xf>
    <xf numFmtId="166" fontId="22" fillId="0" borderId="33" xfId="68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horizontal="left" vertical="center"/>
    </xf>
    <xf numFmtId="0" fontId="22" fillId="0" borderId="35" xfId="0" applyFont="1" applyFill="1" applyBorder="1" applyAlignment="1">
      <alignment horizontal="left" vertical="center"/>
    </xf>
    <xf numFmtId="0" fontId="22" fillId="0" borderId="35" xfId="0" applyFont="1" applyFill="1" applyBorder="1" applyAlignment="1">
      <alignment vertical="center"/>
    </xf>
    <xf numFmtId="10" fontId="22" fillId="0" borderId="35" xfId="68" applyNumberFormat="1" applyFont="1" applyFill="1" applyBorder="1" applyAlignment="1">
      <alignment vertical="center"/>
    </xf>
    <xf numFmtId="166" fontId="22" fillId="0" borderId="35" xfId="68" applyFont="1" applyFill="1" applyBorder="1" applyAlignment="1">
      <alignment horizontal="center" vertical="center"/>
    </xf>
    <xf numFmtId="166" fontId="22" fillId="0" borderId="35" xfId="68" applyFont="1" applyFill="1" applyBorder="1" applyAlignment="1">
      <alignment vertical="center"/>
    </xf>
    <xf numFmtId="166" fontId="22" fillId="0" borderId="36" xfId="68" applyFont="1" applyFill="1" applyBorder="1" applyAlignment="1">
      <alignment horizontal="center" vertical="center"/>
    </xf>
    <xf numFmtId="166" fontId="23" fillId="0" borderId="24" xfId="68" applyFont="1" applyFill="1" applyBorder="1" applyAlignment="1">
      <alignment horizontal="right" vertical="center"/>
    </xf>
    <xf numFmtId="166" fontId="23" fillId="0" borderId="24" xfId="68" applyFont="1" applyFill="1" applyBorder="1" applyAlignment="1">
      <alignment vertical="center"/>
    </xf>
    <xf numFmtId="10" fontId="23" fillId="0" borderId="24" xfId="68" applyNumberFormat="1" applyFont="1" applyFill="1" applyBorder="1" applyAlignment="1">
      <alignment horizontal="right" vertical="center"/>
    </xf>
    <xf numFmtId="166" fontId="23" fillId="0" borderId="24" xfId="68" applyFont="1" applyFill="1" applyBorder="1" applyAlignment="1">
      <alignment horizontal="center" vertical="center"/>
    </xf>
    <xf numFmtId="173" fontId="23" fillId="0" borderId="0" xfId="68" applyNumberFormat="1" applyFont="1" applyFill="1" applyBorder="1" applyAlignment="1">
      <alignment horizontal="center" vertical="center"/>
    </xf>
    <xf numFmtId="0" fontId="23" fillId="0" borderId="66" xfId="0" applyFont="1" applyFill="1" applyBorder="1" applyAlignment="1">
      <alignment horizontal="left" vertical="center"/>
    </xf>
    <xf numFmtId="166" fontId="22" fillId="0" borderId="67" xfId="68" applyFont="1" applyFill="1" applyBorder="1" applyAlignment="1">
      <alignment horizontal="center" vertical="center"/>
    </xf>
    <xf numFmtId="166" fontId="22" fillId="0" borderId="66" xfId="68" applyFont="1" applyFill="1" applyBorder="1" applyAlignment="1">
      <alignment vertical="center"/>
    </xf>
    <xf numFmtId="10" fontId="22" fillId="0" borderId="66" xfId="68" applyNumberFormat="1" applyFont="1" applyFill="1" applyBorder="1" applyAlignment="1">
      <alignment vertical="center"/>
    </xf>
    <xf numFmtId="166" fontId="23" fillId="0" borderId="66" xfId="68" applyFont="1" applyFill="1" applyBorder="1" applyAlignment="1">
      <alignment horizontal="center" vertical="center"/>
    </xf>
    <xf numFmtId="10" fontId="22" fillId="0" borderId="58" xfId="68" applyNumberFormat="1" applyFont="1" applyFill="1" applyBorder="1" applyAlignment="1">
      <alignment vertical="center"/>
    </xf>
    <xf numFmtId="166" fontId="23" fillId="0" borderId="58" xfId="68" applyFont="1" applyFill="1" applyBorder="1" applyAlignment="1">
      <alignment horizontal="center" vertical="center"/>
    </xf>
    <xf numFmtId="10" fontId="22" fillId="0" borderId="61" xfId="68" applyNumberFormat="1" applyFont="1" applyFill="1" applyBorder="1" applyAlignment="1">
      <alignment vertical="center"/>
    </xf>
    <xf numFmtId="166" fontId="23" fillId="0" borderId="61" xfId="68" applyFont="1" applyFill="1" applyBorder="1" applyAlignment="1">
      <alignment horizontal="center" vertical="center"/>
    </xf>
    <xf numFmtId="166" fontId="23" fillId="0" borderId="0" xfId="68" applyFont="1" applyFill="1" applyBorder="1" applyAlignment="1">
      <alignment horizontal="right" vertical="center"/>
    </xf>
    <xf numFmtId="10" fontId="23" fillId="0" borderId="0" xfId="68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166" fontId="22" fillId="0" borderId="37" xfId="68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166" fontId="22" fillId="0" borderId="0" xfId="68" applyFont="1" applyAlignment="1">
      <alignment horizontal="center" vertical="center"/>
    </xf>
    <xf numFmtId="0" fontId="22" fillId="0" borderId="49" xfId="0" applyFont="1" applyFill="1" applyBorder="1" applyAlignment="1">
      <alignment horizontal="center" vertical="center" wrapText="1"/>
    </xf>
    <xf numFmtId="0" fontId="22" fillId="0" borderId="39" xfId="71" applyFont="1" applyFill="1" applyBorder="1" applyAlignment="1">
      <alignment horizontal="justify" vertical="center" wrapText="1"/>
    </xf>
    <xf numFmtId="0" fontId="22" fillId="0" borderId="39" xfId="71" applyFont="1" applyFill="1" applyBorder="1" applyAlignment="1">
      <alignment horizontal="center" vertical="center" wrapText="1"/>
    </xf>
    <xf numFmtId="49" fontId="22" fillId="0" borderId="37" xfId="71" applyNumberFormat="1" applyFont="1" applyFill="1" applyBorder="1" applyAlignment="1">
      <alignment horizontal="center" vertical="center" wrapText="1"/>
    </xf>
    <xf numFmtId="0" fontId="22" fillId="0" borderId="37" xfId="71" applyFont="1" applyFill="1" applyBorder="1" applyAlignment="1">
      <alignment horizontal="justify" vertical="center" wrapText="1"/>
    </xf>
    <xf numFmtId="0" fontId="22" fillId="0" borderId="37" xfId="71" applyFont="1" applyFill="1" applyBorder="1" applyAlignment="1">
      <alignment horizontal="center" vertical="center" wrapText="1"/>
    </xf>
    <xf numFmtId="166" fontId="22" fillId="0" borderId="37" xfId="68" applyFont="1" applyFill="1" applyBorder="1" applyAlignment="1">
      <alignment vertical="center" wrapText="1"/>
    </xf>
    <xf numFmtId="0" fontId="22" fillId="0" borderId="37" xfId="0" applyNumberFormat="1" applyFont="1" applyFill="1" applyBorder="1" applyAlignment="1">
      <alignment horizontal="center" vertical="center" wrapText="1"/>
    </xf>
    <xf numFmtId="166" fontId="23" fillId="0" borderId="37" xfId="68" applyFont="1" applyFill="1" applyBorder="1" applyAlignment="1">
      <alignment horizontal="center" vertical="center"/>
    </xf>
    <xf numFmtId="49" fontId="22" fillId="0" borderId="37" xfId="0" applyNumberFormat="1" applyFont="1" applyFill="1" applyBorder="1" applyAlignment="1">
      <alignment horizontal="justify" vertical="center" wrapText="1"/>
    </xf>
    <xf numFmtId="166" fontId="22" fillId="0" borderId="39" xfId="68" applyFont="1" applyFill="1" applyBorder="1" applyAlignment="1">
      <alignment horizontal="right" vertical="center" wrapText="1"/>
    </xf>
    <xf numFmtId="166" fontId="23" fillId="0" borderId="31" xfId="68" applyFont="1" applyFill="1" applyBorder="1" applyAlignment="1">
      <alignment horizontal="left" vertical="center"/>
    </xf>
    <xf numFmtId="166" fontId="22" fillId="0" borderId="0" xfId="68" applyFont="1" applyFill="1" applyBorder="1" applyAlignment="1">
      <alignment horizontal="left" vertical="center"/>
    </xf>
    <xf numFmtId="166" fontId="22" fillId="0" borderId="35" xfId="68" applyFont="1" applyFill="1" applyBorder="1" applyAlignment="1">
      <alignment horizontal="left" vertical="center"/>
    </xf>
    <xf numFmtId="166" fontId="23" fillId="0" borderId="32" xfId="68" applyFont="1" applyFill="1" applyBorder="1" applyAlignment="1">
      <alignment horizontal="left" vertical="center"/>
    </xf>
    <xf numFmtId="166" fontId="22" fillId="0" borderId="33" xfId="68" applyFont="1" applyFill="1" applyBorder="1" applyAlignment="1">
      <alignment horizontal="left" vertical="center"/>
    </xf>
    <xf numFmtId="166" fontId="22" fillId="0" borderId="36" xfId="68" applyFont="1" applyFill="1" applyBorder="1" applyAlignment="1">
      <alignment horizontal="left" vertical="center"/>
    </xf>
    <xf numFmtId="0" fontId="23" fillId="0" borderId="72" xfId="0" applyFont="1" applyFill="1" applyBorder="1" applyAlignment="1">
      <alignment horizontal="left" vertical="center"/>
    </xf>
    <xf numFmtId="0" fontId="23" fillId="0" borderId="72" xfId="0" applyFont="1" applyFill="1" applyBorder="1" applyAlignment="1">
      <alignment horizontal="center" vertical="center"/>
    </xf>
    <xf numFmtId="166" fontId="23" fillId="0" borderId="72" xfId="68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166" fontId="22" fillId="27" borderId="0" xfId="68" applyFont="1" applyFill="1" applyAlignment="1">
      <alignment horizontal="center" vertical="center"/>
    </xf>
    <xf numFmtId="166" fontId="23" fillId="0" borderId="72" xfId="68" applyFont="1" applyFill="1" applyBorder="1" applyAlignment="1">
      <alignment horizontal="right" vertical="center"/>
    </xf>
    <xf numFmtId="0" fontId="23" fillId="0" borderId="70" xfId="1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0" xfId="1" applyFont="1" applyAlignment="1">
      <alignment vertical="center"/>
    </xf>
    <xf numFmtId="4" fontId="23" fillId="0" borderId="0" xfId="1" applyNumberFormat="1" applyFont="1" applyBorder="1" applyAlignment="1">
      <alignment horizontal="right" vertical="center"/>
    </xf>
    <xf numFmtId="0" fontId="23" fillId="0" borderId="0" xfId="1" applyFont="1" applyBorder="1" applyAlignment="1">
      <alignment vertical="center"/>
    </xf>
    <xf numFmtId="0" fontId="22" fillId="0" borderId="0" xfId="1" applyFont="1" applyAlignment="1">
      <alignment vertical="center"/>
    </xf>
    <xf numFmtId="0" fontId="23" fillId="25" borderId="73" xfId="1" applyFont="1" applyFill="1" applyBorder="1" applyAlignment="1">
      <alignment horizontal="center" vertical="center"/>
    </xf>
    <xf numFmtId="4" fontId="23" fillId="25" borderId="73" xfId="1" applyNumberFormat="1" applyFont="1" applyFill="1" applyBorder="1" applyAlignment="1">
      <alignment vertical="center" wrapText="1"/>
    </xf>
    <xf numFmtId="10" fontId="22" fillId="0" borderId="0" xfId="75" applyNumberFormat="1" applyFont="1" applyAlignment="1">
      <alignment vertical="center"/>
    </xf>
    <xf numFmtId="4" fontId="22" fillId="0" borderId="37" xfId="1" applyNumberFormat="1" applyFont="1" applyBorder="1" applyAlignment="1">
      <alignment vertical="center" wrapText="1"/>
    </xf>
    <xf numFmtId="174" fontId="22" fillId="0" borderId="27" xfId="68" applyNumberFormat="1" applyFont="1" applyFill="1" applyBorder="1" applyAlignment="1">
      <alignment horizontal="center" vertical="center" wrapText="1"/>
    </xf>
    <xf numFmtId="0" fontId="22" fillId="0" borderId="41" xfId="1" applyFont="1" applyBorder="1" applyAlignment="1">
      <alignment vertical="center"/>
    </xf>
    <xf numFmtId="0" fontId="22" fillId="0" borderId="42" xfId="1" applyFont="1" applyBorder="1" applyAlignment="1">
      <alignment horizontal="center" vertical="center"/>
    </xf>
    <xf numFmtId="4" fontId="22" fillId="0" borderId="42" xfId="1" applyNumberFormat="1" applyFont="1" applyBorder="1" applyAlignment="1">
      <alignment vertical="center" wrapText="1"/>
    </xf>
    <xf numFmtId="166" fontId="22" fillId="0" borderId="42" xfId="68" applyFont="1" applyBorder="1" applyAlignment="1">
      <alignment horizontal="center" vertical="center"/>
    </xf>
    <xf numFmtId="174" fontId="22" fillId="0" borderId="43" xfId="68" applyNumberFormat="1" applyFont="1" applyFill="1" applyBorder="1" applyAlignment="1">
      <alignment horizontal="center" vertical="center" wrapText="1"/>
    </xf>
    <xf numFmtId="166" fontId="23" fillId="25" borderId="73" xfId="68" applyFont="1" applyFill="1" applyBorder="1" applyAlignment="1">
      <alignment vertical="center"/>
    </xf>
    <xf numFmtId="174" fontId="22" fillId="25" borderId="73" xfId="68" applyNumberFormat="1" applyFont="1" applyFill="1" applyBorder="1" applyAlignment="1">
      <alignment horizontal="center" vertical="center" wrapText="1"/>
    </xf>
    <xf numFmtId="10" fontId="22" fillId="0" borderId="0" xfId="1" applyNumberFormat="1" applyFont="1" applyAlignment="1">
      <alignment vertical="center"/>
    </xf>
    <xf numFmtId="0" fontId="22" fillId="0" borderId="70" xfId="1" applyFont="1" applyBorder="1" applyAlignment="1">
      <alignment vertical="center"/>
    </xf>
    <xf numFmtId="0" fontId="22" fillId="0" borderId="70" xfId="1" applyFont="1" applyBorder="1" applyAlignment="1">
      <alignment vertical="center" wrapText="1"/>
    </xf>
    <xf numFmtId="0" fontId="22" fillId="0" borderId="70" xfId="1" applyFont="1" applyBorder="1" applyAlignment="1">
      <alignment horizontal="center" vertical="center"/>
    </xf>
    <xf numFmtId="4" fontId="22" fillId="0" borderId="7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vertical="center"/>
    </xf>
    <xf numFmtId="0" fontId="22" fillId="0" borderId="0" xfId="1" applyFont="1" applyBorder="1" applyAlignment="1">
      <alignment vertical="center" wrapText="1"/>
    </xf>
    <xf numFmtId="0" fontId="22" fillId="0" borderId="0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 vertical="center"/>
    </xf>
    <xf numFmtId="0" fontId="23" fillId="0" borderId="70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left" vertical="center" wrapText="1"/>
    </xf>
    <xf numFmtId="4" fontId="22" fillId="0" borderId="72" xfId="1" applyNumberFormat="1" applyFont="1" applyBorder="1" applyAlignment="1">
      <alignment horizontal="center" vertical="center"/>
    </xf>
    <xf numFmtId="166" fontId="23" fillId="0" borderId="72" xfId="68" applyFont="1" applyBorder="1" applyAlignment="1">
      <alignment vertical="center"/>
    </xf>
    <xf numFmtId="166" fontId="23" fillId="0" borderId="81" xfId="68" applyFont="1" applyBorder="1" applyAlignment="1">
      <alignment vertical="center"/>
    </xf>
    <xf numFmtId="4" fontId="22" fillId="0" borderId="0" xfId="1" applyNumberFormat="1" applyFont="1" applyAlignment="1">
      <alignment horizontal="center" vertical="center"/>
    </xf>
    <xf numFmtId="43" fontId="23" fillId="0" borderId="35" xfId="1" applyNumberFormat="1" applyFont="1" applyBorder="1" applyAlignment="1">
      <alignment vertical="center"/>
    </xf>
    <xf numFmtId="0" fontId="22" fillId="0" borderId="35" xfId="1" applyFont="1" applyBorder="1" applyAlignment="1">
      <alignment vertical="center"/>
    </xf>
    <xf numFmtId="4" fontId="23" fillId="0" borderId="35" xfId="1" applyNumberFormat="1" applyFont="1" applyBorder="1" applyAlignment="1">
      <alignment vertical="center"/>
    </xf>
    <xf numFmtId="43" fontId="22" fillId="0" borderId="0" xfId="1" applyNumberFormat="1" applyFont="1" applyBorder="1" applyAlignment="1">
      <alignment vertical="center"/>
    </xf>
    <xf numFmtId="0" fontId="23" fillId="0" borderId="74" xfId="1" applyFont="1" applyBorder="1" applyAlignment="1">
      <alignment horizontal="center" vertical="center"/>
    </xf>
    <xf numFmtId="4" fontId="23" fillId="0" borderId="75" xfId="1" applyNumberFormat="1" applyFont="1" applyBorder="1" applyAlignment="1">
      <alignment vertical="center" wrapText="1"/>
    </xf>
    <xf numFmtId="0" fontId="23" fillId="0" borderId="75" xfId="1" applyFont="1" applyBorder="1" applyAlignment="1">
      <alignment horizontal="center" vertical="center"/>
    </xf>
    <xf numFmtId="0" fontId="23" fillId="0" borderId="76" xfId="1" applyFont="1" applyBorder="1" applyAlignment="1">
      <alignment horizontal="center" vertical="center"/>
    </xf>
    <xf numFmtId="0" fontId="22" fillId="0" borderId="40" xfId="1" applyFont="1" applyBorder="1" applyAlignment="1">
      <alignment horizontal="center" vertical="center"/>
    </xf>
    <xf numFmtId="0" fontId="22" fillId="0" borderId="37" xfId="1" applyFont="1" applyBorder="1" applyAlignment="1">
      <alignment horizontal="left" vertical="center" wrapText="1"/>
    </xf>
    <xf numFmtId="43" fontId="22" fillId="0" borderId="37" xfId="78" applyFont="1" applyBorder="1" applyAlignment="1">
      <alignment vertical="center"/>
    </xf>
    <xf numFmtId="4" fontId="23" fillId="0" borderId="41" xfId="1" applyNumberFormat="1" applyFont="1" applyBorder="1" applyAlignment="1">
      <alignment vertical="center"/>
    </xf>
    <xf numFmtId="0" fontId="23" fillId="0" borderId="42" xfId="1" applyFont="1" applyBorder="1" applyAlignment="1">
      <alignment vertical="center"/>
    </xf>
    <xf numFmtId="43" fontId="23" fillId="0" borderId="42" xfId="1" applyNumberFormat="1" applyFont="1" applyBorder="1" applyAlignment="1">
      <alignment vertical="center"/>
    </xf>
    <xf numFmtId="0" fontId="22" fillId="0" borderId="26" xfId="1" applyFont="1" applyBorder="1" applyAlignment="1">
      <alignment vertical="center"/>
    </xf>
    <xf numFmtId="0" fontId="22" fillId="0" borderId="0" xfId="1" applyFont="1" applyAlignment="1">
      <alignment vertical="center" wrapText="1"/>
    </xf>
    <xf numFmtId="0" fontId="22" fillId="0" borderId="0" xfId="1" applyFont="1" applyAlignment="1">
      <alignment horizontal="center" vertical="center"/>
    </xf>
    <xf numFmtId="166" fontId="22" fillId="0" borderId="42" xfId="68" applyFont="1" applyFill="1" applyBorder="1" applyAlignment="1">
      <alignment horizontal="center" vertical="center" wrapText="1"/>
    </xf>
    <xf numFmtId="166" fontId="22" fillId="0" borderId="42" xfId="68" applyFont="1" applyFill="1" applyBorder="1" applyAlignment="1">
      <alignment horizontal="right" vertical="center"/>
    </xf>
    <xf numFmtId="10" fontId="22" fillId="0" borderId="0" xfId="74" applyNumberFormat="1" applyFont="1" applyFill="1" applyAlignment="1">
      <alignment horizontal="right" vertical="center"/>
    </xf>
    <xf numFmtId="175" fontId="22" fillId="0" borderId="37" xfId="74" applyNumberFormat="1" applyFont="1" applyFill="1" applyBorder="1" applyAlignment="1">
      <alignment horizontal="center" vertical="center" wrapText="1"/>
    </xf>
    <xf numFmtId="10" fontId="22" fillId="0" borderId="27" xfId="74" applyNumberFormat="1" applyFont="1" applyFill="1" applyBorder="1" applyAlignment="1">
      <alignment horizontal="center" vertical="center" wrapText="1"/>
    </xf>
    <xf numFmtId="49" fontId="22" fillId="0" borderId="41" xfId="71" applyNumberFormat="1" applyFont="1" applyFill="1" applyBorder="1" applyAlignment="1">
      <alignment horizontal="center" vertical="center" wrapText="1"/>
    </xf>
    <xf numFmtId="10" fontId="22" fillId="0" borderId="42" xfId="74" applyNumberFormat="1" applyFont="1" applyFill="1" applyBorder="1" applyAlignment="1">
      <alignment horizontal="center" vertical="center" wrapText="1"/>
    </xf>
    <xf numFmtId="10" fontId="22" fillId="0" borderId="43" xfId="74" applyNumberFormat="1" applyFont="1" applyFill="1" applyBorder="1" applyAlignment="1">
      <alignment horizontal="center" vertical="center" wrapText="1"/>
    </xf>
    <xf numFmtId="164" fontId="23" fillId="0" borderId="71" xfId="0" applyNumberFormat="1" applyFont="1" applyFill="1" applyBorder="1" applyAlignment="1">
      <alignment horizontal="left" vertical="center"/>
    </xf>
    <xf numFmtId="164" fontId="23" fillId="0" borderId="59" xfId="0" applyNumberFormat="1" applyFont="1" applyFill="1" applyBorder="1" applyAlignment="1">
      <alignment horizontal="left" vertical="center"/>
    </xf>
    <xf numFmtId="164" fontId="23" fillId="0" borderId="62" xfId="0" applyNumberFormat="1" applyFont="1" applyFill="1" applyBorder="1" applyAlignment="1">
      <alignment horizontal="left" vertical="center"/>
    </xf>
    <xf numFmtId="0" fontId="23" fillId="24" borderId="28" xfId="1" applyFont="1" applyFill="1" applyBorder="1" applyAlignment="1">
      <alignment horizontal="center" vertical="center"/>
    </xf>
    <xf numFmtId="0" fontId="23" fillId="25" borderId="23" xfId="70" applyFont="1" applyFill="1" applyBorder="1" applyAlignment="1">
      <alignment horizontal="right" vertical="center" wrapText="1"/>
    </xf>
    <xf numFmtId="0" fontId="23" fillId="25" borderId="24" xfId="70" applyFont="1" applyFill="1" applyBorder="1" applyAlignment="1">
      <alignment horizontal="right" vertical="center" wrapText="1"/>
    </xf>
    <xf numFmtId="0" fontId="23" fillId="25" borderId="29" xfId="70" applyFont="1" applyFill="1" applyBorder="1" applyAlignment="1">
      <alignment horizontal="right" vertical="center" wrapText="1"/>
    </xf>
    <xf numFmtId="4" fontId="23" fillId="25" borderId="28" xfId="69" applyNumberFormat="1" applyFont="1" applyFill="1" applyBorder="1" applyAlignment="1">
      <alignment horizontal="right" vertical="center" wrapText="1"/>
    </xf>
    <xf numFmtId="0" fontId="26" fillId="0" borderId="0" xfId="0" applyFont="1"/>
    <xf numFmtId="0" fontId="1" fillId="0" borderId="0" xfId="0" applyFont="1" applyAlignment="1">
      <alignment vertical="center"/>
    </xf>
    <xf numFmtId="0" fontId="23" fillId="25" borderId="84" xfId="0" applyFont="1" applyFill="1" applyBorder="1" applyAlignment="1">
      <alignment vertical="center"/>
    </xf>
    <xf numFmtId="166" fontId="23" fillId="25" borderId="85" xfId="68" applyFont="1" applyFill="1" applyBorder="1" applyAlignment="1">
      <alignment horizontal="center" vertical="center"/>
    </xf>
    <xf numFmtId="10" fontId="23" fillId="25" borderId="85" xfId="74" applyNumberFormat="1" applyFont="1" applyFill="1" applyBorder="1" applyAlignment="1">
      <alignment horizontal="center" vertical="center"/>
    </xf>
    <xf numFmtId="10" fontId="23" fillId="25" borderId="86" xfId="74" applyNumberFormat="1" applyFont="1" applyFill="1" applyBorder="1" applyAlignment="1">
      <alignment horizontal="center" vertical="center"/>
    </xf>
    <xf numFmtId="0" fontId="28" fillId="25" borderId="85" xfId="0" applyFont="1" applyFill="1" applyBorder="1" applyAlignment="1">
      <alignment horizontal="center"/>
    </xf>
    <xf numFmtId="0" fontId="22" fillId="0" borderId="42" xfId="0" applyFont="1" applyFill="1" applyBorder="1" applyAlignment="1">
      <alignment horizontal="center" vertical="center"/>
    </xf>
    <xf numFmtId="0" fontId="22" fillId="0" borderId="42" xfId="0" applyFont="1" applyFill="1" applyBorder="1" applyAlignment="1">
      <alignment horizontal="justify" vertical="center" wrapText="1"/>
    </xf>
    <xf numFmtId="171" fontId="23" fillId="0" borderId="74" xfId="1" applyNumberFormat="1" applyFont="1" applyBorder="1" applyAlignment="1">
      <alignment horizontal="center" vertical="center"/>
    </xf>
    <xf numFmtId="0" fontId="23" fillId="0" borderId="75" xfId="1" applyFont="1" applyBorder="1" applyAlignment="1">
      <alignment horizontal="left" vertical="center" wrapText="1"/>
    </xf>
    <xf numFmtId="166" fontId="23" fillId="0" borderId="75" xfId="68" applyFont="1" applyBorder="1" applyAlignment="1">
      <alignment horizontal="center" vertical="center"/>
    </xf>
    <xf numFmtId="174" fontId="23" fillId="0" borderId="76" xfId="68" applyNumberFormat="1" applyFont="1" applyFill="1" applyBorder="1" applyAlignment="1">
      <alignment horizontal="center" vertical="center" wrapText="1"/>
    </xf>
    <xf numFmtId="171" fontId="23" fillId="0" borderId="40" xfId="1" applyNumberFormat="1" applyFont="1" applyBorder="1" applyAlignment="1">
      <alignment horizontal="center" vertical="center"/>
    </xf>
    <xf numFmtId="0" fontId="23" fillId="0" borderId="37" xfId="1" applyFont="1" applyBorder="1" applyAlignment="1">
      <alignment horizontal="center" vertical="center"/>
    </xf>
    <xf numFmtId="4" fontId="23" fillId="0" borderId="37" xfId="1" applyNumberFormat="1" applyFont="1" applyBorder="1" applyAlignment="1">
      <alignment vertical="center" wrapText="1"/>
    </xf>
    <xf numFmtId="166" fontId="23" fillId="0" borderId="37" xfId="68" applyFont="1" applyBorder="1" applyAlignment="1">
      <alignment horizontal="center" vertical="center"/>
    </xf>
    <xf numFmtId="174" fontId="23" fillId="0" borderId="27" xfId="68" applyNumberFormat="1" applyFont="1" applyFill="1" applyBorder="1" applyAlignment="1">
      <alignment horizontal="center" vertical="center" wrapText="1"/>
    </xf>
    <xf numFmtId="0" fontId="23" fillId="24" borderId="28" xfId="1" applyFont="1" applyFill="1" applyBorder="1" applyAlignment="1">
      <alignment horizontal="center" vertical="center"/>
    </xf>
    <xf numFmtId="0" fontId="28" fillId="0" borderId="42" xfId="0" applyFont="1" applyBorder="1" applyAlignment="1">
      <alignment horizontal="center"/>
    </xf>
    <xf numFmtId="0" fontId="22" fillId="0" borderId="93" xfId="0" applyFont="1" applyFill="1" applyBorder="1" applyAlignment="1">
      <alignment horizontal="center" vertical="center"/>
    </xf>
    <xf numFmtId="0" fontId="22" fillId="0" borderId="90" xfId="0" applyFont="1" applyFill="1" applyBorder="1" applyAlignment="1">
      <alignment horizontal="center" vertical="center"/>
    </xf>
    <xf numFmtId="0" fontId="22" fillId="0" borderId="90" xfId="0" applyFont="1" applyFill="1" applyBorder="1" applyAlignment="1">
      <alignment horizontal="center" vertical="center" wrapText="1"/>
    </xf>
    <xf numFmtId="166" fontId="22" fillId="0" borderId="90" xfId="68" applyFont="1" applyFill="1" applyBorder="1" applyAlignment="1">
      <alignment horizontal="center" vertical="center" wrapText="1"/>
    </xf>
    <xf numFmtId="10" fontId="22" fillId="0" borderId="90" xfId="74" applyNumberFormat="1" applyFont="1" applyFill="1" applyBorder="1" applyAlignment="1">
      <alignment horizontal="center" vertical="center" wrapText="1"/>
    </xf>
    <xf numFmtId="10" fontId="22" fillId="0" borderId="91" xfId="74" applyNumberFormat="1" applyFont="1" applyFill="1" applyBorder="1" applyAlignment="1">
      <alignment horizontal="center" vertical="center" wrapText="1"/>
    </xf>
    <xf numFmtId="166" fontId="23" fillId="24" borderId="92" xfId="68" applyFont="1" applyFill="1" applyBorder="1" applyAlignment="1">
      <alignment horizontal="center" vertical="center"/>
    </xf>
    <xf numFmtId="10" fontId="23" fillId="24" borderId="92" xfId="68" applyNumberFormat="1" applyFont="1" applyFill="1" applyBorder="1" applyAlignment="1">
      <alignment horizontal="center" vertical="center"/>
    </xf>
    <xf numFmtId="0" fontId="23" fillId="24" borderId="28" xfId="1" applyFont="1" applyFill="1" applyBorder="1" applyAlignment="1">
      <alignment horizontal="center" vertical="center"/>
    </xf>
    <xf numFmtId="49" fontId="23" fillId="25" borderId="97" xfId="71" applyNumberFormat="1" applyFont="1" applyFill="1" applyBorder="1" applyAlignment="1">
      <alignment horizontal="center" vertical="center" wrapText="1"/>
    </xf>
    <xf numFmtId="49" fontId="23" fillId="25" borderId="98" xfId="71" applyNumberFormat="1" applyFont="1" applyFill="1" applyBorder="1" applyAlignment="1">
      <alignment horizontal="center" vertical="center"/>
    </xf>
    <xf numFmtId="0" fontId="23" fillId="25" borderId="98" xfId="71" applyFont="1" applyFill="1" applyBorder="1" applyAlignment="1">
      <alignment horizontal="justify" vertical="center" wrapText="1"/>
    </xf>
    <xf numFmtId="0" fontId="23" fillId="25" borderId="98" xfId="71" applyFont="1" applyFill="1" applyBorder="1" applyAlignment="1">
      <alignment horizontal="center" vertical="center" wrapText="1"/>
    </xf>
    <xf numFmtId="166" fontId="22" fillId="25" borderId="98" xfId="68" applyFont="1" applyFill="1" applyBorder="1" applyAlignment="1">
      <alignment horizontal="center" vertical="center" wrapText="1"/>
    </xf>
    <xf numFmtId="166" fontId="22" fillId="25" borderId="98" xfId="68" applyFont="1" applyFill="1" applyBorder="1" applyAlignment="1">
      <alignment horizontal="right" vertical="center" wrapText="1"/>
    </xf>
    <xf numFmtId="166" fontId="23" fillId="25" borderId="99" xfId="68" applyFont="1" applyFill="1" applyBorder="1" applyAlignment="1">
      <alignment horizontal="center" vertical="center" wrapText="1"/>
    </xf>
    <xf numFmtId="0" fontId="22" fillId="0" borderId="39" xfId="71" applyNumberFormat="1" applyFont="1" applyBorder="1" applyAlignment="1">
      <alignment horizontal="center" vertical="center" wrapText="1"/>
    </xf>
    <xf numFmtId="0" fontId="22" fillId="0" borderId="39" xfId="71" applyFont="1" applyBorder="1" applyAlignment="1">
      <alignment horizontal="justify" vertical="center" wrapText="1"/>
    </xf>
    <xf numFmtId="0" fontId="22" fillId="0" borderId="39" xfId="71" applyFont="1" applyBorder="1" applyAlignment="1">
      <alignment horizontal="center" vertical="center" wrapText="1"/>
    </xf>
    <xf numFmtId="166" fontId="22" fillId="26" borderId="39" xfId="68" applyFont="1" applyFill="1" applyBorder="1" applyAlignment="1">
      <alignment horizontal="right" vertical="center" wrapText="1"/>
    </xf>
    <xf numFmtId="166" fontId="22" fillId="0" borderId="47" xfId="68" applyFont="1" applyBorder="1" applyAlignment="1">
      <alignment horizontal="center" vertical="center" wrapText="1"/>
    </xf>
    <xf numFmtId="166" fontId="22" fillId="26" borderId="37" xfId="68" applyFont="1" applyFill="1" applyBorder="1" applyAlignment="1">
      <alignment horizontal="right" vertical="center" wrapText="1"/>
    </xf>
    <xf numFmtId="49" fontId="22" fillId="0" borderId="38" xfId="71" applyNumberFormat="1" applyFont="1" applyBorder="1" applyAlignment="1">
      <alignment horizontal="center" vertical="center" wrapText="1"/>
    </xf>
    <xf numFmtId="0" fontId="22" fillId="0" borderId="38" xfId="71" applyFont="1" applyBorder="1" applyAlignment="1">
      <alignment horizontal="justify" vertical="center" wrapText="1"/>
    </xf>
    <xf numFmtId="0" fontId="22" fillId="0" borderId="38" xfId="71" applyFont="1" applyBorder="1" applyAlignment="1">
      <alignment horizontal="center" vertical="center" wrapText="1"/>
    </xf>
    <xf numFmtId="166" fontId="22" fillId="26" borderId="38" xfId="68" applyFont="1" applyFill="1" applyBorder="1" applyAlignment="1">
      <alignment horizontal="right" vertical="center" wrapText="1"/>
    </xf>
    <xf numFmtId="166" fontId="22" fillId="0" borderId="45" xfId="68" applyFont="1" applyBorder="1" applyAlignment="1">
      <alignment horizontal="center" vertical="center" wrapText="1"/>
    </xf>
    <xf numFmtId="49" fontId="23" fillId="0" borderId="44" xfId="1" applyNumberFormat="1" applyFont="1" applyBorder="1" applyAlignment="1">
      <alignment horizontal="center" vertical="center" wrapText="1"/>
    </xf>
    <xf numFmtId="49" fontId="23" fillId="0" borderId="38" xfId="1" applyNumberFormat="1" applyFont="1" applyBorder="1" applyAlignment="1">
      <alignment horizontal="center" vertical="center" wrapText="1"/>
    </xf>
    <xf numFmtId="49" fontId="23" fillId="0" borderId="38" xfId="1" applyNumberFormat="1" applyFont="1" applyBorder="1" applyAlignment="1">
      <alignment horizontal="justify" vertical="center" wrapText="1"/>
    </xf>
    <xf numFmtId="166" fontId="23" fillId="0" borderId="38" xfId="68" applyFont="1" applyBorder="1" applyAlignment="1">
      <alignment horizontal="center" vertical="center" wrapText="1"/>
    </xf>
    <xf numFmtId="166" fontId="23" fillId="0" borderId="38" xfId="68" applyFont="1" applyBorder="1" applyAlignment="1">
      <alignment horizontal="right" vertical="center" wrapText="1"/>
    </xf>
    <xf numFmtId="166" fontId="22" fillId="0" borderId="45" xfId="68" applyFont="1" applyBorder="1" applyAlignment="1">
      <alignment horizontal="center" vertical="center"/>
    </xf>
    <xf numFmtId="49" fontId="23" fillId="25" borderId="97" xfId="1" applyNumberFormat="1" applyFont="1" applyFill="1" applyBorder="1" applyAlignment="1">
      <alignment horizontal="center" vertical="center" wrapText="1"/>
    </xf>
    <xf numFmtId="49" fontId="23" fillId="25" borderId="80" xfId="1" applyNumberFormat="1" applyFont="1" applyFill="1" applyBorder="1" applyAlignment="1">
      <alignment horizontal="right" vertical="center" wrapText="1"/>
    </xf>
    <xf numFmtId="49" fontId="23" fillId="25" borderId="72" xfId="1" applyNumberFormat="1" applyFont="1" applyFill="1" applyBorder="1" applyAlignment="1">
      <alignment horizontal="right" vertical="center" wrapText="1"/>
    </xf>
    <xf numFmtId="49" fontId="23" fillId="25" borderId="72" xfId="1" applyNumberFormat="1" applyFont="1" applyFill="1" applyBorder="1" applyAlignment="1">
      <alignment horizontal="right" vertical="center"/>
    </xf>
    <xf numFmtId="166" fontId="23" fillId="25" borderId="81" xfId="68" applyFont="1" applyFill="1" applyBorder="1"/>
    <xf numFmtId="0" fontId="23" fillId="0" borderId="68" xfId="1" applyFont="1" applyFill="1" applyBorder="1" applyAlignment="1">
      <alignment horizontal="center" vertical="center"/>
    </xf>
    <xf numFmtId="0" fontId="22" fillId="0" borderId="82" xfId="1" applyFont="1" applyFill="1" applyBorder="1" applyAlignment="1">
      <alignment horizontal="center" vertical="center"/>
    </xf>
    <xf numFmtId="0" fontId="23" fillId="0" borderId="82" xfId="1" applyFont="1" applyFill="1" applyBorder="1" applyAlignment="1">
      <alignment horizontal="justify" vertical="center" wrapText="1"/>
    </xf>
    <xf numFmtId="0" fontId="23" fillId="0" borderId="82" xfId="1" applyFont="1" applyFill="1" applyBorder="1" applyAlignment="1">
      <alignment horizontal="center" vertical="center"/>
    </xf>
    <xf numFmtId="166" fontId="23" fillId="0" borderId="82" xfId="68" applyFont="1" applyFill="1" applyBorder="1" applyAlignment="1">
      <alignment horizontal="center" vertical="center"/>
    </xf>
    <xf numFmtId="166" fontId="23" fillId="0" borderId="82" xfId="68" applyFont="1" applyFill="1" applyBorder="1" applyAlignment="1">
      <alignment horizontal="right" vertical="center"/>
    </xf>
    <xf numFmtId="166" fontId="23" fillId="0" borderId="83" xfId="68" applyFont="1" applyFill="1" applyBorder="1" applyAlignment="1">
      <alignment horizontal="center" vertical="center"/>
    </xf>
    <xf numFmtId="49" fontId="23" fillId="25" borderId="97" xfId="0" applyNumberFormat="1" applyFont="1" applyFill="1" applyBorder="1" applyAlignment="1">
      <alignment horizontal="center" vertical="center" wrapText="1"/>
    </xf>
    <xf numFmtId="0" fontId="22" fillId="0" borderId="39" xfId="0" applyNumberFormat="1" applyFont="1" applyFill="1" applyBorder="1" applyAlignment="1">
      <alignment horizontal="center" vertical="center" wrapText="1"/>
    </xf>
    <xf numFmtId="166" fontId="22" fillId="0" borderId="47" xfId="68" applyFont="1" applyFill="1" applyBorder="1" applyAlignment="1">
      <alignment vertical="center"/>
    </xf>
    <xf numFmtId="166" fontId="22" fillId="0" borderId="45" xfId="68" applyFont="1" applyFill="1" applyBorder="1" applyAlignment="1">
      <alignment vertical="center"/>
    </xf>
    <xf numFmtId="49" fontId="23" fillId="0" borderId="97" xfId="0" applyNumberFormat="1" applyFont="1" applyFill="1" applyBorder="1" applyAlignment="1">
      <alignment horizontal="center" vertical="center" wrapText="1"/>
    </xf>
    <xf numFmtId="0" fontId="22" fillId="0" borderId="49" xfId="0" applyNumberFormat="1" applyFont="1" applyFill="1" applyBorder="1" applyAlignment="1">
      <alignment horizontal="center" vertical="center" wrapText="1"/>
    </xf>
    <xf numFmtId="166" fontId="22" fillId="0" borderId="49" xfId="68" applyFont="1" applyFill="1" applyBorder="1" applyAlignment="1">
      <alignment horizontal="right" vertical="center" wrapText="1"/>
    </xf>
    <xf numFmtId="49" fontId="23" fillId="25" borderId="80" xfId="1" applyNumberFormat="1" applyFont="1" applyFill="1" applyBorder="1" applyAlignment="1">
      <alignment horizontal="center" vertical="center" wrapText="1"/>
    </xf>
    <xf numFmtId="49" fontId="23" fillId="25" borderId="72" xfId="1" applyNumberFormat="1" applyFont="1" applyFill="1" applyBorder="1" applyAlignment="1">
      <alignment horizontal="center" vertical="center" wrapText="1"/>
    </xf>
    <xf numFmtId="49" fontId="23" fillId="25" borderId="72" xfId="1" applyNumberFormat="1" applyFont="1" applyFill="1" applyBorder="1" applyAlignment="1">
      <alignment horizontal="justify" vertical="center" wrapText="1"/>
    </xf>
    <xf numFmtId="166" fontId="23" fillId="25" borderId="81" xfId="68" applyFont="1" applyFill="1" applyBorder="1" applyAlignment="1">
      <alignment vertical="center"/>
    </xf>
    <xf numFmtId="49" fontId="23" fillId="25" borderId="80" xfId="0" applyNumberFormat="1" applyFont="1" applyFill="1" applyBorder="1" applyAlignment="1">
      <alignment horizontal="center" vertical="center" wrapText="1"/>
    </xf>
    <xf numFmtId="49" fontId="23" fillId="25" borderId="72" xfId="0" applyNumberFormat="1" applyFont="1" applyFill="1" applyBorder="1" applyAlignment="1">
      <alignment horizontal="center" vertical="center" wrapText="1"/>
    </xf>
    <xf numFmtId="49" fontId="23" fillId="25" borderId="72" xfId="0" applyNumberFormat="1" applyFont="1" applyFill="1" applyBorder="1" applyAlignment="1">
      <alignment horizontal="justify" vertical="center" wrapText="1"/>
    </xf>
    <xf numFmtId="166" fontId="23" fillId="25" borderId="72" xfId="68" applyFont="1" applyFill="1" applyBorder="1" applyAlignment="1">
      <alignment horizontal="right" vertical="center"/>
    </xf>
    <xf numFmtId="0" fontId="22" fillId="25" borderId="100" xfId="0" applyFont="1" applyFill="1" applyBorder="1" applyAlignment="1">
      <alignment horizontal="center" vertical="center"/>
    </xf>
    <xf numFmtId="0" fontId="23" fillId="25" borderId="100" xfId="0" applyFont="1" applyFill="1" applyBorder="1" applyAlignment="1">
      <alignment horizontal="justify" vertical="center" wrapText="1"/>
    </xf>
    <xf numFmtId="0" fontId="23" fillId="25" borderId="100" xfId="0" applyFont="1" applyFill="1" applyBorder="1" applyAlignment="1">
      <alignment horizontal="center" vertical="center" wrapText="1"/>
    </xf>
    <xf numFmtId="166" fontId="23" fillId="25" borderId="100" xfId="68" applyFont="1" applyFill="1" applyBorder="1" applyAlignment="1">
      <alignment vertical="center" wrapText="1"/>
    </xf>
    <xf numFmtId="166" fontId="23" fillId="25" borderId="100" xfId="68" applyFont="1" applyFill="1" applyBorder="1" applyAlignment="1">
      <alignment horizontal="right" vertical="center" wrapText="1"/>
    </xf>
    <xf numFmtId="166" fontId="23" fillId="25" borderId="101" xfId="68" applyFont="1" applyFill="1" applyBorder="1" applyAlignment="1">
      <alignment vertical="center"/>
    </xf>
    <xf numFmtId="49" fontId="23" fillId="0" borderId="100" xfId="0" applyNumberFormat="1" applyFont="1" applyFill="1" applyBorder="1" applyAlignment="1">
      <alignment horizontal="center" vertical="center" wrapText="1"/>
    </xf>
    <xf numFmtId="0" fontId="23" fillId="0" borderId="100" xfId="0" applyFont="1" applyFill="1" applyBorder="1" applyAlignment="1">
      <alignment horizontal="justify" vertical="center" wrapText="1"/>
    </xf>
    <xf numFmtId="0" fontId="23" fillId="0" borderId="100" xfId="0" applyFont="1" applyFill="1" applyBorder="1" applyAlignment="1">
      <alignment horizontal="center" vertical="center"/>
    </xf>
    <xf numFmtId="166" fontId="23" fillId="0" borderId="100" xfId="68" applyFont="1" applyFill="1" applyBorder="1" applyAlignment="1">
      <alignment vertical="center"/>
    </xf>
    <xf numFmtId="166" fontId="23" fillId="0" borderId="100" xfId="68" applyFont="1" applyFill="1" applyBorder="1" applyAlignment="1">
      <alignment horizontal="right" vertical="center" wrapText="1"/>
    </xf>
    <xf numFmtId="166" fontId="23" fillId="0" borderId="101" xfId="68" applyFont="1" applyFill="1" applyBorder="1" applyAlignment="1">
      <alignment vertical="center"/>
    </xf>
    <xf numFmtId="49" fontId="23" fillId="25" borderId="100" xfId="1" applyNumberFormat="1" applyFont="1" applyFill="1" applyBorder="1" applyAlignment="1">
      <alignment horizontal="center" vertical="center" wrapText="1"/>
    </xf>
    <xf numFmtId="166" fontId="23" fillId="25" borderId="100" xfId="68" applyFont="1" applyFill="1" applyBorder="1" applyAlignment="1">
      <alignment horizontal="right" vertical="center"/>
    </xf>
    <xf numFmtId="49" fontId="23" fillId="25" borderId="100" xfId="1" applyNumberFormat="1" applyFont="1" applyFill="1" applyBorder="1" applyAlignment="1">
      <alignment horizontal="justify" vertical="center" wrapText="1"/>
    </xf>
    <xf numFmtId="166" fontId="24" fillId="25" borderId="100" xfId="68" applyFont="1" applyFill="1" applyBorder="1" applyAlignment="1">
      <alignment horizontal="right" vertical="center"/>
    </xf>
    <xf numFmtId="166" fontId="24" fillId="25" borderId="100" xfId="68" applyFont="1" applyFill="1" applyBorder="1" applyAlignment="1">
      <alignment vertical="center" wrapText="1"/>
    </xf>
    <xf numFmtId="0" fontId="23" fillId="0" borderId="82" xfId="1" applyFont="1" applyFill="1" applyBorder="1" applyAlignment="1">
      <alignment horizontal="justify" vertical="center"/>
    </xf>
    <xf numFmtId="49" fontId="22" fillId="25" borderId="102" xfId="1" applyNumberFormat="1" applyFont="1" applyFill="1" applyBorder="1" applyAlignment="1">
      <alignment horizontal="center" vertical="center" wrapText="1"/>
    </xf>
    <xf numFmtId="0" fontId="23" fillId="25" borderId="102" xfId="1" applyFont="1" applyFill="1" applyBorder="1" applyAlignment="1">
      <alignment horizontal="justify" vertical="center" wrapText="1"/>
    </xf>
    <xf numFmtId="0" fontId="23" fillId="25" borderId="102" xfId="1" applyFont="1" applyFill="1" applyBorder="1" applyAlignment="1">
      <alignment horizontal="center" vertical="center" wrapText="1"/>
    </xf>
    <xf numFmtId="166" fontId="23" fillId="25" borderId="102" xfId="68" applyFont="1" applyFill="1" applyBorder="1" applyAlignment="1">
      <alignment horizontal="left" vertical="center" wrapText="1"/>
    </xf>
    <xf numFmtId="166" fontId="23" fillId="25" borderId="102" xfId="68" applyFont="1" applyFill="1" applyBorder="1" applyAlignment="1">
      <alignment horizontal="right" vertical="center" wrapText="1"/>
    </xf>
    <xf numFmtId="166" fontId="23" fillId="25" borderId="103" xfId="68" applyFont="1" applyFill="1" applyBorder="1" applyAlignment="1">
      <alignment vertical="center"/>
    </xf>
    <xf numFmtId="0" fontId="22" fillId="0" borderId="39" xfId="1" applyFont="1" applyBorder="1" applyAlignment="1">
      <alignment horizontal="justify" vertical="center" wrapText="1"/>
    </xf>
    <xf numFmtId="0" fontId="22" fillId="0" borderId="39" xfId="1" applyFont="1" applyBorder="1" applyAlignment="1">
      <alignment horizontal="center" vertical="center"/>
    </xf>
    <xf numFmtId="166" fontId="22" fillId="0" borderId="47" xfId="68" applyFont="1" applyBorder="1" applyAlignment="1">
      <alignment vertical="center"/>
    </xf>
    <xf numFmtId="49" fontId="22" fillId="0" borderId="44" xfId="1" applyNumberFormat="1" applyFont="1" applyBorder="1" applyAlignment="1">
      <alignment horizontal="center" vertical="center" wrapText="1"/>
    </xf>
    <xf numFmtId="49" fontId="22" fillId="0" borderId="38" xfId="1" applyNumberFormat="1" applyFont="1" applyBorder="1" applyAlignment="1">
      <alignment horizontal="center" vertical="center" wrapText="1"/>
    </xf>
    <xf numFmtId="49" fontId="22" fillId="0" borderId="38" xfId="1" applyNumberFormat="1" applyFont="1" applyBorder="1" applyAlignment="1">
      <alignment horizontal="justify" vertical="center" wrapText="1"/>
    </xf>
    <xf numFmtId="166" fontId="22" fillId="0" borderId="38" xfId="68" applyFont="1" applyBorder="1" applyAlignment="1">
      <alignment horizontal="center" vertical="center" wrapText="1"/>
    </xf>
    <xf numFmtId="166" fontId="23" fillId="25" borderId="102" xfId="68" applyFont="1" applyFill="1" applyBorder="1" applyAlignment="1">
      <alignment vertical="center" wrapText="1"/>
    </xf>
    <xf numFmtId="49" fontId="23" fillId="0" borderId="102" xfId="0" applyNumberFormat="1" applyFont="1" applyFill="1" applyBorder="1" applyAlignment="1">
      <alignment horizontal="center" vertical="center" wrapText="1"/>
    </xf>
    <xf numFmtId="0" fontId="23" fillId="0" borderId="102" xfId="0" applyFont="1" applyFill="1" applyBorder="1" applyAlignment="1">
      <alignment horizontal="justify" vertical="center" wrapText="1"/>
    </xf>
    <xf numFmtId="0" fontId="23" fillId="0" borderId="102" xfId="0" applyFont="1" applyFill="1" applyBorder="1" applyAlignment="1">
      <alignment horizontal="center" vertical="center"/>
    </xf>
    <xf numFmtId="166" fontId="23" fillId="0" borderId="102" xfId="68" applyFont="1" applyFill="1" applyBorder="1" applyAlignment="1">
      <alignment vertical="center"/>
    </xf>
    <xf numFmtId="166" fontId="23" fillId="0" borderId="102" xfId="68" applyFont="1" applyFill="1" applyBorder="1" applyAlignment="1">
      <alignment horizontal="right" vertical="center" wrapText="1"/>
    </xf>
    <xf numFmtId="166" fontId="23" fillId="0" borderId="103" xfId="68" applyFont="1" applyFill="1" applyBorder="1" applyAlignment="1">
      <alignment vertical="center"/>
    </xf>
    <xf numFmtId="0" fontId="22" fillId="25" borderId="102" xfId="0" applyFont="1" applyFill="1" applyBorder="1" applyAlignment="1">
      <alignment horizontal="center" vertical="center"/>
    </xf>
    <xf numFmtId="0" fontId="23" fillId="25" borderId="102" xfId="0" applyFont="1" applyFill="1" applyBorder="1" applyAlignment="1">
      <alignment horizontal="justify" vertical="center" wrapText="1"/>
    </xf>
    <xf numFmtId="0" fontId="23" fillId="25" borderId="102" xfId="0" applyFont="1" applyFill="1" applyBorder="1" applyAlignment="1">
      <alignment horizontal="center" vertical="center" wrapText="1"/>
    </xf>
    <xf numFmtId="49" fontId="22" fillId="0" borderId="46" xfId="1" applyNumberFormat="1" applyFont="1" applyBorder="1" applyAlignment="1">
      <alignment horizontal="center" vertical="center" wrapText="1"/>
    </xf>
    <xf numFmtId="0" fontId="22" fillId="0" borderId="38" xfId="1" applyFont="1" applyBorder="1" applyAlignment="1">
      <alignment horizontal="center" vertical="center" wrapText="1"/>
    </xf>
    <xf numFmtId="0" fontId="22" fillId="0" borderId="38" xfId="1" applyFont="1" applyBorder="1" applyAlignment="1">
      <alignment horizontal="justify" vertical="center" wrapText="1"/>
    </xf>
    <xf numFmtId="0" fontId="22" fillId="0" borderId="38" xfId="1" applyFont="1" applyBorder="1" applyAlignment="1">
      <alignment horizontal="center" vertical="center"/>
    </xf>
    <xf numFmtId="166" fontId="22" fillId="0" borderId="45" xfId="68" applyFont="1" applyBorder="1" applyAlignment="1">
      <alignment vertical="center"/>
    </xf>
    <xf numFmtId="166" fontId="22" fillId="0" borderId="49" xfId="68" applyFont="1" applyBorder="1" applyAlignment="1">
      <alignment horizontal="right" vertical="center" wrapText="1"/>
    </xf>
    <xf numFmtId="0" fontId="22" fillId="0" borderId="39" xfId="1" applyFont="1" applyBorder="1" applyAlignment="1">
      <alignment horizontal="center" vertical="center" wrapText="1"/>
    </xf>
    <xf numFmtId="49" fontId="23" fillId="25" borderId="102" xfId="1" applyNumberFormat="1" applyFont="1" applyFill="1" applyBorder="1" applyAlignment="1">
      <alignment horizontal="center" vertical="center" wrapText="1"/>
    </xf>
    <xf numFmtId="0" fontId="23" fillId="25" borderId="102" xfId="0" applyFont="1" applyFill="1" applyBorder="1" applyAlignment="1">
      <alignment horizontal="center" vertical="center"/>
    </xf>
    <xf numFmtId="166" fontId="23" fillId="25" borderId="102" xfId="68" applyFont="1" applyFill="1" applyBorder="1" applyAlignment="1">
      <alignment horizontal="right" vertical="center"/>
    </xf>
    <xf numFmtId="49" fontId="23" fillId="25" borderId="102" xfId="1" applyNumberFormat="1" applyFont="1" applyFill="1" applyBorder="1" applyAlignment="1">
      <alignment horizontal="justify" vertical="center" wrapText="1"/>
    </xf>
    <xf numFmtId="0" fontId="22" fillId="25" borderId="102" xfId="1" applyFont="1" applyFill="1" applyBorder="1" applyAlignment="1">
      <alignment horizontal="center" vertical="center" wrapText="1"/>
    </xf>
    <xf numFmtId="166" fontId="22" fillId="0" borderId="39" xfId="68" applyFont="1" applyFill="1" applyBorder="1" applyAlignment="1" applyProtection="1">
      <alignment horizontal="right" vertical="center"/>
    </xf>
    <xf numFmtId="169" fontId="22" fillId="0" borderId="39" xfId="0" applyNumberFormat="1" applyFont="1" applyBorder="1" applyAlignment="1">
      <alignment horizontal="center" vertical="center" wrapText="1"/>
    </xf>
    <xf numFmtId="0" fontId="23" fillId="0" borderId="37" xfId="1" applyFont="1" applyFill="1" applyBorder="1" applyAlignment="1">
      <alignment horizontal="justify" vertical="center" wrapText="1"/>
    </xf>
    <xf numFmtId="0" fontId="23" fillId="0" borderId="37" xfId="1" applyFont="1" applyFill="1" applyBorder="1" applyAlignment="1">
      <alignment horizontal="center" vertical="center"/>
    </xf>
    <xf numFmtId="4" fontId="23" fillId="0" borderId="82" xfId="0" applyNumberFormat="1" applyFont="1" applyFill="1" applyBorder="1" applyAlignment="1">
      <alignment horizontal="right" vertical="center"/>
    </xf>
    <xf numFmtId="4" fontId="23" fillId="0" borderId="83" xfId="0" applyNumberFormat="1" applyFont="1" applyFill="1" applyBorder="1" applyAlignment="1">
      <alignment horizontal="right" vertical="center"/>
    </xf>
    <xf numFmtId="4" fontId="23" fillId="24" borderId="102" xfId="0" applyNumberFormat="1" applyFont="1" applyFill="1" applyBorder="1" applyAlignment="1">
      <alignment horizontal="right" vertical="center"/>
    </xf>
    <xf numFmtId="4" fontId="23" fillId="25" borderId="103" xfId="0" applyNumberFormat="1" applyFont="1" applyFill="1" applyBorder="1" applyAlignment="1">
      <alignment horizontal="right" vertical="center"/>
    </xf>
    <xf numFmtId="0" fontId="23" fillId="25" borderId="97" xfId="0" applyFont="1" applyFill="1" applyBorder="1" applyAlignment="1">
      <alignment horizontal="center" vertical="center"/>
    </xf>
    <xf numFmtId="0" fontId="23" fillId="25" borderId="102" xfId="0" applyFont="1" applyFill="1" applyBorder="1" applyAlignment="1">
      <alignment vertical="center" wrapText="1"/>
    </xf>
    <xf numFmtId="4" fontId="23" fillId="25" borderId="102" xfId="0" applyNumberFormat="1" applyFont="1" applyFill="1" applyBorder="1" applyAlignment="1">
      <alignment horizontal="right" vertical="center" wrapText="1"/>
    </xf>
    <xf numFmtId="0" fontId="22" fillId="0" borderId="46" xfId="0" applyFont="1" applyBorder="1" applyAlignment="1">
      <alignment horizontal="center" vertical="center"/>
    </xf>
    <xf numFmtId="0" fontId="22" fillId="0" borderId="39" xfId="0" applyFont="1" applyBorder="1" applyAlignment="1">
      <alignment horizontal="justify" vertical="center" wrapText="1"/>
    </xf>
    <xf numFmtId="0" fontId="22" fillId="0" borderId="39" xfId="0" applyFont="1" applyBorder="1" applyAlignment="1">
      <alignment horizontal="center" vertical="center"/>
    </xf>
    <xf numFmtId="4" fontId="22" fillId="0" borderId="39" xfId="0" applyNumberFormat="1" applyFont="1" applyFill="1" applyBorder="1" applyAlignment="1">
      <alignment horizontal="right" vertical="center"/>
    </xf>
    <xf numFmtId="4" fontId="22" fillId="0" borderId="39" xfId="32" applyNumberFormat="1" applyFont="1" applyFill="1" applyBorder="1" applyAlignment="1" applyProtection="1">
      <alignment horizontal="right" vertical="center"/>
      <protection locked="0"/>
    </xf>
    <xf numFmtId="4" fontId="22" fillId="0" borderId="47" xfId="0" applyNumberFormat="1" applyFont="1" applyBorder="1" applyAlignment="1">
      <alignment horizontal="right" vertical="center"/>
    </xf>
    <xf numFmtId="0" fontId="22" fillId="0" borderId="44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38" xfId="0" applyFont="1" applyBorder="1" applyAlignment="1">
      <alignment horizontal="justify" vertical="center" wrapText="1"/>
    </xf>
    <xf numFmtId="4" fontId="22" fillId="0" borderId="38" xfId="0" applyNumberFormat="1" applyFont="1" applyBorder="1" applyAlignment="1">
      <alignment horizontal="right" vertical="center"/>
    </xf>
    <xf numFmtId="4" fontId="22" fillId="0" borderId="45" xfId="0" applyNumberFormat="1" applyFont="1" applyBorder="1" applyAlignment="1">
      <alignment horizontal="right" vertical="center"/>
    </xf>
    <xf numFmtId="4" fontId="22" fillId="0" borderId="49" xfId="0" applyNumberFormat="1" applyFont="1" applyFill="1" applyBorder="1" applyAlignment="1">
      <alignment horizontal="right" vertical="center"/>
    </xf>
    <xf numFmtId="4" fontId="22" fillId="0" borderId="49" xfId="32" applyNumberFormat="1" applyFont="1" applyFill="1" applyBorder="1" applyAlignment="1" applyProtection="1">
      <alignment horizontal="right" vertical="center"/>
      <protection locked="0"/>
    </xf>
    <xf numFmtId="4" fontId="22" fillId="0" borderId="52" xfId="0" applyNumberFormat="1" applyFont="1" applyBorder="1" applyAlignment="1">
      <alignment horizontal="right" vertical="center"/>
    </xf>
    <xf numFmtId="0" fontId="23" fillId="0" borderId="97" xfId="0" applyFont="1" applyBorder="1" applyAlignment="1">
      <alignment horizontal="center" vertical="center"/>
    </xf>
    <xf numFmtId="3" fontId="23" fillId="0" borderId="102" xfId="0" applyNumberFormat="1" applyFont="1" applyBorder="1" applyAlignment="1">
      <alignment horizontal="center" vertical="center"/>
    </xf>
    <xf numFmtId="4" fontId="23" fillId="0" borderId="102" xfId="0" applyNumberFormat="1" applyFont="1" applyFill="1" applyBorder="1" applyAlignment="1">
      <alignment horizontal="right" vertical="center"/>
    </xf>
    <xf numFmtId="4" fontId="23" fillId="0" borderId="102" xfId="32" applyNumberFormat="1" applyFont="1" applyFill="1" applyBorder="1" applyAlignment="1" applyProtection="1">
      <alignment horizontal="right" vertical="center"/>
      <protection locked="0"/>
    </xf>
    <xf numFmtId="4" fontId="23" fillId="0" borderId="103" xfId="0" applyNumberFormat="1" applyFont="1" applyBorder="1" applyAlignment="1">
      <alignment horizontal="right" vertical="center"/>
    </xf>
    <xf numFmtId="3" fontId="22" fillId="0" borderId="38" xfId="0" applyNumberFormat="1" applyFont="1" applyBorder="1" applyAlignment="1">
      <alignment horizontal="center" vertical="center"/>
    </xf>
    <xf numFmtId="4" fontId="22" fillId="0" borderId="38" xfId="0" applyNumberFormat="1" applyFont="1" applyFill="1" applyBorder="1" applyAlignment="1">
      <alignment horizontal="right" vertical="center"/>
    </xf>
    <xf numFmtId="4" fontId="22" fillId="0" borderId="38" xfId="32" applyNumberFormat="1" applyFont="1" applyFill="1" applyBorder="1" applyAlignment="1" applyProtection="1">
      <alignment horizontal="right" vertical="center"/>
      <protection locked="0"/>
    </xf>
    <xf numFmtId="4" fontId="22" fillId="0" borderId="37" xfId="68" applyNumberFormat="1" applyFont="1" applyFill="1" applyBorder="1" applyAlignment="1">
      <alignment horizontal="right" vertical="center" wrapText="1"/>
    </xf>
    <xf numFmtId="4" fontId="22" fillId="0" borderId="27" xfId="68" applyNumberFormat="1" applyFont="1" applyFill="1" applyBorder="1" applyAlignment="1">
      <alignment horizontal="right" vertical="center"/>
    </xf>
    <xf numFmtId="4" fontId="22" fillId="0" borderId="37" xfId="0" applyNumberFormat="1" applyFont="1" applyFill="1" applyBorder="1" applyAlignment="1">
      <alignment horizontal="right" vertical="center"/>
    </xf>
    <xf numFmtId="4" fontId="22" fillId="0" borderId="27" xfId="0" applyNumberFormat="1" applyFont="1" applyBorder="1" applyAlignment="1">
      <alignment horizontal="right" vertical="center"/>
    </xf>
    <xf numFmtId="4" fontId="22" fillId="0" borderId="37" xfId="32" applyNumberFormat="1" applyFont="1" applyFill="1" applyBorder="1" applyAlignment="1" applyProtection="1">
      <alignment horizontal="right" vertical="center"/>
      <protection locked="0"/>
    </xf>
    <xf numFmtId="4" fontId="22" fillId="0" borderId="37" xfId="68" applyNumberFormat="1" applyFont="1" applyFill="1" applyBorder="1" applyAlignment="1" applyProtection="1">
      <alignment horizontal="right" vertical="center"/>
      <protection locked="0"/>
    </xf>
    <xf numFmtId="4" fontId="22" fillId="0" borderId="27" xfId="68" applyNumberFormat="1" applyFont="1" applyBorder="1" applyAlignment="1">
      <alignment horizontal="right" vertical="center"/>
    </xf>
    <xf numFmtId="4" fontId="23" fillId="25" borderId="102" xfId="0" applyNumberFormat="1" applyFont="1" applyFill="1" applyBorder="1" applyAlignment="1">
      <alignment horizontal="right" vertical="center"/>
    </xf>
    <xf numFmtId="4" fontId="22" fillId="0" borderId="47" xfId="0" applyNumberFormat="1" applyFont="1" applyFill="1" applyBorder="1" applyAlignment="1">
      <alignment horizontal="right" vertical="center"/>
    </xf>
    <xf numFmtId="4" fontId="22" fillId="0" borderId="45" xfId="0" applyNumberFormat="1" applyFont="1" applyFill="1" applyBorder="1" applyAlignment="1">
      <alignment horizontal="right" vertical="center"/>
    </xf>
    <xf numFmtId="4" fontId="22" fillId="0" borderId="39" xfId="36" applyNumberFormat="1" applyFont="1" applyFill="1" applyBorder="1" applyAlignment="1" applyProtection="1">
      <alignment horizontal="right" vertical="center"/>
    </xf>
    <xf numFmtId="4" fontId="22" fillId="0" borderId="37" xfId="36" applyNumberFormat="1" applyFont="1" applyFill="1" applyBorder="1" applyAlignment="1" applyProtection="1">
      <alignment horizontal="right" vertical="center"/>
    </xf>
    <xf numFmtId="4" fontId="22" fillId="0" borderId="39" xfId="68" applyNumberFormat="1" applyFont="1" applyFill="1" applyBorder="1" applyAlignment="1" applyProtection="1">
      <alignment horizontal="right" vertical="center"/>
      <protection locked="0"/>
    </xf>
    <xf numFmtId="4" fontId="22" fillId="0" borderId="47" xfId="68" applyNumberFormat="1" applyFont="1" applyBorder="1" applyAlignment="1">
      <alignment horizontal="right" vertical="center"/>
    </xf>
    <xf numFmtId="4" fontId="22" fillId="0" borderId="27" xfId="0" applyNumberFormat="1" applyFont="1" applyFill="1" applyBorder="1" applyAlignment="1">
      <alignment horizontal="right" vertical="center"/>
    </xf>
    <xf numFmtId="3" fontId="22" fillId="0" borderId="37" xfId="0" applyNumberFormat="1" applyFont="1" applyFill="1" applyBorder="1" applyAlignment="1">
      <alignment horizontal="left" vertical="center" wrapText="1"/>
    </xf>
    <xf numFmtId="166" fontId="22" fillId="0" borderId="47" xfId="68" applyFont="1" applyBorder="1" applyAlignment="1">
      <alignment horizontal="right" vertical="center"/>
    </xf>
    <xf numFmtId="4" fontId="23" fillId="0" borderId="49" xfId="68" applyNumberFormat="1" applyFont="1" applyFill="1" applyBorder="1" applyAlignment="1">
      <alignment horizontal="right" vertical="center"/>
    </xf>
    <xf numFmtId="4" fontId="23" fillId="0" borderId="49" xfId="68" applyNumberFormat="1" applyFont="1" applyFill="1" applyBorder="1" applyAlignment="1">
      <alignment horizontal="right" vertical="center" wrapText="1"/>
    </xf>
    <xf numFmtId="4" fontId="23" fillId="0" borderId="52" xfId="68" applyNumberFormat="1" applyFont="1" applyFill="1" applyBorder="1" applyAlignment="1">
      <alignment horizontal="right" vertical="center"/>
    </xf>
    <xf numFmtId="4" fontId="23" fillId="25" borderId="72" xfId="68" applyNumberFormat="1" applyFont="1" applyFill="1" applyBorder="1" applyAlignment="1">
      <alignment horizontal="right" vertical="center"/>
    </xf>
    <xf numFmtId="4" fontId="23" fillId="25" borderId="81" xfId="68" applyNumberFormat="1" applyFont="1" applyFill="1" applyBorder="1" applyAlignment="1">
      <alignment horizontal="right" vertical="center"/>
    </xf>
    <xf numFmtId="4" fontId="22" fillId="0" borderId="38" xfId="0" applyNumberFormat="1" applyFont="1" applyBorder="1" applyAlignment="1">
      <alignment horizontal="right" vertical="center" wrapText="1"/>
    </xf>
    <xf numFmtId="4" fontId="22" fillId="0" borderId="45" xfId="0" applyNumberFormat="1" applyFont="1" applyBorder="1" applyAlignment="1">
      <alignment horizontal="right"/>
    </xf>
    <xf numFmtId="0" fontId="22" fillId="0" borderId="37" xfId="0" applyNumberFormat="1" applyFont="1" applyFill="1" applyBorder="1" applyAlignment="1">
      <alignment horizontal="center" vertical="center"/>
    </xf>
    <xf numFmtId="169" fontId="22" fillId="0" borderId="38" xfId="1" applyNumberFormat="1" applyFont="1" applyBorder="1" applyAlignment="1">
      <alignment horizontal="center" vertical="center" wrapText="1"/>
    </xf>
    <xf numFmtId="4" fontId="22" fillId="0" borderId="38" xfId="69" applyNumberFormat="1" applyFont="1" applyFill="1" applyBorder="1" applyAlignment="1">
      <alignment horizontal="right" vertical="center"/>
    </xf>
    <xf numFmtId="0" fontId="22" fillId="0" borderId="39" xfId="0" applyNumberFormat="1" applyFont="1" applyBorder="1" applyAlignment="1">
      <alignment horizontal="center" vertical="center" wrapText="1"/>
    </xf>
    <xf numFmtId="4" fontId="22" fillId="0" borderId="37" xfId="32" applyNumberFormat="1" applyFont="1" applyFill="1" applyBorder="1" applyAlignment="1">
      <alignment horizontal="right" vertical="center"/>
    </xf>
    <xf numFmtId="4" fontId="22" fillId="0" borderId="37" xfId="1" applyNumberFormat="1" applyFont="1" applyBorder="1" applyAlignment="1">
      <alignment horizontal="right" vertical="center" wrapText="1"/>
    </xf>
    <xf numFmtId="49" fontId="23" fillId="24" borderId="102" xfId="0" applyNumberFormat="1" applyFont="1" applyFill="1" applyBorder="1" applyAlignment="1">
      <alignment horizontal="center" vertical="center" wrapText="1"/>
    </xf>
    <xf numFmtId="4" fontId="23" fillId="25" borderId="103" xfId="0" applyNumberFormat="1" applyFont="1" applyFill="1" applyBorder="1" applyAlignment="1">
      <alignment horizontal="right"/>
    </xf>
    <xf numFmtId="166" fontId="23" fillId="24" borderId="25" xfId="68" applyFont="1" applyFill="1" applyBorder="1" applyAlignment="1">
      <alignment horizontal="center" vertical="center"/>
    </xf>
    <xf numFmtId="10" fontId="22" fillId="0" borderId="37" xfId="74" applyNumberFormat="1" applyFont="1" applyFill="1" applyBorder="1" applyAlignment="1">
      <alignment horizontal="right" vertical="center" wrapText="1"/>
    </xf>
    <xf numFmtId="10" fontId="22" fillId="0" borderId="37" xfId="74" applyNumberFormat="1" applyFont="1" applyFill="1" applyBorder="1" applyAlignment="1">
      <alignment horizontal="right" vertical="center"/>
    </xf>
    <xf numFmtId="166" fontId="25" fillId="0" borderId="37" xfId="68" applyFont="1" applyFill="1" applyBorder="1" applyAlignment="1">
      <alignment horizontal="center" vertical="center" wrapText="1"/>
    </xf>
    <xf numFmtId="166" fontId="22" fillId="0" borderId="0" xfId="68" applyFont="1" applyFill="1" applyAlignment="1">
      <alignment horizontal="right" vertical="center"/>
    </xf>
    <xf numFmtId="0" fontId="23" fillId="0" borderId="40" xfId="1" applyFont="1" applyFill="1" applyBorder="1" applyAlignment="1">
      <alignment horizontal="center" vertical="center"/>
    </xf>
    <xf numFmtId="10" fontId="22" fillId="0" borderId="39" xfId="74" applyNumberFormat="1" applyFont="1" applyFill="1" applyBorder="1" applyAlignment="1">
      <alignment horizontal="right" vertical="center" wrapText="1"/>
    </xf>
    <xf numFmtId="0" fontId="22" fillId="0" borderId="39" xfId="71" applyNumberFormat="1" applyFont="1" applyFill="1" applyBorder="1" applyAlignment="1">
      <alignment horizontal="center" vertical="center" wrapText="1"/>
    </xf>
    <xf numFmtId="0" fontId="22" fillId="0" borderId="37" xfId="71" applyNumberFormat="1" applyFont="1" applyFill="1" applyBorder="1" applyAlignment="1">
      <alignment horizontal="center" vertical="center" wrapText="1"/>
    </xf>
    <xf numFmtId="0" fontId="22" fillId="0" borderId="41" xfId="0" applyFont="1" applyFill="1" applyBorder="1" applyAlignment="1">
      <alignment vertical="center"/>
    </xf>
    <xf numFmtId="0" fontId="22" fillId="0" borderId="42" xfId="0" applyFont="1" applyFill="1" applyBorder="1" applyAlignment="1">
      <alignment vertical="center"/>
    </xf>
    <xf numFmtId="166" fontId="22" fillId="0" borderId="42" xfId="68" applyFont="1" applyFill="1" applyBorder="1" applyAlignment="1">
      <alignment horizontal="center" vertical="center"/>
    </xf>
    <xf numFmtId="10" fontId="22" fillId="0" borderId="42" xfId="74" applyNumberFormat="1" applyFont="1" applyFill="1" applyBorder="1" applyAlignment="1">
      <alignment horizontal="right" vertical="center"/>
    </xf>
    <xf numFmtId="0" fontId="22" fillId="0" borderId="49" xfId="1" applyFont="1" applyBorder="1" applyAlignment="1">
      <alignment horizontal="justify" vertical="center" wrapText="1"/>
    </xf>
    <xf numFmtId="0" fontId="22" fillId="0" borderId="49" xfId="1" applyFont="1" applyBorder="1" applyAlignment="1">
      <alignment horizontal="center" vertical="center"/>
    </xf>
    <xf numFmtId="166" fontId="22" fillId="0" borderId="52" xfId="68" applyFont="1" applyBorder="1" applyAlignment="1">
      <alignment vertical="center"/>
    </xf>
    <xf numFmtId="166" fontId="25" fillId="0" borderId="37" xfId="68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justify" vertical="center" wrapText="1"/>
    </xf>
    <xf numFmtId="10" fontId="22" fillId="0" borderId="0" xfId="68" applyNumberFormat="1" applyFont="1" applyFill="1" applyAlignment="1">
      <alignment horizontal="right" vertical="center"/>
    </xf>
    <xf numFmtId="10" fontId="22" fillId="0" borderId="38" xfId="74" applyNumberFormat="1" applyFont="1" applyFill="1" applyBorder="1" applyAlignment="1">
      <alignment horizontal="right" vertical="center" wrapText="1"/>
    </xf>
    <xf numFmtId="164" fontId="22" fillId="0" borderId="0" xfId="68" applyNumberFormat="1" applyFont="1" applyFill="1" applyAlignment="1">
      <alignment vertical="center"/>
    </xf>
    <xf numFmtId="0" fontId="23" fillId="0" borderId="58" xfId="0" applyFont="1" applyFill="1" applyBorder="1" applyAlignment="1">
      <alignment horizontal="left" vertical="center"/>
    </xf>
    <xf numFmtId="0" fontId="23" fillId="0" borderId="61" xfId="0" applyFont="1" applyFill="1" applyBorder="1" applyAlignment="1">
      <alignment horizontal="left" vertical="center"/>
    </xf>
    <xf numFmtId="166" fontId="23" fillId="24" borderId="92" xfId="68" applyFont="1" applyFill="1" applyBorder="1" applyAlignment="1">
      <alignment horizontal="center" vertical="center"/>
    </xf>
    <xf numFmtId="49" fontId="23" fillId="0" borderId="44" xfId="0" applyNumberFormat="1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justify" vertical="center" wrapText="1"/>
    </xf>
    <xf numFmtId="0" fontId="23" fillId="0" borderId="38" xfId="0" applyFont="1" applyFill="1" applyBorder="1" applyAlignment="1">
      <alignment horizontal="center" vertical="center" wrapText="1"/>
    </xf>
    <xf numFmtId="166" fontId="22" fillId="0" borderId="38" xfId="68" applyFont="1" applyFill="1" applyBorder="1" applyAlignment="1">
      <alignment vertical="center" wrapText="1"/>
    </xf>
    <xf numFmtId="174" fontId="22" fillId="27" borderId="39" xfId="68" applyNumberFormat="1" applyFont="1" applyFill="1" applyBorder="1" applyAlignment="1">
      <alignment horizontal="center" vertical="center" wrapText="1"/>
    </xf>
    <xf numFmtId="174" fontId="22" fillId="27" borderId="37" xfId="68" applyNumberFormat="1" applyFont="1" applyFill="1" applyBorder="1" applyAlignment="1">
      <alignment horizontal="center" vertical="center" wrapText="1"/>
    </xf>
    <xf numFmtId="166" fontId="22" fillId="27" borderId="37" xfId="68" applyFont="1" applyFill="1" applyBorder="1" applyAlignment="1">
      <alignment horizontal="center" vertical="center" wrapText="1"/>
    </xf>
    <xf numFmtId="174" fontId="22" fillId="27" borderId="38" xfId="68" applyNumberFormat="1" applyFont="1" applyFill="1" applyBorder="1" applyAlignment="1">
      <alignment horizontal="center" vertical="center" wrapText="1"/>
    </xf>
    <xf numFmtId="174" fontId="22" fillId="27" borderId="37" xfId="68" applyNumberFormat="1" applyFont="1" applyFill="1" applyBorder="1" applyAlignment="1">
      <alignment horizontal="center" vertical="center"/>
    </xf>
    <xf numFmtId="174" fontId="22" fillId="27" borderId="37" xfId="68" applyNumberFormat="1" applyFont="1" applyFill="1" applyBorder="1" applyAlignment="1">
      <alignment vertical="center"/>
    </xf>
    <xf numFmtId="174" fontId="22" fillId="27" borderId="38" xfId="68" applyNumberFormat="1" applyFont="1" applyFill="1" applyBorder="1" applyAlignment="1">
      <alignment vertical="center" wrapText="1"/>
    </xf>
    <xf numFmtId="166" fontId="22" fillId="27" borderId="37" xfId="68" applyFont="1" applyFill="1" applyBorder="1" applyAlignment="1">
      <alignment horizontal="center" vertical="center"/>
    </xf>
    <xf numFmtId="10" fontId="22" fillId="27" borderId="42" xfId="68" applyNumberFormat="1" applyFont="1" applyFill="1" applyBorder="1" applyAlignment="1">
      <alignment horizontal="right" vertical="center"/>
    </xf>
    <xf numFmtId="166" fontId="22" fillId="27" borderId="42" xfId="68" applyFont="1" applyFill="1" applyBorder="1" applyAlignment="1">
      <alignment horizontal="center" vertical="center"/>
    </xf>
    <xf numFmtId="166" fontId="22" fillId="0" borderId="37" xfId="68" applyFont="1" applyFill="1" applyBorder="1" applyAlignment="1" applyProtection="1">
      <alignment horizontal="center" vertical="center"/>
    </xf>
    <xf numFmtId="166" fontId="25" fillId="0" borderId="37" xfId="68" applyFont="1" applyFill="1" applyBorder="1" applyAlignment="1">
      <alignment horizontal="center" vertical="center"/>
    </xf>
    <xf numFmtId="10" fontId="22" fillId="27" borderId="42" xfId="68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indent="25"/>
    </xf>
    <xf numFmtId="173" fontId="23" fillId="24" borderId="92" xfId="68" applyNumberFormat="1" applyFont="1" applyFill="1" applyBorder="1" applyAlignment="1">
      <alignment horizontal="center" vertical="center"/>
    </xf>
    <xf numFmtId="10" fontId="22" fillId="0" borderId="0" xfId="74" applyNumberFormat="1" applyFont="1" applyFill="1" applyBorder="1" applyAlignment="1">
      <alignment horizontal="right" vertical="center"/>
    </xf>
    <xf numFmtId="166" fontId="22" fillId="0" borderId="27" xfId="68" applyFont="1" applyFill="1" applyBorder="1" applyAlignment="1">
      <alignment horizontal="center" vertical="center" wrapText="1"/>
    </xf>
    <xf numFmtId="166" fontId="22" fillId="0" borderId="43" xfId="68" applyFont="1" applyFill="1" applyBorder="1" applyAlignment="1">
      <alignment horizontal="center" vertical="center"/>
    </xf>
    <xf numFmtId="166" fontId="22" fillId="27" borderId="37" xfId="68" applyFont="1" applyFill="1" applyBorder="1" applyAlignment="1">
      <alignment vertical="center"/>
    </xf>
    <xf numFmtId="166" fontId="23" fillId="0" borderId="105" xfId="68" applyFont="1" applyFill="1" applyBorder="1" applyAlignment="1">
      <alignment vertical="center"/>
    </xf>
    <xf numFmtId="166" fontId="23" fillId="27" borderId="108" xfId="68" applyFont="1" applyFill="1" applyBorder="1" applyAlignment="1">
      <alignment vertical="center"/>
    </xf>
    <xf numFmtId="0" fontId="23" fillId="0" borderId="108" xfId="0" applyFont="1" applyFill="1" applyBorder="1" applyAlignment="1">
      <alignment horizontal="justify" vertical="center" wrapText="1"/>
    </xf>
    <xf numFmtId="0" fontId="22" fillId="0" borderId="42" xfId="0" applyFont="1" applyBorder="1" applyAlignment="1">
      <alignment horizontal="center" vertical="center"/>
    </xf>
    <xf numFmtId="4" fontId="22" fillId="27" borderId="37" xfId="0" applyNumberFormat="1" applyFont="1" applyFill="1" applyBorder="1" applyAlignment="1">
      <alignment horizontal="right" vertical="center"/>
    </xf>
    <xf numFmtId="166" fontId="22" fillId="0" borderId="111" xfId="68" applyFont="1" applyFill="1" applyBorder="1" applyAlignment="1">
      <alignment horizontal="center" vertical="center" wrapText="1"/>
    </xf>
    <xf numFmtId="166" fontId="22" fillId="0" borderId="112" xfId="68" applyFont="1" applyFill="1" applyBorder="1" applyAlignment="1">
      <alignment horizontal="center" vertical="center"/>
    </xf>
    <xf numFmtId="166" fontId="22" fillId="0" borderId="37" xfId="68" applyFont="1" applyBorder="1" applyAlignment="1">
      <alignment horizontal="center" vertical="center" wrapText="1"/>
    </xf>
    <xf numFmtId="166" fontId="23" fillId="27" borderId="37" xfId="68" applyFont="1" applyFill="1" applyBorder="1" applyAlignment="1">
      <alignment horizontal="center" vertical="center"/>
    </xf>
    <xf numFmtId="166" fontId="23" fillId="0" borderId="37" xfId="68" applyFont="1" applyFill="1" applyBorder="1" applyAlignment="1">
      <alignment horizontal="right" vertical="center"/>
    </xf>
    <xf numFmtId="166" fontId="22" fillId="0" borderId="27" xfId="68" applyFont="1" applyFill="1" applyBorder="1" applyAlignment="1" applyProtection="1">
      <alignment vertical="center"/>
      <protection locked="0"/>
    </xf>
    <xf numFmtId="0" fontId="23" fillId="0" borderId="37" xfId="1" applyFont="1" applyFill="1" applyBorder="1" applyAlignment="1">
      <alignment horizontal="justify" vertical="center"/>
    </xf>
    <xf numFmtId="166" fontId="22" fillId="0" borderId="37" xfId="68" applyFont="1" applyBorder="1" applyAlignment="1">
      <alignment horizontal="right" vertical="center" wrapText="1"/>
    </xf>
    <xf numFmtId="166" fontId="22" fillId="0" borderId="37" xfId="68" applyFont="1" applyBorder="1" applyAlignment="1">
      <alignment vertical="center"/>
    </xf>
    <xf numFmtId="4" fontId="23" fillId="0" borderId="37" xfId="0" applyNumberFormat="1" applyFont="1" applyFill="1" applyBorder="1" applyAlignment="1">
      <alignment horizontal="right" vertical="center"/>
    </xf>
    <xf numFmtId="4" fontId="23" fillId="27" borderId="37" xfId="0" applyNumberFormat="1" applyFont="1" applyFill="1" applyBorder="1" applyAlignment="1">
      <alignment horizontal="right" vertical="center"/>
    </xf>
    <xf numFmtId="4" fontId="23" fillId="27" borderId="37" xfId="0" applyNumberFormat="1" applyFont="1" applyFill="1" applyBorder="1" applyAlignment="1">
      <alignment horizontal="center" vertical="center"/>
    </xf>
    <xf numFmtId="4" fontId="22" fillId="0" borderId="37" xfId="0" applyNumberFormat="1" applyFont="1" applyBorder="1" applyAlignment="1">
      <alignment horizontal="right" vertical="center"/>
    </xf>
    <xf numFmtId="4" fontId="22" fillId="27" borderId="37" xfId="0" applyNumberFormat="1" applyFont="1" applyFill="1" applyBorder="1" applyAlignment="1">
      <alignment horizontal="center" vertical="center"/>
    </xf>
    <xf numFmtId="4" fontId="22" fillId="0" borderId="37" xfId="0" applyNumberFormat="1" applyFont="1" applyBorder="1" applyAlignment="1">
      <alignment horizontal="right" vertical="center" wrapText="1"/>
    </xf>
    <xf numFmtId="4" fontId="22" fillId="0" borderId="37" xfId="0" applyNumberFormat="1" applyFont="1" applyBorder="1" applyAlignment="1">
      <alignment horizontal="right"/>
    </xf>
    <xf numFmtId="4" fontId="22" fillId="27" borderId="37" xfId="0" applyNumberFormat="1" applyFont="1" applyFill="1" applyBorder="1" applyAlignment="1">
      <alignment horizontal="right"/>
    </xf>
    <xf numFmtId="4" fontId="22" fillId="27" borderId="37" xfId="0" applyNumberFormat="1" applyFont="1" applyFill="1" applyBorder="1" applyAlignment="1">
      <alignment horizontal="center"/>
    </xf>
    <xf numFmtId="4" fontId="22" fillId="0" borderId="37" xfId="69" applyNumberFormat="1" applyFont="1" applyFill="1" applyBorder="1" applyAlignment="1">
      <alignment horizontal="right" vertical="center"/>
    </xf>
    <xf numFmtId="166" fontId="22" fillId="0" borderId="42" xfId="68" applyFont="1" applyFill="1" applyBorder="1" applyAlignment="1">
      <alignment vertical="center"/>
    </xf>
    <xf numFmtId="166" fontId="22" fillId="0" borderId="111" xfId="68" applyFont="1" applyFill="1" applyBorder="1" applyAlignment="1">
      <alignment horizontal="center" vertical="center"/>
    </xf>
    <xf numFmtId="166" fontId="22" fillId="0" borderId="111" xfId="68" applyFont="1" applyFill="1" applyBorder="1" applyAlignment="1" applyProtection="1">
      <alignment vertical="center"/>
      <protection locked="0"/>
    </xf>
    <xf numFmtId="49" fontId="22" fillId="0" borderId="113" xfId="71" applyNumberFormat="1" applyFont="1" applyFill="1" applyBorder="1" applyAlignment="1">
      <alignment horizontal="center" vertical="center" wrapText="1"/>
    </xf>
    <xf numFmtId="0" fontId="22" fillId="0" borderId="114" xfId="71" applyNumberFormat="1" applyFont="1" applyFill="1" applyBorder="1" applyAlignment="1">
      <alignment horizontal="center" vertical="center" wrapText="1"/>
    </xf>
    <xf numFmtId="0" fontId="22" fillId="0" borderId="114" xfId="71" applyFont="1" applyFill="1" applyBorder="1" applyAlignment="1">
      <alignment horizontal="justify" vertical="center" wrapText="1"/>
    </xf>
    <xf numFmtId="0" fontId="22" fillId="0" borderId="114" xfId="71" applyFont="1" applyFill="1" applyBorder="1" applyAlignment="1">
      <alignment horizontal="center" vertical="center" wrapText="1"/>
    </xf>
    <xf numFmtId="166" fontId="22" fillId="0" borderId="114" xfId="68" applyFont="1" applyBorder="1" applyAlignment="1">
      <alignment horizontal="center" vertical="center" wrapText="1"/>
    </xf>
    <xf numFmtId="174" fontId="22" fillId="27" borderId="114" xfId="68" applyNumberFormat="1" applyFont="1" applyFill="1" applyBorder="1" applyAlignment="1">
      <alignment horizontal="center" vertical="center" wrapText="1"/>
    </xf>
    <xf numFmtId="166" fontId="22" fillId="27" borderId="114" xfId="68" applyFont="1" applyFill="1" applyBorder="1" applyAlignment="1">
      <alignment horizontal="center" vertical="center" wrapText="1"/>
    </xf>
    <xf numFmtId="10" fontId="22" fillId="0" borderId="114" xfId="74" applyNumberFormat="1" applyFont="1" applyFill="1" applyBorder="1" applyAlignment="1">
      <alignment horizontal="right" vertical="center" wrapText="1"/>
    </xf>
    <xf numFmtId="166" fontId="22" fillId="0" borderId="115" xfId="68" applyFont="1" applyFill="1" applyBorder="1" applyAlignment="1">
      <alignment horizontal="center" vertical="center" wrapText="1"/>
    </xf>
    <xf numFmtId="166" fontId="22" fillId="0" borderId="39" xfId="68" applyFont="1" applyBorder="1" applyAlignment="1">
      <alignment horizontal="center" vertical="center" wrapText="1"/>
    </xf>
    <xf numFmtId="166" fontId="22" fillId="27" borderId="39" xfId="68" applyFont="1" applyFill="1" applyBorder="1" applyAlignment="1">
      <alignment horizontal="center" vertical="center" wrapText="1"/>
    </xf>
    <xf numFmtId="166" fontId="22" fillId="0" borderId="47" xfId="68" applyFont="1" applyFill="1" applyBorder="1" applyAlignment="1">
      <alignment horizontal="center" vertical="center" wrapText="1"/>
    </xf>
    <xf numFmtId="49" fontId="23" fillId="25" borderId="107" xfId="71" applyNumberFormat="1" applyFont="1" applyFill="1" applyBorder="1" applyAlignment="1">
      <alignment horizontal="center" vertical="center" wrapText="1"/>
    </xf>
    <xf numFmtId="49" fontId="23" fillId="25" borderId="108" xfId="71" applyNumberFormat="1" applyFont="1" applyFill="1" applyBorder="1" applyAlignment="1">
      <alignment horizontal="center" vertical="center"/>
    </xf>
    <xf numFmtId="0" fontId="23" fillId="25" borderId="108" xfId="71" applyFont="1" applyFill="1" applyBorder="1" applyAlignment="1">
      <alignment horizontal="justify" vertical="center" wrapText="1"/>
    </xf>
    <xf numFmtId="166" fontId="23" fillId="25" borderId="105" xfId="68" applyFont="1" applyFill="1" applyBorder="1" applyAlignment="1">
      <alignment horizontal="center" vertical="center" wrapText="1"/>
    </xf>
    <xf numFmtId="166" fontId="23" fillId="25" borderId="109" xfId="68" applyFont="1" applyFill="1" applyBorder="1" applyAlignment="1">
      <alignment horizontal="center" vertical="center" wrapText="1"/>
    </xf>
    <xf numFmtId="166" fontId="23" fillId="25" borderId="108" xfId="68" applyFont="1" applyFill="1" applyBorder="1" applyAlignment="1">
      <alignment horizontal="center" vertical="center" wrapText="1"/>
    </xf>
    <xf numFmtId="10" fontId="23" fillId="25" borderId="108" xfId="74" applyNumberFormat="1" applyFont="1" applyFill="1" applyBorder="1" applyAlignment="1">
      <alignment horizontal="right" vertical="center" wrapText="1"/>
    </xf>
    <xf numFmtId="166" fontId="22" fillId="0" borderId="116" xfId="68" applyFont="1" applyFill="1" applyBorder="1" applyAlignment="1">
      <alignment horizontal="center" vertical="center" wrapText="1"/>
    </xf>
    <xf numFmtId="166" fontId="22" fillId="0" borderId="117" xfId="68" applyFont="1" applyFill="1" applyBorder="1" applyAlignment="1">
      <alignment horizontal="center" vertical="center" wrapText="1"/>
    </xf>
    <xf numFmtId="166" fontId="22" fillId="0" borderId="114" xfId="68" applyFont="1" applyFill="1" applyBorder="1" applyAlignment="1">
      <alignment horizontal="center" vertical="center" wrapText="1"/>
    </xf>
    <xf numFmtId="166" fontId="22" fillId="26" borderId="114" xfId="68" applyFont="1" applyFill="1" applyBorder="1" applyAlignment="1">
      <alignment horizontal="right" vertical="center" wrapText="1"/>
    </xf>
    <xf numFmtId="0" fontId="23" fillId="25" borderId="108" xfId="71" applyFont="1" applyFill="1" applyBorder="1" applyAlignment="1">
      <alignment horizontal="center" vertical="center" wrapText="1"/>
    </xf>
    <xf numFmtId="166" fontId="22" fillId="25" borderId="108" xfId="68" applyFont="1" applyFill="1" applyBorder="1" applyAlignment="1">
      <alignment horizontal="center" vertical="center" wrapText="1"/>
    </xf>
    <xf numFmtId="166" fontId="22" fillId="25" borderId="108" xfId="68" applyFont="1" applyFill="1" applyBorder="1" applyAlignment="1">
      <alignment horizontal="right" vertical="center" wrapText="1"/>
    </xf>
    <xf numFmtId="174" fontId="23" fillId="25" borderId="108" xfId="68" applyNumberFormat="1" applyFont="1" applyFill="1" applyBorder="1" applyAlignment="1">
      <alignment horizontal="center" vertical="center" wrapText="1"/>
    </xf>
    <xf numFmtId="166" fontId="23" fillId="0" borderId="38" xfId="68" applyFont="1" applyFill="1" applyBorder="1" applyAlignment="1">
      <alignment vertical="center" wrapText="1"/>
    </xf>
    <xf numFmtId="166" fontId="23" fillId="0" borderId="38" xfId="68" applyFont="1" applyFill="1" applyBorder="1" applyAlignment="1">
      <alignment horizontal="right" vertical="center" wrapText="1"/>
    </xf>
    <xf numFmtId="166" fontId="23" fillId="0" borderId="38" xfId="68" applyFont="1" applyFill="1" applyBorder="1" applyAlignment="1">
      <alignment vertical="center"/>
    </xf>
    <xf numFmtId="166" fontId="23" fillId="27" borderId="38" xfId="68" applyFont="1" applyFill="1" applyBorder="1" applyAlignment="1">
      <alignment vertical="center"/>
    </xf>
    <xf numFmtId="166" fontId="23" fillId="27" borderId="38" xfId="68" applyFont="1" applyFill="1" applyBorder="1" applyAlignment="1">
      <alignment horizontal="center" vertical="center"/>
    </xf>
    <xf numFmtId="166" fontId="22" fillId="0" borderId="45" xfId="68" applyFont="1" applyFill="1" applyBorder="1" applyAlignment="1">
      <alignment vertical="center" wrapText="1"/>
    </xf>
    <xf numFmtId="49" fontId="23" fillId="0" borderId="107" xfId="0" applyNumberFormat="1" applyFont="1" applyFill="1" applyBorder="1" applyAlignment="1">
      <alignment horizontal="center" vertical="center" wrapText="1"/>
    </xf>
    <xf numFmtId="49" fontId="23" fillId="0" borderId="108" xfId="0" applyNumberFormat="1" applyFont="1" applyFill="1" applyBorder="1" applyAlignment="1">
      <alignment horizontal="center" vertical="center" wrapText="1"/>
    </xf>
    <xf numFmtId="0" fontId="23" fillId="0" borderId="108" xfId="0" applyFont="1" applyFill="1" applyBorder="1" applyAlignment="1">
      <alignment horizontal="center" vertical="center"/>
    </xf>
    <xf numFmtId="166" fontId="23" fillId="0" borderId="108" xfId="68" applyFont="1" applyFill="1" applyBorder="1" applyAlignment="1">
      <alignment vertical="center"/>
    </xf>
    <xf numFmtId="166" fontId="23" fillId="0" borderId="108" xfId="68" applyFont="1" applyFill="1" applyBorder="1" applyAlignment="1">
      <alignment horizontal="right" vertical="center" wrapText="1"/>
    </xf>
    <xf numFmtId="10" fontId="23" fillId="0" borderId="108" xfId="74" applyNumberFormat="1" applyFont="1" applyFill="1" applyBorder="1" applyAlignment="1">
      <alignment horizontal="right" vertical="center" wrapText="1"/>
    </xf>
    <xf numFmtId="166" fontId="23" fillId="0" borderId="109" xfId="68" applyFont="1" applyFill="1" applyBorder="1" applyAlignment="1">
      <alignment vertical="center"/>
    </xf>
    <xf numFmtId="166" fontId="22" fillId="0" borderId="118" xfId="68" applyFont="1" applyFill="1" applyBorder="1" applyAlignment="1">
      <alignment vertical="center" wrapText="1"/>
    </xf>
    <xf numFmtId="174" fontId="23" fillId="27" borderId="108" xfId="68" applyNumberFormat="1" applyFont="1" applyFill="1" applyBorder="1" applyAlignment="1">
      <alignment vertical="center"/>
    </xf>
    <xf numFmtId="0" fontId="22" fillId="25" borderId="85" xfId="0" applyFont="1" applyFill="1" applyBorder="1" applyAlignment="1">
      <alignment horizontal="center" vertical="center"/>
    </xf>
    <xf numFmtId="0" fontId="22" fillId="0" borderId="27" xfId="74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indent="25"/>
    </xf>
    <xf numFmtId="166" fontId="23" fillId="24" borderId="105" xfId="68" applyFont="1" applyFill="1" applyBorder="1" applyAlignment="1">
      <alignment horizontal="center" vertical="center"/>
    </xf>
    <xf numFmtId="10" fontId="22" fillId="0" borderId="110" xfId="74" applyNumberFormat="1" applyFont="1" applyFill="1" applyBorder="1" applyAlignment="1">
      <alignment horizontal="center" vertical="center" wrapText="1"/>
    </xf>
    <xf numFmtId="10" fontId="23" fillId="25" borderId="109" xfId="74" applyNumberFormat="1" applyFont="1" applyFill="1" applyBorder="1" applyAlignment="1">
      <alignment horizontal="center" vertical="center"/>
    </xf>
    <xf numFmtId="4" fontId="23" fillId="25" borderId="119" xfId="0" applyNumberFormat="1" applyFont="1" applyFill="1" applyBorder="1" applyAlignment="1">
      <alignment horizontal="right" vertical="center"/>
    </xf>
    <xf numFmtId="0" fontId="22" fillId="0" borderId="120" xfId="0" applyFont="1" applyFill="1" applyBorder="1" applyAlignment="1">
      <alignment horizontal="left" vertical="center" wrapText="1"/>
    </xf>
    <xf numFmtId="0" fontId="22" fillId="0" borderId="120" xfId="0" applyFont="1" applyBorder="1" applyAlignment="1">
      <alignment horizontal="justify" vertical="center" wrapText="1"/>
    </xf>
    <xf numFmtId="0" fontId="22" fillId="0" borderId="120" xfId="0" applyFont="1" applyBorder="1" applyAlignment="1">
      <alignment horizontal="center" vertical="center"/>
    </xf>
    <xf numFmtId="166" fontId="22" fillId="0" borderId="120" xfId="68" applyFont="1" applyFill="1" applyBorder="1" applyAlignment="1">
      <alignment horizontal="center" vertical="center" wrapText="1"/>
    </xf>
    <xf numFmtId="4" fontId="22" fillId="0" borderId="120" xfId="68" applyNumberFormat="1" applyFont="1" applyFill="1" applyBorder="1" applyAlignment="1" applyProtection="1">
      <alignment horizontal="right" vertical="center"/>
      <protection locked="0"/>
    </xf>
    <xf numFmtId="4" fontId="22" fillId="0" borderId="121" xfId="0" applyNumberFormat="1" applyFont="1" applyBorder="1" applyAlignment="1">
      <alignment horizontal="right" vertical="center"/>
    </xf>
    <xf numFmtId="0" fontId="22" fillId="0" borderId="37" xfId="0" applyFont="1" applyFill="1" applyBorder="1" applyAlignment="1">
      <alignment horizontal="left" vertical="center" wrapText="1"/>
    </xf>
    <xf numFmtId="0" fontId="22" fillId="0" borderId="39" xfId="0" applyFont="1" applyFill="1" applyBorder="1" applyAlignment="1">
      <alignment horizontal="left" vertical="center" wrapText="1"/>
    </xf>
    <xf numFmtId="0" fontId="22" fillId="25" borderId="119" xfId="0" applyFont="1" applyFill="1" applyBorder="1" applyAlignment="1">
      <alignment horizontal="center" vertical="center"/>
    </xf>
    <xf numFmtId="0" fontId="23" fillId="25" borderId="119" xfId="1" applyFont="1" applyFill="1" applyBorder="1" applyAlignment="1">
      <alignment horizontal="justify" vertical="center" wrapText="1"/>
    </xf>
    <xf numFmtId="0" fontId="23" fillId="25" borderId="119" xfId="0" applyFont="1" applyFill="1" applyBorder="1" applyAlignment="1">
      <alignment horizontal="center" vertical="center"/>
    </xf>
    <xf numFmtId="0" fontId="22" fillId="0" borderId="120" xfId="0" applyFont="1" applyFill="1" applyBorder="1" applyAlignment="1">
      <alignment horizontal="center" vertical="center"/>
    </xf>
    <xf numFmtId="0" fontId="22" fillId="0" borderId="120" xfId="1" applyFont="1" applyFill="1" applyBorder="1" applyAlignment="1">
      <alignment horizontal="justify" vertical="center" wrapText="1"/>
    </xf>
    <xf numFmtId="4" fontId="22" fillId="0" borderId="120" xfId="0" applyNumberFormat="1" applyFont="1" applyFill="1" applyBorder="1" applyAlignment="1">
      <alignment horizontal="right" vertical="center"/>
    </xf>
    <xf numFmtId="4" fontId="22" fillId="0" borderId="121" xfId="0" applyNumberFormat="1" applyFont="1" applyFill="1" applyBorder="1" applyAlignment="1">
      <alignment horizontal="right" vertical="center"/>
    </xf>
    <xf numFmtId="0" fontId="22" fillId="0" borderId="42" xfId="1" applyFont="1" applyFill="1" applyBorder="1" applyAlignment="1">
      <alignment horizontal="justify" vertical="center" wrapText="1"/>
    </xf>
    <xf numFmtId="4" fontId="22" fillId="0" borderId="42" xfId="0" applyNumberFormat="1" applyFont="1" applyFill="1" applyBorder="1" applyAlignment="1">
      <alignment horizontal="right" vertical="center"/>
    </xf>
    <xf numFmtId="4" fontId="22" fillId="0" borderId="43" xfId="0" applyNumberFormat="1" applyFont="1" applyFill="1" applyBorder="1" applyAlignment="1">
      <alignment horizontal="right" vertical="center"/>
    </xf>
    <xf numFmtId="0" fontId="22" fillId="0" borderId="51" xfId="0" applyFont="1" applyFill="1" applyBorder="1" applyAlignment="1">
      <alignment horizontal="center" vertical="center"/>
    </xf>
    <xf numFmtId="4" fontId="22" fillId="0" borderId="52" xfId="0" applyNumberFormat="1" applyFont="1" applyFill="1" applyBorder="1" applyAlignment="1">
      <alignment horizontal="right" vertical="center"/>
    </xf>
    <xf numFmtId="4" fontId="22" fillId="0" borderId="49" xfId="68" applyNumberFormat="1" applyFont="1" applyFill="1" applyBorder="1" applyAlignment="1" applyProtection="1">
      <alignment horizontal="right" vertical="center"/>
      <protection locked="0"/>
    </xf>
    <xf numFmtId="174" fontId="22" fillId="27" borderId="49" xfId="68" applyNumberFormat="1" applyFont="1" applyFill="1" applyBorder="1" applyAlignment="1">
      <alignment horizontal="center" vertical="center" wrapText="1"/>
    </xf>
    <xf numFmtId="4" fontId="22" fillId="27" borderId="49" xfId="0" applyNumberFormat="1" applyFont="1" applyFill="1" applyBorder="1" applyAlignment="1">
      <alignment horizontal="right" vertical="center"/>
    </xf>
    <xf numFmtId="4" fontId="22" fillId="27" borderId="49" xfId="0" applyNumberFormat="1" applyFont="1" applyFill="1" applyBorder="1" applyAlignment="1">
      <alignment horizontal="center" vertical="center"/>
    </xf>
    <xf numFmtId="10" fontId="22" fillId="0" borderId="49" xfId="74" applyNumberFormat="1" applyFont="1" applyFill="1" applyBorder="1" applyAlignment="1">
      <alignment horizontal="right" vertical="center" wrapText="1"/>
    </xf>
    <xf numFmtId="166" fontId="22" fillId="0" borderId="52" xfId="68" applyFont="1" applyFill="1" applyBorder="1" applyAlignment="1">
      <alignment horizontal="center" vertical="center" wrapText="1"/>
    </xf>
    <xf numFmtId="166" fontId="22" fillId="0" borderId="53" xfId="68" applyFont="1" applyFill="1" applyBorder="1" applyAlignment="1">
      <alignment horizontal="center" vertical="center" wrapText="1"/>
    </xf>
    <xf numFmtId="49" fontId="22" fillId="0" borderId="130" xfId="71" applyNumberFormat="1" applyFont="1" applyFill="1" applyBorder="1" applyAlignment="1">
      <alignment horizontal="center" vertical="center" wrapText="1"/>
    </xf>
    <xf numFmtId="0" fontId="22" fillId="0" borderId="131" xfId="0" applyFont="1" applyBorder="1" applyAlignment="1">
      <alignment horizontal="center" vertical="center"/>
    </xf>
    <xf numFmtId="0" fontId="1" fillId="0" borderId="131" xfId="0" applyFont="1" applyBorder="1"/>
    <xf numFmtId="166" fontId="22" fillId="0" borderId="131" xfId="68" applyFont="1" applyFill="1" applyBorder="1" applyAlignment="1">
      <alignment horizontal="center" vertical="center" wrapText="1"/>
    </xf>
    <xf numFmtId="10" fontId="22" fillId="0" borderId="131" xfId="74" applyNumberFormat="1" applyFont="1" applyFill="1" applyBorder="1" applyAlignment="1">
      <alignment horizontal="center" vertical="center" wrapText="1"/>
    </xf>
    <xf numFmtId="10" fontId="22" fillId="0" borderId="132" xfId="74" applyNumberFormat="1" applyFont="1" applyFill="1" applyBorder="1" applyAlignment="1">
      <alignment horizontal="center" vertical="center" wrapText="1"/>
    </xf>
    <xf numFmtId="0" fontId="23" fillId="0" borderId="72" xfId="0" applyFont="1" applyFill="1" applyBorder="1" applyAlignment="1">
      <alignment horizontal="left" vertical="center" wrapText="1"/>
    </xf>
    <xf numFmtId="0" fontId="22" fillId="0" borderId="90" xfId="0" applyFont="1" applyFill="1" applyBorder="1" applyAlignment="1">
      <alignment horizontal="justify" vertical="center" wrapText="1"/>
    </xf>
    <xf numFmtId="0" fontId="1" fillId="0" borderId="42" xfId="0" applyFont="1" applyBorder="1" applyAlignment="1">
      <alignment wrapText="1"/>
    </xf>
    <xf numFmtId="0" fontId="1" fillId="0" borderId="131" xfId="0" applyFont="1" applyBorder="1" applyAlignment="1">
      <alignment wrapText="1"/>
    </xf>
    <xf numFmtId="0" fontId="28" fillId="25" borderId="85" xfId="0" applyFont="1" applyFill="1" applyBorder="1" applyAlignment="1">
      <alignment horizontal="center" wrapText="1"/>
    </xf>
    <xf numFmtId="0" fontId="1" fillId="0" borderId="37" xfId="0" applyFont="1" applyBorder="1" applyAlignment="1">
      <alignment wrapText="1"/>
    </xf>
    <xf numFmtId="0" fontId="1" fillId="0" borderId="37" xfId="0" applyFont="1" applyBorder="1"/>
    <xf numFmtId="166" fontId="23" fillId="25" borderId="128" xfId="68" applyFont="1" applyFill="1" applyBorder="1" applyAlignment="1">
      <alignment horizontal="right" vertical="center"/>
    </xf>
    <xf numFmtId="174" fontId="23" fillId="24" borderId="129" xfId="68" applyNumberFormat="1" applyFont="1" applyFill="1" applyBorder="1" applyAlignment="1">
      <alignment horizontal="center" vertical="center" wrapText="1"/>
    </xf>
    <xf numFmtId="166" fontId="23" fillId="25" borderId="124" xfId="68" applyFont="1" applyFill="1" applyBorder="1" applyAlignment="1">
      <alignment horizontal="center" vertical="center"/>
    </xf>
    <xf numFmtId="166" fontId="23" fillId="25" borderId="0" xfId="68" applyFont="1" applyFill="1" applyBorder="1" applyAlignment="1">
      <alignment horizontal="right" vertical="center"/>
    </xf>
    <xf numFmtId="0" fontId="23" fillId="24" borderId="28" xfId="1" applyFont="1" applyFill="1" applyBorder="1" applyAlignment="1">
      <alignment horizontal="center" vertical="center"/>
    </xf>
    <xf numFmtId="0" fontId="22" fillId="0" borderId="122" xfId="0" applyFont="1" applyFill="1" applyBorder="1" applyAlignment="1">
      <alignment horizontal="center" vertical="center"/>
    </xf>
    <xf numFmtId="0" fontId="23" fillId="0" borderId="134" xfId="1" applyFont="1" applyFill="1" applyBorder="1" applyAlignment="1">
      <alignment horizontal="center" vertical="center"/>
    </xf>
    <xf numFmtId="166" fontId="23" fillId="0" borderId="134" xfId="68" applyFont="1" applyFill="1" applyBorder="1" applyAlignment="1">
      <alignment horizontal="center" vertical="center"/>
    </xf>
    <xf numFmtId="171" fontId="22" fillId="0" borderId="111" xfId="70" applyNumberFormat="1" applyFont="1" applyFill="1" applyBorder="1" applyAlignment="1">
      <alignment horizontal="center" vertical="center" wrapText="1"/>
    </xf>
    <xf numFmtId="10" fontId="22" fillId="0" borderId="111" xfId="70" applyNumberFormat="1" applyFont="1" applyFill="1" applyBorder="1" applyAlignment="1">
      <alignment horizontal="center" vertical="center" wrapText="1"/>
    </xf>
    <xf numFmtId="4" fontId="22" fillId="0" borderId="111" xfId="70" applyNumberFormat="1" applyFont="1" applyFill="1" applyBorder="1" applyAlignment="1">
      <alignment horizontal="left" vertical="center" wrapText="1"/>
    </xf>
    <xf numFmtId="166" fontId="22" fillId="0" borderId="111" xfId="68" applyFont="1" applyFill="1" applyBorder="1" applyAlignment="1">
      <alignment horizontal="right"/>
    </xf>
    <xf numFmtId="166" fontId="22" fillId="0" borderId="111" xfId="68" applyFont="1" applyFill="1" applyBorder="1" applyAlignment="1">
      <alignment horizontal="right" vertical="center" wrapText="1"/>
    </xf>
    <xf numFmtId="166" fontId="23" fillId="0" borderId="111" xfId="68" applyFont="1" applyFill="1" applyBorder="1" applyAlignment="1">
      <alignment horizontal="right" vertical="center" wrapText="1"/>
    </xf>
    <xf numFmtId="0" fontId="22" fillId="0" borderId="112" xfId="70" applyFont="1" applyFill="1" applyBorder="1" applyAlignment="1">
      <alignment horizontal="center" vertical="center" wrapText="1"/>
    </xf>
    <xf numFmtId="10" fontId="22" fillId="0" borderId="112" xfId="70" applyNumberFormat="1" applyFont="1" applyFill="1" applyBorder="1" applyAlignment="1">
      <alignment horizontal="center" vertical="center" wrapText="1"/>
    </xf>
    <xf numFmtId="4" fontId="22" fillId="0" borderId="112" xfId="70" applyNumberFormat="1" applyFont="1" applyFill="1" applyBorder="1" applyAlignment="1">
      <alignment horizontal="left" vertical="center" wrapText="1"/>
    </xf>
    <xf numFmtId="4" fontId="25" fillId="0" borderId="112" xfId="0" applyNumberFormat="1" applyFont="1" applyFill="1" applyBorder="1" applyAlignment="1">
      <alignment horizontal="right"/>
    </xf>
    <xf numFmtId="4" fontId="23" fillId="0" borderId="112" xfId="68" applyNumberFormat="1" applyFont="1" applyFill="1" applyBorder="1" applyAlignment="1">
      <alignment horizontal="right" vertical="center" wrapText="1"/>
    </xf>
    <xf numFmtId="164" fontId="22" fillId="0" borderId="111" xfId="68" applyNumberFormat="1" applyFont="1" applyFill="1" applyBorder="1" applyAlignment="1">
      <alignment horizontal="right"/>
    </xf>
    <xf numFmtId="0" fontId="23" fillId="25" borderId="100" xfId="0" applyFont="1" applyFill="1" applyBorder="1" applyAlignment="1">
      <alignment horizontal="center" vertical="center"/>
    </xf>
    <xf numFmtId="0" fontId="22" fillId="25" borderId="129" xfId="0" applyFont="1" applyFill="1" applyBorder="1" applyAlignment="1">
      <alignment horizontal="center" vertical="center"/>
    </xf>
    <xf numFmtId="0" fontId="23" fillId="24" borderId="28" xfId="1" applyFont="1" applyFill="1" applyBorder="1" applyAlignment="1">
      <alignment horizontal="center" vertical="center"/>
    </xf>
    <xf numFmtId="0" fontId="23" fillId="26" borderId="30" xfId="0" applyFont="1" applyFill="1" applyBorder="1" applyAlignment="1">
      <alignment horizontal="left" vertical="center" indent="25"/>
    </xf>
    <xf numFmtId="0" fontId="23" fillId="26" borderId="31" xfId="0" applyFont="1" applyFill="1" applyBorder="1" applyAlignment="1">
      <alignment horizontal="left" vertical="center" indent="25"/>
    </xf>
    <xf numFmtId="0" fontId="23" fillId="26" borderId="32" xfId="0" applyFont="1" applyFill="1" applyBorder="1" applyAlignment="1">
      <alignment horizontal="left" vertical="center" indent="25"/>
    </xf>
    <xf numFmtId="0" fontId="22" fillId="26" borderId="26" xfId="0" applyFont="1" applyFill="1" applyBorder="1" applyAlignment="1">
      <alignment horizontal="left" vertical="center" indent="25"/>
    </xf>
    <xf numFmtId="0" fontId="22" fillId="26" borderId="0" xfId="0" applyFont="1" applyFill="1" applyBorder="1" applyAlignment="1">
      <alignment horizontal="left" vertical="center" indent="25"/>
    </xf>
    <xf numFmtId="0" fontId="22" fillId="26" borderId="33" xfId="0" applyFont="1" applyFill="1" applyBorder="1" applyAlignment="1">
      <alignment horizontal="left" vertical="center" indent="25"/>
    </xf>
    <xf numFmtId="0" fontId="22" fillId="26" borderId="34" xfId="0" applyFont="1" applyFill="1" applyBorder="1" applyAlignment="1">
      <alignment horizontal="left" vertical="center" indent="25"/>
    </xf>
    <xf numFmtId="0" fontId="22" fillId="26" borderId="35" xfId="0" applyFont="1" applyFill="1" applyBorder="1" applyAlignment="1">
      <alignment horizontal="left" vertical="center" indent="25"/>
    </xf>
    <xf numFmtId="0" fontId="22" fillId="26" borderId="36" xfId="0" applyFont="1" applyFill="1" applyBorder="1" applyAlignment="1">
      <alignment horizontal="left" vertical="center" indent="25"/>
    </xf>
    <xf numFmtId="0" fontId="23" fillId="24" borderId="28" xfId="0" applyFont="1" applyFill="1" applyBorder="1" applyAlignment="1">
      <alignment horizontal="center" vertical="center"/>
    </xf>
    <xf numFmtId="0" fontId="23" fillId="26" borderId="54" xfId="0" applyFont="1" applyFill="1" applyBorder="1" applyAlignment="1">
      <alignment horizontal="left" vertical="center"/>
    </xf>
    <xf numFmtId="0" fontId="23" fillId="26" borderId="55" xfId="0" applyFont="1" applyFill="1" applyBorder="1" applyAlignment="1">
      <alignment horizontal="left" vertical="center"/>
    </xf>
    <xf numFmtId="0" fontId="23" fillId="26" borderId="56" xfId="0" applyFont="1" applyFill="1" applyBorder="1" applyAlignment="1">
      <alignment horizontal="left" vertical="center"/>
    </xf>
    <xf numFmtId="0" fontId="23" fillId="26" borderId="57" xfId="0" applyFont="1" applyFill="1" applyBorder="1" applyAlignment="1">
      <alignment horizontal="left" vertical="center"/>
    </xf>
    <xf numFmtId="0" fontId="23" fillId="26" borderId="58" xfId="0" applyFont="1" applyFill="1" applyBorder="1" applyAlignment="1">
      <alignment horizontal="left" vertical="center"/>
    </xf>
    <xf numFmtId="0" fontId="23" fillId="26" borderId="59" xfId="0" applyFont="1" applyFill="1" applyBorder="1" applyAlignment="1">
      <alignment horizontal="left" vertical="center"/>
    </xf>
    <xf numFmtId="172" fontId="23" fillId="26" borderId="53" xfId="0" quotePrefix="1" applyNumberFormat="1" applyFont="1" applyFill="1" applyBorder="1" applyAlignment="1">
      <alignment horizontal="center" vertical="center"/>
    </xf>
    <xf numFmtId="172" fontId="23" fillId="26" borderId="22" xfId="0" quotePrefix="1" applyNumberFormat="1" applyFont="1" applyFill="1" applyBorder="1" applyAlignment="1">
      <alignment horizontal="center" vertical="center"/>
    </xf>
    <xf numFmtId="0" fontId="22" fillId="26" borderId="60" xfId="0" quotePrefix="1" applyFont="1" applyFill="1" applyBorder="1" applyAlignment="1">
      <alignment horizontal="left" vertical="center"/>
    </xf>
    <xf numFmtId="0" fontId="22" fillId="26" borderId="61" xfId="0" quotePrefix="1" applyFont="1" applyFill="1" applyBorder="1" applyAlignment="1">
      <alignment horizontal="left" vertical="center"/>
    </xf>
    <xf numFmtId="0" fontId="22" fillId="26" borderId="62" xfId="0" quotePrefix="1" applyFont="1" applyFill="1" applyBorder="1" applyAlignment="1">
      <alignment horizontal="left" vertical="center"/>
    </xf>
    <xf numFmtId="0" fontId="23" fillId="0" borderId="30" xfId="0" applyFont="1" applyFill="1" applyBorder="1" applyAlignment="1">
      <alignment horizontal="left" vertical="center" indent="25"/>
    </xf>
    <xf numFmtId="0" fontId="23" fillId="0" borderId="31" xfId="0" applyFont="1" applyFill="1" applyBorder="1" applyAlignment="1">
      <alignment horizontal="left" vertical="center" indent="25"/>
    </xf>
    <xf numFmtId="0" fontId="23" fillId="0" borderId="32" xfId="0" applyFont="1" applyFill="1" applyBorder="1" applyAlignment="1">
      <alignment horizontal="left" vertical="center" indent="25"/>
    </xf>
    <xf numFmtId="0" fontId="22" fillId="0" borderId="26" xfId="0" applyFont="1" applyFill="1" applyBorder="1" applyAlignment="1">
      <alignment horizontal="left" vertical="center" indent="25"/>
    </xf>
    <xf numFmtId="0" fontId="22" fillId="0" borderId="0" xfId="0" applyFont="1" applyFill="1" applyBorder="1" applyAlignment="1">
      <alignment horizontal="left" vertical="center" indent="25"/>
    </xf>
    <xf numFmtId="0" fontId="22" fillId="0" borderId="33" xfId="0" applyFont="1" applyFill="1" applyBorder="1" applyAlignment="1">
      <alignment horizontal="left" vertical="center" indent="25"/>
    </xf>
    <xf numFmtId="0" fontId="22" fillId="0" borderId="34" xfId="0" applyFont="1" applyFill="1" applyBorder="1" applyAlignment="1">
      <alignment horizontal="left" vertical="center" indent="25"/>
    </xf>
    <xf numFmtId="0" fontId="22" fillId="0" borderId="35" xfId="0" applyFont="1" applyFill="1" applyBorder="1" applyAlignment="1">
      <alignment horizontal="left" vertical="center" indent="25"/>
    </xf>
    <xf numFmtId="0" fontId="22" fillId="0" borderId="36" xfId="0" applyFont="1" applyFill="1" applyBorder="1" applyAlignment="1">
      <alignment horizontal="left" vertical="center" indent="25"/>
    </xf>
    <xf numFmtId="166" fontId="23" fillId="0" borderId="53" xfId="68" quotePrefix="1" applyFont="1" applyFill="1" applyBorder="1" applyAlignment="1">
      <alignment horizontal="center" vertical="center"/>
    </xf>
    <xf numFmtId="166" fontId="23" fillId="0" borderId="22" xfId="68" quotePrefix="1" applyFont="1" applyFill="1" applyBorder="1" applyAlignment="1">
      <alignment horizontal="center" vertical="center"/>
    </xf>
    <xf numFmtId="0" fontId="23" fillId="0" borderId="94" xfId="0" applyFont="1" applyFill="1" applyBorder="1" applyAlignment="1">
      <alignment horizontal="left" vertical="center"/>
    </xf>
    <xf numFmtId="0" fontId="23" fillId="0" borderId="95" xfId="0" applyFont="1" applyFill="1" applyBorder="1" applyAlignment="1">
      <alignment horizontal="left" vertical="center"/>
    </xf>
    <xf numFmtId="0" fontId="23" fillId="0" borderId="96" xfId="0" applyFont="1" applyFill="1" applyBorder="1" applyAlignment="1">
      <alignment horizontal="left" vertical="center"/>
    </xf>
    <xf numFmtId="0" fontId="22" fillId="0" borderId="57" xfId="0" applyFont="1" applyFill="1" applyBorder="1" applyAlignment="1">
      <alignment horizontal="left" vertical="center"/>
    </xf>
    <xf numFmtId="0" fontId="23" fillId="0" borderId="58" xfId="0" applyFont="1" applyFill="1" applyBorder="1" applyAlignment="1">
      <alignment horizontal="left" vertical="center"/>
    </xf>
    <xf numFmtId="0" fontId="23" fillId="0" borderId="59" xfId="0" applyFont="1" applyFill="1" applyBorder="1" applyAlignment="1">
      <alignment horizontal="left" vertical="center"/>
    </xf>
    <xf numFmtId="0" fontId="23" fillId="0" borderId="60" xfId="0" applyFont="1" applyFill="1" applyBorder="1" applyAlignment="1">
      <alignment horizontal="left" vertical="center"/>
    </xf>
    <xf numFmtId="0" fontId="23" fillId="0" borderId="61" xfId="0" applyFont="1" applyFill="1" applyBorder="1" applyAlignment="1">
      <alignment horizontal="left" vertical="center"/>
    </xf>
    <xf numFmtId="0" fontId="23" fillId="0" borderId="62" xfId="0" applyFont="1" applyFill="1" applyBorder="1" applyAlignment="1">
      <alignment horizontal="left" vertical="center"/>
    </xf>
    <xf numFmtId="164" fontId="29" fillId="0" borderId="135" xfId="68" applyNumberFormat="1" applyFont="1" applyFill="1" applyBorder="1" applyAlignment="1">
      <alignment horizontal="center" vertical="center"/>
    </xf>
    <xf numFmtId="164" fontId="29" fillId="0" borderId="136" xfId="68" applyNumberFormat="1" applyFont="1" applyFill="1" applyBorder="1" applyAlignment="1">
      <alignment horizontal="center" vertical="center"/>
    </xf>
    <xf numFmtId="164" fontId="29" fillId="0" borderId="34" xfId="68" applyNumberFormat="1" applyFont="1" applyFill="1" applyBorder="1" applyAlignment="1">
      <alignment horizontal="center" vertical="center"/>
    </xf>
    <xf numFmtId="164" fontId="29" fillId="0" borderId="36" xfId="68" applyNumberFormat="1" applyFont="1" applyFill="1" applyBorder="1" applyAlignment="1">
      <alignment horizontal="center" vertical="center"/>
    </xf>
    <xf numFmtId="166" fontId="23" fillId="0" borderId="94" xfId="68" applyFont="1" applyFill="1" applyBorder="1" applyAlignment="1">
      <alignment horizontal="center" vertical="center"/>
    </xf>
    <xf numFmtId="166" fontId="23" fillId="0" borderId="104" xfId="68" applyFont="1" applyFill="1" applyBorder="1" applyAlignment="1">
      <alignment horizontal="center" vertical="center"/>
    </xf>
    <xf numFmtId="176" fontId="29" fillId="0" borderId="135" xfId="68" applyNumberFormat="1" applyFont="1" applyFill="1" applyBorder="1" applyAlignment="1">
      <alignment horizontal="center" vertical="center"/>
    </xf>
    <xf numFmtId="176" fontId="29" fillId="0" borderId="136" xfId="68" applyNumberFormat="1" applyFont="1" applyFill="1" applyBorder="1" applyAlignment="1">
      <alignment horizontal="center" vertical="center"/>
    </xf>
    <xf numFmtId="176" fontId="29" fillId="0" borderId="34" xfId="68" applyNumberFormat="1" applyFont="1" applyFill="1" applyBorder="1" applyAlignment="1">
      <alignment horizontal="center" vertical="center"/>
    </xf>
    <xf numFmtId="176" fontId="29" fillId="0" borderId="36" xfId="68" applyNumberFormat="1" applyFont="1" applyFill="1" applyBorder="1" applyAlignment="1">
      <alignment horizontal="center" vertical="center"/>
    </xf>
    <xf numFmtId="170" fontId="29" fillId="0" borderId="135" xfId="0" applyNumberFormat="1" applyFont="1" applyFill="1" applyBorder="1" applyAlignment="1">
      <alignment horizontal="center" vertical="center"/>
    </xf>
    <xf numFmtId="170" fontId="29" fillId="0" borderId="136" xfId="0" applyNumberFormat="1" applyFont="1" applyFill="1" applyBorder="1" applyAlignment="1">
      <alignment horizontal="center" vertical="center"/>
    </xf>
    <xf numFmtId="170" fontId="29" fillId="0" borderId="34" xfId="0" applyNumberFormat="1" applyFont="1" applyFill="1" applyBorder="1" applyAlignment="1">
      <alignment horizontal="center" vertical="center"/>
    </xf>
    <xf numFmtId="170" fontId="29" fillId="0" borderId="36" xfId="0" applyNumberFormat="1" applyFont="1" applyFill="1" applyBorder="1" applyAlignment="1">
      <alignment horizontal="center" vertical="center"/>
    </xf>
    <xf numFmtId="170" fontId="23" fillId="0" borderId="94" xfId="0" applyNumberFormat="1" applyFont="1" applyFill="1" applyBorder="1" applyAlignment="1">
      <alignment horizontal="center" vertical="center"/>
    </xf>
    <xf numFmtId="170" fontId="23" fillId="0" borderId="104" xfId="0" applyNumberFormat="1" applyFont="1" applyFill="1" applyBorder="1" applyAlignment="1">
      <alignment horizontal="center" vertical="center"/>
    </xf>
    <xf numFmtId="49" fontId="23" fillId="25" borderId="125" xfId="1" applyNumberFormat="1" applyFont="1" applyFill="1" applyBorder="1" applyAlignment="1">
      <alignment horizontal="center" vertical="center"/>
    </xf>
    <xf numFmtId="49" fontId="23" fillId="25" borderId="126" xfId="1" applyNumberFormat="1" applyFont="1" applyFill="1" applyBorder="1" applyAlignment="1">
      <alignment horizontal="center" vertical="center"/>
    </xf>
    <xf numFmtId="49" fontId="23" fillId="25" borderId="127" xfId="1" applyNumberFormat="1" applyFont="1" applyFill="1" applyBorder="1" applyAlignment="1">
      <alignment horizontal="center" vertical="center"/>
    </xf>
    <xf numFmtId="49" fontId="23" fillId="25" borderId="34" xfId="1" applyNumberFormat="1" applyFont="1" applyFill="1" applyBorder="1" applyAlignment="1">
      <alignment horizontal="center" vertical="center"/>
    </xf>
    <xf numFmtId="49" fontId="23" fillId="25" borderId="35" xfId="1" applyNumberFormat="1" applyFont="1" applyFill="1" applyBorder="1" applyAlignment="1">
      <alignment horizontal="center" vertical="center"/>
    </xf>
    <xf numFmtId="49" fontId="23" fillId="25" borderId="36" xfId="1" applyNumberFormat="1" applyFont="1" applyFill="1" applyBorder="1" applyAlignment="1">
      <alignment horizontal="center" vertical="center"/>
    </xf>
    <xf numFmtId="166" fontId="23" fillId="25" borderId="133" xfId="68" applyFont="1" applyFill="1" applyBorder="1" applyAlignment="1">
      <alignment horizontal="center" vertical="center"/>
    </xf>
    <xf numFmtId="166" fontId="23" fillId="25" borderId="22" xfId="68" applyFont="1" applyFill="1" applyBorder="1" applyAlignment="1">
      <alignment horizontal="center" vertical="center"/>
    </xf>
    <xf numFmtId="170" fontId="22" fillId="0" borderId="54" xfId="0" applyNumberFormat="1" applyFont="1" applyFill="1" applyBorder="1" applyAlignment="1">
      <alignment vertical="center"/>
    </xf>
    <xf numFmtId="170" fontId="22" fillId="0" borderId="55" xfId="0" applyNumberFormat="1" applyFont="1" applyFill="1" applyBorder="1" applyAlignment="1">
      <alignment vertical="center"/>
    </xf>
    <xf numFmtId="170" fontId="22" fillId="0" borderId="57" xfId="0" applyNumberFormat="1" applyFont="1" applyFill="1" applyBorder="1" applyAlignment="1">
      <alignment vertical="center"/>
    </xf>
    <xf numFmtId="170" fontId="22" fillId="0" borderId="58" xfId="0" applyNumberFormat="1" applyFont="1" applyFill="1" applyBorder="1" applyAlignment="1">
      <alignment vertical="center"/>
    </xf>
    <xf numFmtId="0" fontId="22" fillId="0" borderId="60" xfId="0" applyFont="1" applyFill="1" applyBorder="1" applyAlignment="1">
      <alignment vertical="center"/>
    </xf>
    <xf numFmtId="0" fontId="22" fillId="0" borderId="61" xfId="0" applyFont="1" applyFill="1" applyBorder="1" applyAlignment="1">
      <alignment vertical="center"/>
    </xf>
    <xf numFmtId="166" fontId="23" fillId="0" borderId="53" xfId="68" quotePrefix="1" applyFont="1" applyFill="1" applyBorder="1" applyAlignment="1">
      <alignment vertical="center"/>
    </xf>
    <xf numFmtId="166" fontId="23" fillId="0" borderId="22" xfId="68" quotePrefix="1" applyFont="1" applyFill="1" applyBorder="1" applyAlignment="1">
      <alignment vertical="center"/>
    </xf>
    <xf numFmtId="0" fontId="23" fillId="0" borderId="77" xfId="0" applyFont="1" applyFill="1" applyBorder="1" applyAlignment="1">
      <alignment horizontal="left" vertical="center"/>
    </xf>
    <xf numFmtId="0" fontId="23" fillId="0" borderId="78" xfId="0" applyFont="1" applyFill="1" applyBorder="1" applyAlignment="1">
      <alignment horizontal="left" vertical="center"/>
    </xf>
    <xf numFmtId="0" fontId="23" fillId="0" borderId="57" xfId="0" applyFont="1" applyFill="1" applyBorder="1" applyAlignment="1">
      <alignment horizontal="left" vertical="center"/>
    </xf>
    <xf numFmtId="166" fontId="23" fillId="24" borderId="92" xfId="68" applyFont="1" applyFill="1" applyBorder="1" applyAlignment="1">
      <alignment horizontal="center" vertical="center"/>
    </xf>
    <xf numFmtId="0" fontId="23" fillId="24" borderId="92" xfId="1" applyFont="1" applyFill="1" applyBorder="1" applyAlignment="1">
      <alignment horizontal="center" vertical="center"/>
    </xf>
    <xf numFmtId="9" fontId="23" fillId="24" borderId="92" xfId="74" applyFont="1" applyFill="1" applyBorder="1" applyAlignment="1">
      <alignment horizontal="center" vertical="center"/>
    </xf>
    <xf numFmtId="173" fontId="23" fillId="24" borderId="106" xfId="68" applyNumberFormat="1" applyFont="1" applyFill="1" applyBorder="1" applyAlignment="1">
      <alignment horizontal="center" vertical="center"/>
    </xf>
    <xf numFmtId="173" fontId="23" fillId="24" borderId="123" xfId="68" applyNumberFormat="1" applyFont="1" applyFill="1" applyBorder="1" applyAlignment="1">
      <alignment horizontal="center" vertical="center"/>
    </xf>
    <xf numFmtId="173" fontId="23" fillId="24" borderId="124" xfId="68" applyNumberFormat="1" applyFont="1" applyFill="1" applyBorder="1" applyAlignment="1">
      <alignment horizontal="center" vertical="center"/>
    </xf>
    <xf numFmtId="166" fontId="23" fillId="0" borderId="26" xfId="68" quotePrefix="1" applyFont="1" applyFill="1" applyBorder="1" applyAlignment="1">
      <alignment horizontal="center" vertical="center"/>
    </xf>
    <xf numFmtId="166" fontId="23" fillId="0" borderId="33" xfId="68" quotePrefix="1" applyFont="1" applyFill="1" applyBorder="1" applyAlignment="1">
      <alignment horizontal="center" vertical="center"/>
    </xf>
    <xf numFmtId="166" fontId="23" fillId="0" borderId="34" xfId="68" quotePrefix="1" applyFont="1" applyFill="1" applyBorder="1" applyAlignment="1">
      <alignment horizontal="center" vertical="center"/>
    </xf>
    <xf numFmtId="166" fontId="23" fillId="0" borderId="36" xfId="68" quotePrefix="1" applyFont="1" applyFill="1" applyBorder="1" applyAlignment="1">
      <alignment horizontal="center" vertical="center"/>
    </xf>
    <xf numFmtId="166" fontId="23" fillId="24" borderId="73" xfId="68" applyFont="1" applyFill="1" applyBorder="1" applyAlignment="1">
      <alignment horizontal="center" vertical="center" wrapText="1"/>
    </xf>
    <xf numFmtId="166" fontId="23" fillId="24" borderId="73" xfId="68" applyFont="1" applyFill="1" applyBorder="1" applyAlignment="1">
      <alignment horizontal="center" vertical="center"/>
    </xf>
    <xf numFmtId="0" fontId="23" fillId="24" borderId="73" xfId="1" applyFont="1" applyFill="1" applyBorder="1" applyAlignment="1">
      <alignment horizontal="center" vertical="center"/>
    </xf>
    <xf numFmtId="0" fontId="23" fillId="24" borderId="73" xfId="1" applyFont="1" applyFill="1" applyBorder="1" applyAlignment="1">
      <alignment horizontal="center" vertical="center" wrapText="1"/>
    </xf>
    <xf numFmtId="0" fontId="23" fillId="0" borderId="69" xfId="0" applyFont="1" applyFill="1" applyBorder="1" applyAlignment="1">
      <alignment horizontal="left" vertical="center" indent="25"/>
    </xf>
    <xf numFmtId="0" fontId="23" fillId="0" borderId="70" xfId="0" applyFont="1" applyFill="1" applyBorder="1" applyAlignment="1">
      <alignment horizontal="left" vertical="center" indent="25"/>
    </xf>
    <xf numFmtId="0" fontId="23" fillId="0" borderId="71" xfId="0" applyFont="1" applyFill="1" applyBorder="1" applyAlignment="1">
      <alignment horizontal="left" vertical="center" indent="25"/>
    </xf>
    <xf numFmtId="0" fontId="23" fillId="0" borderId="87" xfId="0" applyFont="1" applyFill="1" applyBorder="1" applyAlignment="1">
      <alignment horizontal="left" vertical="center"/>
    </xf>
    <xf numFmtId="0" fontId="23" fillId="0" borderId="88" xfId="0" applyFont="1" applyFill="1" applyBorder="1" applyAlignment="1">
      <alignment horizontal="left" vertical="center"/>
    </xf>
    <xf numFmtId="0" fontId="23" fillId="0" borderId="89" xfId="0" applyFont="1" applyFill="1" applyBorder="1" applyAlignment="1">
      <alignment horizontal="left" vertical="center"/>
    </xf>
    <xf numFmtId="166" fontId="22" fillId="0" borderId="69" xfId="68" applyFont="1" applyFill="1" applyBorder="1" applyAlignment="1">
      <alignment horizontal="center" vertical="center"/>
    </xf>
    <xf numFmtId="166" fontId="22" fillId="0" borderId="71" xfId="68" applyFont="1" applyFill="1" applyBorder="1" applyAlignment="1">
      <alignment horizontal="center" vertical="center"/>
    </xf>
    <xf numFmtId="4" fontId="23" fillId="0" borderId="80" xfId="1" applyNumberFormat="1" applyFont="1" applyBorder="1" applyAlignment="1">
      <alignment vertical="center"/>
    </xf>
    <xf numFmtId="4" fontId="23" fillId="0" borderId="72" xfId="1" applyNumberFormat="1" applyFont="1" applyBorder="1" applyAlignment="1">
      <alignment vertical="center"/>
    </xf>
    <xf numFmtId="0" fontId="22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79" xfId="0" applyFont="1" applyFill="1" applyBorder="1" applyAlignment="1">
      <alignment horizontal="left" vertical="center"/>
    </xf>
    <xf numFmtId="4" fontId="23" fillId="0" borderId="35" xfId="1" applyNumberFormat="1" applyFont="1" applyBorder="1" applyAlignment="1">
      <alignment horizontal="left" vertical="center"/>
    </xf>
    <xf numFmtId="0" fontId="23" fillId="25" borderId="73" xfId="1" applyFont="1" applyFill="1" applyBorder="1" applyAlignment="1">
      <alignment vertical="center"/>
    </xf>
    <xf numFmtId="0" fontId="23" fillId="0" borderId="35" xfId="1" applyFont="1" applyBorder="1" applyAlignment="1">
      <alignment horizontal="left" vertical="center"/>
    </xf>
    <xf numFmtId="0" fontId="23" fillId="25" borderId="73" xfId="1" applyFont="1" applyFill="1" applyBorder="1" applyAlignment="1">
      <alignment horizontal="center" vertical="center" wrapText="1"/>
    </xf>
  </cellXfs>
  <cellStyles count="79">
    <cellStyle name="20% - Ênfase1 2" xfId="2"/>
    <cellStyle name="20% - Ênfase2 2" xfId="3"/>
    <cellStyle name="20% - Ênfase3 2" xfId="4"/>
    <cellStyle name="20% - Ênfase4 2" xfId="5"/>
    <cellStyle name="20% - Ênfase5 2" xfId="6"/>
    <cellStyle name="20% - Ênfase6 2" xfId="7"/>
    <cellStyle name="40% - Ênfase1 2" xfId="8"/>
    <cellStyle name="40% - Ênfase2 2" xfId="9"/>
    <cellStyle name="40% - Ênfase3 2" xfId="10"/>
    <cellStyle name="40% - Ênfase4 2" xfId="11"/>
    <cellStyle name="40% - Ênfase5 2" xfId="12"/>
    <cellStyle name="40% - Ênfase6 2" xfId="13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Bom 2" xfId="20"/>
    <cellStyle name="Cálculo 2" xfId="21"/>
    <cellStyle name="Cálculo 2 2" xfId="54"/>
    <cellStyle name="Cálculo 2 3" xfId="59"/>
    <cellStyle name="Cálculo 2 4" xfId="52"/>
    <cellStyle name="Célula de Verificação 2" xfId="22"/>
    <cellStyle name="Célula de Verificação 2 2" xfId="58"/>
    <cellStyle name="Célula de Verificação 2 3" xfId="53"/>
    <cellStyle name="Célula Vinculada 2" xfId="23"/>
    <cellStyle name="Célula Vinculada 2 2" xfId="56"/>
    <cellStyle name="Célula Vinculada 2 3" xfId="57"/>
    <cellStyle name="Célula Vinculada 2 4" xfId="55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ntrada 2 2" xfId="60"/>
    <cellStyle name="Entrada 2 3" xfId="51"/>
    <cellStyle name="Entrada 2 4" xfId="48"/>
    <cellStyle name="Incorreto 2" xfId="31"/>
    <cellStyle name="Moeda" xfId="69" builtinId="4"/>
    <cellStyle name="Moeda 2" xfId="32"/>
    <cellStyle name="Moeda 3" xfId="77"/>
    <cellStyle name="Neutra 2" xfId="33"/>
    <cellStyle name="Normal" xfId="0" builtinId="0"/>
    <cellStyle name="Normal 2" xfId="1"/>
    <cellStyle name="Normal 2 2" xfId="46"/>
    <cellStyle name="Normal 3" xfId="73"/>
    <cellStyle name="Normal 4" xfId="76"/>
    <cellStyle name="Normal 4 2" xfId="70"/>
    <cellStyle name="Normal 5" xfId="71"/>
    <cellStyle name="Nota 2" xfId="34"/>
    <cellStyle name="Nota 2 2" xfId="61"/>
    <cellStyle name="Nota 2 3" xfId="50"/>
    <cellStyle name="Nota 2 4" xfId="65"/>
    <cellStyle name="Porcentagem" xfId="74" builtinId="5"/>
    <cellStyle name="Porcentagem 2" xfId="75"/>
    <cellStyle name="Saída 2" xfId="35"/>
    <cellStyle name="Saída 2 2" xfId="62"/>
    <cellStyle name="Saída 2 3" xfId="49"/>
    <cellStyle name="Saída 2 4" xfId="64"/>
    <cellStyle name="Separador de milhares [0] 2" xfId="47"/>
    <cellStyle name="Separador de milhares 2" xfId="36"/>
    <cellStyle name="Separador de milhares 4 2" xfId="72"/>
    <cellStyle name="Texto de Aviso 2" xfId="37"/>
    <cellStyle name="Texto Explicativo 2" xfId="38"/>
    <cellStyle name="Título 1 1" xfId="40"/>
    <cellStyle name="Título 1 1 1" xfId="41"/>
    <cellStyle name="Título 1 2" xfId="39"/>
    <cellStyle name="Título 2 2" xfId="42"/>
    <cellStyle name="Título 3 2" xfId="43"/>
    <cellStyle name="Título 4 2" xfId="44"/>
    <cellStyle name="Total 2" xfId="45"/>
    <cellStyle name="Total 2 2" xfId="63"/>
    <cellStyle name="Total 2 3" xfId="66"/>
    <cellStyle name="Total 2 4" xfId="67"/>
    <cellStyle name="Vírgula" xfId="68" builtinId="3"/>
    <cellStyle name="Vírgula 2" xfId="78"/>
  </cellStyles>
  <dxfs count="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</dxfs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142883</xdr:colOff>
      <xdr:row>0</xdr:row>
      <xdr:rowOff>37243</xdr:rowOff>
    </xdr:from>
    <xdr:to>
      <xdr:col>2</xdr:col>
      <xdr:colOff>1055551</xdr:colOff>
      <xdr:row>2</xdr:row>
      <xdr:rowOff>129029</xdr:rowOff>
    </xdr:to>
    <xdr:pic>
      <xdr:nvPicPr>
        <xdr:cNvPr id="67" name="Imagem 66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83" y="37243"/>
          <a:ext cx="1804554" cy="42083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134222</xdr:colOff>
      <xdr:row>0</xdr:row>
      <xdr:rowOff>38102</xdr:rowOff>
    </xdr:from>
    <xdr:to>
      <xdr:col>2</xdr:col>
      <xdr:colOff>998399</xdr:colOff>
      <xdr:row>2</xdr:row>
      <xdr:rowOff>124693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222" y="38102"/>
          <a:ext cx="1804554" cy="41563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134222</xdr:colOff>
      <xdr:row>0</xdr:row>
      <xdr:rowOff>38101</xdr:rowOff>
    </xdr:from>
    <xdr:to>
      <xdr:col>2</xdr:col>
      <xdr:colOff>380140</xdr:colOff>
      <xdr:row>2</xdr:row>
      <xdr:rowOff>129887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222" y="38101"/>
          <a:ext cx="1808018" cy="4156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173180</xdr:colOff>
      <xdr:row>0</xdr:row>
      <xdr:rowOff>34636</xdr:rowOff>
    </xdr:from>
    <xdr:to>
      <xdr:col>2</xdr:col>
      <xdr:colOff>1020039</xdr:colOff>
      <xdr:row>2</xdr:row>
      <xdr:rowOff>121227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3180" y="34636"/>
          <a:ext cx="1808018" cy="4156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173180</xdr:colOff>
      <xdr:row>0</xdr:row>
      <xdr:rowOff>34636</xdr:rowOff>
    </xdr:from>
    <xdr:to>
      <xdr:col>2</xdr:col>
      <xdr:colOff>1020039</xdr:colOff>
      <xdr:row>2</xdr:row>
      <xdr:rowOff>121227</xdr:rowOff>
    </xdr:to>
    <xdr:pic>
      <xdr:nvPicPr>
        <xdr:cNvPr id="3" name="Imagem 2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3180" y="34636"/>
          <a:ext cx="1808884" cy="4104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173180</xdr:colOff>
      <xdr:row>0</xdr:row>
      <xdr:rowOff>34636</xdr:rowOff>
    </xdr:from>
    <xdr:to>
      <xdr:col>2</xdr:col>
      <xdr:colOff>1020039</xdr:colOff>
      <xdr:row>2</xdr:row>
      <xdr:rowOff>121227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3180" y="34636"/>
          <a:ext cx="1808884" cy="41044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173180</xdr:colOff>
      <xdr:row>0</xdr:row>
      <xdr:rowOff>34636</xdr:rowOff>
    </xdr:from>
    <xdr:to>
      <xdr:col>2</xdr:col>
      <xdr:colOff>1020039</xdr:colOff>
      <xdr:row>2</xdr:row>
      <xdr:rowOff>121227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3180" y="34636"/>
          <a:ext cx="1808884" cy="41044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173180</xdr:colOff>
      <xdr:row>0</xdr:row>
      <xdr:rowOff>34636</xdr:rowOff>
    </xdr:from>
    <xdr:to>
      <xdr:col>2</xdr:col>
      <xdr:colOff>1020039</xdr:colOff>
      <xdr:row>2</xdr:row>
      <xdr:rowOff>121227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3180" y="34636"/>
          <a:ext cx="1808884" cy="41044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173180</xdr:colOff>
      <xdr:row>0</xdr:row>
      <xdr:rowOff>34636</xdr:rowOff>
    </xdr:from>
    <xdr:to>
      <xdr:col>2</xdr:col>
      <xdr:colOff>1020039</xdr:colOff>
      <xdr:row>2</xdr:row>
      <xdr:rowOff>121227</xdr:rowOff>
    </xdr:to>
    <xdr:pic>
      <xdr:nvPicPr>
        <xdr:cNvPr id="3" name="Imagem 2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3180" y="34636"/>
          <a:ext cx="1808884" cy="41044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173180</xdr:colOff>
      <xdr:row>0</xdr:row>
      <xdr:rowOff>34636</xdr:rowOff>
    </xdr:from>
    <xdr:to>
      <xdr:col>2</xdr:col>
      <xdr:colOff>1020039</xdr:colOff>
      <xdr:row>2</xdr:row>
      <xdr:rowOff>121227</xdr:rowOff>
    </xdr:to>
    <xdr:pic>
      <xdr:nvPicPr>
        <xdr:cNvPr id="4" name="Imagem 3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3180" y="34636"/>
          <a:ext cx="1808884" cy="41044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134222</xdr:colOff>
      <xdr:row>0</xdr:row>
      <xdr:rowOff>38102</xdr:rowOff>
    </xdr:from>
    <xdr:to>
      <xdr:col>2</xdr:col>
      <xdr:colOff>1000131</xdr:colOff>
      <xdr:row>2</xdr:row>
      <xdr:rowOff>124693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222" y="38102"/>
          <a:ext cx="1808884" cy="410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F17"/>
  <sheetViews>
    <sheetView tabSelected="1" view="pageBreakPreview" zoomScale="110" zoomScaleSheetLayoutView="110" workbookViewId="0">
      <selection activeCell="D22" sqref="D22"/>
    </sheetView>
  </sheetViews>
  <sheetFormatPr defaultRowHeight="12.75" x14ac:dyDescent="0.25"/>
  <cols>
    <col min="1" max="1" width="4.7109375" style="10" customWidth="1"/>
    <col min="2" max="2" width="8.7109375" style="10" customWidth="1"/>
    <col min="3" max="3" width="43.28515625" style="10" customWidth="1"/>
    <col min="4" max="4" width="9.7109375" style="10" customWidth="1"/>
    <col min="5" max="5" width="10.42578125" style="10" customWidth="1"/>
    <col min="6" max="6" width="13" style="10" customWidth="1"/>
    <col min="7" max="16384" width="9.140625" style="10"/>
  </cols>
  <sheetData>
    <row r="1" spans="1:6" s="6" customFormat="1" x14ac:dyDescent="0.25">
      <c r="A1" s="676" t="s">
        <v>70</v>
      </c>
      <c r="B1" s="677"/>
      <c r="C1" s="677"/>
      <c r="D1" s="677"/>
      <c r="E1" s="677"/>
      <c r="F1" s="678"/>
    </row>
    <row r="2" spans="1:6" s="6" customFormat="1" x14ac:dyDescent="0.25">
      <c r="A2" s="679" t="s">
        <v>71</v>
      </c>
      <c r="B2" s="680"/>
      <c r="C2" s="680"/>
      <c r="D2" s="680"/>
      <c r="E2" s="680"/>
      <c r="F2" s="681"/>
    </row>
    <row r="3" spans="1:6" s="6" customFormat="1" x14ac:dyDescent="0.25">
      <c r="A3" s="682" t="s">
        <v>119</v>
      </c>
      <c r="B3" s="683"/>
      <c r="C3" s="683"/>
      <c r="D3" s="683"/>
      <c r="E3" s="683"/>
      <c r="F3" s="684"/>
    </row>
    <row r="4" spans="1:6" s="9" customFormat="1" x14ac:dyDescent="0.25">
      <c r="A4" s="1"/>
      <c r="B4" s="1"/>
      <c r="C4" s="1"/>
      <c r="D4" s="1"/>
      <c r="E4" s="1"/>
      <c r="F4" s="1"/>
    </row>
    <row r="5" spans="1:6" s="6" customFormat="1" x14ac:dyDescent="0.25">
      <c r="A5" s="686" t="s">
        <v>256</v>
      </c>
      <c r="B5" s="687"/>
      <c r="C5" s="688"/>
      <c r="D5" s="127" t="s">
        <v>259</v>
      </c>
      <c r="E5" s="149">
        <f>F17</f>
        <v>9928033.6600000001</v>
      </c>
      <c r="F5" s="40" t="s">
        <v>58</v>
      </c>
    </row>
    <row r="6" spans="1:6" s="6" customFormat="1" x14ac:dyDescent="0.25">
      <c r="A6" s="689" t="s">
        <v>805</v>
      </c>
      <c r="B6" s="690"/>
      <c r="C6" s="691"/>
      <c r="D6" s="128" t="s">
        <v>257</v>
      </c>
      <c r="E6" s="150">
        <f>D17</f>
        <v>9636009.3100000005</v>
      </c>
      <c r="F6" s="692" t="s">
        <v>1371</v>
      </c>
    </row>
    <row r="7" spans="1:6" s="6" customFormat="1" x14ac:dyDescent="0.25">
      <c r="A7" s="694" t="s">
        <v>1356</v>
      </c>
      <c r="B7" s="695"/>
      <c r="C7" s="696"/>
      <c r="D7" s="129" t="s">
        <v>258</v>
      </c>
      <c r="E7" s="151">
        <f>E17</f>
        <v>292024.34999999998</v>
      </c>
      <c r="F7" s="693"/>
    </row>
    <row r="8" spans="1:6" s="9" customFormat="1" x14ac:dyDescent="0.25">
      <c r="A8" s="1"/>
      <c r="B8" s="1"/>
      <c r="C8" s="1"/>
      <c r="D8" s="2"/>
      <c r="E8" s="7"/>
      <c r="F8" s="8"/>
    </row>
    <row r="9" spans="1:6" s="3" customFormat="1" x14ac:dyDescent="0.25">
      <c r="A9" s="675" t="s">
        <v>0</v>
      </c>
      <c r="B9" s="675" t="s">
        <v>1</v>
      </c>
      <c r="C9" s="675" t="s">
        <v>2</v>
      </c>
      <c r="D9" s="685" t="s">
        <v>85</v>
      </c>
      <c r="E9" s="685"/>
      <c r="F9" s="685" t="s">
        <v>86</v>
      </c>
    </row>
    <row r="10" spans="1:6" s="3" customFormat="1" x14ac:dyDescent="0.25">
      <c r="A10" s="675"/>
      <c r="B10" s="675"/>
      <c r="C10" s="675"/>
      <c r="D10" s="39" t="s">
        <v>33</v>
      </c>
      <c r="E10" s="38" t="s">
        <v>32</v>
      </c>
      <c r="F10" s="685"/>
    </row>
    <row r="11" spans="1:6" s="3" customFormat="1" x14ac:dyDescent="0.25">
      <c r="A11" s="659"/>
      <c r="B11" s="659"/>
      <c r="C11" s="659"/>
      <c r="D11" s="660"/>
      <c r="E11" s="660"/>
      <c r="F11" s="660"/>
    </row>
    <row r="12" spans="1:6" x14ac:dyDescent="0.25">
      <c r="A12" s="661">
        <v>1</v>
      </c>
      <c r="B12" s="662" t="s">
        <v>333</v>
      </c>
      <c r="C12" s="663" t="s">
        <v>30</v>
      </c>
      <c r="D12" s="672">
        <f>'01_S.A._C.'!E6</f>
        <v>1191354.6499999997</v>
      </c>
      <c r="E12" s="665">
        <f>'01_S.A._C.'!F7</f>
        <v>0</v>
      </c>
      <c r="F12" s="666">
        <f>SUM(D12:E12)</f>
        <v>1191354.6499999997</v>
      </c>
    </row>
    <row r="13" spans="1:6" ht="25.5" x14ac:dyDescent="0.25">
      <c r="A13" s="661">
        <f>A12+1</f>
        <v>2</v>
      </c>
      <c r="B13" s="662" t="s">
        <v>336</v>
      </c>
      <c r="C13" s="663" t="s">
        <v>858</v>
      </c>
      <c r="D13" s="664">
        <f>'02_S.R.R.E._C.'!E6</f>
        <v>5598363.6999999993</v>
      </c>
      <c r="E13" s="664">
        <f>'05_M.R.R.E._C'!E6</f>
        <v>235996.17</v>
      </c>
      <c r="F13" s="666">
        <f>SUM(D13:E13)</f>
        <v>5834359.8699999992</v>
      </c>
    </row>
    <row r="14" spans="1:6" x14ac:dyDescent="0.25">
      <c r="A14" s="661">
        <f t="shared" ref="A14:A15" si="0">A13+1</f>
        <v>3</v>
      </c>
      <c r="B14" s="662" t="s">
        <v>334</v>
      </c>
      <c r="C14" s="663" t="s">
        <v>338</v>
      </c>
      <c r="D14" s="665">
        <f>'03_S.EEE_C. '!E6</f>
        <v>178457.86999999997</v>
      </c>
      <c r="E14" s="665">
        <f>'06_M.EEE_C.'!E6</f>
        <v>39016.58</v>
      </c>
      <c r="F14" s="666">
        <f>SUM(D14:E14)</f>
        <v>217474.44999999995</v>
      </c>
    </row>
    <row r="15" spans="1:6" x14ac:dyDescent="0.25">
      <c r="A15" s="661">
        <f t="shared" si="0"/>
        <v>4</v>
      </c>
      <c r="B15" s="662" t="s">
        <v>335</v>
      </c>
      <c r="C15" s="663" t="s">
        <v>31</v>
      </c>
      <c r="D15" s="672">
        <f>'04_S.ETE_C.'!E6</f>
        <v>2667833.0900000012</v>
      </c>
      <c r="E15" s="664">
        <f>'07_M.ETE_C.'!E6</f>
        <v>17011.600000000002</v>
      </c>
      <c r="F15" s="666">
        <f>SUM(D15:E15)</f>
        <v>2684844.6900000013</v>
      </c>
    </row>
    <row r="16" spans="1:6" x14ac:dyDescent="0.25">
      <c r="A16" s="667"/>
      <c r="B16" s="668"/>
      <c r="C16" s="669"/>
      <c r="D16" s="670"/>
      <c r="E16" s="670"/>
      <c r="F16" s="671"/>
    </row>
    <row r="17" spans="1:6" x14ac:dyDescent="0.25">
      <c r="A17" s="287"/>
      <c r="B17" s="288"/>
      <c r="C17" s="289" t="s">
        <v>118</v>
      </c>
      <c r="D17" s="290">
        <f>SUM(D12:D15)</f>
        <v>9636009.3100000005</v>
      </c>
      <c r="E17" s="290">
        <f>SUM(E12:E15)</f>
        <v>292024.34999999998</v>
      </c>
      <c r="F17" s="290">
        <f>SUM(F12:F15)</f>
        <v>9928033.6600000001</v>
      </c>
    </row>
  </sheetData>
  <mergeCells count="12">
    <mergeCell ref="A9:A10"/>
    <mergeCell ref="A1:F1"/>
    <mergeCell ref="A2:F2"/>
    <mergeCell ref="A3:F3"/>
    <mergeCell ref="D9:E9"/>
    <mergeCell ref="F9:F10"/>
    <mergeCell ref="C9:C10"/>
    <mergeCell ref="B9:B10"/>
    <mergeCell ref="A5:C5"/>
    <mergeCell ref="A6:C6"/>
    <mergeCell ref="F6:F7"/>
    <mergeCell ref="A7:C7"/>
  </mergeCells>
  <printOptions horizontalCentered="1"/>
  <pageMargins left="0.78740157480314965" right="0.39370078740157483" top="0.78740157480314965" bottom="0.39370078740157483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rgb="FF0070C0"/>
  </sheetPr>
  <dimension ref="A1:J293"/>
  <sheetViews>
    <sheetView view="pageBreakPreview" zoomScale="110" zoomScaleSheetLayoutView="110" workbookViewId="0">
      <pane ySplit="10" topLeftCell="A116" activePane="bottomLeft" state="frozen"/>
      <selection activeCell="A10" sqref="A10"/>
      <selection pane="bottomLeft" activeCell="I61" sqref="I61"/>
    </sheetView>
  </sheetViews>
  <sheetFormatPr defaultRowHeight="12.75" x14ac:dyDescent="0.25"/>
  <cols>
    <col min="1" max="1" width="5.7109375" style="3" customWidth="1"/>
    <col min="2" max="2" width="8.42578125" style="20" bestFit="1" customWidth="1"/>
    <col min="3" max="3" width="36.7109375" style="73" customWidth="1"/>
    <col min="4" max="4" width="4.85546875" style="20" customWidth="1"/>
    <col min="5" max="5" width="8.7109375" style="201" customWidth="1"/>
    <col min="6" max="9" width="8.7109375" style="223" customWidth="1"/>
    <col min="10" max="10" width="10.7109375" style="277" customWidth="1"/>
    <col min="11" max="16384" width="9.140625" style="3"/>
  </cols>
  <sheetData>
    <row r="1" spans="1:10" s="5" customFormat="1" x14ac:dyDescent="0.25">
      <c r="A1" s="766" t="s">
        <v>70</v>
      </c>
      <c r="B1" s="767"/>
      <c r="C1" s="767"/>
      <c r="D1" s="767"/>
      <c r="E1" s="767"/>
      <c r="F1" s="767"/>
      <c r="G1" s="768"/>
      <c r="H1" s="608"/>
      <c r="I1" s="608"/>
    </row>
    <row r="2" spans="1:10" s="5" customFormat="1" x14ac:dyDescent="0.25">
      <c r="A2" s="700" t="s">
        <v>71</v>
      </c>
      <c r="B2" s="701"/>
      <c r="C2" s="701"/>
      <c r="D2" s="701"/>
      <c r="E2" s="701"/>
      <c r="F2" s="701"/>
      <c r="G2" s="702"/>
      <c r="H2" s="531"/>
      <c r="I2" s="531"/>
    </row>
    <row r="3" spans="1:10" s="5" customFormat="1" x14ac:dyDescent="0.25">
      <c r="A3" s="703" t="s">
        <v>119</v>
      </c>
      <c r="B3" s="704"/>
      <c r="C3" s="704"/>
      <c r="D3" s="704"/>
      <c r="E3" s="704"/>
      <c r="F3" s="704"/>
      <c r="G3" s="705"/>
      <c r="H3" s="531"/>
      <c r="I3" s="531"/>
    </row>
    <row r="4" spans="1:10" s="5" customFormat="1" x14ac:dyDescent="0.25">
      <c r="A4" s="219"/>
      <c r="B4" s="219"/>
      <c r="C4" s="646"/>
      <c r="D4" s="220"/>
      <c r="E4" s="221"/>
      <c r="F4" s="221"/>
      <c r="G4" s="221"/>
      <c r="H4" s="133"/>
      <c r="I4" s="133"/>
    </row>
    <row r="5" spans="1:10" s="5" customFormat="1" x14ac:dyDescent="0.25">
      <c r="A5" s="769" t="s">
        <v>256</v>
      </c>
      <c r="B5" s="770"/>
      <c r="C5" s="770"/>
      <c r="D5" s="770"/>
      <c r="E5" s="771"/>
      <c r="F5" s="772" t="s">
        <v>58</v>
      </c>
      <c r="G5" s="773"/>
      <c r="H5" s="172"/>
      <c r="I5" s="172"/>
    </row>
    <row r="6" spans="1:10" s="5" customFormat="1" x14ac:dyDescent="0.25">
      <c r="A6" s="751" t="s">
        <v>805</v>
      </c>
      <c r="B6" s="712"/>
      <c r="C6" s="712"/>
      <c r="D6" s="712"/>
      <c r="E6" s="713"/>
      <c r="F6" s="758" t="str">
        <f>RESUMO!F6</f>
        <v>JUNHO / 2014</v>
      </c>
      <c r="G6" s="759"/>
      <c r="H6" s="134"/>
      <c r="I6" s="134"/>
    </row>
    <row r="7" spans="1:10" s="5" customFormat="1" x14ac:dyDescent="0.25">
      <c r="A7" s="714" t="s">
        <v>434</v>
      </c>
      <c r="B7" s="715"/>
      <c r="C7" s="715"/>
      <c r="D7" s="715"/>
      <c r="E7" s="716"/>
      <c r="F7" s="760"/>
      <c r="G7" s="761"/>
      <c r="H7" s="134"/>
      <c r="I7" s="134"/>
    </row>
    <row r="8" spans="1:10" s="4" customFormat="1" x14ac:dyDescent="0.25">
      <c r="A8" s="27"/>
      <c r="B8" s="27"/>
      <c r="C8" s="25"/>
      <c r="D8" s="26"/>
      <c r="E8" s="133"/>
      <c r="F8" s="133"/>
      <c r="G8" s="133"/>
      <c r="H8" s="133"/>
      <c r="I8" s="133"/>
      <c r="J8" s="533"/>
    </row>
    <row r="9" spans="1:10" ht="15" customHeight="1" x14ac:dyDescent="0.25">
      <c r="A9" s="764" t="s">
        <v>0</v>
      </c>
      <c r="B9" s="764" t="s">
        <v>65</v>
      </c>
      <c r="C9" s="765" t="s">
        <v>2</v>
      </c>
      <c r="D9" s="764" t="s">
        <v>255</v>
      </c>
      <c r="E9" s="763" t="s">
        <v>86</v>
      </c>
      <c r="F9" s="762" t="s">
        <v>435</v>
      </c>
      <c r="G9" s="762" t="s">
        <v>436</v>
      </c>
      <c r="H9" s="755" t="s">
        <v>387</v>
      </c>
      <c r="I9" s="756"/>
      <c r="J9" s="757"/>
    </row>
    <row r="10" spans="1:10" x14ac:dyDescent="0.25">
      <c r="A10" s="764"/>
      <c r="B10" s="764"/>
      <c r="C10" s="765"/>
      <c r="D10" s="764"/>
      <c r="E10" s="763"/>
      <c r="F10" s="763"/>
      <c r="G10" s="763"/>
      <c r="H10" s="609" t="s">
        <v>32</v>
      </c>
      <c r="I10" s="609" t="s">
        <v>33</v>
      </c>
      <c r="J10" s="532" t="s">
        <v>1304</v>
      </c>
    </row>
    <row r="11" spans="1:10" s="5" customFormat="1" x14ac:dyDescent="0.25">
      <c r="A11" s="311"/>
      <c r="B11" s="312"/>
      <c r="C11" s="647"/>
      <c r="D11" s="313"/>
      <c r="E11" s="314"/>
      <c r="F11" s="315"/>
      <c r="G11" s="316"/>
      <c r="H11" s="610"/>
      <c r="I11" s="610"/>
      <c r="J11" s="316"/>
    </row>
    <row r="12" spans="1:10" ht="25.5" x14ac:dyDescent="0.25">
      <c r="A12" s="42" t="s">
        <v>437</v>
      </c>
      <c r="B12" s="19" t="s">
        <v>325</v>
      </c>
      <c r="C12" s="22" t="s">
        <v>39</v>
      </c>
      <c r="D12" s="32" t="s">
        <v>24</v>
      </c>
      <c r="E12" s="12">
        <f>SUMIF(CRONO!B$11:B$439,B12,CRONO!G$11:G$439)</f>
        <v>2043637.26</v>
      </c>
      <c r="F12" s="278">
        <f t="shared" ref="F12:F75" si="0">E12/E$289</f>
        <v>0.20584511797475119</v>
      </c>
      <c r="G12" s="279">
        <f>SUM(F$11:F12)</f>
        <v>0.20584511797475119</v>
      </c>
      <c r="H12" s="279"/>
      <c r="I12" s="279" t="s">
        <v>396</v>
      </c>
      <c r="J12" s="607" t="str">
        <f t="shared" ref="J12:J37" si="1">IF(H12&lt;&gt;"",H12,I12)</f>
        <v>AO 157 956</v>
      </c>
    </row>
    <row r="13" spans="1:10" ht="25.5" x14ac:dyDescent="0.25">
      <c r="A13" s="42" t="s">
        <v>438</v>
      </c>
      <c r="B13" s="19" t="s">
        <v>829</v>
      </c>
      <c r="C13" s="22" t="s">
        <v>830</v>
      </c>
      <c r="D13" s="32" t="s">
        <v>5</v>
      </c>
      <c r="E13" s="12">
        <f>SUMIF(CRONO!B$11:B$439,B13,CRONO!G$11:G$439)</f>
        <v>1054362.32</v>
      </c>
      <c r="F13" s="278">
        <f t="shared" si="0"/>
        <v>0.10620051826053141</v>
      </c>
      <c r="G13" s="279">
        <f>SUM(F$11:F13)</f>
        <v>0.31204563623528259</v>
      </c>
      <c r="H13" s="279"/>
      <c r="I13" s="279" t="s">
        <v>396</v>
      </c>
      <c r="J13" s="607" t="str">
        <f t="shared" si="1"/>
        <v>AO 157 956</v>
      </c>
    </row>
    <row r="14" spans="1:10" x14ac:dyDescent="0.25">
      <c r="A14" s="42" t="s">
        <v>439</v>
      </c>
      <c r="B14" s="19" t="s">
        <v>861</v>
      </c>
      <c r="C14" s="22" t="s">
        <v>862</v>
      </c>
      <c r="D14" s="32" t="s">
        <v>22</v>
      </c>
      <c r="E14" s="12">
        <f>SUMIF(CRONO!B$11:B$439,B14,CRONO!G$11:G$439)</f>
        <v>732329.74</v>
      </c>
      <c r="F14" s="278">
        <f t="shared" si="0"/>
        <v>7.3763825252784271E-2</v>
      </c>
      <c r="G14" s="279">
        <f>SUM(F$11:F14)</f>
        <v>0.38580946148806683</v>
      </c>
      <c r="H14" s="279"/>
      <c r="I14" s="279" t="s">
        <v>393</v>
      </c>
      <c r="J14" s="607" t="str">
        <f t="shared" si="1"/>
        <v>AO 159 428</v>
      </c>
    </row>
    <row r="15" spans="1:10" ht="25.5" x14ac:dyDescent="0.25">
      <c r="A15" s="42" t="s">
        <v>440</v>
      </c>
      <c r="B15" s="19" t="s">
        <v>819</v>
      </c>
      <c r="C15" s="22" t="s">
        <v>820</v>
      </c>
      <c r="D15" s="32" t="s">
        <v>5</v>
      </c>
      <c r="E15" s="12">
        <f>SUMIF(CRONO!B$11:B$439,B15,CRONO!G$11:G$439)</f>
        <v>590115.87</v>
      </c>
      <c r="F15" s="278">
        <f t="shared" si="0"/>
        <v>5.9439350248939447E-2</v>
      </c>
      <c r="G15" s="279">
        <f>SUM(F$11:F15)</f>
        <v>0.44524881173700626</v>
      </c>
      <c r="H15" s="279"/>
      <c r="I15" s="279" t="s">
        <v>396</v>
      </c>
      <c r="J15" s="607" t="str">
        <f t="shared" si="1"/>
        <v>AO 157 956</v>
      </c>
    </row>
    <row r="16" spans="1:10" ht="38.25" x14ac:dyDescent="0.25">
      <c r="A16" s="42" t="s">
        <v>441</v>
      </c>
      <c r="B16" s="19" t="s">
        <v>319</v>
      </c>
      <c r="C16" s="22" t="s">
        <v>768</v>
      </c>
      <c r="D16" s="32" t="s">
        <v>24</v>
      </c>
      <c r="E16" s="12">
        <f>SUMIF(CRONO!B$11:B$439,B16,CRONO!G$11:G$439)</f>
        <v>673761.24</v>
      </c>
      <c r="F16" s="278">
        <f t="shared" si="0"/>
        <v>6.7864520112837751E-2</v>
      </c>
      <c r="G16" s="279">
        <f>SUM(F$11:F16)</f>
        <v>0.51311333184984398</v>
      </c>
      <c r="H16" s="279"/>
      <c r="I16" s="279" t="s">
        <v>393</v>
      </c>
      <c r="J16" s="607" t="str">
        <f t="shared" si="1"/>
        <v>AO 159 428</v>
      </c>
    </row>
    <row r="17" spans="1:10" ht="25.5" x14ac:dyDescent="0.25">
      <c r="A17" s="42" t="s">
        <v>442</v>
      </c>
      <c r="B17" s="19" t="s">
        <v>251</v>
      </c>
      <c r="C17" s="22" t="s">
        <v>747</v>
      </c>
      <c r="D17" s="32" t="s">
        <v>24</v>
      </c>
      <c r="E17" s="12">
        <f>SUMIF(CRONO!B$11:B$439,B17,CRONO!G$11:G$439)</f>
        <v>353871.27999999997</v>
      </c>
      <c r="F17" s="278">
        <f t="shared" si="0"/>
        <v>3.5643642247683523E-2</v>
      </c>
      <c r="G17" s="279">
        <f>SUM(F$11:F17)</f>
        <v>0.54875697409752755</v>
      </c>
      <c r="H17" s="279"/>
      <c r="I17" s="279" t="s">
        <v>393</v>
      </c>
      <c r="J17" s="607" t="str">
        <f t="shared" si="1"/>
        <v>AO 159 428</v>
      </c>
    </row>
    <row r="18" spans="1:10" ht="38.25" x14ac:dyDescent="0.25">
      <c r="A18" s="42" t="s">
        <v>443</v>
      </c>
      <c r="B18" s="19" t="s">
        <v>43</v>
      </c>
      <c r="C18" s="22" t="s">
        <v>751</v>
      </c>
      <c r="D18" s="32" t="s">
        <v>5</v>
      </c>
      <c r="E18" s="12">
        <f>SUMIF(CRONO!B$11:B$439,B18,CRONO!G$11:G$439)</f>
        <v>351419.3</v>
      </c>
      <c r="F18" s="278">
        <f t="shared" si="0"/>
        <v>3.5396666856183895E-2</v>
      </c>
      <c r="G18" s="279">
        <f>SUM(F$11:F18)</f>
        <v>0.58415364095371147</v>
      </c>
      <c r="H18" s="279"/>
      <c r="I18" s="279" t="s">
        <v>1500</v>
      </c>
      <c r="J18" s="607" t="str">
        <f t="shared" si="1"/>
        <v>AO 157 972</v>
      </c>
    </row>
    <row r="19" spans="1:10" s="5" customFormat="1" ht="38.25" x14ac:dyDescent="0.25">
      <c r="A19" s="42" t="s">
        <v>444</v>
      </c>
      <c r="B19" s="19" t="s">
        <v>25</v>
      </c>
      <c r="C19" s="22" t="s">
        <v>746</v>
      </c>
      <c r="D19" s="32" t="s">
        <v>24</v>
      </c>
      <c r="E19" s="12">
        <f>SUMIF(CRONO!B$11:B$439,B19,CRONO!G$11:G$439)</f>
        <v>241327.66</v>
      </c>
      <c r="F19" s="278">
        <f t="shared" si="0"/>
        <v>2.4307699617529308E-2</v>
      </c>
      <c r="G19" s="279">
        <f>SUM(F$11:F19)</f>
        <v>0.60846134057124079</v>
      </c>
      <c r="H19" s="279"/>
      <c r="I19" s="279" t="s">
        <v>396</v>
      </c>
      <c r="J19" s="607" t="str">
        <f t="shared" si="1"/>
        <v>AO 157 956</v>
      </c>
    </row>
    <row r="20" spans="1:10" ht="25.5" x14ac:dyDescent="0.25">
      <c r="A20" s="42" t="s">
        <v>445</v>
      </c>
      <c r="B20" s="19" t="s">
        <v>835</v>
      </c>
      <c r="C20" s="22" t="s">
        <v>836</v>
      </c>
      <c r="D20" s="32" t="s">
        <v>24</v>
      </c>
      <c r="E20" s="12">
        <f>SUMIF(CRONO!B$11:B$439,B20,CRONO!G$11:G$439)</f>
        <v>256002.63</v>
      </c>
      <c r="F20" s="278">
        <f t="shared" si="0"/>
        <v>2.5785834211202716E-2</v>
      </c>
      <c r="G20" s="279">
        <f>SUM(F$11:F20)</f>
        <v>0.63424717478244352</v>
      </c>
      <c r="H20" s="279"/>
      <c r="I20" s="279" t="s">
        <v>396</v>
      </c>
      <c r="J20" s="607" t="str">
        <f t="shared" si="1"/>
        <v>AO 157 956</v>
      </c>
    </row>
    <row r="21" spans="1:10" ht="38.25" x14ac:dyDescent="0.25">
      <c r="A21" s="42" t="s">
        <v>446</v>
      </c>
      <c r="B21" s="19" t="s">
        <v>190</v>
      </c>
      <c r="C21" s="22" t="s">
        <v>272</v>
      </c>
      <c r="D21" s="32" t="s">
        <v>24</v>
      </c>
      <c r="E21" s="12">
        <f>SUMIF(CRONO!B$11:B$439,B21,CRONO!G$11:G$439)</f>
        <v>268346.63</v>
      </c>
      <c r="F21" s="278">
        <f t="shared" si="0"/>
        <v>2.7029182131116998E-2</v>
      </c>
      <c r="G21" s="279">
        <f>SUM(F$11:F21)</f>
        <v>0.66127635691356057</v>
      </c>
      <c r="H21" s="279"/>
      <c r="I21" s="279" t="s">
        <v>396</v>
      </c>
      <c r="J21" s="607" t="str">
        <f t="shared" si="1"/>
        <v>AO 157 956</v>
      </c>
    </row>
    <row r="22" spans="1:10" ht="25.5" x14ac:dyDescent="0.25">
      <c r="A22" s="42" t="s">
        <v>447</v>
      </c>
      <c r="B22" s="19" t="s">
        <v>98</v>
      </c>
      <c r="C22" s="22" t="s">
        <v>262</v>
      </c>
      <c r="D22" s="32" t="s">
        <v>24</v>
      </c>
      <c r="E22" s="12">
        <f>SUMIF(CRONO!B$11:B$439,B22,CRONO!G$11:G$439)</f>
        <v>412220.98</v>
      </c>
      <c r="F22" s="278">
        <f t="shared" si="0"/>
        <v>4.1520908783864871E-2</v>
      </c>
      <c r="G22" s="279">
        <f>SUM(F$11:F22)</f>
        <v>0.7027972656974254</v>
      </c>
      <c r="H22" s="279"/>
      <c r="I22" s="279" t="s">
        <v>396</v>
      </c>
      <c r="J22" s="607" t="str">
        <f t="shared" si="1"/>
        <v>AO 157 956</v>
      </c>
    </row>
    <row r="23" spans="1:10" ht="38.25" x14ac:dyDescent="0.25">
      <c r="A23" s="42" t="s">
        <v>448</v>
      </c>
      <c r="B23" s="19" t="s">
        <v>838</v>
      </c>
      <c r="C23" s="22" t="s">
        <v>753</v>
      </c>
      <c r="D23" s="32" t="s">
        <v>24</v>
      </c>
      <c r="E23" s="12">
        <f>SUMIF(CRONO!B$11:B$439,B23,CRONO!G$11:G$439)</f>
        <v>158028.6</v>
      </c>
      <c r="F23" s="278">
        <f t="shared" si="0"/>
        <v>1.5917411786857304E-2</v>
      </c>
      <c r="G23" s="279">
        <f>SUM(F$11:F23)</f>
        <v>0.71871467748428275</v>
      </c>
      <c r="H23" s="279"/>
      <c r="I23" s="279" t="s">
        <v>393</v>
      </c>
      <c r="J23" s="607" t="str">
        <f t="shared" si="1"/>
        <v>AO 159 428</v>
      </c>
    </row>
    <row r="24" spans="1:10" ht="25.5" x14ac:dyDescent="0.25">
      <c r="A24" s="42" t="s">
        <v>449</v>
      </c>
      <c r="B24" s="19" t="s">
        <v>253</v>
      </c>
      <c r="C24" s="22" t="s">
        <v>749</v>
      </c>
      <c r="D24" s="32" t="s">
        <v>22</v>
      </c>
      <c r="E24" s="12">
        <f>SUMIF(CRONO!B$11:B$439,B24,CRONO!G$11:G$439)</f>
        <v>141277.98000000001</v>
      </c>
      <c r="F24" s="278">
        <f t="shared" si="0"/>
        <v>1.4230207595811079E-2</v>
      </c>
      <c r="G24" s="279">
        <f>SUM(F$11:F24)</f>
        <v>0.73294488508009381</v>
      </c>
      <c r="H24" s="279"/>
      <c r="I24" s="279" t="s">
        <v>1307</v>
      </c>
      <c r="J24" s="607" t="str">
        <f t="shared" si="1"/>
        <v>AO 159 665</v>
      </c>
    </row>
    <row r="25" spans="1:10" ht="25.5" x14ac:dyDescent="0.25">
      <c r="A25" s="42" t="s">
        <v>450</v>
      </c>
      <c r="B25" s="19" t="s">
        <v>831</v>
      </c>
      <c r="C25" s="22" t="s">
        <v>832</v>
      </c>
      <c r="D25" s="32" t="s">
        <v>22</v>
      </c>
      <c r="E25" s="12">
        <f>SUMIF(CRONO!B$11:B$439,B25,CRONO!G$11:G$439)</f>
        <v>121686.78</v>
      </c>
      <c r="F25" s="278">
        <f t="shared" si="0"/>
        <v>1.2256886324859623E-2</v>
      </c>
      <c r="G25" s="279">
        <f>SUM(F$11:F25)</f>
        <v>0.74520177140495347</v>
      </c>
      <c r="H25" s="279"/>
      <c r="I25" s="279" t="s">
        <v>396</v>
      </c>
      <c r="J25" s="607" t="str">
        <f t="shared" si="1"/>
        <v>AO 157 956</v>
      </c>
    </row>
    <row r="26" spans="1:10" ht="51" x14ac:dyDescent="0.25">
      <c r="A26" s="42" t="s">
        <v>451</v>
      </c>
      <c r="B26" s="19" t="s">
        <v>1312</v>
      </c>
      <c r="C26" s="22" t="s">
        <v>863</v>
      </c>
      <c r="D26" s="32" t="s">
        <v>22</v>
      </c>
      <c r="E26" s="12">
        <f>SUMIF(CRONO!B$11:B$439,B26,CRONO!G$11:G$439)</f>
        <v>97416.2</v>
      </c>
      <c r="F26" s="278">
        <f t="shared" si="0"/>
        <v>9.8122350644810393E-3</v>
      </c>
      <c r="G26" s="279">
        <f>SUM(F$11:F26)</f>
        <v>0.75501400646943451</v>
      </c>
      <c r="H26" s="279"/>
      <c r="I26" s="279" t="s">
        <v>1309</v>
      </c>
      <c r="J26" s="607" t="str">
        <f t="shared" si="1"/>
        <v>A1 004 812</v>
      </c>
    </row>
    <row r="27" spans="1:10" ht="38.25" x14ac:dyDescent="0.25">
      <c r="A27" s="42" t="s">
        <v>452</v>
      </c>
      <c r="B27" s="19" t="s">
        <v>162</v>
      </c>
      <c r="C27" s="22" t="s">
        <v>194</v>
      </c>
      <c r="D27" s="32" t="s">
        <v>5</v>
      </c>
      <c r="E27" s="12">
        <f>SUMIF(CRONO!B$11:B$439,B27,CRONO!G$11:G$439)</f>
        <v>95480.38</v>
      </c>
      <c r="F27" s="278">
        <f t="shared" si="0"/>
        <v>9.6172498270921496E-3</v>
      </c>
      <c r="G27" s="279">
        <f>SUM(F$11:F27)</f>
        <v>0.76463125629652662</v>
      </c>
      <c r="H27" s="279"/>
      <c r="I27" s="279" t="s">
        <v>396</v>
      </c>
      <c r="J27" s="607" t="str">
        <f t="shared" si="1"/>
        <v>AO 157 956</v>
      </c>
    </row>
    <row r="28" spans="1:10" ht="25.5" x14ac:dyDescent="0.25">
      <c r="A28" s="42" t="s">
        <v>453</v>
      </c>
      <c r="B28" s="19" t="s">
        <v>41</v>
      </c>
      <c r="C28" s="22" t="s">
        <v>750</v>
      </c>
      <c r="D28" s="32" t="s">
        <v>22</v>
      </c>
      <c r="E28" s="12">
        <f>SUMIF(CRONO!B$11:B$439,B28,CRONO!G$11:G$439)</f>
        <v>100600.25</v>
      </c>
      <c r="F28" s="278">
        <f t="shared" si="0"/>
        <v>1.0132948118953098E-2</v>
      </c>
      <c r="G28" s="279">
        <f>SUM(F$11:F28)</f>
        <v>0.77476420441547966</v>
      </c>
      <c r="H28" s="279"/>
      <c r="I28" s="279" t="s">
        <v>393</v>
      </c>
      <c r="J28" s="607" t="str">
        <f t="shared" si="1"/>
        <v>AO 159 428</v>
      </c>
    </row>
    <row r="29" spans="1:10" ht="25.5" x14ac:dyDescent="0.25">
      <c r="A29" s="42" t="s">
        <v>454</v>
      </c>
      <c r="B29" s="19" t="s">
        <v>44</v>
      </c>
      <c r="C29" s="22" t="s">
        <v>843</v>
      </c>
      <c r="D29" s="32" t="s">
        <v>22</v>
      </c>
      <c r="E29" s="12">
        <f>SUMIF(CRONO!B$11:B$439,B29,CRONO!G$11:G$439)</f>
        <v>106186.45</v>
      </c>
      <c r="F29" s="278">
        <f t="shared" si="0"/>
        <v>1.0695617444149564E-2</v>
      </c>
      <c r="G29" s="279">
        <f>SUM(F$11:F29)</f>
        <v>0.78545982185962926</v>
      </c>
      <c r="H29" s="279"/>
      <c r="I29" s="279" t="s">
        <v>1500</v>
      </c>
      <c r="J29" s="607" t="str">
        <f t="shared" si="1"/>
        <v>AO 157 972</v>
      </c>
    </row>
    <row r="30" spans="1:10" ht="25.5" x14ac:dyDescent="0.25">
      <c r="A30" s="42" t="s">
        <v>455</v>
      </c>
      <c r="B30" s="19" t="s">
        <v>821</v>
      </c>
      <c r="C30" s="22" t="s">
        <v>822</v>
      </c>
      <c r="D30" s="32" t="s">
        <v>5</v>
      </c>
      <c r="E30" s="12">
        <f>SUMIF(CRONO!B$11:B$439,B30,CRONO!G$11:G$439)</f>
        <v>64965.13</v>
      </c>
      <c r="F30" s="278">
        <f t="shared" si="0"/>
        <v>6.5436049297197913E-3</v>
      </c>
      <c r="G30" s="279">
        <f>SUM(F$11:F30)</f>
        <v>0.7920034267893491</v>
      </c>
      <c r="H30" s="279"/>
      <c r="I30" s="279" t="s">
        <v>396</v>
      </c>
      <c r="J30" s="607" t="str">
        <f t="shared" si="1"/>
        <v>AO 157 956</v>
      </c>
    </row>
    <row r="31" spans="1:10" ht="25.5" x14ac:dyDescent="0.25">
      <c r="A31" s="42" t="s">
        <v>456</v>
      </c>
      <c r="B31" s="19">
        <v>6240</v>
      </c>
      <c r="C31" s="22" t="s">
        <v>752</v>
      </c>
      <c r="D31" s="32" t="s">
        <v>5</v>
      </c>
      <c r="E31" s="12">
        <f>SUMIF(CRONO!B$11:B$439,B31,CRONO!G$11:G$439)</f>
        <v>137715.19999999998</v>
      </c>
      <c r="F31" s="278">
        <f t="shared" si="0"/>
        <v>1.3871347007499975E-2</v>
      </c>
      <c r="G31" s="279">
        <f>SUM(F$11:F31)</f>
        <v>0.80587477379684902</v>
      </c>
      <c r="H31" s="279"/>
      <c r="I31" s="279" t="e">
        <v>#N/A</v>
      </c>
      <c r="J31" s="607" t="e">
        <f t="shared" si="1"/>
        <v>#N/A</v>
      </c>
    </row>
    <row r="32" spans="1:10" s="5" customFormat="1" ht="38.25" x14ac:dyDescent="0.25">
      <c r="A32" s="42" t="s">
        <v>457</v>
      </c>
      <c r="B32" s="19" t="s">
        <v>904</v>
      </c>
      <c r="C32" s="22" t="s">
        <v>905</v>
      </c>
      <c r="D32" s="32" t="s">
        <v>5</v>
      </c>
      <c r="E32" s="12">
        <f>SUMIF(CRONO!B$11:B$439,B32,CRONO!G$11:G$439)</f>
        <v>71874.45</v>
      </c>
      <c r="F32" s="278">
        <f t="shared" si="0"/>
        <v>7.2395453582698695E-3</v>
      </c>
      <c r="G32" s="279">
        <f>SUM(F$11:F32)</f>
        <v>0.81311431915511889</v>
      </c>
      <c r="H32" s="279"/>
      <c r="I32" s="279" t="s">
        <v>1307</v>
      </c>
      <c r="J32" s="607" t="str">
        <f t="shared" si="1"/>
        <v>AO 159 665</v>
      </c>
    </row>
    <row r="33" spans="1:10" s="5" customFormat="1" ht="25.5" x14ac:dyDescent="0.25">
      <c r="A33" s="42" t="s">
        <v>458</v>
      </c>
      <c r="B33" s="19" t="s">
        <v>859</v>
      </c>
      <c r="C33" s="22" t="s">
        <v>273</v>
      </c>
      <c r="D33" s="32" t="s">
        <v>5</v>
      </c>
      <c r="E33" s="12">
        <f>SUMIF(CRONO!B$11:B$439,B33,CRONO!G$11:G$439)</f>
        <v>95444.78</v>
      </c>
      <c r="F33" s="278">
        <f t="shared" si="0"/>
        <v>9.6136640213607041E-3</v>
      </c>
      <c r="G33" s="279">
        <f>SUM(F$11:F33)</f>
        <v>0.82272798317647955</v>
      </c>
      <c r="H33" s="279"/>
      <c r="I33" s="279" t="s">
        <v>393</v>
      </c>
      <c r="J33" s="607" t="str">
        <f t="shared" si="1"/>
        <v>AO 159 428</v>
      </c>
    </row>
    <row r="34" spans="1:10" s="5" customFormat="1" ht="25.5" x14ac:dyDescent="0.25">
      <c r="A34" s="42" t="s">
        <v>459</v>
      </c>
      <c r="B34" s="19" t="s">
        <v>860</v>
      </c>
      <c r="C34" s="22" t="s">
        <v>274</v>
      </c>
      <c r="D34" s="32" t="s">
        <v>24</v>
      </c>
      <c r="E34" s="12">
        <f>SUMIF(CRONO!B$11:B$439,B34,CRONO!G$11:G$439)</f>
        <v>95444.78</v>
      </c>
      <c r="F34" s="278">
        <f t="shared" si="0"/>
        <v>9.6136640213607041E-3</v>
      </c>
      <c r="G34" s="279">
        <f>SUM(F$11:F34)</f>
        <v>0.83234164719784021</v>
      </c>
      <c r="H34" s="279"/>
      <c r="I34" s="279" t="s">
        <v>393</v>
      </c>
      <c r="J34" s="607" t="str">
        <f t="shared" si="1"/>
        <v>AO 159 428</v>
      </c>
    </row>
    <row r="35" spans="1:10" s="5" customFormat="1" ht="38.25" x14ac:dyDescent="0.25">
      <c r="A35" s="42" t="s">
        <v>460</v>
      </c>
      <c r="B35" s="69" t="s">
        <v>235</v>
      </c>
      <c r="C35" s="651" t="s">
        <v>265</v>
      </c>
      <c r="D35" s="652"/>
      <c r="E35" s="12">
        <f>SUMIF(CRONO!B$11:B$439,B35,CRONO!G$11:G$439)</f>
        <v>83149.13</v>
      </c>
      <c r="F35" s="278">
        <f t="shared" si="0"/>
        <v>8.3751861493990987E-3</v>
      </c>
      <c r="G35" s="279">
        <f>SUM(F$11:F35)</f>
        <v>0.84071683334723935</v>
      </c>
      <c r="H35" s="279"/>
      <c r="I35" s="279" t="s">
        <v>1307</v>
      </c>
      <c r="J35" s="607" t="str">
        <f t="shared" si="1"/>
        <v>AO 159 665</v>
      </c>
    </row>
    <row r="36" spans="1:10" s="5" customFormat="1" ht="38.25" x14ac:dyDescent="0.25">
      <c r="A36" s="42" t="s">
        <v>461</v>
      </c>
      <c r="B36" s="19" t="s">
        <v>160</v>
      </c>
      <c r="C36" s="22" t="s">
        <v>748</v>
      </c>
      <c r="D36" s="32" t="s">
        <v>24</v>
      </c>
      <c r="E36" s="12">
        <f>SUMIF(CRONO!B$11:B$439,B36,CRONO!G$11:G$439)</f>
        <v>70478.179999999993</v>
      </c>
      <c r="F36" s="278">
        <f t="shared" si="0"/>
        <v>7.0989062299371799E-3</v>
      </c>
      <c r="G36" s="279">
        <f>SUM(F$11:F36)</f>
        <v>0.84781573957717649</v>
      </c>
      <c r="H36" s="279"/>
      <c r="I36" s="279" t="s">
        <v>1307</v>
      </c>
      <c r="J36" s="607" t="str">
        <f t="shared" si="1"/>
        <v>AO 159 665</v>
      </c>
    </row>
    <row r="37" spans="1:10" s="5" customFormat="1" ht="25.5" x14ac:dyDescent="0.25">
      <c r="A37" s="42" t="s">
        <v>462</v>
      </c>
      <c r="B37" s="19" t="s">
        <v>96</v>
      </c>
      <c r="C37" s="22" t="s">
        <v>261</v>
      </c>
      <c r="D37" s="32" t="s">
        <v>24</v>
      </c>
      <c r="E37" s="12">
        <f>SUMIF(CRONO!B$11:B$439,B37,CRONO!G$11:G$439)</f>
        <v>54014.71</v>
      </c>
      <c r="F37" s="278">
        <f t="shared" si="0"/>
        <v>5.4406251882107353E-3</v>
      </c>
      <c r="G37" s="279">
        <f>SUM(F$11:F37)</f>
        <v>0.85325636476538724</v>
      </c>
      <c r="H37" s="279"/>
      <c r="I37" s="279" t="s">
        <v>400</v>
      </c>
      <c r="J37" s="607" t="str">
        <f t="shared" si="1"/>
        <v>AO 159 886</v>
      </c>
    </row>
    <row r="38" spans="1:10" s="5" customFormat="1" ht="38.25" x14ac:dyDescent="0.25">
      <c r="A38" s="42" t="s">
        <v>463</v>
      </c>
      <c r="B38" s="19" t="s">
        <v>158</v>
      </c>
      <c r="C38" s="22" t="s">
        <v>159</v>
      </c>
      <c r="D38" s="32" t="s">
        <v>5</v>
      </c>
      <c r="E38" s="12">
        <f>SUMIF(CRONO!B$11:B$439,B38,CRONO!G$11:G$439)</f>
        <v>67455.05</v>
      </c>
      <c r="F38" s="278">
        <f t="shared" si="0"/>
        <v>6.7944018231702917E-3</v>
      </c>
      <c r="G38" s="279">
        <f>SUM(F$11:F38)</f>
        <v>0.8600507665885575</v>
      </c>
      <c r="H38" s="279"/>
      <c r="I38" s="279" t="s">
        <v>1307</v>
      </c>
      <c r="J38" s="607" t="str">
        <f t="shared" ref="J38:J39" si="2">IF(H38&lt;&gt;"",H38,I38)</f>
        <v>AO 159 665</v>
      </c>
    </row>
    <row r="39" spans="1:10" s="5" customFormat="1" ht="25.5" x14ac:dyDescent="0.25">
      <c r="A39" s="42" t="s">
        <v>464</v>
      </c>
      <c r="B39" s="19" t="s">
        <v>26</v>
      </c>
      <c r="C39" s="22" t="s">
        <v>188</v>
      </c>
      <c r="D39" s="32" t="s">
        <v>24</v>
      </c>
      <c r="E39" s="12">
        <f>SUMIF(CRONO!B$11:B$439,B39,CRONO!G$11:G$439)</f>
        <v>57867.92</v>
      </c>
      <c r="F39" s="278">
        <f t="shared" si="0"/>
        <v>5.8287393034483345E-3</v>
      </c>
      <c r="G39" s="279">
        <f>SUM(F$11:F39)</f>
        <v>0.8658795058920058</v>
      </c>
      <c r="H39" s="279"/>
      <c r="I39" s="279" t="s">
        <v>393</v>
      </c>
      <c r="J39" s="607" t="str">
        <f t="shared" si="2"/>
        <v>AO 159 428</v>
      </c>
    </row>
    <row r="40" spans="1:10" s="5" customFormat="1" ht="25.5" x14ac:dyDescent="0.25">
      <c r="A40" s="42" t="s">
        <v>465</v>
      </c>
      <c r="B40" s="19" t="s">
        <v>94</v>
      </c>
      <c r="C40" s="22" t="s">
        <v>264</v>
      </c>
      <c r="D40" s="32" t="s">
        <v>24</v>
      </c>
      <c r="E40" s="12">
        <f>SUMIF(CRONO!B$11:B$439,B40,CRONO!G$11:G$439)</f>
        <v>53206.080000000002</v>
      </c>
      <c r="F40" s="278">
        <f t="shared" si="0"/>
        <v>5.3591760284181006E-3</v>
      </c>
      <c r="G40" s="279">
        <f>SUM(F$11:F40)</f>
        <v>0.87123868192042386</v>
      </c>
      <c r="H40" s="279"/>
      <c r="I40" s="279" t="s">
        <v>396</v>
      </c>
      <c r="J40" s="607" t="str">
        <f t="shared" ref="J40:J103" si="3">IF(H40&lt;&gt;"",H40,I40)</f>
        <v>AO 157 956</v>
      </c>
    </row>
    <row r="41" spans="1:10" s="5" customFormat="1" ht="25.5" x14ac:dyDescent="0.25">
      <c r="A41" s="42" t="s">
        <v>466</v>
      </c>
      <c r="B41" s="19" t="s">
        <v>321</v>
      </c>
      <c r="C41" s="22" t="s">
        <v>323</v>
      </c>
      <c r="D41" s="32" t="s">
        <v>83</v>
      </c>
      <c r="E41" s="12">
        <f>SUMIF(CRONO!B$11:B$439,B41,CRONO!G$11:G$439)</f>
        <v>48536.46</v>
      </c>
      <c r="F41" s="278">
        <f t="shared" si="0"/>
        <v>4.8888291138207141E-3</v>
      </c>
      <c r="G41" s="279">
        <f>SUM(F$11:F41)</f>
        <v>0.87612751103424458</v>
      </c>
      <c r="H41" s="279"/>
      <c r="I41" s="279" t="s">
        <v>396</v>
      </c>
      <c r="J41" s="607" t="str">
        <f t="shared" si="3"/>
        <v>AO 157 956</v>
      </c>
    </row>
    <row r="42" spans="1:10" s="5" customFormat="1" ht="25.5" x14ac:dyDescent="0.25">
      <c r="A42" s="42" t="s">
        <v>467</v>
      </c>
      <c r="B42" s="19" t="s">
        <v>260</v>
      </c>
      <c r="C42" s="22" t="s">
        <v>814</v>
      </c>
      <c r="D42" s="32" t="s">
        <v>24</v>
      </c>
      <c r="E42" s="12">
        <f>SUMIF(CRONO!B$11:B$439,B42,CRONO!G$11:G$439)</f>
        <v>44850.21</v>
      </c>
      <c r="F42" s="278">
        <f t="shared" si="0"/>
        <v>4.5175320245640681E-3</v>
      </c>
      <c r="G42" s="279">
        <f>SUM(F$11:F42)</f>
        <v>0.88064504305880864</v>
      </c>
      <c r="H42" s="279"/>
      <c r="I42" s="279" t="s">
        <v>396</v>
      </c>
      <c r="J42" s="607" t="str">
        <f t="shared" si="3"/>
        <v>AO 157 956</v>
      </c>
    </row>
    <row r="43" spans="1:10" s="5" customFormat="1" ht="25.5" x14ac:dyDescent="0.25">
      <c r="A43" s="42" t="s">
        <v>468</v>
      </c>
      <c r="B43" s="19" t="s">
        <v>250</v>
      </c>
      <c r="C43" s="22" t="s">
        <v>116</v>
      </c>
      <c r="D43" s="32" t="s">
        <v>24</v>
      </c>
      <c r="E43" s="12">
        <f>SUMIF(CRONO!B$11:B$439,B43,CRONO!G$11:G$439)</f>
        <v>37136.07</v>
      </c>
      <c r="F43" s="278">
        <f t="shared" si="0"/>
        <v>3.7405261980145233E-3</v>
      </c>
      <c r="G43" s="279">
        <f>SUM(F$11:F43)</f>
        <v>0.88438556925682321</v>
      </c>
      <c r="H43" s="279"/>
      <c r="I43" s="279" t="s">
        <v>396</v>
      </c>
      <c r="J43" s="607" t="str">
        <f t="shared" si="3"/>
        <v>AO 157 956</v>
      </c>
    </row>
    <row r="44" spans="1:10" s="5" customFormat="1" ht="25.5" x14ac:dyDescent="0.25">
      <c r="A44" s="42" t="s">
        <v>469</v>
      </c>
      <c r="B44" s="19">
        <v>9818</v>
      </c>
      <c r="C44" s="22" t="s">
        <v>803</v>
      </c>
      <c r="D44" s="32" t="s">
        <v>24</v>
      </c>
      <c r="E44" s="12">
        <f>SUMIF(CRONO!B$11:B$439,B44,CRONO!G$11:G$439)</f>
        <v>34034.160000000003</v>
      </c>
      <c r="F44" s="278">
        <f t="shared" si="0"/>
        <v>3.4280866851936131E-3</v>
      </c>
      <c r="G44" s="279">
        <f>SUM(F$11:F44)</f>
        <v>0.88781365594201678</v>
      </c>
      <c r="H44" s="279" t="s">
        <v>428</v>
      </c>
      <c r="I44" s="279" t="e">
        <v>#N/A</v>
      </c>
      <c r="J44" s="607" t="str">
        <f t="shared" si="3"/>
        <v>A1 006 821</v>
      </c>
    </row>
    <row r="45" spans="1:10" s="5" customFormat="1" ht="38.25" x14ac:dyDescent="0.25">
      <c r="A45" s="42" t="s">
        <v>470</v>
      </c>
      <c r="B45" s="19" t="s">
        <v>320</v>
      </c>
      <c r="C45" s="22" t="s">
        <v>769</v>
      </c>
      <c r="D45" s="32" t="s">
        <v>24</v>
      </c>
      <c r="E45" s="12">
        <f>SUMIF(CRONO!B$11:B$439,B45,CRONO!G$11:G$439)</f>
        <v>41315.4</v>
      </c>
      <c r="F45" s="278">
        <f t="shared" si="0"/>
        <v>4.1614887111492745E-3</v>
      </c>
      <c r="G45" s="279">
        <f>SUM(F$11:F45)</f>
        <v>0.89197514465316607</v>
      </c>
      <c r="H45" s="279" t="s">
        <v>393</v>
      </c>
      <c r="I45" s="279" t="s">
        <v>393</v>
      </c>
      <c r="J45" s="607" t="str">
        <f t="shared" si="3"/>
        <v>AO 159 428</v>
      </c>
    </row>
    <row r="46" spans="1:10" s="5" customFormat="1" ht="38.25" x14ac:dyDescent="0.25">
      <c r="A46" s="42" t="s">
        <v>471</v>
      </c>
      <c r="B46" s="19" t="s">
        <v>988</v>
      </c>
      <c r="C46" s="22" t="s">
        <v>989</v>
      </c>
      <c r="D46" s="32" t="s">
        <v>5</v>
      </c>
      <c r="E46" s="12">
        <f>SUMIF(CRONO!B$11:B$439,B46,CRONO!G$11:G$439)</f>
        <v>35833.300000000003</v>
      </c>
      <c r="F46" s="278">
        <f t="shared" si="0"/>
        <v>3.6093048459708804E-3</v>
      </c>
      <c r="G46" s="279">
        <f>SUM(F$11:F46)</f>
        <v>0.89558444949913696</v>
      </c>
      <c r="H46" s="279" t="s">
        <v>1307</v>
      </c>
      <c r="I46" s="279" t="s">
        <v>1307</v>
      </c>
      <c r="J46" s="607" t="str">
        <f t="shared" si="3"/>
        <v>AO 159 665</v>
      </c>
    </row>
    <row r="47" spans="1:10" s="5" customFormat="1" ht="25.5" x14ac:dyDescent="0.25">
      <c r="A47" s="42" t="s">
        <v>472</v>
      </c>
      <c r="B47" s="19" t="s">
        <v>69</v>
      </c>
      <c r="C47" s="22" t="s">
        <v>332</v>
      </c>
      <c r="D47" s="32" t="s">
        <v>24</v>
      </c>
      <c r="E47" s="12">
        <f>SUMIF(CRONO!B$11:B$439,B47,CRONO!G$11:G$439)</f>
        <v>36598.239999999998</v>
      </c>
      <c r="F47" s="278">
        <f t="shared" si="0"/>
        <v>3.6863533357520879E-3</v>
      </c>
      <c r="G47" s="279">
        <f>SUM(F$11:F47)</f>
        <v>0.89927080283488903</v>
      </c>
      <c r="H47" s="279" t="s">
        <v>393</v>
      </c>
      <c r="I47" s="279" t="s">
        <v>393</v>
      </c>
      <c r="J47" s="607" t="str">
        <f t="shared" si="3"/>
        <v>AO 159 428</v>
      </c>
    </row>
    <row r="48" spans="1:10" s="5" customFormat="1" ht="38.25" x14ac:dyDescent="0.25">
      <c r="A48" s="42" t="s">
        <v>473</v>
      </c>
      <c r="B48" s="19" t="s">
        <v>46</v>
      </c>
      <c r="C48" s="22" t="s">
        <v>55</v>
      </c>
      <c r="D48" s="32" t="s">
        <v>5</v>
      </c>
      <c r="E48" s="12">
        <f>SUMIF(CRONO!B$11:B$439,B48,CRONO!G$11:G$439)</f>
        <v>31418.69</v>
      </c>
      <c r="F48" s="278">
        <f t="shared" si="0"/>
        <v>3.1646437830469653E-3</v>
      </c>
      <c r="G48" s="279">
        <f>SUM(F$11:F48)</f>
        <v>0.90243544661793595</v>
      </c>
      <c r="H48" s="279" t="s">
        <v>400</v>
      </c>
      <c r="I48" s="279" t="s">
        <v>400</v>
      </c>
      <c r="J48" s="607" t="str">
        <f t="shared" si="3"/>
        <v>AO 159 886</v>
      </c>
    </row>
    <row r="49" spans="1:10" s="5" customFormat="1" ht="25.5" x14ac:dyDescent="0.25">
      <c r="A49" s="42" t="s">
        <v>474</v>
      </c>
      <c r="B49" s="19" t="s">
        <v>283</v>
      </c>
      <c r="C49" s="22" t="s">
        <v>288</v>
      </c>
      <c r="D49" s="32" t="s">
        <v>73</v>
      </c>
      <c r="E49" s="12">
        <f>SUMIF(CRONO!B$11:B$439,B49,CRONO!G$11:G$439)</f>
        <v>37502.400000000001</v>
      </c>
      <c r="F49" s="278">
        <f t="shared" si="0"/>
        <v>3.777424743340366E-3</v>
      </c>
      <c r="G49" s="279">
        <f>SUM(F$11:F49)</f>
        <v>0.90621287136127637</v>
      </c>
      <c r="H49" s="279" t="s">
        <v>393</v>
      </c>
      <c r="I49" s="279" t="s">
        <v>393</v>
      </c>
      <c r="J49" s="607" t="str">
        <f t="shared" si="3"/>
        <v>AO 159 428</v>
      </c>
    </row>
    <row r="50" spans="1:10" s="5" customFormat="1" ht="25.5" x14ac:dyDescent="0.25">
      <c r="A50" s="42" t="s">
        <v>475</v>
      </c>
      <c r="B50" s="19" t="s">
        <v>78</v>
      </c>
      <c r="C50" s="22" t="s">
        <v>277</v>
      </c>
      <c r="D50" s="32" t="s">
        <v>24</v>
      </c>
      <c r="E50" s="12">
        <f>SUMIF(CRONO!B$11:B$439,B50,CRONO!G$11:G$439)</f>
        <v>30218.92</v>
      </c>
      <c r="F50" s="278">
        <f t="shared" si="0"/>
        <v>3.0437970936532874E-3</v>
      </c>
      <c r="G50" s="279">
        <f>SUM(F$11:F50)</f>
        <v>0.9092566684549297</v>
      </c>
      <c r="H50" s="279" t="s">
        <v>707</v>
      </c>
      <c r="I50" s="279" t="s">
        <v>707</v>
      </c>
      <c r="J50" s="607" t="str">
        <f t="shared" si="3"/>
        <v>AO 157 980</v>
      </c>
    </row>
    <row r="51" spans="1:10" s="5" customFormat="1" x14ac:dyDescent="0.25">
      <c r="A51" s="42" t="s">
        <v>476</v>
      </c>
      <c r="B51" s="19" t="s">
        <v>104</v>
      </c>
      <c r="C51" s="22" t="s">
        <v>189</v>
      </c>
      <c r="D51" s="32" t="s">
        <v>22</v>
      </c>
      <c r="E51" s="12">
        <f>SUMIF(CRONO!B$11:B$439,B51,CRONO!G$11:G$439)</f>
        <v>33516.519999999997</v>
      </c>
      <c r="F51" s="278">
        <f t="shared" si="0"/>
        <v>3.375947458260331E-3</v>
      </c>
      <c r="G51" s="279">
        <f>SUM(F$11:F51)</f>
        <v>0.91263261591319</v>
      </c>
      <c r="H51" s="279" t="s">
        <v>1305</v>
      </c>
      <c r="I51" s="279" t="s">
        <v>1305</v>
      </c>
      <c r="J51" s="607" t="str">
        <f t="shared" si="3"/>
        <v>A1 006 827</v>
      </c>
    </row>
    <row r="52" spans="1:10" s="5" customFormat="1" ht="25.5" x14ac:dyDescent="0.25">
      <c r="A52" s="42" t="s">
        <v>477</v>
      </c>
      <c r="B52" s="19" t="s">
        <v>81</v>
      </c>
      <c r="C52" s="22" t="s">
        <v>278</v>
      </c>
      <c r="D52" s="32" t="s">
        <v>24</v>
      </c>
      <c r="E52" s="12">
        <f>SUMIF(CRONO!B$11:B$439,B52,CRONO!G$11:G$439)</f>
        <v>28760.73</v>
      </c>
      <c r="F52" s="278">
        <f t="shared" si="0"/>
        <v>2.8969210807450073E-3</v>
      </c>
      <c r="G52" s="279">
        <f>SUM(F$11:F52)</f>
        <v>0.91552953699393502</v>
      </c>
      <c r="H52" s="279" t="s">
        <v>707</v>
      </c>
      <c r="I52" s="279" t="s">
        <v>707</v>
      </c>
      <c r="J52" s="607" t="str">
        <f t="shared" si="3"/>
        <v>AO 157 980</v>
      </c>
    </row>
    <row r="53" spans="1:10" s="5" customFormat="1" ht="25.5" x14ac:dyDescent="0.25">
      <c r="A53" s="42" t="s">
        <v>478</v>
      </c>
      <c r="B53" s="19">
        <v>9825</v>
      </c>
      <c r="C53" s="22" t="s">
        <v>804</v>
      </c>
      <c r="D53" s="32" t="s">
        <v>24</v>
      </c>
      <c r="E53" s="12">
        <f>SUMIF(CRONO!B$11:B$439,B53,CRONO!G$11:G$439)</f>
        <v>21256.2</v>
      </c>
      <c r="F53" s="278">
        <f t="shared" si="0"/>
        <v>2.1410281963125423E-3</v>
      </c>
      <c r="G53" s="279">
        <f>SUM(F$11:F53)</f>
        <v>0.91767056519024759</v>
      </c>
      <c r="H53" s="279" t="s">
        <v>428</v>
      </c>
      <c r="I53" s="279" t="e">
        <v>#N/A</v>
      </c>
      <c r="J53" s="607" t="str">
        <f t="shared" si="3"/>
        <v>A1 006 821</v>
      </c>
    </row>
    <row r="54" spans="1:10" s="5" customFormat="1" ht="25.5" x14ac:dyDescent="0.25">
      <c r="A54" s="42" t="s">
        <v>479</v>
      </c>
      <c r="B54" s="19" t="s">
        <v>80</v>
      </c>
      <c r="C54" s="22" t="s">
        <v>276</v>
      </c>
      <c r="D54" s="32" t="s">
        <v>24</v>
      </c>
      <c r="E54" s="12">
        <f>SUMIF(CRONO!B$11:B$439,B54,CRONO!G$11:G$439)</f>
        <v>27834.97</v>
      </c>
      <c r="F54" s="278">
        <f t="shared" si="0"/>
        <v>2.80367401574664E-3</v>
      </c>
      <c r="G54" s="279">
        <f>SUM(F$11:F54)</f>
        <v>0.92047423920599425</v>
      </c>
      <c r="H54" s="279" t="s">
        <v>707</v>
      </c>
      <c r="I54" s="279" t="s">
        <v>707</v>
      </c>
      <c r="J54" s="607" t="str">
        <f t="shared" si="3"/>
        <v>AO 157 980</v>
      </c>
    </row>
    <row r="55" spans="1:10" s="5" customFormat="1" ht="25.5" x14ac:dyDescent="0.25">
      <c r="A55" s="42" t="s">
        <v>480</v>
      </c>
      <c r="B55" s="19" t="s">
        <v>837</v>
      </c>
      <c r="C55" s="22" t="s">
        <v>110</v>
      </c>
      <c r="D55" s="32" t="s">
        <v>24</v>
      </c>
      <c r="E55" s="12">
        <f>SUMIF(CRONO!B$11:B$439,B55,CRONO!G$11:G$439)</f>
        <v>39165.189999999995</v>
      </c>
      <c r="F55" s="278">
        <f t="shared" si="0"/>
        <v>3.9449090667164404E-3</v>
      </c>
      <c r="G55" s="279">
        <f>SUM(F$11:F55)</f>
        <v>0.92441914827271066</v>
      </c>
      <c r="H55" s="279" t="s">
        <v>396</v>
      </c>
      <c r="I55" s="279" t="s">
        <v>396</v>
      </c>
      <c r="J55" s="607" t="str">
        <f t="shared" si="3"/>
        <v>AO 157 956</v>
      </c>
    </row>
    <row r="56" spans="1:10" s="5" customFormat="1" ht="38.25" x14ac:dyDescent="0.25">
      <c r="A56" s="42" t="s">
        <v>481</v>
      </c>
      <c r="B56" s="19" t="s">
        <v>839</v>
      </c>
      <c r="C56" s="22" t="s">
        <v>840</v>
      </c>
      <c r="D56" s="32" t="s">
        <v>24</v>
      </c>
      <c r="E56" s="12">
        <f>SUMIF(CRONO!B$11:B$439,B56,CRONO!G$11:G$439)</f>
        <v>32133.78</v>
      </c>
      <c r="F56" s="278">
        <f t="shared" si="0"/>
        <v>3.2366711375553503E-3</v>
      </c>
      <c r="G56" s="279">
        <f>SUM(F$11:F56)</f>
        <v>0.92765581941026598</v>
      </c>
      <c r="H56" s="279" t="s">
        <v>1307</v>
      </c>
      <c r="I56" s="279" t="s">
        <v>1307</v>
      </c>
      <c r="J56" s="607" t="str">
        <f t="shared" si="3"/>
        <v>AO 159 665</v>
      </c>
    </row>
    <row r="57" spans="1:10" s="5" customFormat="1" ht="25.5" x14ac:dyDescent="0.25">
      <c r="A57" s="42" t="s">
        <v>482</v>
      </c>
      <c r="B57" s="19" t="s">
        <v>79</v>
      </c>
      <c r="C57" s="22" t="s">
        <v>279</v>
      </c>
      <c r="D57" s="32" t="s">
        <v>24</v>
      </c>
      <c r="E57" s="12">
        <f>SUMIF(CRONO!B$11:B$439,B57,CRONO!G$11:G$439)</f>
        <v>27332.41</v>
      </c>
      <c r="F57" s="278">
        <f t="shared" si="0"/>
        <v>2.753053720005217E-3</v>
      </c>
      <c r="G57" s="279">
        <f>SUM(F$11:F57)</f>
        <v>0.93040887313027121</v>
      </c>
      <c r="H57" s="279" t="s">
        <v>707</v>
      </c>
      <c r="I57" s="279" t="s">
        <v>707</v>
      </c>
      <c r="J57" s="607" t="str">
        <f t="shared" si="3"/>
        <v>AO 157 980</v>
      </c>
    </row>
    <row r="58" spans="1:10" s="5" customFormat="1" x14ac:dyDescent="0.25">
      <c r="A58" s="42" t="s">
        <v>483</v>
      </c>
      <c r="B58" s="19" t="s">
        <v>99</v>
      </c>
      <c r="C58" s="22" t="s">
        <v>100</v>
      </c>
      <c r="D58" s="32" t="s">
        <v>24</v>
      </c>
      <c r="E58" s="12">
        <f>SUMIF(CRONO!B$11:B$439,B58,CRONO!G$11:G$439)</f>
        <v>25751.279999999999</v>
      </c>
      <c r="F58" s="278">
        <f t="shared" si="0"/>
        <v>2.5937945903378424E-3</v>
      </c>
      <c r="G58" s="279">
        <f>SUM(F$11:F58)</f>
        <v>0.93300266772060902</v>
      </c>
      <c r="H58" s="279" t="s">
        <v>393</v>
      </c>
      <c r="I58" s="279" t="s">
        <v>393</v>
      </c>
      <c r="J58" s="607" t="str">
        <f t="shared" si="3"/>
        <v>AO 159 428</v>
      </c>
    </row>
    <row r="59" spans="1:10" s="5" customFormat="1" ht="25.5" x14ac:dyDescent="0.25">
      <c r="A59" s="42" t="s">
        <v>484</v>
      </c>
      <c r="B59" s="19" t="s">
        <v>40</v>
      </c>
      <c r="C59" s="22" t="s">
        <v>743</v>
      </c>
      <c r="D59" s="32" t="s">
        <v>24</v>
      </c>
      <c r="E59" s="12">
        <f>SUMIF(CRONO!B$11:B$439,B59,CRONO!G$11:G$439)</f>
        <v>27817.73</v>
      </c>
      <c r="F59" s="278">
        <f t="shared" si="0"/>
        <v>2.8019375188137719E-3</v>
      </c>
      <c r="G59" s="279">
        <f>SUM(F$11:F59)</f>
        <v>0.93580460523942277</v>
      </c>
      <c r="H59" s="279" t="s">
        <v>400</v>
      </c>
      <c r="I59" s="279" t="s">
        <v>400</v>
      </c>
      <c r="J59" s="607" t="str">
        <f t="shared" si="3"/>
        <v>AO 159 886</v>
      </c>
    </row>
    <row r="60" spans="1:10" s="5" customFormat="1" ht="25.5" x14ac:dyDescent="0.25">
      <c r="A60" s="42" t="s">
        <v>485</v>
      </c>
      <c r="B60" s="19">
        <v>1858</v>
      </c>
      <c r="C60" s="22" t="s">
        <v>758</v>
      </c>
      <c r="D60" s="32" t="s">
        <v>5</v>
      </c>
      <c r="E60" s="12">
        <f>SUMIF(CRONO!B$11:B$439,B60,CRONO!G$11:G$439)</f>
        <v>7975.06</v>
      </c>
      <c r="F60" s="278">
        <f t="shared" si="0"/>
        <v>8.03286962264389E-4</v>
      </c>
      <c r="G60" s="279">
        <f>SUM(F$11:F60)</f>
        <v>0.93660789220168716</v>
      </c>
      <c r="H60" s="279" t="s">
        <v>428</v>
      </c>
      <c r="I60" s="279" t="e">
        <v>#N/A</v>
      </c>
      <c r="J60" s="607" t="str">
        <f t="shared" si="3"/>
        <v>A1 006 821</v>
      </c>
    </row>
    <row r="61" spans="1:10" s="5" customFormat="1" ht="25.5" x14ac:dyDescent="0.25">
      <c r="A61" s="42" t="s">
        <v>486</v>
      </c>
      <c r="B61" s="19">
        <v>6106</v>
      </c>
      <c r="C61" s="22" t="s">
        <v>845</v>
      </c>
      <c r="D61" s="32" t="s">
        <v>22</v>
      </c>
      <c r="E61" s="12">
        <f>SUMIF(CRONO!B$11:B$439,B61,CRONO!G$11:G$439)</f>
        <v>13923.96</v>
      </c>
      <c r="F61" s="278">
        <f t="shared" si="0"/>
        <v>1.4024892014719464E-3</v>
      </c>
      <c r="G61" s="279">
        <f>SUM(F$11:F61)</f>
        <v>0.93801038140315907</v>
      </c>
      <c r="H61" s="279" t="s">
        <v>428</v>
      </c>
      <c r="I61" s="279" t="e">
        <v>#N/A</v>
      </c>
      <c r="J61" s="607" t="str">
        <f t="shared" si="3"/>
        <v>A1 006 821</v>
      </c>
    </row>
    <row r="62" spans="1:10" s="5" customFormat="1" x14ac:dyDescent="0.25">
      <c r="A62" s="42" t="s">
        <v>487</v>
      </c>
      <c r="B62" s="19" t="s">
        <v>97</v>
      </c>
      <c r="C62" s="22" t="s">
        <v>745</v>
      </c>
      <c r="D62" s="32" t="s">
        <v>24</v>
      </c>
      <c r="E62" s="12">
        <f>SUMIF(CRONO!B$11:B$439,B62,CRONO!G$11:G$439)</f>
        <v>21276.62</v>
      </c>
      <c r="F62" s="278">
        <f t="shared" si="0"/>
        <v>2.1430849983641179E-3</v>
      </c>
      <c r="G62" s="279">
        <f>SUM(F$11:F62)</f>
        <v>0.9401534664015232</v>
      </c>
      <c r="H62" s="279" t="s">
        <v>393</v>
      </c>
      <c r="I62" s="279" t="s">
        <v>393</v>
      </c>
      <c r="J62" s="607" t="str">
        <f t="shared" si="3"/>
        <v>AO 159 428</v>
      </c>
    </row>
    <row r="63" spans="1:10" s="5" customFormat="1" ht="25.5" x14ac:dyDescent="0.25">
      <c r="A63" s="42" t="s">
        <v>488</v>
      </c>
      <c r="B63" s="19" t="s">
        <v>815</v>
      </c>
      <c r="C63" s="22" t="s">
        <v>816</v>
      </c>
      <c r="D63" s="32" t="s">
        <v>24</v>
      </c>
      <c r="E63" s="12">
        <f>SUMIF(CRONO!B$11:B$439,B63,CRONO!G$11:G$439)</f>
        <v>18909.919999999998</v>
      </c>
      <c r="F63" s="278">
        <f t="shared" si="0"/>
        <v>1.9046994246391389E-3</v>
      </c>
      <c r="G63" s="279">
        <f>SUM(F$11:F63)</f>
        <v>0.94205816582616231</v>
      </c>
      <c r="H63" s="279" t="s">
        <v>396</v>
      </c>
      <c r="I63" s="279" t="s">
        <v>396</v>
      </c>
      <c r="J63" s="607" t="str">
        <f t="shared" si="3"/>
        <v>AO 157 956</v>
      </c>
    </row>
    <row r="64" spans="1:10" s="5" customFormat="1" ht="25.5" x14ac:dyDescent="0.25">
      <c r="A64" s="42" t="s">
        <v>489</v>
      </c>
      <c r="B64" s="19" t="s">
        <v>234</v>
      </c>
      <c r="C64" s="22" t="s">
        <v>744</v>
      </c>
      <c r="D64" s="32" t="s">
        <v>24</v>
      </c>
      <c r="E64" s="12">
        <f>SUMIF(CRONO!B$11:B$439,B64,CRONO!G$11:G$439)</f>
        <v>22803.15</v>
      </c>
      <c r="F64" s="278">
        <f t="shared" si="0"/>
        <v>2.2968445495782103E-3</v>
      </c>
      <c r="G64" s="279">
        <f>SUM(F$11:F64)</f>
        <v>0.94435501037574054</v>
      </c>
      <c r="H64" s="279" t="s">
        <v>400</v>
      </c>
      <c r="I64" s="279" t="s">
        <v>400</v>
      </c>
      <c r="J64" s="607" t="str">
        <f t="shared" si="3"/>
        <v>AO 159 886</v>
      </c>
    </row>
    <row r="65" spans="1:10" s="5" customFormat="1" ht="25.5" x14ac:dyDescent="0.25">
      <c r="A65" s="42" t="s">
        <v>490</v>
      </c>
      <c r="B65" s="19" t="s">
        <v>157</v>
      </c>
      <c r="C65" s="22" t="s">
        <v>767</v>
      </c>
      <c r="D65" s="32" t="s">
        <v>5</v>
      </c>
      <c r="E65" s="12">
        <f>SUMIF(CRONO!B$11:B$439,B65,CRONO!G$11:G$439)</f>
        <v>28869.21</v>
      </c>
      <c r="F65" s="278">
        <f t="shared" si="0"/>
        <v>2.9078477157379028E-3</v>
      </c>
      <c r="G65" s="279">
        <f>SUM(F$11:F65)</f>
        <v>0.94726285809147848</v>
      </c>
      <c r="H65" s="279" t="s">
        <v>396</v>
      </c>
      <c r="I65" s="279" t="s">
        <v>396</v>
      </c>
      <c r="J65" s="607" t="str">
        <f t="shared" si="3"/>
        <v>AO 157 956</v>
      </c>
    </row>
    <row r="66" spans="1:10" s="5" customFormat="1" ht="25.5" x14ac:dyDescent="0.25">
      <c r="A66" s="42" t="s">
        <v>491</v>
      </c>
      <c r="B66" s="19" t="s">
        <v>124</v>
      </c>
      <c r="C66" s="22" t="s">
        <v>125</v>
      </c>
      <c r="D66" s="32" t="s">
        <v>22</v>
      </c>
      <c r="E66" s="12">
        <f>SUMIF(CRONO!B$11:B$439,B66,CRONO!G$11:G$439)</f>
        <v>17157.57</v>
      </c>
      <c r="F66" s="278">
        <f t="shared" si="0"/>
        <v>1.7281941810015989E-3</v>
      </c>
      <c r="G66" s="279">
        <f>SUM(F$11:F66)</f>
        <v>0.94899105227248004</v>
      </c>
      <c r="H66" s="279" t="s">
        <v>1500</v>
      </c>
      <c r="I66" s="279" t="s">
        <v>1500</v>
      </c>
      <c r="J66" s="607" t="str">
        <f t="shared" si="3"/>
        <v>AO 157 972</v>
      </c>
    </row>
    <row r="67" spans="1:10" s="5" customFormat="1" ht="25.5" x14ac:dyDescent="0.25">
      <c r="A67" s="42" t="s">
        <v>492</v>
      </c>
      <c r="B67" s="19" t="s">
        <v>248</v>
      </c>
      <c r="C67" s="22" t="s">
        <v>823</v>
      </c>
      <c r="D67" s="32" t="s">
        <v>24</v>
      </c>
      <c r="E67" s="12">
        <f>SUMIF(CRONO!B$11:B$439,B67,CRONO!G$11:G$439)</f>
        <v>18743.78</v>
      </c>
      <c r="F67" s="278">
        <f t="shared" si="0"/>
        <v>1.887964993059865E-3</v>
      </c>
      <c r="G67" s="279">
        <f>SUM(F$11:F67)</f>
        <v>0.95087901726553992</v>
      </c>
      <c r="H67" s="279" t="s">
        <v>396</v>
      </c>
      <c r="I67" s="279" t="s">
        <v>396</v>
      </c>
      <c r="J67" s="607" t="str">
        <f t="shared" si="3"/>
        <v>AO 157 956</v>
      </c>
    </row>
    <row r="68" spans="1:10" s="5" customFormat="1" ht="25.5" x14ac:dyDescent="0.25">
      <c r="A68" s="42" t="s">
        <v>493</v>
      </c>
      <c r="B68" s="19" t="s">
        <v>95</v>
      </c>
      <c r="C68" s="22" t="s">
        <v>280</v>
      </c>
      <c r="D68" s="32" t="s">
        <v>24</v>
      </c>
      <c r="E68" s="12">
        <f>SUMIF(CRONO!B$11:B$439,B68,CRONO!G$11:G$439)</f>
        <v>17254.099999999999</v>
      </c>
      <c r="F68" s="278">
        <f t="shared" si="0"/>
        <v>1.7379171536773381E-3</v>
      </c>
      <c r="G68" s="279">
        <f>SUM(F$11:F68)</f>
        <v>0.95261693441921724</v>
      </c>
      <c r="H68" s="279" t="s">
        <v>400</v>
      </c>
      <c r="I68" s="279" t="s">
        <v>400</v>
      </c>
      <c r="J68" s="607" t="str">
        <f t="shared" si="3"/>
        <v>AO 159 886</v>
      </c>
    </row>
    <row r="69" spans="1:10" s="5" customFormat="1" ht="25.5" x14ac:dyDescent="0.25">
      <c r="A69" s="42" t="s">
        <v>494</v>
      </c>
      <c r="B69" s="19" t="s">
        <v>87</v>
      </c>
      <c r="C69" s="22" t="s">
        <v>110</v>
      </c>
      <c r="D69" s="32" t="s">
        <v>54</v>
      </c>
      <c r="E69" s="12">
        <f>SUMIF(CRONO!B$11:B$439,B69,CRONO!G$11:G$439)</f>
        <v>23875.18</v>
      </c>
      <c r="F69" s="278">
        <f t="shared" si="0"/>
        <v>2.4048246427883294E-3</v>
      </c>
      <c r="G69" s="279">
        <f>SUM(F$11:F69)</f>
        <v>0.95502175906200559</v>
      </c>
      <c r="H69" s="279" t="s">
        <v>396</v>
      </c>
      <c r="I69" s="279" t="s">
        <v>396</v>
      </c>
      <c r="J69" s="607" t="str">
        <f t="shared" si="3"/>
        <v>AO 157 956</v>
      </c>
    </row>
    <row r="70" spans="1:10" s="5" customFormat="1" ht="38.25" x14ac:dyDescent="0.25">
      <c r="A70" s="42" t="s">
        <v>495</v>
      </c>
      <c r="B70" s="19" t="s">
        <v>123</v>
      </c>
      <c r="C70" s="22" t="s">
        <v>756</v>
      </c>
      <c r="D70" s="32" t="s">
        <v>24</v>
      </c>
      <c r="E70" s="12">
        <f>SUMIF(CRONO!B$11:B$439,B70,CRONO!G$11:G$439)</f>
        <v>17106.54</v>
      </c>
      <c r="F70" s="278">
        <f t="shared" si="0"/>
        <v>1.7230541903702618E-3</v>
      </c>
      <c r="G70" s="279">
        <f>SUM(F$11:F70)</f>
        <v>0.95674481325237581</v>
      </c>
      <c r="H70" s="279" t="s">
        <v>393</v>
      </c>
      <c r="I70" s="279" t="s">
        <v>393</v>
      </c>
      <c r="J70" s="607" t="str">
        <f t="shared" si="3"/>
        <v>AO 159 428</v>
      </c>
    </row>
    <row r="71" spans="1:10" s="5" customFormat="1" ht="25.5" x14ac:dyDescent="0.25">
      <c r="A71" s="42" t="s">
        <v>496</v>
      </c>
      <c r="B71" s="19" t="s">
        <v>1315</v>
      </c>
      <c r="C71" s="22" t="s">
        <v>1316</v>
      </c>
      <c r="D71" s="32" t="s">
        <v>24</v>
      </c>
      <c r="E71" s="12">
        <f>SUMIF(CRONO!B$11:B$439,B71,CRONO!G$11:G$439)</f>
        <v>15755.63</v>
      </c>
      <c r="F71" s="278">
        <f t="shared" si="0"/>
        <v>1.5869839425987607E-3</v>
      </c>
      <c r="G71" s="279">
        <f>SUM(F$11:F71)</f>
        <v>0.95833179719497452</v>
      </c>
      <c r="H71" s="279" t="s">
        <v>396</v>
      </c>
      <c r="I71" s="279" t="s">
        <v>396</v>
      </c>
      <c r="J71" s="607" t="str">
        <f t="shared" si="3"/>
        <v>AO 157 956</v>
      </c>
    </row>
    <row r="72" spans="1:10" s="5" customFormat="1" ht="25.5" x14ac:dyDescent="0.25">
      <c r="A72" s="42" t="s">
        <v>497</v>
      </c>
      <c r="B72" s="19" t="s">
        <v>7</v>
      </c>
      <c r="C72" s="22" t="s">
        <v>47</v>
      </c>
      <c r="D72" s="32" t="s">
        <v>24</v>
      </c>
      <c r="E72" s="12">
        <f>SUMIF(CRONO!B$11:B$439,B72,CRONO!G$11:G$439)</f>
        <v>17107.68</v>
      </c>
      <c r="F72" s="278">
        <f t="shared" si="0"/>
        <v>1.7231690167335721E-3</v>
      </c>
      <c r="G72" s="279">
        <f>SUM(F$11:F72)</f>
        <v>0.96005496621170805</v>
      </c>
      <c r="H72" s="279" t="s">
        <v>400</v>
      </c>
      <c r="I72" s="279" t="s">
        <v>400</v>
      </c>
      <c r="J72" s="607" t="str">
        <f t="shared" si="3"/>
        <v>AO 159 886</v>
      </c>
    </row>
    <row r="73" spans="1:10" s="5" customFormat="1" x14ac:dyDescent="0.25">
      <c r="A73" s="42" t="s">
        <v>498</v>
      </c>
      <c r="B73" s="19" t="s">
        <v>101</v>
      </c>
      <c r="C73" s="22" t="s">
        <v>102</v>
      </c>
      <c r="D73" s="32" t="s">
        <v>24</v>
      </c>
      <c r="E73" s="12">
        <f>SUMIF(CRONO!B$11:B$439,B73,CRONO!G$11:G$439)</f>
        <v>14803.94</v>
      </c>
      <c r="F73" s="278">
        <f t="shared" si="0"/>
        <v>1.4911250814594846E-3</v>
      </c>
      <c r="G73" s="279">
        <f>SUM(F$11:F73)</f>
        <v>0.96154609129316748</v>
      </c>
      <c r="H73" s="279" t="s">
        <v>393</v>
      </c>
      <c r="I73" s="279" t="s">
        <v>393</v>
      </c>
      <c r="J73" s="607" t="str">
        <f t="shared" si="3"/>
        <v>AO 159 428</v>
      </c>
    </row>
    <row r="74" spans="1:10" s="5" customFormat="1" ht="25.5" x14ac:dyDescent="0.25">
      <c r="A74" s="42" t="s">
        <v>499</v>
      </c>
      <c r="B74" s="19">
        <v>20095</v>
      </c>
      <c r="C74" s="22" t="s">
        <v>759</v>
      </c>
      <c r="D74" s="32" t="s">
        <v>22</v>
      </c>
      <c r="E74" s="12">
        <f>SUMIF(CRONO!B$11:B$439,B74,CRONO!G$11:G$439)</f>
        <v>5136.08</v>
      </c>
      <c r="F74" s="278">
        <f t="shared" si="0"/>
        <v>5.1733104216731694E-4</v>
      </c>
      <c r="G74" s="279">
        <f>SUM(F$11:F74)</f>
        <v>0.96206342233533482</v>
      </c>
      <c r="H74" s="279" t="s">
        <v>428</v>
      </c>
      <c r="I74" s="279" t="e">
        <v>#N/A</v>
      </c>
      <c r="J74" s="607" t="str">
        <f t="shared" si="3"/>
        <v>A1 006 821</v>
      </c>
    </row>
    <row r="75" spans="1:10" s="5" customFormat="1" ht="25.5" x14ac:dyDescent="0.25">
      <c r="A75" s="42" t="s">
        <v>500</v>
      </c>
      <c r="B75" s="19" t="s">
        <v>19</v>
      </c>
      <c r="C75" s="22" t="s">
        <v>20</v>
      </c>
      <c r="D75" s="32" t="s">
        <v>5</v>
      </c>
      <c r="E75" s="12">
        <f>SUMIF(CRONO!B$11:B$439,B75,CRONO!G$11:G$439)</f>
        <v>14181.07</v>
      </c>
      <c r="F75" s="278">
        <f t="shared" si="0"/>
        <v>1.4283865753936219E-3</v>
      </c>
      <c r="G75" s="279">
        <f>SUM(F$11:F75)</f>
        <v>0.96349180891072839</v>
      </c>
      <c r="H75" s="279" t="s">
        <v>393</v>
      </c>
      <c r="I75" s="279" t="s">
        <v>393</v>
      </c>
      <c r="J75" s="607" t="str">
        <f t="shared" si="3"/>
        <v>AO 159 428</v>
      </c>
    </row>
    <row r="76" spans="1:10" s="5" customFormat="1" ht="51" x14ac:dyDescent="0.25">
      <c r="A76" s="42" t="s">
        <v>501</v>
      </c>
      <c r="B76" s="19" t="s">
        <v>28</v>
      </c>
      <c r="C76" s="22" t="s">
        <v>766</v>
      </c>
      <c r="D76" s="32" t="s">
        <v>24</v>
      </c>
      <c r="E76" s="12">
        <f>SUMIF(CRONO!B$11:B$439,B76,CRONO!G$11:G$439)</f>
        <v>12736.4</v>
      </c>
      <c r="F76" s="278">
        <f t="shared" ref="F76:F139" si="4">E76/E$289</f>
        <v>1.2828723628642497E-3</v>
      </c>
      <c r="G76" s="279">
        <f>SUM(F$11:F76)</f>
        <v>0.96477468127359267</v>
      </c>
      <c r="H76" s="279" t="s">
        <v>433</v>
      </c>
      <c r="I76" s="279" t="s">
        <v>433</v>
      </c>
      <c r="J76" s="607" t="str">
        <f t="shared" si="3"/>
        <v>A1 006 823</v>
      </c>
    </row>
    <row r="77" spans="1:10" s="5" customFormat="1" ht="38.25" x14ac:dyDescent="0.25">
      <c r="A77" s="42" t="s">
        <v>502</v>
      </c>
      <c r="B77" s="19" t="s">
        <v>215</v>
      </c>
      <c r="C77" s="22" t="s">
        <v>770</v>
      </c>
      <c r="D77" s="32" t="s">
        <v>24</v>
      </c>
      <c r="E77" s="12">
        <f>SUMIF(CRONO!B$11:B$439,B77,CRONO!G$11:G$439)</f>
        <v>13624.88</v>
      </c>
      <c r="F77" s="278">
        <f t="shared" si="4"/>
        <v>1.3723644043326102E-3</v>
      </c>
      <c r="G77" s="279">
        <f>SUM(F$11:F77)</f>
        <v>0.96614704567792531</v>
      </c>
      <c r="H77" s="279" t="s">
        <v>393</v>
      </c>
      <c r="I77" s="279" t="s">
        <v>393</v>
      </c>
      <c r="J77" s="607" t="str">
        <f t="shared" si="3"/>
        <v>AO 159 428</v>
      </c>
    </row>
    <row r="78" spans="1:10" s="5" customFormat="1" ht="38.25" x14ac:dyDescent="0.25">
      <c r="A78" s="42" t="s">
        <v>503</v>
      </c>
      <c r="B78" s="19" t="s">
        <v>45</v>
      </c>
      <c r="C78" s="22" t="s">
        <v>263</v>
      </c>
      <c r="D78" s="32" t="s">
        <v>22</v>
      </c>
      <c r="E78" s="12">
        <f>SUMIF(CRONO!B$11:B$439,B78,CRONO!G$11:G$439)</f>
        <v>10840.19</v>
      </c>
      <c r="F78" s="278">
        <f t="shared" si="4"/>
        <v>1.091876837975991E-3</v>
      </c>
      <c r="G78" s="279">
        <f>SUM(F$11:F78)</f>
        <v>0.96723892251590127</v>
      </c>
      <c r="H78" s="279" t="s">
        <v>400</v>
      </c>
      <c r="I78" s="279" t="s">
        <v>400</v>
      </c>
      <c r="J78" s="607" t="str">
        <f t="shared" si="3"/>
        <v>AO 159 886</v>
      </c>
    </row>
    <row r="79" spans="1:10" s="5" customFormat="1" ht="25.5" x14ac:dyDescent="0.25">
      <c r="A79" s="42" t="s">
        <v>504</v>
      </c>
      <c r="B79" s="19">
        <v>9817</v>
      </c>
      <c r="C79" s="22" t="s">
        <v>802</v>
      </c>
      <c r="D79" s="32" t="s">
        <v>5</v>
      </c>
      <c r="E79" s="12">
        <f>SUMIF(CRONO!B$11:B$439,B79,CRONO!G$11:G$439)</f>
        <v>9605.34</v>
      </c>
      <c r="F79" s="278">
        <f t="shared" si="4"/>
        <v>9.6749671978851892E-4</v>
      </c>
      <c r="G79" s="279">
        <f>SUM(F$11:F79)</f>
        <v>0.96820641923568984</v>
      </c>
      <c r="H79" s="279" t="s">
        <v>428</v>
      </c>
      <c r="I79" s="279" t="e">
        <v>#N/A</v>
      </c>
      <c r="J79" s="607" t="str">
        <f t="shared" si="3"/>
        <v>A1 006 821</v>
      </c>
    </row>
    <row r="80" spans="1:10" s="5" customFormat="1" ht="51" x14ac:dyDescent="0.25">
      <c r="A80" s="42" t="s">
        <v>505</v>
      </c>
      <c r="B80" s="19" t="s">
        <v>313</v>
      </c>
      <c r="C80" s="22" t="s">
        <v>294</v>
      </c>
      <c r="D80" s="32" t="s">
        <v>5</v>
      </c>
      <c r="E80" s="12">
        <f>SUMIF(CRONO!B$11:B$439,B80,CRONO!G$11:G$439)</f>
        <v>10027.58</v>
      </c>
      <c r="F80" s="278">
        <f t="shared" si="4"/>
        <v>1.0100267931605707E-3</v>
      </c>
      <c r="G80" s="279">
        <f>SUM(F$11:F80)</f>
        <v>0.96921644602885038</v>
      </c>
      <c r="H80" s="279" t="s">
        <v>400</v>
      </c>
      <c r="I80" s="279" t="s">
        <v>400</v>
      </c>
      <c r="J80" s="607" t="str">
        <f t="shared" si="3"/>
        <v>AO 159 886</v>
      </c>
    </row>
    <row r="81" spans="1:10" s="5" customFormat="1" ht="51" x14ac:dyDescent="0.25">
      <c r="A81" s="42" t="s">
        <v>506</v>
      </c>
      <c r="B81" s="19" t="s">
        <v>152</v>
      </c>
      <c r="C81" s="22" t="s">
        <v>267</v>
      </c>
      <c r="D81" s="32" t="s">
        <v>22</v>
      </c>
      <c r="E81" s="12">
        <f>SUMIF(CRONO!B$11:B$439,B81,CRONO!G$11:G$439)</f>
        <v>11942.12</v>
      </c>
      <c r="F81" s="278">
        <f t="shared" si="4"/>
        <v>1.2028686051010029E-3</v>
      </c>
      <c r="G81" s="279">
        <f>SUM(F$11:F81)</f>
        <v>0.97041931463395137</v>
      </c>
      <c r="H81" s="279" t="s">
        <v>433</v>
      </c>
      <c r="I81" s="279" t="s">
        <v>433</v>
      </c>
      <c r="J81" s="607" t="str">
        <f t="shared" si="3"/>
        <v>A1 006 823</v>
      </c>
    </row>
    <row r="82" spans="1:10" s="5" customFormat="1" ht="25.5" x14ac:dyDescent="0.25">
      <c r="A82" s="42" t="s">
        <v>507</v>
      </c>
      <c r="B82" s="19" t="s">
        <v>246</v>
      </c>
      <c r="C82" s="22" t="s">
        <v>247</v>
      </c>
      <c r="D82" s="32" t="s">
        <v>24</v>
      </c>
      <c r="E82" s="12">
        <f>SUMIF(CRONO!B$11:B$439,B82,CRONO!G$11:G$439)</f>
        <v>10751.12</v>
      </c>
      <c r="F82" s="278">
        <f t="shared" si="4"/>
        <v>1.0829052729057734E-3</v>
      </c>
      <c r="G82" s="279">
        <f>SUM(F$11:F82)</f>
        <v>0.97150221990685715</v>
      </c>
      <c r="H82" s="279" t="s">
        <v>400</v>
      </c>
      <c r="I82" s="279" t="s">
        <v>400</v>
      </c>
      <c r="J82" s="607" t="str">
        <f t="shared" si="3"/>
        <v>AO 159 886</v>
      </c>
    </row>
    <row r="83" spans="1:10" s="5" customFormat="1" ht="51" x14ac:dyDescent="0.25">
      <c r="A83" s="42" t="s">
        <v>508</v>
      </c>
      <c r="B83" s="19" t="s">
        <v>912</v>
      </c>
      <c r="C83" s="22" t="s">
        <v>913</v>
      </c>
      <c r="D83" s="32" t="s">
        <v>5</v>
      </c>
      <c r="E83" s="12">
        <f>SUMIF(CRONO!B$11:B$439,B83,CRONO!G$11:G$439)</f>
        <v>9884.7800000000007</v>
      </c>
      <c r="F83" s="278">
        <f t="shared" si="4"/>
        <v>9.9564328028275474E-4</v>
      </c>
      <c r="G83" s="279">
        <f>SUM(F$11:F83)</f>
        <v>0.97249786318713993</v>
      </c>
      <c r="H83" s="279" t="s">
        <v>1501</v>
      </c>
      <c r="I83" s="279" t="e">
        <v>#N/A</v>
      </c>
      <c r="J83" s="607" t="str">
        <f t="shared" si="3"/>
        <v>A1 006 825</v>
      </c>
    </row>
    <row r="84" spans="1:10" s="5" customFormat="1" ht="25.5" x14ac:dyDescent="0.25">
      <c r="A84" s="42" t="s">
        <v>509</v>
      </c>
      <c r="B84" s="19" t="s">
        <v>245</v>
      </c>
      <c r="C84" s="22" t="s">
        <v>254</v>
      </c>
      <c r="D84" s="32" t="s">
        <v>24</v>
      </c>
      <c r="E84" s="12">
        <f>SUMIF(CRONO!B$11:B$439,B84,CRONO!G$11:G$439)</f>
        <v>9314.84</v>
      </c>
      <c r="F84" s="278">
        <f t="shared" si="4"/>
        <v>9.3823614212041294E-4</v>
      </c>
      <c r="G84" s="279">
        <f>SUM(F$11:F84)</f>
        <v>0.97343609932926034</v>
      </c>
      <c r="H84" s="279" t="s">
        <v>396</v>
      </c>
      <c r="I84" s="279" t="s">
        <v>396</v>
      </c>
      <c r="J84" s="607" t="str">
        <f t="shared" si="3"/>
        <v>AO 157 956</v>
      </c>
    </row>
    <row r="85" spans="1:10" s="5" customFormat="1" ht="25.5" x14ac:dyDescent="0.25">
      <c r="A85" s="42" t="s">
        <v>510</v>
      </c>
      <c r="B85" s="19" t="s">
        <v>163</v>
      </c>
      <c r="C85" s="22" t="s">
        <v>164</v>
      </c>
      <c r="D85" s="32" t="s">
        <v>24</v>
      </c>
      <c r="E85" s="12">
        <f>SUMIF(CRONO!B$11:B$439,B85,CRONO!G$11:G$439)</f>
        <v>10275.719999999999</v>
      </c>
      <c r="F85" s="278">
        <f t="shared" si="4"/>
        <v>1.0350206649077781E-3</v>
      </c>
      <c r="G85" s="279">
        <f>SUM(F$11:F85)</f>
        <v>0.97447111999416813</v>
      </c>
      <c r="H85" s="279" t="s">
        <v>393</v>
      </c>
      <c r="I85" s="279" t="s">
        <v>393</v>
      </c>
      <c r="J85" s="607" t="str">
        <f t="shared" si="3"/>
        <v>AO 159 428</v>
      </c>
    </row>
    <row r="86" spans="1:10" s="5" customFormat="1" x14ac:dyDescent="0.25">
      <c r="A86" s="42" t="s">
        <v>511</v>
      </c>
      <c r="B86" s="19" t="s">
        <v>42</v>
      </c>
      <c r="C86" s="22" t="s">
        <v>755</v>
      </c>
      <c r="D86" s="32" t="s">
        <v>24</v>
      </c>
      <c r="E86" s="12">
        <f>SUMIF(CRONO!B$11:B$439,B86,CRONO!G$11:G$439)</f>
        <v>9620.2199999999993</v>
      </c>
      <c r="F86" s="278">
        <f t="shared" si="4"/>
        <v>9.6899550600435848E-4</v>
      </c>
      <c r="G86" s="279">
        <f>SUM(F$11:F86)</f>
        <v>0.97544011550017251</v>
      </c>
      <c r="H86" s="279" t="s">
        <v>393</v>
      </c>
      <c r="I86" s="279" t="s">
        <v>393</v>
      </c>
      <c r="J86" s="607" t="str">
        <f t="shared" si="3"/>
        <v>AO 159 428</v>
      </c>
    </row>
    <row r="87" spans="1:10" s="5" customFormat="1" ht="38.25" x14ac:dyDescent="0.25">
      <c r="A87" s="42" t="s">
        <v>512</v>
      </c>
      <c r="B87" s="19" t="s">
        <v>339</v>
      </c>
      <c r="C87" s="22" t="s">
        <v>765</v>
      </c>
      <c r="D87" s="32" t="s">
        <v>22</v>
      </c>
      <c r="E87" s="12">
        <f>SUMIF(CRONO!B$11:B$439,B87,CRONO!G$11:G$439)</f>
        <v>11336.400000000001</v>
      </c>
      <c r="F87" s="278">
        <f t="shared" si="4"/>
        <v>1.1418575307287995E-3</v>
      </c>
      <c r="G87" s="279">
        <f>SUM(F$11:F87)</f>
        <v>0.97658197303090133</v>
      </c>
      <c r="H87" s="279" t="s">
        <v>1305</v>
      </c>
      <c r="I87" s="279" t="s">
        <v>1305</v>
      </c>
      <c r="J87" s="607" t="str">
        <f t="shared" si="3"/>
        <v>A1 006 827</v>
      </c>
    </row>
    <row r="88" spans="1:10" s="5" customFormat="1" ht="25.5" x14ac:dyDescent="0.25">
      <c r="A88" s="42" t="s">
        <v>513</v>
      </c>
      <c r="B88" s="19" t="s">
        <v>27</v>
      </c>
      <c r="C88" s="22" t="s">
        <v>103</v>
      </c>
      <c r="D88" s="32" t="s">
        <v>5</v>
      </c>
      <c r="E88" s="12">
        <f>SUMIF(CRONO!B$11:B$439,B88,CRONO!G$11:G$439)</f>
        <v>6726.21</v>
      </c>
      <c r="F88" s="278">
        <f t="shared" si="4"/>
        <v>6.7749669575556241E-4</v>
      </c>
      <c r="G88" s="279">
        <f>SUM(F$11:F88)</f>
        <v>0.97725946972665689</v>
      </c>
      <c r="H88" s="279" t="s">
        <v>1305</v>
      </c>
      <c r="I88" s="279" t="s">
        <v>1305</v>
      </c>
      <c r="J88" s="607" t="str">
        <f t="shared" si="3"/>
        <v>A1 006 827</v>
      </c>
    </row>
    <row r="89" spans="1:10" s="5" customFormat="1" ht="25.5" x14ac:dyDescent="0.25">
      <c r="A89" s="42" t="s">
        <v>514</v>
      </c>
      <c r="B89" s="19" t="s">
        <v>825</v>
      </c>
      <c r="C89" s="22" t="s">
        <v>826</v>
      </c>
      <c r="D89" s="32" t="s">
        <v>5</v>
      </c>
      <c r="E89" s="12">
        <f>SUMIF(CRONO!B$11:B$439,B89,CRONO!G$11:G$439)</f>
        <v>10230.700000000001</v>
      </c>
      <c r="F89" s="278">
        <f t="shared" si="4"/>
        <v>1.0304860308058227E-3</v>
      </c>
      <c r="G89" s="279">
        <f>SUM(F$11:F89)</f>
        <v>0.97828995575746269</v>
      </c>
      <c r="H89" s="279" t="s">
        <v>396</v>
      </c>
      <c r="I89" s="279" t="s">
        <v>396</v>
      </c>
      <c r="J89" s="607" t="str">
        <f t="shared" si="3"/>
        <v>AO 157 956</v>
      </c>
    </row>
    <row r="90" spans="1:10" s="5" customFormat="1" ht="38.25" x14ac:dyDescent="0.25">
      <c r="A90" s="42" t="s">
        <v>515</v>
      </c>
      <c r="B90" s="69" t="s">
        <v>864</v>
      </c>
      <c r="C90" s="651" t="s">
        <v>275</v>
      </c>
      <c r="D90" s="652"/>
      <c r="E90" s="12">
        <f>SUMIF(CRONO!B$11:B$439,B90,CRONO!G$11:G$439)</f>
        <v>7238.16</v>
      </c>
      <c r="F90" s="278">
        <f t="shared" si="4"/>
        <v>7.2906279812109368E-4</v>
      </c>
      <c r="G90" s="279">
        <f>SUM(F$11:F90)</f>
        <v>0.97901901855558382</v>
      </c>
      <c r="H90" s="279" t="s">
        <v>400</v>
      </c>
      <c r="I90" s="279" t="s">
        <v>400</v>
      </c>
      <c r="J90" s="607" t="str">
        <f t="shared" si="3"/>
        <v>AO 159 886</v>
      </c>
    </row>
    <row r="91" spans="1:10" s="5" customFormat="1" ht="63.75" x14ac:dyDescent="0.25">
      <c r="A91" s="42" t="s">
        <v>516</v>
      </c>
      <c r="B91" s="19" t="s">
        <v>1326</v>
      </c>
      <c r="C91" s="22" t="s">
        <v>1327</v>
      </c>
      <c r="D91" s="32" t="s">
        <v>24</v>
      </c>
      <c r="E91" s="12">
        <f>SUMIF(CRONO!B$11:B$439,B91,CRONO!G$11:G$439)</f>
        <v>20860</v>
      </c>
      <c r="F91" s="278">
        <f t="shared" si="4"/>
        <v>2.1011209988182097E-3</v>
      </c>
      <c r="G91" s="279">
        <f>SUM(F$11:F91)</f>
        <v>0.98112013955440203</v>
      </c>
      <c r="H91" s="279" t="s">
        <v>393</v>
      </c>
      <c r="I91" s="279" t="s">
        <v>393</v>
      </c>
      <c r="J91" s="607" t="str">
        <f t="shared" si="3"/>
        <v>AO 159 428</v>
      </c>
    </row>
    <row r="92" spans="1:10" s="5" customFormat="1" ht="25.5" x14ac:dyDescent="0.25">
      <c r="A92" s="42" t="s">
        <v>517</v>
      </c>
      <c r="B92" s="19" t="s">
        <v>252</v>
      </c>
      <c r="C92" s="22" t="s">
        <v>760</v>
      </c>
      <c r="D92" s="32" t="s">
        <v>24</v>
      </c>
      <c r="E92" s="12">
        <f>SUMIF(CRONO!B$11:B$439,B92,CRONO!G$11:G$439)</f>
        <v>7698.3099999999995</v>
      </c>
      <c r="F92" s="278">
        <f t="shared" si="4"/>
        <v>7.7541135169761325E-4</v>
      </c>
      <c r="G92" s="279">
        <f>SUM(F$11:F92)</f>
        <v>0.98189555090609959</v>
      </c>
      <c r="H92" s="279" t="s">
        <v>1307</v>
      </c>
      <c r="I92" s="279" t="s">
        <v>1307</v>
      </c>
      <c r="J92" s="607" t="str">
        <f t="shared" si="3"/>
        <v>AO 159 665</v>
      </c>
    </row>
    <row r="93" spans="1:10" s="5" customFormat="1" ht="25.5" x14ac:dyDescent="0.25">
      <c r="A93" s="42" t="s">
        <v>518</v>
      </c>
      <c r="B93" s="19" t="s">
        <v>154</v>
      </c>
      <c r="C93" s="22" t="s">
        <v>155</v>
      </c>
      <c r="D93" s="32" t="s">
        <v>24</v>
      </c>
      <c r="E93" s="12">
        <f>SUMIF(CRONO!B$11:B$439,B93,CRONO!G$11:G$439)</f>
        <v>5943.07</v>
      </c>
      <c r="F93" s="278">
        <f t="shared" si="4"/>
        <v>5.9861501315659337E-4</v>
      </c>
      <c r="G93" s="279">
        <f>SUM(F$11:F93)</f>
        <v>0.9824941659192562</v>
      </c>
      <c r="H93" s="279" t="s">
        <v>393</v>
      </c>
      <c r="I93" s="279" t="s">
        <v>393</v>
      </c>
      <c r="J93" s="607" t="str">
        <f t="shared" si="3"/>
        <v>AO 159 428</v>
      </c>
    </row>
    <row r="94" spans="1:10" s="5" customFormat="1" ht="25.5" x14ac:dyDescent="0.25">
      <c r="A94" s="42" t="s">
        <v>519</v>
      </c>
      <c r="B94" s="19" t="s">
        <v>1330</v>
      </c>
      <c r="C94" s="22" t="s">
        <v>153</v>
      </c>
      <c r="D94" s="32" t="s">
        <v>24</v>
      </c>
      <c r="E94" s="12">
        <f>SUMIF(CRONO!B$11:B$439,B94,CRONO!G$11:G$439)</f>
        <v>7321.18</v>
      </c>
      <c r="F94" s="278">
        <f t="shared" si="4"/>
        <v>7.3742497766672588E-4</v>
      </c>
      <c r="G94" s="279">
        <f>SUM(F$11:F94)</f>
        <v>0.98323159089692291</v>
      </c>
      <c r="H94" s="279" t="s">
        <v>396</v>
      </c>
      <c r="I94" s="279" t="s">
        <v>396</v>
      </c>
      <c r="J94" s="607" t="str">
        <f t="shared" si="3"/>
        <v>AO 157 956</v>
      </c>
    </row>
    <row r="95" spans="1:10" s="5" customFormat="1" ht="38.25" x14ac:dyDescent="0.25">
      <c r="A95" s="42" t="s">
        <v>520</v>
      </c>
      <c r="B95" s="19" t="s">
        <v>88</v>
      </c>
      <c r="C95" s="22" t="s">
        <v>351</v>
      </c>
      <c r="D95" s="32" t="s">
        <v>24</v>
      </c>
      <c r="E95" s="12">
        <f>SUMIF(CRONO!B$11:B$439,B95,CRONO!G$11:G$439)</f>
        <v>6425.15</v>
      </c>
      <c r="F95" s="278">
        <f t="shared" si="4"/>
        <v>6.4717246335363476E-4</v>
      </c>
      <c r="G95" s="279">
        <f>SUM(F$11:F95)</f>
        <v>0.98387876336027658</v>
      </c>
      <c r="H95" s="279" t="s">
        <v>1307</v>
      </c>
      <c r="I95" s="279" t="s">
        <v>1307</v>
      </c>
      <c r="J95" s="607" t="str">
        <f t="shared" si="3"/>
        <v>AO 159 665</v>
      </c>
    </row>
    <row r="96" spans="1:10" s="5" customFormat="1" ht="25.5" x14ac:dyDescent="0.25">
      <c r="A96" s="42" t="s">
        <v>521</v>
      </c>
      <c r="B96" s="19" t="s">
        <v>50</v>
      </c>
      <c r="C96" s="22" t="s">
        <v>763</v>
      </c>
      <c r="D96" s="32" t="s">
        <v>10</v>
      </c>
      <c r="E96" s="12">
        <f>SUMIF(CRONO!B$11:B$439,B96,CRONO!G$11:G$439)</f>
        <v>5859.9</v>
      </c>
      <c r="F96" s="278">
        <f t="shared" si="4"/>
        <v>5.9023772487894666E-4</v>
      </c>
      <c r="G96" s="279">
        <f>SUM(F$11:F96)</f>
        <v>0.98446900108515556</v>
      </c>
      <c r="H96" s="279" t="s">
        <v>393</v>
      </c>
      <c r="I96" s="279" t="s">
        <v>393</v>
      </c>
      <c r="J96" s="607" t="str">
        <f t="shared" si="3"/>
        <v>AO 159 428</v>
      </c>
    </row>
    <row r="97" spans="1:10" s="5" customFormat="1" ht="38.25" x14ac:dyDescent="0.25">
      <c r="A97" s="42" t="s">
        <v>522</v>
      </c>
      <c r="B97" s="19" t="s">
        <v>311</v>
      </c>
      <c r="C97" s="22" t="s">
        <v>340</v>
      </c>
      <c r="D97" s="32" t="s">
        <v>24</v>
      </c>
      <c r="E97" s="12">
        <f>SUMIF(CRONO!B$11:B$439,B97,CRONO!G$11:G$439)</f>
        <v>5529.68</v>
      </c>
      <c r="F97" s="278">
        <f t="shared" si="4"/>
        <v>5.5697635497339783E-4</v>
      </c>
      <c r="G97" s="279">
        <f>SUM(F$11:F97)</f>
        <v>0.98502597744012899</v>
      </c>
      <c r="H97" s="279" t="s">
        <v>400</v>
      </c>
      <c r="I97" s="279" t="s">
        <v>400</v>
      </c>
      <c r="J97" s="607" t="str">
        <f t="shared" si="3"/>
        <v>AO 159 886</v>
      </c>
    </row>
    <row r="98" spans="1:10" s="5" customFormat="1" ht="25.5" x14ac:dyDescent="0.25">
      <c r="A98" s="42" t="s">
        <v>523</v>
      </c>
      <c r="B98" s="19" t="s">
        <v>301</v>
      </c>
      <c r="C98" s="22" t="s">
        <v>302</v>
      </c>
      <c r="D98" s="32" t="s">
        <v>24</v>
      </c>
      <c r="E98" s="12">
        <f>SUMIF(CRONO!B$11:B$439,B98,CRONO!G$11:G$439)</f>
        <v>5516.7</v>
      </c>
      <c r="F98" s="278">
        <f t="shared" si="4"/>
        <v>5.55668946029742E-4</v>
      </c>
      <c r="G98" s="279">
        <f>SUM(F$11:F98)</f>
        <v>0.98558164638615875</v>
      </c>
      <c r="H98" s="279" t="s">
        <v>393</v>
      </c>
      <c r="I98" s="279" t="s">
        <v>393</v>
      </c>
      <c r="J98" s="607" t="str">
        <f t="shared" si="3"/>
        <v>AO 159 428</v>
      </c>
    </row>
    <row r="99" spans="1:10" s="5" customFormat="1" ht="25.5" x14ac:dyDescent="0.25">
      <c r="A99" s="42" t="s">
        <v>524</v>
      </c>
      <c r="B99" s="19" t="s">
        <v>281</v>
      </c>
      <c r="C99" s="22" t="s">
        <v>910</v>
      </c>
      <c r="D99" s="32" t="s">
        <v>24</v>
      </c>
      <c r="E99" s="12">
        <f>SUMIF(CRONO!B$11:B$439,B99,CRONO!G$11:G$439)</f>
        <v>5030.21</v>
      </c>
      <c r="F99" s="278">
        <f t="shared" si="4"/>
        <v>5.0666729911147401E-4</v>
      </c>
      <c r="G99" s="279">
        <f>SUM(F$11:F99)</f>
        <v>0.98608831368527028</v>
      </c>
      <c r="H99" s="279" t="s">
        <v>400</v>
      </c>
      <c r="I99" s="279" t="s">
        <v>400</v>
      </c>
      <c r="J99" s="607" t="str">
        <f t="shared" si="3"/>
        <v>AO 159 886</v>
      </c>
    </row>
    <row r="100" spans="1:10" s="5" customFormat="1" x14ac:dyDescent="0.25">
      <c r="A100" s="42" t="s">
        <v>525</v>
      </c>
      <c r="B100" s="19" t="s">
        <v>169</v>
      </c>
      <c r="C100" s="22" t="s">
        <v>757</v>
      </c>
      <c r="D100" s="32" t="s">
        <v>24</v>
      </c>
      <c r="E100" s="12">
        <f>SUMIF(CRONO!B$11:B$439,B100,CRONO!G$11:G$439)</f>
        <v>5265.47</v>
      </c>
      <c r="F100" s="278">
        <f t="shared" si="4"/>
        <v>5.3036383440303544E-4</v>
      </c>
      <c r="G100" s="279">
        <f>SUM(F$11:F100)</f>
        <v>0.98661867751967336</v>
      </c>
      <c r="H100" s="279" t="s">
        <v>393</v>
      </c>
      <c r="I100" s="279" t="s">
        <v>393</v>
      </c>
      <c r="J100" s="607" t="str">
        <f t="shared" si="3"/>
        <v>AO 159 428</v>
      </c>
    </row>
    <row r="101" spans="1:10" s="5" customFormat="1" x14ac:dyDescent="0.25">
      <c r="A101" s="42" t="s">
        <v>526</v>
      </c>
      <c r="B101" s="19">
        <v>9847</v>
      </c>
      <c r="C101" s="22" t="s">
        <v>846</v>
      </c>
      <c r="D101" s="32" t="s">
        <v>5</v>
      </c>
      <c r="E101" s="12">
        <f>SUMIF(CRONO!B$11:B$439,B101,CRONO!G$11:G$439)</f>
        <v>3719.52</v>
      </c>
      <c r="F101" s="278">
        <f t="shared" si="4"/>
        <v>3.7464820601746442E-4</v>
      </c>
      <c r="G101" s="279">
        <f>SUM(F$11:F101)</f>
        <v>0.98699332572569087</v>
      </c>
      <c r="H101" s="279" t="s">
        <v>428</v>
      </c>
      <c r="I101" s="279" t="e">
        <v>#N/A</v>
      </c>
      <c r="J101" s="607" t="str">
        <f t="shared" si="3"/>
        <v>A1 006 821</v>
      </c>
    </row>
    <row r="102" spans="1:10" s="5" customFormat="1" x14ac:dyDescent="0.25">
      <c r="A102" s="42" t="s">
        <v>527</v>
      </c>
      <c r="B102" s="69" t="s">
        <v>1317</v>
      </c>
      <c r="C102" s="651" t="s">
        <v>189</v>
      </c>
      <c r="D102" s="652" t="s">
        <v>61</v>
      </c>
      <c r="E102" s="12">
        <f>SUMIF(CRONO!B$11:B$439,B102,CRONO!G$11:G$439)</f>
        <v>5415.7</v>
      </c>
      <c r="F102" s="278">
        <f t="shared" si="4"/>
        <v>5.4549573313997018E-4</v>
      </c>
      <c r="G102" s="279">
        <f>SUM(F$11:F102)</f>
        <v>0.98753882145883087</v>
      </c>
      <c r="H102" s="279" t="s">
        <v>1305</v>
      </c>
      <c r="I102" s="279" t="s">
        <v>1305</v>
      </c>
      <c r="J102" s="607" t="str">
        <f t="shared" si="3"/>
        <v>A1 006 827</v>
      </c>
    </row>
    <row r="103" spans="1:10" s="5" customFormat="1" ht="25.5" x14ac:dyDescent="0.25">
      <c r="A103" s="42" t="s">
        <v>528</v>
      </c>
      <c r="B103" s="19" t="s">
        <v>63</v>
      </c>
      <c r="C103" s="22" t="s">
        <v>761</v>
      </c>
      <c r="D103" s="32" t="s">
        <v>24</v>
      </c>
      <c r="E103" s="12">
        <f>SUMIF(CRONO!B$11:B$439,B103,CRONO!G$11:G$439)</f>
        <v>4595.3900000000003</v>
      </c>
      <c r="F103" s="278">
        <f t="shared" si="4"/>
        <v>4.6287010674780509E-4</v>
      </c>
      <c r="G103" s="279">
        <f>SUM(F$11:F103)</f>
        <v>0.98800169156557871</v>
      </c>
      <c r="H103" s="279" t="s">
        <v>393</v>
      </c>
      <c r="I103" s="279" t="s">
        <v>393</v>
      </c>
      <c r="J103" s="607" t="str">
        <f t="shared" si="3"/>
        <v>AO 159 428</v>
      </c>
    </row>
    <row r="104" spans="1:10" s="5" customFormat="1" ht="25.5" x14ac:dyDescent="0.25">
      <c r="A104" s="42" t="s">
        <v>529</v>
      </c>
      <c r="B104" s="19">
        <v>9819</v>
      </c>
      <c r="C104" s="22" t="s">
        <v>844</v>
      </c>
      <c r="D104" s="32" t="s">
        <v>10</v>
      </c>
      <c r="E104" s="12">
        <f>SUMIF(CRONO!B$11:B$439,B104,CRONO!G$11:G$439)</f>
        <v>3862.08</v>
      </c>
      <c r="F104" s="278">
        <f t="shared" si="4"/>
        <v>3.8900754492405713E-4</v>
      </c>
      <c r="G104" s="279">
        <f>SUM(F$11:F104)</f>
        <v>0.98839069911050281</v>
      </c>
      <c r="H104" s="279" t="s">
        <v>428</v>
      </c>
      <c r="I104" s="279" t="e">
        <v>#N/A</v>
      </c>
      <c r="J104" s="607" t="str">
        <f t="shared" ref="J104:J167" si="5">IF(H104&lt;&gt;"",H104,I104)</f>
        <v>A1 006 821</v>
      </c>
    </row>
    <row r="105" spans="1:10" s="5" customFormat="1" ht="51" x14ac:dyDescent="0.25">
      <c r="A105" s="42" t="s">
        <v>530</v>
      </c>
      <c r="B105" s="19" t="s">
        <v>112</v>
      </c>
      <c r="C105" s="22" t="s">
        <v>266</v>
      </c>
      <c r="D105" s="32" t="s">
        <v>5</v>
      </c>
      <c r="E105" s="12">
        <f>SUMIF(CRONO!B$11:B$439,B105,CRONO!G$11:G$439)</f>
        <v>4043.56</v>
      </c>
      <c r="F105" s="278">
        <f t="shared" si="4"/>
        <v>4.0728709616401538E-4</v>
      </c>
      <c r="G105" s="279">
        <f>SUM(F$11:F105)</f>
        <v>0.98879798620666681</v>
      </c>
      <c r="H105" s="279" t="s">
        <v>433</v>
      </c>
      <c r="I105" s="279" t="s">
        <v>433</v>
      </c>
      <c r="J105" s="607" t="str">
        <f t="shared" si="5"/>
        <v>A1 006 823</v>
      </c>
    </row>
    <row r="106" spans="1:10" s="5" customFormat="1" ht="25.5" x14ac:dyDescent="0.25">
      <c r="A106" s="42" t="s">
        <v>531</v>
      </c>
      <c r="B106" s="69" t="s">
        <v>356</v>
      </c>
      <c r="C106" s="651" t="s">
        <v>357</v>
      </c>
      <c r="D106" s="652"/>
      <c r="E106" s="12">
        <f>SUMIF(CRONO!B$11:B$439,B106,CRONO!G$11:G$439)</f>
        <v>6142.5</v>
      </c>
      <c r="F106" s="278">
        <f t="shared" si="4"/>
        <v>6.1870257599428834E-4</v>
      </c>
      <c r="G106" s="279">
        <f>SUM(F$11:F106)</f>
        <v>0.98941668878266109</v>
      </c>
      <c r="H106" s="279" t="s">
        <v>393</v>
      </c>
      <c r="I106" s="279" t="s">
        <v>393</v>
      </c>
      <c r="J106" s="607" t="str">
        <f t="shared" si="5"/>
        <v>AO 159 428</v>
      </c>
    </row>
    <row r="107" spans="1:10" s="5" customFormat="1" ht="89.25" x14ac:dyDescent="0.25">
      <c r="A107" s="42" t="s">
        <v>532</v>
      </c>
      <c r="B107" s="19" t="s">
        <v>297</v>
      </c>
      <c r="C107" s="22" t="s">
        <v>879</v>
      </c>
      <c r="D107" s="32" t="s">
        <v>10</v>
      </c>
      <c r="E107" s="12">
        <f>SUMIF(CRONO!B$11:B$439,B107,CRONO!G$11:G$439)</f>
        <v>3414.6</v>
      </c>
      <c r="F107" s="278">
        <f t="shared" si="4"/>
        <v>3.4393517557836334E-4</v>
      </c>
      <c r="G107" s="279">
        <f>SUM(F$11:F107)</f>
        <v>0.98976062395823949</v>
      </c>
      <c r="H107" s="279" t="s">
        <v>1501</v>
      </c>
      <c r="I107" s="279" t="e">
        <v>#N/A</v>
      </c>
      <c r="J107" s="607" t="str">
        <f t="shared" si="5"/>
        <v>A1 006 825</v>
      </c>
    </row>
    <row r="108" spans="1:10" s="5" customFormat="1" ht="25.5" x14ac:dyDescent="0.25">
      <c r="A108" s="42" t="s">
        <v>533</v>
      </c>
      <c r="B108" s="19" t="s">
        <v>327</v>
      </c>
      <c r="C108" s="22" t="s">
        <v>773</v>
      </c>
      <c r="D108" s="32" t="s">
        <v>22</v>
      </c>
      <c r="E108" s="12">
        <f>SUMIF(CRONO!B$11:B$439,B108,CRONO!G$11:G$439)</f>
        <v>3351.53</v>
      </c>
      <c r="F108" s="278">
        <f t="shared" si="4"/>
        <v>3.3758245739066132E-4</v>
      </c>
      <c r="G108" s="279">
        <f>SUM(F$11:F108)</f>
        <v>0.99009820641563018</v>
      </c>
      <c r="H108" s="279" t="s">
        <v>393</v>
      </c>
      <c r="I108" s="279" t="s">
        <v>393</v>
      </c>
      <c r="J108" s="607" t="str">
        <f t="shared" si="5"/>
        <v>AO 159 428</v>
      </c>
    </row>
    <row r="109" spans="1:10" s="5" customFormat="1" ht="25.5" x14ac:dyDescent="0.25">
      <c r="A109" s="42" t="s">
        <v>534</v>
      </c>
      <c r="B109" s="19" t="s">
        <v>222</v>
      </c>
      <c r="C109" s="22" t="s">
        <v>233</v>
      </c>
      <c r="D109" s="32" t="s">
        <v>22</v>
      </c>
      <c r="E109" s="12">
        <f>SUMIF(CRONO!B$11:B$439,B109,CRONO!G$11:G$439)</f>
        <v>3420.47</v>
      </c>
      <c r="F109" s="278">
        <f t="shared" si="4"/>
        <v>3.4452643062453126E-4</v>
      </c>
      <c r="G109" s="279">
        <f>SUM(F$11:F109)</f>
        <v>0.99044273284625473</v>
      </c>
      <c r="H109" s="279" t="s">
        <v>393</v>
      </c>
      <c r="I109" s="279" t="s">
        <v>393</v>
      </c>
      <c r="J109" s="607" t="str">
        <f t="shared" si="5"/>
        <v>AO 159 428</v>
      </c>
    </row>
    <row r="110" spans="1:10" s="5" customFormat="1" ht="25.5" x14ac:dyDescent="0.25">
      <c r="A110" s="42" t="s">
        <v>535</v>
      </c>
      <c r="B110" s="19" t="s">
        <v>269</v>
      </c>
      <c r="C110" s="22" t="s">
        <v>151</v>
      </c>
      <c r="D110" s="32" t="s">
        <v>10</v>
      </c>
      <c r="E110" s="12">
        <f>SUMIF(CRONO!B$11:B$439,B110,CRONO!G$11:G$439)</f>
        <v>3280.37</v>
      </c>
      <c r="F110" s="278">
        <f t="shared" si="4"/>
        <v>3.3041487492297653E-4</v>
      </c>
      <c r="G110" s="279">
        <f>SUM(F$11:F110)</f>
        <v>0.99077314772117775</v>
      </c>
      <c r="H110" s="279" t="s">
        <v>1307</v>
      </c>
      <c r="I110" s="279" t="s">
        <v>1307</v>
      </c>
      <c r="J110" s="607" t="str">
        <f t="shared" si="5"/>
        <v>AO 159 665</v>
      </c>
    </row>
    <row r="111" spans="1:10" s="5" customFormat="1" ht="25.5" x14ac:dyDescent="0.25">
      <c r="A111" s="42" t="s">
        <v>536</v>
      </c>
      <c r="B111" s="19" t="s">
        <v>67</v>
      </c>
      <c r="C111" s="22" t="s">
        <v>66</v>
      </c>
      <c r="D111" s="32" t="s">
        <v>5</v>
      </c>
      <c r="E111" s="12">
        <f>SUMIF(CRONO!B$11:B$439,B111,CRONO!G$11:G$439)</f>
        <v>3337.99</v>
      </c>
      <c r="F111" s="278">
        <f t="shared" si="4"/>
        <v>3.3621864251415131E-4</v>
      </c>
      <c r="G111" s="279">
        <f>SUM(F$11:F111)</f>
        <v>0.99110936636369185</v>
      </c>
      <c r="H111" s="279" t="s">
        <v>1307</v>
      </c>
      <c r="I111" s="279" t="s">
        <v>1307</v>
      </c>
      <c r="J111" s="607" t="str">
        <f t="shared" si="5"/>
        <v>AO 159 665</v>
      </c>
    </row>
    <row r="112" spans="1:10" s="5" customFormat="1" x14ac:dyDescent="0.25">
      <c r="A112" s="42" t="s">
        <v>537</v>
      </c>
      <c r="B112" s="19" t="s">
        <v>122</v>
      </c>
      <c r="C112" s="22" t="s">
        <v>754</v>
      </c>
      <c r="D112" s="32" t="s">
        <v>22</v>
      </c>
      <c r="E112" s="12">
        <f>SUMIF(CRONO!B$11:B$439,B112,CRONO!G$11:G$439)</f>
        <v>2756.52</v>
      </c>
      <c r="F112" s="278">
        <f t="shared" si="4"/>
        <v>2.7765014648429393E-4</v>
      </c>
      <c r="G112" s="279">
        <f>SUM(F$11:F112)</f>
        <v>0.99138701651017613</v>
      </c>
      <c r="H112" s="279" t="s">
        <v>393</v>
      </c>
      <c r="I112" s="279" t="s">
        <v>393</v>
      </c>
      <c r="J112" s="607" t="str">
        <f t="shared" si="5"/>
        <v>AO 159 428</v>
      </c>
    </row>
    <row r="113" spans="1:10" s="5" customFormat="1" ht="25.5" x14ac:dyDescent="0.25">
      <c r="A113" s="42" t="s">
        <v>538</v>
      </c>
      <c r="B113" s="19" t="s">
        <v>833</v>
      </c>
      <c r="C113" s="22" t="s">
        <v>834</v>
      </c>
      <c r="D113" s="32" t="s">
        <v>10</v>
      </c>
      <c r="E113" s="12">
        <f>SUMIF(CRONO!B$11:B$439,B113,CRONO!G$11:G$439)</f>
        <v>2831.04</v>
      </c>
      <c r="F113" s="278">
        <f t="shared" si="4"/>
        <v>2.8515616454910379E-4</v>
      </c>
      <c r="G113" s="279">
        <f>SUM(F$11:F113)</f>
        <v>0.99167217267472518</v>
      </c>
      <c r="H113" s="279" t="s">
        <v>396</v>
      </c>
      <c r="I113" s="279" t="s">
        <v>396</v>
      </c>
      <c r="J113" s="607" t="str">
        <f t="shared" si="5"/>
        <v>AO 157 956</v>
      </c>
    </row>
    <row r="114" spans="1:10" s="5" customFormat="1" ht="25.5" x14ac:dyDescent="0.25">
      <c r="A114" s="42" t="s">
        <v>539</v>
      </c>
      <c r="B114" s="19" t="s">
        <v>318</v>
      </c>
      <c r="C114" s="22" t="s">
        <v>866</v>
      </c>
      <c r="D114" s="32" t="s">
        <v>24</v>
      </c>
      <c r="E114" s="12">
        <f>SUMIF(CRONO!B$11:B$439,B114,CRONO!G$11:G$439)</f>
        <v>2579.1799999999998</v>
      </c>
      <c r="F114" s="278">
        <f t="shared" si="4"/>
        <v>2.5978759624793626E-4</v>
      </c>
      <c r="G114" s="279">
        <f>SUM(F$11:F114)</f>
        <v>0.99193196027097308</v>
      </c>
      <c r="H114" s="279" t="s">
        <v>393</v>
      </c>
      <c r="I114" s="279" t="s">
        <v>393</v>
      </c>
      <c r="J114" s="607" t="str">
        <f t="shared" si="5"/>
        <v>AO 159 428</v>
      </c>
    </row>
    <row r="115" spans="1:10" s="5" customFormat="1" x14ac:dyDescent="0.25">
      <c r="A115" s="42" t="s">
        <v>540</v>
      </c>
      <c r="B115" s="19" t="s">
        <v>120</v>
      </c>
      <c r="C115" s="22" t="s">
        <v>121</v>
      </c>
      <c r="D115" s="32" t="s">
        <v>5</v>
      </c>
      <c r="E115" s="12">
        <f>SUMIF(CRONO!B$11:B$439,B115,CRONO!G$11:G$439)</f>
        <v>2369.5500000000002</v>
      </c>
      <c r="F115" s="278">
        <f t="shared" si="4"/>
        <v>2.3867263963325453E-4</v>
      </c>
      <c r="G115" s="279">
        <f>SUM(F$11:F115)</f>
        <v>0.99217063291060636</v>
      </c>
      <c r="H115" s="279" t="s">
        <v>393</v>
      </c>
      <c r="I115" s="279" t="s">
        <v>393</v>
      </c>
      <c r="J115" s="607" t="str">
        <f t="shared" si="5"/>
        <v>AO 159 428</v>
      </c>
    </row>
    <row r="116" spans="1:10" s="5" customFormat="1" ht="25.5" x14ac:dyDescent="0.25">
      <c r="A116" s="42" t="s">
        <v>541</v>
      </c>
      <c r="B116" s="19" t="s">
        <v>208</v>
      </c>
      <c r="C116" s="22" t="s">
        <v>209</v>
      </c>
      <c r="D116" s="32" t="s">
        <v>24</v>
      </c>
      <c r="E116" s="12">
        <f>SUMIF(CRONO!B$11:B$439,B116,CRONO!G$11:G$439)</f>
        <v>2936.31</v>
      </c>
      <c r="F116" s="278">
        <f t="shared" si="4"/>
        <v>2.9575947267688866E-4</v>
      </c>
      <c r="G116" s="279">
        <f>SUM(F$11:F116)</f>
        <v>0.99246639238328327</v>
      </c>
      <c r="H116" s="279" t="s">
        <v>393</v>
      </c>
      <c r="I116" s="279" t="s">
        <v>393</v>
      </c>
      <c r="J116" s="607" t="str">
        <f t="shared" si="5"/>
        <v>AO 159 428</v>
      </c>
    </row>
    <row r="117" spans="1:10" s="5" customFormat="1" ht="25.5" x14ac:dyDescent="0.25">
      <c r="A117" s="42" t="s">
        <v>542</v>
      </c>
      <c r="B117" s="19" t="s">
        <v>919</v>
      </c>
      <c r="C117" s="22" t="s">
        <v>920</v>
      </c>
      <c r="D117" s="32" t="s">
        <v>24</v>
      </c>
      <c r="E117" s="12">
        <f>SUMIF(CRONO!B$11:B$439,B117,CRONO!G$11:G$439)</f>
        <v>2211.8000000000002</v>
      </c>
      <c r="F117" s="278">
        <f t="shared" si="4"/>
        <v>2.2278328979799219E-4</v>
      </c>
      <c r="G117" s="279">
        <f>SUM(F$11:F117)</f>
        <v>0.99268917567308124</v>
      </c>
      <c r="H117" s="279" t="s">
        <v>433</v>
      </c>
      <c r="I117" s="279" t="e">
        <v>#N/A</v>
      </c>
      <c r="J117" s="607" t="str">
        <f t="shared" si="5"/>
        <v>A1 006 823</v>
      </c>
    </row>
    <row r="118" spans="1:10" s="5" customFormat="1" x14ac:dyDescent="0.25">
      <c r="A118" s="42" t="s">
        <v>543</v>
      </c>
      <c r="B118" s="19" t="s">
        <v>854</v>
      </c>
      <c r="C118" s="22" t="s">
        <v>855</v>
      </c>
      <c r="D118" s="32" t="s">
        <v>24</v>
      </c>
      <c r="E118" s="12">
        <f>SUMIF(CRONO!B$11:B$439,B118,CRONO!G$11:G$439)</f>
        <v>1963.67</v>
      </c>
      <c r="F118" s="278">
        <f t="shared" si="4"/>
        <v>1.9779042529958552E-4</v>
      </c>
      <c r="G118" s="279">
        <f>SUM(F$11:F118)</f>
        <v>0.99288696609838079</v>
      </c>
      <c r="H118" s="279" t="s">
        <v>433</v>
      </c>
      <c r="I118" s="279" t="e">
        <v>#N/A</v>
      </c>
      <c r="J118" s="607" t="str">
        <f t="shared" si="5"/>
        <v>A1 006 823</v>
      </c>
    </row>
    <row r="119" spans="1:10" s="5" customFormat="1" ht="25.5" x14ac:dyDescent="0.25">
      <c r="A119" s="42" t="s">
        <v>544</v>
      </c>
      <c r="B119" s="19" t="s">
        <v>343</v>
      </c>
      <c r="C119" s="22" t="s">
        <v>344</v>
      </c>
      <c r="D119" s="32" t="s">
        <v>5</v>
      </c>
      <c r="E119" s="12">
        <f>SUMIF(CRONO!B$11:B$439,B119,CRONO!G$11:G$439)</f>
        <v>2034.79</v>
      </c>
      <c r="F119" s="278">
        <f t="shared" si="4"/>
        <v>2.0495397877206639E-4</v>
      </c>
      <c r="G119" s="279">
        <f>SUM(F$11:F119)</f>
        <v>0.99309192007715286</v>
      </c>
      <c r="H119" s="279" t="s">
        <v>393</v>
      </c>
      <c r="I119" s="279" t="s">
        <v>393</v>
      </c>
      <c r="J119" s="607" t="str">
        <f t="shared" si="5"/>
        <v>AO 159 428</v>
      </c>
    </row>
    <row r="120" spans="1:10" s="5" customFormat="1" ht="76.5" x14ac:dyDescent="0.25">
      <c r="A120" s="42" t="s">
        <v>545</v>
      </c>
      <c r="B120" s="19" t="s">
        <v>314</v>
      </c>
      <c r="C120" s="22" t="s">
        <v>296</v>
      </c>
      <c r="D120" s="32" t="s">
        <v>22</v>
      </c>
      <c r="E120" s="12">
        <f>SUMIF(CRONO!B$11:B$439,B120,CRONO!G$11:G$439)</f>
        <v>2081.36</v>
      </c>
      <c r="F120" s="278">
        <f t="shared" si="4"/>
        <v>2.0964473643817207E-4</v>
      </c>
      <c r="G120" s="279">
        <f>SUM(F$11:F120)</f>
        <v>0.993301564813591</v>
      </c>
      <c r="H120" s="279" t="s">
        <v>1305</v>
      </c>
      <c r="I120" s="279" t="s">
        <v>1305</v>
      </c>
      <c r="J120" s="607" t="str">
        <f t="shared" si="5"/>
        <v>A1 006 827</v>
      </c>
    </row>
    <row r="121" spans="1:10" s="5" customFormat="1" ht="25.5" x14ac:dyDescent="0.25">
      <c r="A121" s="42" t="s">
        <v>546</v>
      </c>
      <c r="B121" s="19">
        <v>995</v>
      </c>
      <c r="C121" s="22" t="s">
        <v>794</v>
      </c>
      <c r="D121" s="32" t="s">
        <v>10</v>
      </c>
      <c r="E121" s="12">
        <f>SUMIF(CRONO!B$11:B$439,B121,CRONO!G$11:G$439)</f>
        <v>2179.1999999999998</v>
      </c>
      <c r="F121" s="278">
        <f t="shared" si="4"/>
        <v>2.1949965870683808E-4</v>
      </c>
      <c r="G121" s="279">
        <f>SUM(F$11:F121)</f>
        <v>0.99352106447229782</v>
      </c>
      <c r="H121" s="279" t="s">
        <v>1309</v>
      </c>
      <c r="I121" s="279" t="e">
        <v>#N/A</v>
      </c>
      <c r="J121" s="607" t="str">
        <f t="shared" si="5"/>
        <v>A1 004 812</v>
      </c>
    </row>
    <row r="122" spans="1:10" s="5" customFormat="1" ht="25.5" x14ac:dyDescent="0.25">
      <c r="A122" s="42" t="s">
        <v>547</v>
      </c>
      <c r="B122" s="19" t="s">
        <v>994</v>
      </c>
      <c r="C122" s="22" t="s">
        <v>995</v>
      </c>
      <c r="D122" s="32" t="s">
        <v>24</v>
      </c>
      <c r="E122" s="12">
        <f>SUMIF(CRONO!B$11:B$439,B122,CRONO!G$11:G$439)</f>
        <v>1921.95</v>
      </c>
      <c r="F122" s="278">
        <f t="shared" si="4"/>
        <v>1.935881833019491E-4</v>
      </c>
      <c r="G122" s="279">
        <f>SUM(F$11:F122)</f>
        <v>0.99371465265559977</v>
      </c>
      <c r="H122" s="279" t="s">
        <v>433</v>
      </c>
      <c r="I122" s="279" t="e">
        <v>#N/A</v>
      </c>
      <c r="J122" s="607" t="str">
        <f t="shared" si="5"/>
        <v>A1 006 823</v>
      </c>
    </row>
    <row r="123" spans="1:10" s="5" customFormat="1" ht="25.5" x14ac:dyDescent="0.25">
      <c r="A123" s="42" t="s">
        <v>548</v>
      </c>
      <c r="B123" s="19" t="s">
        <v>908</v>
      </c>
      <c r="C123" s="22" t="s">
        <v>909</v>
      </c>
      <c r="D123" s="32" t="s">
        <v>24</v>
      </c>
      <c r="E123" s="12">
        <f>SUMIF(CRONO!B$11:B$439,B123,CRONO!G$11:G$439)</f>
        <v>2046</v>
      </c>
      <c r="F123" s="278">
        <f t="shared" si="4"/>
        <v>2.0608310467795098E-4</v>
      </c>
      <c r="G123" s="279">
        <f>SUM(F$11:F123)</f>
        <v>0.99392073576027773</v>
      </c>
      <c r="H123" s="279" t="s">
        <v>1500</v>
      </c>
      <c r="I123" s="279" t="s">
        <v>1500</v>
      </c>
      <c r="J123" s="607" t="str">
        <f t="shared" si="5"/>
        <v>AO 157 972</v>
      </c>
    </row>
    <row r="124" spans="1:10" s="5" customFormat="1" ht="51" x14ac:dyDescent="0.25">
      <c r="A124" s="42" t="s">
        <v>549</v>
      </c>
      <c r="B124" s="19" t="s">
        <v>89</v>
      </c>
      <c r="C124" s="22" t="s">
        <v>23</v>
      </c>
      <c r="D124" s="32" t="s">
        <v>24</v>
      </c>
      <c r="E124" s="12">
        <f>SUMIF(CRONO!B$11:B$439,B124,CRONO!G$11:G$439)</f>
        <v>1860.24</v>
      </c>
      <c r="F124" s="278">
        <f t="shared" si="4"/>
        <v>1.8737245095117866E-4</v>
      </c>
      <c r="G124" s="279">
        <f>SUM(F$11:F124)</f>
        <v>0.99410810821122886</v>
      </c>
      <c r="H124" s="279" t="s">
        <v>433</v>
      </c>
      <c r="I124" s="279" t="s">
        <v>433</v>
      </c>
      <c r="J124" s="607" t="str">
        <f t="shared" si="5"/>
        <v>A1 006 823</v>
      </c>
    </row>
    <row r="125" spans="1:10" s="5" customFormat="1" ht="76.5" x14ac:dyDescent="0.25">
      <c r="A125" s="42" t="s">
        <v>550</v>
      </c>
      <c r="B125" s="19" t="s">
        <v>312</v>
      </c>
      <c r="C125" s="22" t="s">
        <v>287</v>
      </c>
      <c r="D125" s="32" t="s">
        <v>22</v>
      </c>
      <c r="E125" s="12">
        <f>SUMIF(CRONO!B$11:B$439,B125,CRONO!G$11:G$439)</f>
        <v>1748.28</v>
      </c>
      <c r="F125" s="278">
        <f t="shared" si="4"/>
        <v>1.7609529337554649E-4</v>
      </c>
      <c r="G125" s="279">
        <f>SUM(F$11:F125)</f>
        <v>0.99428420350460445</v>
      </c>
      <c r="H125" s="279" t="s">
        <v>1305</v>
      </c>
      <c r="I125" s="279" t="s">
        <v>1305</v>
      </c>
      <c r="J125" s="607" t="str">
        <f t="shared" si="5"/>
        <v>A1 006 827</v>
      </c>
    </row>
    <row r="126" spans="1:10" s="5" customFormat="1" ht="25.5" x14ac:dyDescent="0.25">
      <c r="A126" s="42" t="s">
        <v>551</v>
      </c>
      <c r="B126" s="19" t="s">
        <v>731</v>
      </c>
      <c r="C126" s="22" t="s">
        <v>941</v>
      </c>
      <c r="D126" s="32" t="s">
        <v>5</v>
      </c>
      <c r="E126" s="12">
        <f>SUMIF(CRONO!B$11:B$439,B126,CRONO!G$11:G$439)</f>
        <v>1643.12</v>
      </c>
      <c r="F126" s="278">
        <f t="shared" si="4"/>
        <v>1.6550306498457223E-4</v>
      </c>
      <c r="G126" s="279">
        <f>SUM(F$11:F126)</f>
        <v>0.99444970656958898</v>
      </c>
      <c r="H126" s="279" t="s">
        <v>433</v>
      </c>
      <c r="I126" s="279" t="e">
        <v>#N/A</v>
      </c>
      <c r="J126" s="607" t="str">
        <f t="shared" si="5"/>
        <v>A1 006 823</v>
      </c>
    </row>
    <row r="127" spans="1:10" s="5" customFormat="1" ht="25.5" x14ac:dyDescent="0.25">
      <c r="A127" s="42" t="s">
        <v>552</v>
      </c>
      <c r="B127" s="19" t="s">
        <v>181</v>
      </c>
      <c r="C127" s="22" t="s">
        <v>779</v>
      </c>
      <c r="D127" s="32" t="s">
        <v>5</v>
      </c>
      <c r="E127" s="12">
        <f>SUMIF(CRONO!B$11:B$439,B127,CRONO!G$11:G$439)</f>
        <v>1752.12</v>
      </c>
      <c r="F127" s="278">
        <f t="shared" si="4"/>
        <v>1.7648207691511801E-4</v>
      </c>
      <c r="G127" s="279">
        <f>SUM(F$11:F127)</f>
        <v>0.99462618864650409</v>
      </c>
      <c r="H127" s="279" t="s">
        <v>393</v>
      </c>
      <c r="I127" s="279" t="s">
        <v>393</v>
      </c>
      <c r="J127" s="607" t="str">
        <f t="shared" si="5"/>
        <v>AO 159 428</v>
      </c>
    </row>
    <row r="128" spans="1:10" s="292" customFormat="1" ht="25.5" x14ac:dyDescent="0.25">
      <c r="A128" s="42" t="s">
        <v>553</v>
      </c>
      <c r="B128" s="19" t="s">
        <v>725</v>
      </c>
      <c r="C128" s="22" t="s">
        <v>926</v>
      </c>
      <c r="D128" s="32" t="s">
        <v>24</v>
      </c>
      <c r="E128" s="12">
        <f>SUMIF(CRONO!B$11:B$439,B128,CRONO!G$11:G$439)</f>
        <v>1528.83</v>
      </c>
      <c r="F128" s="278">
        <f t="shared" si="4"/>
        <v>1.5399121843831466E-4</v>
      </c>
      <c r="G128" s="279">
        <f>SUM(F$11:F128)</f>
        <v>0.99478017986494238</v>
      </c>
      <c r="H128" s="279" t="s">
        <v>433</v>
      </c>
      <c r="I128" s="279" t="e">
        <v>#N/A</v>
      </c>
      <c r="J128" s="607" t="str">
        <f t="shared" si="5"/>
        <v>A1 006 823</v>
      </c>
    </row>
    <row r="129" spans="1:10" s="292" customFormat="1" ht="51" x14ac:dyDescent="0.25">
      <c r="A129" s="42" t="s">
        <v>554</v>
      </c>
      <c r="B129" s="19" t="s">
        <v>113</v>
      </c>
      <c r="C129" s="22" t="s">
        <v>271</v>
      </c>
      <c r="D129" s="32" t="s">
        <v>24</v>
      </c>
      <c r="E129" s="12">
        <f>SUMIF(CRONO!B$11:B$439,B129,CRONO!G$11:G$439)</f>
        <v>1471.36</v>
      </c>
      <c r="F129" s="278">
        <f t="shared" si="4"/>
        <v>1.4820255957915442E-4</v>
      </c>
      <c r="G129" s="279">
        <f>SUM(F$11:F129)</f>
        <v>0.99492838242452153</v>
      </c>
      <c r="H129" s="279" t="s">
        <v>433</v>
      </c>
      <c r="I129" s="279" t="s">
        <v>433</v>
      </c>
      <c r="J129" s="607" t="str">
        <f t="shared" si="5"/>
        <v>A1 006 823</v>
      </c>
    </row>
    <row r="130" spans="1:10" s="292" customFormat="1" ht="38.25" x14ac:dyDescent="0.25">
      <c r="A130" s="42" t="s">
        <v>555</v>
      </c>
      <c r="B130" s="19" t="s">
        <v>212</v>
      </c>
      <c r="C130" s="22" t="s">
        <v>289</v>
      </c>
      <c r="D130" s="32" t="s">
        <v>24</v>
      </c>
      <c r="E130" s="12">
        <f>SUMIF(CRONO!B$11:B$439,B130,CRONO!G$11:G$439)</f>
        <v>1461.24</v>
      </c>
      <c r="F130" s="278">
        <f t="shared" si="4"/>
        <v>1.4718322379257532E-4</v>
      </c>
      <c r="G130" s="279">
        <f>SUM(F$11:F130)</f>
        <v>0.99507556564831412</v>
      </c>
      <c r="H130" s="279" t="s">
        <v>393</v>
      </c>
      <c r="I130" s="279" t="s">
        <v>393</v>
      </c>
      <c r="J130" s="607" t="str">
        <f t="shared" si="5"/>
        <v>AO 159 428</v>
      </c>
    </row>
    <row r="131" spans="1:10" s="292" customFormat="1" ht="25.5" x14ac:dyDescent="0.25">
      <c r="A131" s="42" t="s">
        <v>556</v>
      </c>
      <c r="B131" s="19" t="s">
        <v>927</v>
      </c>
      <c r="C131" s="22" t="s">
        <v>928</v>
      </c>
      <c r="D131" s="32" t="s">
        <v>24</v>
      </c>
      <c r="E131" s="12">
        <f>SUMIF(CRONO!B$11:B$439,B131,CRONO!G$11:G$439)</f>
        <v>1428.82</v>
      </c>
      <c r="F131" s="278">
        <f t="shared" si="4"/>
        <v>1.4391772317983866E-4</v>
      </c>
      <c r="G131" s="279">
        <f>SUM(F$11:F131)</f>
        <v>0.99521948337149391</v>
      </c>
      <c r="H131" s="279" t="s">
        <v>433</v>
      </c>
      <c r="I131" s="279" t="e">
        <v>#N/A</v>
      </c>
      <c r="J131" s="607" t="str">
        <f t="shared" si="5"/>
        <v>A1 006 823</v>
      </c>
    </row>
    <row r="132" spans="1:10" s="292" customFormat="1" ht="25.5" x14ac:dyDescent="0.25">
      <c r="A132" s="42" t="s">
        <v>557</v>
      </c>
      <c r="B132" s="19" t="s">
        <v>736</v>
      </c>
      <c r="C132" s="22" t="s">
        <v>800</v>
      </c>
      <c r="D132" s="32" t="s">
        <v>24</v>
      </c>
      <c r="E132" s="12">
        <f>SUMIF(CRONO!B$11:B$439,B132,CRONO!G$11:G$439)</f>
        <v>1285.5999999999999</v>
      </c>
      <c r="F132" s="278">
        <f t="shared" si="4"/>
        <v>1.2949190585238209E-4</v>
      </c>
      <c r="G132" s="279">
        <f>SUM(F$11:F132)</f>
        <v>0.99534897527734634</v>
      </c>
      <c r="H132" s="279" t="s">
        <v>433</v>
      </c>
      <c r="I132" s="279" t="e">
        <v>#N/A</v>
      </c>
      <c r="J132" s="607" t="str">
        <f t="shared" si="5"/>
        <v>A1 006 823</v>
      </c>
    </row>
    <row r="133" spans="1:10" s="5" customFormat="1" x14ac:dyDescent="0.25">
      <c r="A133" s="42" t="s">
        <v>558</v>
      </c>
      <c r="B133" s="19" t="s">
        <v>315</v>
      </c>
      <c r="C133" s="22" t="s">
        <v>316</v>
      </c>
      <c r="D133" s="32" t="s">
        <v>5</v>
      </c>
      <c r="E133" s="12">
        <f>SUMIF(CRONO!B$11:B$439,B133,CRONO!G$11:G$439)</f>
        <v>1220.56</v>
      </c>
      <c r="F133" s="278">
        <f t="shared" si="4"/>
        <v>1.2294075965088946E-4</v>
      </c>
      <c r="G133" s="279">
        <f>SUM(F$11:F133)</f>
        <v>0.99547191603699725</v>
      </c>
      <c r="H133" s="279" t="s">
        <v>393</v>
      </c>
      <c r="I133" s="279" t="s">
        <v>393</v>
      </c>
      <c r="J133" s="607" t="str">
        <f t="shared" si="5"/>
        <v>AO 159 428</v>
      </c>
    </row>
    <row r="134" spans="1:10" s="5" customFormat="1" ht="25.5" x14ac:dyDescent="0.25">
      <c r="A134" s="42" t="s">
        <v>559</v>
      </c>
      <c r="B134" s="19" t="s">
        <v>18</v>
      </c>
      <c r="C134" s="22" t="s">
        <v>867</v>
      </c>
      <c r="D134" s="32" t="s">
        <v>24</v>
      </c>
      <c r="E134" s="12">
        <f>SUMIF(CRONO!B$11:B$439,B134,CRONO!G$11:G$439)</f>
        <v>1327.31</v>
      </c>
      <c r="F134" s="278">
        <f t="shared" si="4"/>
        <v>1.3369314060121754E-4</v>
      </c>
      <c r="G134" s="279">
        <f>SUM(F$11:F134)</f>
        <v>0.99560560917759844</v>
      </c>
      <c r="H134" s="279" t="s">
        <v>393</v>
      </c>
      <c r="I134" s="279" t="s">
        <v>393</v>
      </c>
      <c r="J134" s="607" t="str">
        <f t="shared" si="5"/>
        <v>AO 159 428</v>
      </c>
    </row>
    <row r="135" spans="1:10" s="292" customFormat="1" ht="25.5" x14ac:dyDescent="0.25">
      <c r="A135" s="42" t="s">
        <v>560</v>
      </c>
      <c r="B135" s="19" t="s">
        <v>934</v>
      </c>
      <c r="C135" s="22" t="s">
        <v>935</v>
      </c>
      <c r="D135" s="32" t="s">
        <v>22</v>
      </c>
      <c r="E135" s="12">
        <f>SUMIF(CRONO!B$11:B$439,B135,CRONO!G$11:G$439)</f>
        <v>1278.19</v>
      </c>
      <c r="F135" s="278">
        <f t="shared" si="4"/>
        <v>1.2874553449086518E-4</v>
      </c>
      <c r="G135" s="279">
        <f>SUM(F$11:F135)</f>
        <v>0.99573435471208926</v>
      </c>
      <c r="H135" s="279" t="s">
        <v>433</v>
      </c>
      <c r="I135" s="279" t="e">
        <v>#N/A</v>
      </c>
      <c r="J135" s="607" t="str">
        <f t="shared" si="5"/>
        <v>A1 006 823</v>
      </c>
    </row>
    <row r="136" spans="1:10" s="292" customFormat="1" ht="25.5" x14ac:dyDescent="0.25">
      <c r="A136" s="42" t="s">
        <v>561</v>
      </c>
      <c r="B136" s="19" t="s">
        <v>249</v>
      </c>
      <c r="C136" s="22" t="s">
        <v>824</v>
      </c>
      <c r="D136" s="32" t="s">
        <v>24</v>
      </c>
      <c r="E136" s="12">
        <f>SUMIF(CRONO!B$11:B$439,B136,CRONO!G$11:G$439)</f>
        <v>1160.1399999999999</v>
      </c>
      <c r="F136" s="278">
        <f t="shared" si="4"/>
        <v>1.168549623954438E-4</v>
      </c>
      <c r="G136" s="279">
        <f>SUM(F$11:F136)</f>
        <v>0.99585120967448471</v>
      </c>
      <c r="H136" s="279" t="s">
        <v>396</v>
      </c>
      <c r="I136" s="279" t="s">
        <v>396</v>
      </c>
      <c r="J136" s="607" t="str">
        <f t="shared" si="5"/>
        <v>AO 157 956</v>
      </c>
    </row>
    <row r="137" spans="1:10" s="292" customFormat="1" ht="51" x14ac:dyDescent="0.25">
      <c r="A137" s="42" t="s">
        <v>562</v>
      </c>
      <c r="B137" s="19" t="s">
        <v>331</v>
      </c>
      <c r="C137" s="22" t="s">
        <v>739</v>
      </c>
      <c r="D137" s="32" t="s">
        <v>5</v>
      </c>
      <c r="E137" s="12">
        <f>SUMIF(CRONO!B$11:B$439,B137,CRONO!G$11:G$439)</f>
        <v>1239.04</v>
      </c>
      <c r="F137" s="278">
        <f t="shared" si="4"/>
        <v>1.2480215543507741E-4</v>
      </c>
      <c r="G137" s="279">
        <f>SUM(F$11:F137)</f>
        <v>0.99597601182991979</v>
      </c>
      <c r="H137" s="279" t="s">
        <v>1305</v>
      </c>
      <c r="I137" s="279" t="s">
        <v>1305</v>
      </c>
      <c r="J137" s="607" t="str">
        <f t="shared" si="5"/>
        <v>A1 006 827</v>
      </c>
    </row>
    <row r="138" spans="1:10" s="292" customFormat="1" ht="38.25" x14ac:dyDescent="0.25">
      <c r="A138" s="42" t="s">
        <v>563</v>
      </c>
      <c r="B138" s="19" t="s">
        <v>29</v>
      </c>
      <c r="C138" s="22" t="s">
        <v>268</v>
      </c>
      <c r="D138" s="32" t="s">
        <v>24</v>
      </c>
      <c r="E138" s="12">
        <f>SUMIF(CRONO!B$11:B$439,B138,CRONO!G$11:G$439)</f>
        <v>1713.18</v>
      </c>
      <c r="F138" s="278">
        <f t="shared" si="4"/>
        <v>1.7255985008415056E-4</v>
      </c>
      <c r="G138" s="279">
        <f>SUM(F$11:F138)</f>
        <v>0.99614857168000392</v>
      </c>
      <c r="H138" s="279" t="s">
        <v>433</v>
      </c>
      <c r="I138" s="279" t="s">
        <v>433</v>
      </c>
      <c r="J138" s="607" t="str">
        <f t="shared" si="5"/>
        <v>A1 006 823</v>
      </c>
    </row>
    <row r="139" spans="1:10" s="292" customFormat="1" x14ac:dyDescent="0.25">
      <c r="A139" s="42" t="s">
        <v>564</v>
      </c>
      <c r="B139" s="19">
        <v>12378</v>
      </c>
      <c r="C139" s="22" t="s">
        <v>894</v>
      </c>
      <c r="D139" s="32" t="s">
        <v>22</v>
      </c>
      <c r="E139" s="12">
        <f>SUMIF(CRONO!B$11:B$439,B139,CRONO!G$11:G$439)</f>
        <v>1526.78</v>
      </c>
      <c r="F139" s="278">
        <f t="shared" si="4"/>
        <v>1.537847324341163E-4</v>
      </c>
      <c r="G139" s="279">
        <f>SUM(F$11:F139)</f>
        <v>0.99630235641243803</v>
      </c>
      <c r="H139" s="279" t="s">
        <v>1305</v>
      </c>
      <c r="I139" s="279" t="e">
        <v>#N/A</v>
      </c>
      <c r="J139" s="607" t="str">
        <f t="shared" si="5"/>
        <v>A1 006 827</v>
      </c>
    </row>
    <row r="140" spans="1:10" s="292" customFormat="1" ht="25.5" x14ac:dyDescent="0.25">
      <c r="A140" s="42" t="s">
        <v>565</v>
      </c>
      <c r="B140" s="19" t="s">
        <v>914</v>
      </c>
      <c r="C140" s="22" t="s">
        <v>915</v>
      </c>
      <c r="D140" s="32" t="s">
        <v>24</v>
      </c>
      <c r="E140" s="12">
        <f>SUMIF(CRONO!B$11:B$439,B140,CRONO!G$11:G$439)</f>
        <v>927.42</v>
      </c>
      <c r="F140" s="278">
        <f t="shared" ref="F140:F203" si="6">E140/E$289</f>
        <v>9.3414268299328091E-5</v>
      </c>
      <c r="G140" s="279">
        <f>SUM(F$11:F140)</f>
        <v>0.99639577068073737</v>
      </c>
      <c r="H140" s="279" t="s">
        <v>433</v>
      </c>
      <c r="I140" s="279" t="e">
        <v>#N/A</v>
      </c>
      <c r="J140" s="607" t="str">
        <f t="shared" si="5"/>
        <v>A1 006 823</v>
      </c>
    </row>
    <row r="141" spans="1:10" s="292" customFormat="1" ht="25.5" x14ac:dyDescent="0.25">
      <c r="A141" s="42" t="s">
        <v>566</v>
      </c>
      <c r="B141" s="19" t="s">
        <v>728</v>
      </c>
      <c r="C141" s="22" t="s">
        <v>936</v>
      </c>
      <c r="D141" s="32" t="s">
        <v>22</v>
      </c>
      <c r="E141" s="12">
        <f>SUMIF(CRONO!B$11:B$439,B141,CRONO!G$11:G$439)</f>
        <v>927.11</v>
      </c>
      <c r="F141" s="278">
        <f t="shared" si="6"/>
        <v>9.3383043586498109E-5</v>
      </c>
      <c r="G141" s="279">
        <f>SUM(F$11:F141)</f>
        <v>0.9964891537243239</v>
      </c>
      <c r="H141" s="279" t="s">
        <v>433</v>
      </c>
      <c r="I141" s="279" t="e">
        <v>#N/A</v>
      </c>
      <c r="J141" s="607" t="str">
        <f t="shared" si="5"/>
        <v>A1 006 823</v>
      </c>
    </row>
    <row r="142" spans="1:10" s="292" customFormat="1" ht="25.5" x14ac:dyDescent="0.25">
      <c r="A142" s="42" t="s">
        <v>567</v>
      </c>
      <c r="B142" s="19" t="s">
        <v>817</v>
      </c>
      <c r="C142" s="22" t="s">
        <v>818</v>
      </c>
      <c r="D142" s="32" t="s">
        <v>22</v>
      </c>
      <c r="E142" s="12">
        <f>SUMIF(CRONO!B$11:B$439,B142,CRONO!G$11:G$439)</f>
        <v>827.16</v>
      </c>
      <c r="F142" s="278">
        <f t="shared" si="6"/>
        <v>8.3315591820827924E-5</v>
      </c>
      <c r="G142" s="279">
        <f>SUM(F$11:F142)</f>
        <v>0.99657246931614474</v>
      </c>
      <c r="H142" s="279" t="s">
        <v>396</v>
      </c>
      <c r="I142" s="279" t="s">
        <v>396</v>
      </c>
      <c r="J142" s="607" t="str">
        <f t="shared" si="5"/>
        <v>AO 157 956</v>
      </c>
    </row>
    <row r="143" spans="1:10" s="292" customFormat="1" x14ac:dyDescent="0.25">
      <c r="A143" s="42" t="s">
        <v>568</v>
      </c>
      <c r="B143" s="19">
        <v>857</v>
      </c>
      <c r="C143" s="22" t="s">
        <v>793</v>
      </c>
      <c r="D143" s="32" t="s">
        <v>10</v>
      </c>
      <c r="E143" s="12">
        <f>SUMIF(CRONO!B$11:B$439,B143,CRONO!G$11:G$439)</f>
        <v>824.4</v>
      </c>
      <c r="F143" s="278">
        <f t="shared" si="6"/>
        <v>8.3037591151760896E-5</v>
      </c>
      <c r="G143" s="279">
        <f>SUM(F$11:F143)</f>
        <v>0.99665550690729654</v>
      </c>
      <c r="H143" s="279" t="s">
        <v>1305</v>
      </c>
      <c r="I143" s="279" t="e">
        <v>#N/A</v>
      </c>
      <c r="J143" s="607" t="str">
        <f t="shared" si="5"/>
        <v>A1 006 827</v>
      </c>
    </row>
    <row r="144" spans="1:10" s="292" customFormat="1" x14ac:dyDescent="0.25">
      <c r="A144" s="42" t="s">
        <v>569</v>
      </c>
      <c r="B144" s="19" t="s">
        <v>170</v>
      </c>
      <c r="C144" s="22" t="s">
        <v>171</v>
      </c>
      <c r="D144" s="32" t="s">
        <v>24</v>
      </c>
      <c r="E144" s="12">
        <f>SUMIF(CRONO!B$11:B$439,B144,CRONO!G$11:G$439)</f>
        <v>740.74</v>
      </c>
      <c r="F144" s="278">
        <f t="shared" si="6"/>
        <v>7.461094768286677E-5</v>
      </c>
      <c r="G144" s="279">
        <f>SUM(F$11:F144)</f>
        <v>0.99673011785497945</v>
      </c>
      <c r="H144" s="279" t="s">
        <v>393</v>
      </c>
      <c r="I144" s="279" t="s">
        <v>393</v>
      </c>
      <c r="J144" s="607" t="str">
        <f t="shared" si="5"/>
        <v>AO 159 428</v>
      </c>
    </row>
    <row r="145" spans="1:10" s="292" customFormat="1" x14ac:dyDescent="0.25">
      <c r="A145" s="42" t="s">
        <v>570</v>
      </c>
      <c r="B145" s="19">
        <v>984</v>
      </c>
      <c r="C145" s="22" t="s">
        <v>880</v>
      </c>
      <c r="D145" s="32" t="s">
        <v>10</v>
      </c>
      <c r="E145" s="12">
        <f>SUMIF(CRONO!B$11:B$439,B145,CRONO!G$11:G$439)</f>
        <v>814</v>
      </c>
      <c r="F145" s="278">
        <f t="shared" si="6"/>
        <v>8.1990052398754694E-5</v>
      </c>
      <c r="G145" s="279">
        <f>SUM(F$11:F145)</f>
        <v>0.99681210790737818</v>
      </c>
      <c r="H145" s="279" t="s">
        <v>1309</v>
      </c>
      <c r="I145" s="279" t="e">
        <v>#N/A</v>
      </c>
      <c r="J145" s="607" t="str">
        <f t="shared" si="5"/>
        <v>A1 004 812</v>
      </c>
    </row>
    <row r="146" spans="1:10" s="292" customFormat="1" ht="25.5" x14ac:dyDescent="0.25">
      <c r="A146" s="42" t="s">
        <v>571</v>
      </c>
      <c r="B146" s="19" t="s">
        <v>737</v>
      </c>
      <c r="C146" s="22" t="s">
        <v>738</v>
      </c>
      <c r="D146" s="32" t="s">
        <v>24</v>
      </c>
      <c r="E146" s="12">
        <f>SUMIF(CRONO!B$11:B$439,B146,CRONO!G$11:G$439)</f>
        <v>783.5</v>
      </c>
      <c r="F146" s="278">
        <f t="shared" si="6"/>
        <v>7.8917943555803806E-5</v>
      </c>
      <c r="G146" s="279">
        <f>SUM(F$11:F146)</f>
        <v>0.99689102585093403</v>
      </c>
      <c r="H146" s="279" t="s">
        <v>1307</v>
      </c>
      <c r="I146" s="279" t="s">
        <v>1307</v>
      </c>
      <c r="J146" s="607" t="str">
        <f t="shared" si="5"/>
        <v>AO 159 665</v>
      </c>
    </row>
    <row r="147" spans="1:10" s="292" customFormat="1" ht="38.25" x14ac:dyDescent="0.25">
      <c r="A147" s="42" t="s">
        <v>572</v>
      </c>
      <c r="B147" s="19" t="s">
        <v>906</v>
      </c>
      <c r="C147" s="22" t="s">
        <v>907</v>
      </c>
      <c r="D147" s="32" t="s">
        <v>24</v>
      </c>
      <c r="E147" s="12">
        <f>SUMIF(CRONO!B$11:B$439,B147,CRONO!G$11:G$439)</f>
        <v>654</v>
      </c>
      <c r="F147" s="278">
        <f t="shared" si="6"/>
        <v>6.5874071583274654E-5</v>
      </c>
      <c r="G147" s="279">
        <f>SUM(F$11:F147)</f>
        <v>0.99695689992251735</v>
      </c>
      <c r="H147" s="279" t="s">
        <v>1500</v>
      </c>
      <c r="I147" s="279" t="s">
        <v>1500</v>
      </c>
      <c r="J147" s="607" t="str">
        <f t="shared" si="5"/>
        <v>AO 157 972</v>
      </c>
    </row>
    <row r="148" spans="1:10" s="292" customFormat="1" ht="38.25" x14ac:dyDescent="0.25">
      <c r="A148" s="42" t="s">
        <v>573</v>
      </c>
      <c r="B148" s="19" t="s">
        <v>213</v>
      </c>
      <c r="C148" s="22" t="s">
        <v>270</v>
      </c>
      <c r="D148" s="32" t="s">
        <v>22</v>
      </c>
      <c r="E148" s="12">
        <f>SUMIF(CRONO!B$11:B$439,B148,CRONO!G$11:G$439)</f>
        <v>702.37</v>
      </c>
      <c r="F148" s="278">
        <f t="shared" si="6"/>
        <v>7.0746134033554454E-5</v>
      </c>
      <c r="G148" s="279">
        <f>SUM(F$11:F148)</f>
        <v>0.99702764605655092</v>
      </c>
      <c r="H148" s="279" t="s">
        <v>393</v>
      </c>
      <c r="I148" s="279" t="s">
        <v>393</v>
      </c>
      <c r="J148" s="607" t="str">
        <f t="shared" si="5"/>
        <v>AO 159 428</v>
      </c>
    </row>
    <row r="149" spans="1:10" s="292" customFormat="1" x14ac:dyDescent="0.25">
      <c r="A149" s="42" t="s">
        <v>574</v>
      </c>
      <c r="B149" s="19">
        <v>13335</v>
      </c>
      <c r="C149" s="22" t="s">
        <v>878</v>
      </c>
      <c r="D149" s="32" t="s">
        <v>5</v>
      </c>
      <c r="E149" s="12">
        <f>SUMIF(CRONO!B$11:B$439,B149,CRONO!G$11:G$439)</f>
        <v>881.14</v>
      </c>
      <c r="F149" s="278">
        <f t="shared" si="6"/>
        <v>8.8752720848450504E-5</v>
      </c>
      <c r="G149" s="279">
        <f>SUM(F$11:F149)</f>
        <v>0.99711639877739933</v>
      </c>
      <c r="H149" s="279" t="s">
        <v>1305</v>
      </c>
      <c r="I149" s="279" t="e">
        <v>#N/A</v>
      </c>
      <c r="J149" s="607" t="str">
        <f t="shared" si="5"/>
        <v>A1 006 827</v>
      </c>
    </row>
    <row r="150" spans="1:10" s="292" customFormat="1" ht="25.5" x14ac:dyDescent="0.25">
      <c r="A150" s="42" t="s">
        <v>575</v>
      </c>
      <c r="B150" s="19" t="s">
        <v>724</v>
      </c>
      <c r="C150" s="22" t="s">
        <v>937</v>
      </c>
      <c r="D150" s="32" t="s">
        <v>24</v>
      </c>
      <c r="E150" s="12">
        <f>SUMIF(CRONO!B$11:B$439,B150,CRONO!G$11:G$439)</f>
        <v>676.9</v>
      </c>
      <c r="F150" s="278">
        <f t="shared" si="6"/>
        <v>6.8180671337490225E-5</v>
      </c>
      <c r="G150" s="279">
        <f>SUM(F$11:F150)</f>
        <v>0.99718457944873684</v>
      </c>
      <c r="H150" s="279" t="s">
        <v>433</v>
      </c>
      <c r="I150" s="279" t="e">
        <v>#N/A</v>
      </c>
      <c r="J150" s="607" t="str">
        <f t="shared" si="5"/>
        <v>A1 006 823</v>
      </c>
    </row>
    <row r="151" spans="1:10" s="292" customFormat="1" ht="25.5" x14ac:dyDescent="0.25">
      <c r="A151" s="42" t="s">
        <v>576</v>
      </c>
      <c r="B151" s="19" t="s">
        <v>217</v>
      </c>
      <c r="C151" s="22" t="s">
        <v>776</v>
      </c>
      <c r="D151" s="32" t="s">
        <v>22</v>
      </c>
      <c r="E151" s="12">
        <f>SUMIF(CRONO!B$11:B$439,B151,CRONO!G$11:G$439)</f>
        <v>655.28</v>
      </c>
      <c r="F151" s="278">
        <f t="shared" si="6"/>
        <v>6.6002999429798492E-5</v>
      </c>
      <c r="G151" s="279">
        <f>SUM(F$11:F151)</f>
        <v>0.99725058244816667</v>
      </c>
      <c r="H151" s="279" t="s">
        <v>393</v>
      </c>
      <c r="I151" s="279" t="s">
        <v>393</v>
      </c>
      <c r="J151" s="607" t="str">
        <f t="shared" si="5"/>
        <v>AO 159 428</v>
      </c>
    </row>
    <row r="152" spans="1:10" s="292" customFormat="1" ht="25.5" x14ac:dyDescent="0.25">
      <c r="A152" s="42" t="s">
        <v>577</v>
      </c>
      <c r="B152" s="19">
        <v>3794</v>
      </c>
      <c r="C152" s="22" t="s">
        <v>892</v>
      </c>
      <c r="D152" s="32" t="s">
        <v>24</v>
      </c>
      <c r="E152" s="12">
        <f>SUMIF(CRONO!B$11:B$439,B152,CRONO!G$11:G$439)</f>
        <v>757.48</v>
      </c>
      <c r="F152" s="278">
        <f t="shared" si="6"/>
        <v>7.6297082175686372E-5</v>
      </c>
      <c r="G152" s="279">
        <f>SUM(F$11:F152)</f>
        <v>0.99732687953034238</v>
      </c>
      <c r="H152" s="279" t="s">
        <v>1305</v>
      </c>
      <c r="I152" s="279" t="e">
        <v>#N/A</v>
      </c>
      <c r="J152" s="607" t="str">
        <f t="shared" si="5"/>
        <v>A1 006 827</v>
      </c>
    </row>
    <row r="153" spans="1:10" s="292" customFormat="1" ht="63.75" x14ac:dyDescent="0.25">
      <c r="A153" s="42" t="s">
        <v>578</v>
      </c>
      <c r="B153" s="19" t="s">
        <v>200</v>
      </c>
      <c r="C153" s="22" t="s">
        <v>780</v>
      </c>
      <c r="D153" s="32" t="s">
        <v>24</v>
      </c>
      <c r="E153" s="12">
        <f>SUMIF(CRONO!B$11:B$439,B153,CRONO!G$11:G$439)</f>
        <v>666.2</v>
      </c>
      <c r="F153" s="278">
        <f t="shared" si="6"/>
        <v>6.7102915120455009E-5</v>
      </c>
      <c r="G153" s="279">
        <f>SUM(F$11:F153)</f>
        <v>0.99739398244546285</v>
      </c>
      <c r="H153" s="279" t="s">
        <v>393</v>
      </c>
      <c r="I153" s="279" t="s">
        <v>393</v>
      </c>
      <c r="J153" s="607" t="str">
        <f t="shared" si="5"/>
        <v>AO 159 428</v>
      </c>
    </row>
    <row r="154" spans="1:10" s="292" customFormat="1" ht="25.5" x14ac:dyDescent="0.25">
      <c r="A154" s="42" t="s">
        <v>579</v>
      </c>
      <c r="B154" s="19" t="s">
        <v>1369</v>
      </c>
      <c r="C154" s="22" t="s">
        <v>918</v>
      </c>
      <c r="D154" s="32" t="s">
        <v>24</v>
      </c>
      <c r="E154" s="12">
        <f>SUMIF(CRONO!B$11:B$439,B154,CRONO!G$11:G$439)</f>
        <v>1767.44</v>
      </c>
      <c r="F154" s="278">
        <f t="shared" si="6"/>
        <v>1.7802518207820023E-4</v>
      </c>
      <c r="G154" s="279">
        <f>SUM(F$11:F154)</f>
        <v>0.99757200762754106</v>
      </c>
      <c r="H154" s="279" t="s">
        <v>433</v>
      </c>
      <c r="I154" s="279" t="e">
        <v>#N/A</v>
      </c>
      <c r="J154" s="607" t="str">
        <f t="shared" si="5"/>
        <v>A1 006 823</v>
      </c>
    </row>
    <row r="155" spans="1:10" s="292" customFormat="1" x14ac:dyDescent="0.25">
      <c r="A155" s="42" t="s">
        <v>580</v>
      </c>
      <c r="B155" s="19" t="s">
        <v>216</v>
      </c>
      <c r="C155" s="22" t="s">
        <v>762</v>
      </c>
      <c r="D155" s="32" t="s">
        <v>24</v>
      </c>
      <c r="E155" s="12">
        <f>SUMIF(CRONO!B$11:B$439,B155,CRONO!G$11:G$439)</f>
        <v>748.31</v>
      </c>
      <c r="F155" s="278">
        <f t="shared" si="6"/>
        <v>7.5373435025199157E-5</v>
      </c>
      <c r="G155" s="279">
        <f>SUM(F$11:F155)</f>
        <v>0.99764738106256623</v>
      </c>
      <c r="H155" s="279" t="s">
        <v>393</v>
      </c>
      <c r="I155" s="279" t="s">
        <v>393</v>
      </c>
      <c r="J155" s="607" t="str">
        <f t="shared" si="5"/>
        <v>AO 159 428</v>
      </c>
    </row>
    <row r="156" spans="1:10" s="292" customFormat="1" ht="25.5" x14ac:dyDescent="0.25">
      <c r="A156" s="42" t="s">
        <v>581</v>
      </c>
      <c r="B156" s="19" t="s">
        <v>326</v>
      </c>
      <c r="C156" s="22" t="s">
        <v>771</v>
      </c>
      <c r="D156" s="32" t="s">
        <v>24</v>
      </c>
      <c r="E156" s="12">
        <f>SUMIF(CRONO!B$11:B$439,B156,CRONO!G$11:G$439)</f>
        <v>596.16</v>
      </c>
      <c r="F156" s="278">
        <f t="shared" si="6"/>
        <v>6.0048144518478617E-5</v>
      </c>
      <c r="G156" s="279">
        <f>SUM(F$11:F156)</f>
        <v>0.99770742920708466</v>
      </c>
      <c r="H156" s="279" t="s">
        <v>393</v>
      </c>
      <c r="I156" s="279" t="s">
        <v>393</v>
      </c>
      <c r="J156" s="607" t="str">
        <f t="shared" si="5"/>
        <v>AO 159 428</v>
      </c>
    </row>
    <row r="157" spans="1:10" s="292" customFormat="1" ht="25.5" x14ac:dyDescent="0.25">
      <c r="A157" s="42" t="s">
        <v>582</v>
      </c>
      <c r="B157" s="19" t="s">
        <v>199</v>
      </c>
      <c r="C157" s="22" t="s">
        <v>781</v>
      </c>
      <c r="D157" s="32" t="s">
        <v>5</v>
      </c>
      <c r="E157" s="12">
        <f>SUMIF(CRONO!B$11:B$439,B157,CRONO!G$11:G$439)</f>
        <v>594.76</v>
      </c>
      <c r="F157" s="278">
        <f t="shared" si="6"/>
        <v>5.9907129686343168E-5</v>
      </c>
      <c r="G157" s="279">
        <f>SUM(F$11:F157)</f>
        <v>0.99776733633677106</v>
      </c>
      <c r="H157" s="279" t="s">
        <v>393</v>
      </c>
      <c r="I157" s="279" t="s">
        <v>393</v>
      </c>
      <c r="J157" s="607" t="str">
        <f t="shared" si="5"/>
        <v>AO 159 428</v>
      </c>
    </row>
    <row r="158" spans="1:10" s="292" customFormat="1" ht="25.5" x14ac:dyDescent="0.25">
      <c r="A158" s="42" t="s">
        <v>583</v>
      </c>
      <c r="B158" s="19" t="s">
        <v>303</v>
      </c>
      <c r="C158" s="22" t="s">
        <v>304</v>
      </c>
      <c r="D158" s="32" t="s">
        <v>10</v>
      </c>
      <c r="E158" s="12">
        <f>SUMIF(CRONO!B$11:B$439,B158,CRONO!G$11:G$439)</f>
        <v>549.55999999999995</v>
      </c>
      <c r="F158" s="278">
        <f t="shared" si="6"/>
        <v>5.5354365105970053E-5</v>
      </c>
      <c r="G158" s="279">
        <f>SUM(F$11:F158)</f>
        <v>0.99782269070187701</v>
      </c>
      <c r="H158" s="279" t="s">
        <v>393</v>
      </c>
      <c r="I158" s="279" t="s">
        <v>393</v>
      </c>
      <c r="J158" s="607" t="str">
        <f t="shared" si="5"/>
        <v>AO 159 428</v>
      </c>
    </row>
    <row r="159" spans="1:10" s="292" customFormat="1" ht="25.5" x14ac:dyDescent="0.25">
      <c r="A159" s="42" t="s">
        <v>584</v>
      </c>
      <c r="B159" s="19" t="s">
        <v>729</v>
      </c>
      <c r="C159" s="22" t="s">
        <v>939</v>
      </c>
      <c r="D159" s="32" t="s">
        <v>22</v>
      </c>
      <c r="E159" s="12">
        <f>SUMIF(CRONO!B$11:B$439,B159,CRONO!G$11:G$439)</f>
        <v>582.54</v>
      </c>
      <c r="F159" s="278">
        <f t="shared" si="6"/>
        <v>5.8676271651560877E-5</v>
      </c>
      <c r="G159" s="279">
        <f>SUM(F$11:F159)</f>
        <v>0.99788136697352858</v>
      </c>
      <c r="H159" s="279" t="s">
        <v>428</v>
      </c>
      <c r="I159" s="279" t="e">
        <v>#N/A</v>
      </c>
      <c r="J159" s="607" t="str">
        <f t="shared" si="5"/>
        <v>A1 006 821</v>
      </c>
    </row>
    <row r="160" spans="1:10" s="292" customFormat="1" ht="25.5" x14ac:dyDescent="0.25">
      <c r="A160" s="42" t="s">
        <v>585</v>
      </c>
      <c r="B160" s="19" t="s">
        <v>328</v>
      </c>
      <c r="C160" s="22" t="s">
        <v>774</v>
      </c>
      <c r="D160" s="32" t="s">
        <v>24</v>
      </c>
      <c r="E160" s="12">
        <f>SUMIF(CRONO!B$11:B$439,B160,CRONO!G$11:G$439)</f>
        <v>557.65</v>
      </c>
      <c r="F160" s="278">
        <f t="shared" si="6"/>
        <v>5.6169229385952761E-5</v>
      </c>
      <c r="G160" s="279">
        <f>SUM(F$11:F160)</f>
        <v>0.99793753620291459</v>
      </c>
      <c r="H160" s="279" t="s">
        <v>393</v>
      </c>
      <c r="I160" s="279" t="s">
        <v>393</v>
      </c>
      <c r="J160" s="607" t="str">
        <f t="shared" si="5"/>
        <v>AO 159 428</v>
      </c>
    </row>
    <row r="161" spans="1:10" s="292" customFormat="1" ht="25.5" x14ac:dyDescent="0.25">
      <c r="A161" s="42" t="s">
        <v>586</v>
      </c>
      <c r="B161" s="19" t="s">
        <v>827</v>
      </c>
      <c r="C161" s="22" t="s">
        <v>828</v>
      </c>
      <c r="D161" s="32" t="s">
        <v>22</v>
      </c>
      <c r="E161" s="12">
        <f>SUMIF(CRONO!B$11:B$439,B161,CRONO!G$11:G$439)</f>
        <v>725.67000000000007</v>
      </c>
      <c r="F161" s="278">
        <f t="shared" si="6"/>
        <v>7.3093023739808743E-5</v>
      </c>
      <c r="G161" s="279">
        <f>SUM(F$11:F161)</f>
        <v>0.9980106292266544</v>
      </c>
      <c r="H161" s="279" t="s">
        <v>396</v>
      </c>
      <c r="I161" s="279" t="s">
        <v>396</v>
      </c>
      <c r="J161" s="607" t="str">
        <f t="shared" si="5"/>
        <v>AO 157 956</v>
      </c>
    </row>
    <row r="162" spans="1:10" s="292" customFormat="1" ht="25.5" x14ac:dyDescent="0.25">
      <c r="A162" s="42" t="s">
        <v>587</v>
      </c>
      <c r="B162" s="19" t="s">
        <v>52</v>
      </c>
      <c r="C162" s="22" t="s">
        <v>791</v>
      </c>
      <c r="D162" s="32" t="s">
        <v>22</v>
      </c>
      <c r="E162" s="12">
        <f>SUMIF(CRONO!B$11:B$439,B162,CRONO!G$11:G$439)</f>
        <v>624.12</v>
      </c>
      <c r="F162" s="278">
        <f t="shared" si="6"/>
        <v>6.2864412165983757E-5</v>
      </c>
      <c r="G162" s="279">
        <f>SUM(F$11:F162)</f>
        <v>0.99807349363882036</v>
      </c>
      <c r="H162" s="279" t="s">
        <v>393</v>
      </c>
      <c r="I162" s="279" t="s">
        <v>393</v>
      </c>
      <c r="J162" s="607" t="str">
        <f t="shared" si="5"/>
        <v>AO 159 428</v>
      </c>
    </row>
    <row r="163" spans="1:10" s="292" customFormat="1" ht="25.5" x14ac:dyDescent="0.25">
      <c r="A163" s="42" t="s">
        <v>588</v>
      </c>
      <c r="B163" s="19" t="s">
        <v>996</v>
      </c>
      <c r="C163" s="22" t="s">
        <v>995</v>
      </c>
      <c r="D163" s="32" t="s">
        <v>22</v>
      </c>
      <c r="E163" s="12">
        <f>SUMIF(CRONO!B$11:B$439,B163,CRONO!G$11:G$439)</f>
        <v>551.78</v>
      </c>
      <c r="F163" s="278">
        <f t="shared" si="6"/>
        <v>5.5577974339784839E-5</v>
      </c>
      <c r="G163" s="279">
        <f>SUM(F$11:F163)</f>
        <v>0.99812907161316011</v>
      </c>
      <c r="H163" s="279" t="s">
        <v>433</v>
      </c>
      <c r="I163" s="279" t="e">
        <v>#N/A</v>
      </c>
      <c r="J163" s="607" t="str">
        <f t="shared" si="5"/>
        <v>A1 006 823</v>
      </c>
    </row>
    <row r="164" spans="1:10" s="292" customFormat="1" ht="38.25" x14ac:dyDescent="0.25">
      <c r="A164" s="42" t="s">
        <v>589</v>
      </c>
      <c r="B164" s="19" t="s">
        <v>238</v>
      </c>
      <c r="C164" s="22" t="s">
        <v>293</v>
      </c>
      <c r="D164" s="32" t="s">
        <v>5</v>
      </c>
      <c r="E164" s="12">
        <f>SUMIF(CRONO!B$11:B$439,B164,CRONO!G$11:G$439)</f>
        <v>521.83000000000004</v>
      </c>
      <c r="F164" s="278">
        <f t="shared" si="6"/>
        <v>5.2561264180887175E-5</v>
      </c>
      <c r="G164" s="279">
        <f>SUM(F$11:F164)</f>
        <v>0.99818163287734096</v>
      </c>
      <c r="H164" s="279" t="s">
        <v>400</v>
      </c>
      <c r="I164" s="279" t="s">
        <v>400</v>
      </c>
      <c r="J164" s="607" t="str">
        <f t="shared" si="5"/>
        <v>AO 159 886</v>
      </c>
    </row>
    <row r="165" spans="1:10" s="292" customFormat="1" ht="38.25" x14ac:dyDescent="0.25">
      <c r="A165" s="42" t="s">
        <v>590</v>
      </c>
      <c r="B165" s="19" t="s">
        <v>348</v>
      </c>
      <c r="C165" s="22" t="s">
        <v>349</v>
      </c>
      <c r="D165" s="32" t="s">
        <v>5</v>
      </c>
      <c r="E165" s="12">
        <f>SUMIF(CRONO!B$11:B$439,B165,CRONO!G$11:G$439)</f>
        <v>852.8</v>
      </c>
      <c r="F165" s="278">
        <f t="shared" si="6"/>
        <v>8.5898177746508589E-5</v>
      </c>
      <c r="G165" s="279">
        <f>SUM(F$11:F165)</f>
        <v>0.99826753105508748</v>
      </c>
      <c r="H165" s="279" t="s">
        <v>1307</v>
      </c>
      <c r="I165" s="279" t="s">
        <v>1307</v>
      </c>
      <c r="J165" s="607" t="str">
        <f t="shared" si="5"/>
        <v>AO 159 665</v>
      </c>
    </row>
    <row r="166" spans="1:10" s="4" customFormat="1" ht="25.5" x14ac:dyDescent="0.25">
      <c r="A166" s="42" t="s">
        <v>591</v>
      </c>
      <c r="B166" s="19" t="s">
        <v>722</v>
      </c>
      <c r="C166" s="22" t="s">
        <v>922</v>
      </c>
      <c r="D166" s="32" t="s">
        <v>24</v>
      </c>
      <c r="E166" s="12">
        <f>SUMIF(CRONO!B$11:B$439,B166,CRONO!G$11:G$439)</f>
        <v>481.22</v>
      </c>
      <c r="F166" s="278">
        <f t="shared" si="6"/>
        <v>4.8470826800158152E-5</v>
      </c>
      <c r="G166" s="279">
        <f>SUM(F$11:F166)</f>
        <v>0.99831600188188763</v>
      </c>
      <c r="H166" s="279" t="s">
        <v>433</v>
      </c>
      <c r="I166" s="279" t="e">
        <v>#N/A</v>
      </c>
      <c r="J166" s="607" t="str">
        <f t="shared" si="5"/>
        <v>A1 006 823</v>
      </c>
    </row>
    <row r="167" spans="1:10" s="292" customFormat="1" ht="25.5" x14ac:dyDescent="0.25">
      <c r="A167" s="42" t="s">
        <v>592</v>
      </c>
      <c r="B167" s="19" t="s">
        <v>300</v>
      </c>
      <c r="C167" s="22" t="s">
        <v>777</v>
      </c>
      <c r="D167" s="32" t="s">
        <v>24</v>
      </c>
      <c r="E167" s="12">
        <f>SUMIF(CRONO!B$11:B$439,B167,CRONO!G$11:G$439)</f>
        <v>487.02</v>
      </c>
      <c r="F167" s="278">
        <f t="shared" si="6"/>
        <v>4.9055031104719295E-5</v>
      </c>
      <c r="G167" s="279">
        <f>SUM(F$11:F167)</f>
        <v>0.99836505691299238</v>
      </c>
      <c r="H167" s="279" t="s">
        <v>393</v>
      </c>
      <c r="I167" s="279" t="s">
        <v>393</v>
      </c>
      <c r="J167" s="607" t="str">
        <f t="shared" si="5"/>
        <v>AO 159 428</v>
      </c>
    </row>
    <row r="168" spans="1:10" s="292" customFormat="1" ht="25.5" x14ac:dyDescent="0.25">
      <c r="A168" s="42" t="s">
        <v>593</v>
      </c>
      <c r="B168" s="19" t="s">
        <v>726</v>
      </c>
      <c r="C168" s="22" t="s">
        <v>929</v>
      </c>
      <c r="D168" s="32" t="s">
        <v>22</v>
      </c>
      <c r="E168" s="12">
        <f>SUMIF(CRONO!B$11:B$439,B168,CRONO!G$11:G$439)</f>
        <v>473.82</v>
      </c>
      <c r="F168" s="278">
        <f t="shared" si="6"/>
        <v>4.7725462687442194E-5</v>
      </c>
      <c r="G168" s="279">
        <f>SUM(F$11:F168)</f>
        <v>0.99841278237567976</v>
      </c>
      <c r="H168" s="279" t="s">
        <v>433</v>
      </c>
      <c r="I168" s="279" t="e">
        <v>#N/A</v>
      </c>
      <c r="J168" s="607" t="str">
        <f t="shared" ref="J168:J231" si="7">IF(H168&lt;&gt;"",H168,I168)</f>
        <v>A1 006 823</v>
      </c>
    </row>
    <row r="169" spans="1:10" s="292" customFormat="1" ht="25.5" x14ac:dyDescent="0.25">
      <c r="A169" s="42" t="s">
        <v>594</v>
      </c>
      <c r="B169" s="19" t="s">
        <v>299</v>
      </c>
      <c r="C169" s="22" t="s">
        <v>778</v>
      </c>
      <c r="D169" s="32" t="s">
        <v>24</v>
      </c>
      <c r="E169" s="12">
        <f>SUMIF(CRONO!B$11:B$439,B169,CRONO!G$11:G$439)</f>
        <v>500.85</v>
      </c>
      <c r="F169" s="278">
        <f t="shared" si="6"/>
        <v>5.0448056196457354E-5</v>
      </c>
      <c r="G169" s="279">
        <f>SUM(F$11:F169)</f>
        <v>0.99846323043187624</v>
      </c>
      <c r="H169" s="279" t="s">
        <v>393</v>
      </c>
      <c r="I169" s="279" t="s">
        <v>393</v>
      </c>
      <c r="J169" s="607" t="str">
        <f t="shared" si="7"/>
        <v>AO 159 428</v>
      </c>
    </row>
    <row r="170" spans="1:10" s="292" customFormat="1" ht="25.5" x14ac:dyDescent="0.25">
      <c r="A170" s="42" t="s">
        <v>595</v>
      </c>
      <c r="B170" s="19" t="s">
        <v>306</v>
      </c>
      <c r="C170" s="22" t="s">
        <v>329</v>
      </c>
      <c r="D170" s="32" t="s">
        <v>22</v>
      </c>
      <c r="E170" s="12">
        <f>SUMIF(CRONO!B$11:B$439,B170,CRONO!G$11:G$439)</f>
        <v>454.14</v>
      </c>
      <c r="F170" s="278">
        <f t="shared" si="6"/>
        <v>4.5743197047138147E-5</v>
      </c>
      <c r="G170" s="279">
        <f>SUM(F$11:F170)</f>
        <v>0.99850897362892332</v>
      </c>
      <c r="H170" s="279" t="s">
        <v>400</v>
      </c>
      <c r="I170" s="279" t="s">
        <v>400</v>
      </c>
      <c r="J170" s="607" t="str">
        <f t="shared" si="7"/>
        <v>AO 159 886</v>
      </c>
    </row>
    <row r="171" spans="1:10" s="292" customFormat="1" ht="38.25" x14ac:dyDescent="0.25">
      <c r="A171" s="42" t="s">
        <v>596</v>
      </c>
      <c r="B171" s="19" t="s">
        <v>221</v>
      </c>
      <c r="C171" s="22" t="s">
        <v>308</v>
      </c>
      <c r="D171" s="32" t="s">
        <v>24</v>
      </c>
      <c r="E171" s="12">
        <f>SUMIF(CRONO!B$11:B$439,B171,CRONO!G$11:G$439)</f>
        <v>477.91</v>
      </c>
      <c r="F171" s="278">
        <f t="shared" si="6"/>
        <v>4.8137427447037906E-5</v>
      </c>
      <c r="G171" s="279">
        <f>SUM(F$11:F171)</f>
        <v>0.99855711105637035</v>
      </c>
      <c r="H171" s="279" t="s">
        <v>393</v>
      </c>
      <c r="I171" s="279" t="s">
        <v>393</v>
      </c>
      <c r="J171" s="607" t="str">
        <f t="shared" si="7"/>
        <v>AO 159 428</v>
      </c>
    </row>
    <row r="172" spans="1:10" s="292" customFormat="1" ht="25.5" x14ac:dyDescent="0.25">
      <c r="A172" s="42" t="s">
        <v>597</v>
      </c>
      <c r="B172" s="19" t="s">
        <v>789</v>
      </c>
      <c r="C172" s="22" t="s">
        <v>917</v>
      </c>
      <c r="D172" s="32" t="s">
        <v>24</v>
      </c>
      <c r="E172" s="12">
        <f>SUMIF(CRONO!B$11:B$439,B172,CRONO!G$11:G$439)</f>
        <v>432.84</v>
      </c>
      <c r="F172" s="278">
        <f t="shared" si="6"/>
        <v>4.359775710107737E-5</v>
      </c>
      <c r="G172" s="279">
        <f>SUM(F$11:F172)</f>
        <v>0.9986007088134714</v>
      </c>
      <c r="H172" s="279" t="s">
        <v>433</v>
      </c>
      <c r="I172" s="279" t="e">
        <v>#N/A</v>
      </c>
      <c r="J172" s="607" t="str">
        <f t="shared" si="7"/>
        <v>A1 006 823</v>
      </c>
    </row>
    <row r="173" spans="1:10" s="292" customFormat="1" ht="38.25" x14ac:dyDescent="0.25">
      <c r="A173" s="42" t="s">
        <v>598</v>
      </c>
      <c r="B173" s="19" t="s">
        <v>841</v>
      </c>
      <c r="C173" s="22" t="s">
        <v>842</v>
      </c>
      <c r="D173" s="32" t="s">
        <v>22</v>
      </c>
      <c r="E173" s="12">
        <f>SUMIF(CRONO!B$11:B$439,B173,CRONO!G$11:G$439)</f>
        <v>408.38</v>
      </c>
      <c r="F173" s="278">
        <f t="shared" si="6"/>
        <v>4.1134026533910861E-5</v>
      </c>
      <c r="G173" s="279">
        <f>SUM(F$11:F173)</f>
        <v>0.99864184284000534</v>
      </c>
      <c r="H173" s="279" t="s">
        <v>400</v>
      </c>
      <c r="I173" s="279" t="s">
        <v>400</v>
      </c>
      <c r="J173" s="607" t="str">
        <f t="shared" si="7"/>
        <v>AO 159 886</v>
      </c>
    </row>
    <row r="174" spans="1:10" s="292" customFormat="1" ht="25.5" x14ac:dyDescent="0.25">
      <c r="A174" s="42" t="s">
        <v>599</v>
      </c>
      <c r="B174" s="19" t="s">
        <v>242</v>
      </c>
      <c r="C174" s="22" t="s">
        <v>243</v>
      </c>
      <c r="D174" s="32" t="s">
        <v>24</v>
      </c>
      <c r="E174" s="12">
        <f>SUMIF(CRONO!B$11:B$439,B174,CRONO!G$11:G$439)</f>
        <v>415.67</v>
      </c>
      <c r="F174" s="278">
        <f t="shared" si="6"/>
        <v>4.1868310909816169E-5</v>
      </c>
      <c r="G174" s="279">
        <f>SUM(F$11:F174)</f>
        <v>0.99868371115091514</v>
      </c>
      <c r="H174" s="279" t="s">
        <v>393</v>
      </c>
      <c r="I174" s="279" t="s">
        <v>393</v>
      </c>
      <c r="J174" s="607" t="str">
        <f t="shared" si="7"/>
        <v>AO 159 428</v>
      </c>
    </row>
    <row r="175" spans="1:10" s="292" customFormat="1" ht="25.5" x14ac:dyDescent="0.25">
      <c r="A175" s="42" t="s">
        <v>600</v>
      </c>
      <c r="B175" s="19" t="s">
        <v>223</v>
      </c>
      <c r="C175" s="22" t="s">
        <v>782</v>
      </c>
      <c r="D175" s="32" t="s">
        <v>24</v>
      </c>
      <c r="E175" s="12">
        <f>SUMIF(CRONO!B$11:B$439,B175,CRONO!G$11:G$439)</f>
        <v>458.81</v>
      </c>
      <c r="F175" s="278">
        <f t="shared" si="6"/>
        <v>4.6213582237189972E-5</v>
      </c>
      <c r="G175" s="279">
        <f>SUM(F$11:F175)</f>
        <v>0.99872992473315236</v>
      </c>
      <c r="H175" s="279" t="s">
        <v>393</v>
      </c>
      <c r="I175" s="279" t="s">
        <v>393</v>
      </c>
      <c r="J175" s="607" t="str">
        <f t="shared" si="7"/>
        <v>AO 159 428</v>
      </c>
    </row>
    <row r="176" spans="1:10" s="292" customFormat="1" ht="38.25" x14ac:dyDescent="0.25">
      <c r="A176" s="42" t="s">
        <v>601</v>
      </c>
      <c r="B176" s="19" t="s">
        <v>341</v>
      </c>
      <c r="C176" s="22" t="s">
        <v>342</v>
      </c>
      <c r="D176" s="32" t="s">
        <v>24</v>
      </c>
      <c r="E176" s="12">
        <f>SUMIF(CRONO!B$11:B$439,B176,CRONO!G$11:G$439)</f>
        <v>414.97</v>
      </c>
      <c r="F176" s="278">
        <f t="shared" si="6"/>
        <v>4.1797803493748444E-5</v>
      </c>
      <c r="G176" s="279">
        <f>SUM(F$11:F176)</f>
        <v>0.99877172253664614</v>
      </c>
      <c r="H176" s="279" t="s">
        <v>433</v>
      </c>
      <c r="I176" s="279" t="s">
        <v>433</v>
      </c>
      <c r="J176" s="607" t="str">
        <f t="shared" si="7"/>
        <v>A1 006 823</v>
      </c>
    </row>
    <row r="177" spans="1:10" s="292" customFormat="1" x14ac:dyDescent="0.25">
      <c r="A177" s="42" t="s">
        <v>602</v>
      </c>
      <c r="B177" s="19">
        <v>11871</v>
      </c>
      <c r="C177" s="22" t="s">
        <v>946</v>
      </c>
      <c r="D177" s="32" t="s">
        <v>22</v>
      </c>
      <c r="E177" s="12">
        <f>SUMIF(CRONO!B$11:B$439,B177,CRONO!G$11:G$439)</f>
        <v>419.18</v>
      </c>
      <c r="F177" s="278">
        <f t="shared" si="6"/>
        <v>4.222185523895576E-5</v>
      </c>
      <c r="G177" s="279">
        <f>SUM(F$11:F177)</f>
        <v>0.99881394439188509</v>
      </c>
      <c r="H177" s="279" t="s">
        <v>393</v>
      </c>
      <c r="I177" s="279" t="e">
        <v>#N/A</v>
      </c>
      <c r="J177" s="607" t="str">
        <f t="shared" si="7"/>
        <v>AO 159 428</v>
      </c>
    </row>
    <row r="178" spans="1:10" s="292" customFormat="1" ht="25.5" x14ac:dyDescent="0.25">
      <c r="A178" s="42" t="s">
        <v>603</v>
      </c>
      <c r="B178" s="19" t="s">
        <v>930</v>
      </c>
      <c r="C178" s="22" t="s">
        <v>931</v>
      </c>
      <c r="D178" s="32" t="s">
        <v>24</v>
      </c>
      <c r="E178" s="12">
        <f>SUMIF(CRONO!B$11:B$439,B178,CRONO!G$11:G$439)</f>
        <v>365.6</v>
      </c>
      <c r="F178" s="278">
        <f t="shared" si="6"/>
        <v>3.6825016163371884E-5</v>
      </c>
      <c r="G178" s="279">
        <f>SUM(F$11:F178)</f>
        <v>0.99885076940804851</v>
      </c>
      <c r="H178" s="279" t="s">
        <v>433</v>
      </c>
      <c r="I178" s="279" t="e">
        <v>#N/A</v>
      </c>
      <c r="J178" s="607" t="str">
        <f t="shared" si="7"/>
        <v>A1 006 823</v>
      </c>
    </row>
    <row r="179" spans="1:10" s="292" customFormat="1" x14ac:dyDescent="0.25">
      <c r="A179" s="42" t="s">
        <v>604</v>
      </c>
      <c r="B179" s="19">
        <v>9839</v>
      </c>
      <c r="C179" s="22" t="s">
        <v>997</v>
      </c>
      <c r="D179" s="32" t="s">
        <v>24</v>
      </c>
      <c r="E179" s="12">
        <f>SUMIF(CRONO!B$11:B$439,B179,CRONO!G$11:G$439)</f>
        <v>377.6</v>
      </c>
      <c r="F179" s="278">
        <f t="shared" si="6"/>
        <v>3.8033714724532887E-5</v>
      </c>
      <c r="G179" s="279">
        <f>SUM(F$11:F179)</f>
        <v>0.99888880312277306</v>
      </c>
      <c r="H179" s="279" t="s">
        <v>428</v>
      </c>
      <c r="I179" s="279" t="e">
        <v>#N/A</v>
      </c>
      <c r="J179" s="607" t="str">
        <f t="shared" si="7"/>
        <v>A1 006 821</v>
      </c>
    </row>
    <row r="180" spans="1:10" s="292" customFormat="1" ht="38.25" x14ac:dyDescent="0.25">
      <c r="A180" s="42" t="s">
        <v>605</v>
      </c>
      <c r="B180" s="19" t="s">
        <v>347</v>
      </c>
      <c r="C180" s="22" t="s">
        <v>887</v>
      </c>
      <c r="D180" s="32" t="s">
        <v>24</v>
      </c>
      <c r="E180" s="12">
        <f>SUMIF(CRONO!B$11:B$439,B180,CRONO!G$11:G$439)</f>
        <v>402.71000000000004</v>
      </c>
      <c r="F180" s="278">
        <f t="shared" si="6"/>
        <v>4.056291646376229E-5</v>
      </c>
      <c r="G180" s="279">
        <f>SUM(F$11:F180)</f>
        <v>0.99892936603923688</v>
      </c>
      <c r="H180" s="279" t="s">
        <v>1305</v>
      </c>
      <c r="I180" s="279" t="e">
        <v>#N/A</v>
      </c>
      <c r="J180" s="607" t="str">
        <f t="shared" si="7"/>
        <v>A1 006 827</v>
      </c>
    </row>
    <row r="181" spans="1:10" s="292" customFormat="1" x14ac:dyDescent="0.25">
      <c r="A181" s="42" t="s">
        <v>606</v>
      </c>
      <c r="B181" s="19">
        <v>1021</v>
      </c>
      <c r="C181" s="22" t="s">
        <v>896</v>
      </c>
      <c r="D181" s="32" t="s">
        <v>22</v>
      </c>
      <c r="E181" s="12">
        <f>SUMIF(CRONO!B$11:B$439,B181,CRONO!G$11:G$439)</f>
        <v>380.4</v>
      </c>
      <c r="F181" s="278">
        <f t="shared" si="6"/>
        <v>3.8315744388803786E-5</v>
      </c>
      <c r="G181" s="279">
        <f>SUM(F$11:F181)</f>
        <v>0.99896768178362572</v>
      </c>
      <c r="H181" s="279" t="s">
        <v>1309</v>
      </c>
      <c r="I181" s="279" t="e">
        <v>#N/A</v>
      </c>
      <c r="J181" s="607" t="str">
        <f t="shared" si="7"/>
        <v>A1 004 812</v>
      </c>
    </row>
    <row r="182" spans="1:10" s="292" customFormat="1" ht="25.5" x14ac:dyDescent="0.25">
      <c r="A182" s="42" t="s">
        <v>607</v>
      </c>
      <c r="B182" s="19" t="s">
        <v>727</v>
      </c>
      <c r="C182" s="22" t="s">
        <v>938</v>
      </c>
      <c r="D182" s="32" t="s">
        <v>24</v>
      </c>
      <c r="E182" s="12">
        <f>SUMIF(CRONO!B$11:B$439,B182,CRONO!G$11:G$439)</f>
        <v>110.4</v>
      </c>
      <c r="F182" s="278">
        <f t="shared" si="6"/>
        <v>1.1120026762681227E-5</v>
      </c>
      <c r="G182" s="279">
        <f>SUM(F$11:F182)</f>
        <v>0.99897880181038845</v>
      </c>
      <c r="H182" s="279" t="s">
        <v>433</v>
      </c>
      <c r="I182" s="279" t="e">
        <v>#N/A</v>
      </c>
      <c r="J182" s="607" t="str">
        <f t="shared" si="7"/>
        <v>A1 006 823</v>
      </c>
    </row>
    <row r="183" spans="1:10" s="292" customFormat="1" x14ac:dyDescent="0.25">
      <c r="A183" s="42" t="s">
        <v>608</v>
      </c>
      <c r="B183" s="19">
        <v>9836</v>
      </c>
      <c r="C183" s="22" t="s">
        <v>961</v>
      </c>
      <c r="D183" s="32" t="s">
        <v>5</v>
      </c>
      <c r="E183" s="12">
        <f>SUMIF(CRONO!B$11:B$439,B183,CRONO!G$11:G$439)</f>
        <v>342.3</v>
      </c>
      <c r="F183" s="278">
        <f t="shared" si="6"/>
        <v>3.4478126457117609E-5</v>
      </c>
      <c r="G183" s="279">
        <f>SUM(F$11:F183)</f>
        <v>0.99901327993684552</v>
      </c>
      <c r="H183" s="279" t="s">
        <v>428</v>
      </c>
      <c r="I183" s="279" t="e">
        <v>#N/A</v>
      </c>
      <c r="J183" s="607" t="str">
        <f t="shared" si="7"/>
        <v>A1 006 821</v>
      </c>
    </row>
    <row r="184" spans="1:10" s="292" customFormat="1" ht="25.5" x14ac:dyDescent="0.25">
      <c r="A184" s="42" t="s">
        <v>609</v>
      </c>
      <c r="B184" s="19" t="s">
        <v>214</v>
      </c>
      <c r="C184" s="22" t="s">
        <v>196</v>
      </c>
      <c r="D184" s="32" t="s">
        <v>24</v>
      </c>
      <c r="E184" s="12">
        <f>SUMIF(CRONO!B$11:B$439,B184,CRONO!G$11:G$439)</f>
        <v>313.18</v>
      </c>
      <c r="F184" s="278">
        <f t="shared" si="6"/>
        <v>3.1545017948700235E-5</v>
      </c>
      <c r="G184" s="279">
        <f>SUM(F$11:F184)</f>
        <v>0.99904482495479419</v>
      </c>
      <c r="H184" s="279" t="s">
        <v>393</v>
      </c>
      <c r="I184" s="279" t="s">
        <v>393</v>
      </c>
      <c r="J184" s="607" t="str">
        <f t="shared" si="7"/>
        <v>AO 159 428</v>
      </c>
    </row>
    <row r="185" spans="1:10" s="292" customFormat="1" ht="25.5" x14ac:dyDescent="0.25">
      <c r="A185" s="42" t="s">
        <v>610</v>
      </c>
      <c r="B185" s="19" t="s">
        <v>932</v>
      </c>
      <c r="C185" s="22" t="s">
        <v>933</v>
      </c>
      <c r="D185" s="32" t="s">
        <v>83</v>
      </c>
      <c r="E185" s="12">
        <f>SUMIF(CRONO!B$11:B$439,B185,CRONO!G$11:G$439)</f>
        <v>315.17</v>
      </c>
      <c r="F185" s="278">
        <f t="shared" si="6"/>
        <v>3.1745460460092773E-5</v>
      </c>
      <c r="G185" s="279">
        <f>SUM(F$11:F185)</f>
        <v>0.99907657041525433</v>
      </c>
      <c r="H185" s="279" t="s">
        <v>433</v>
      </c>
      <c r="I185" s="279" t="e">
        <v>#N/A</v>
      </c>
      <c r="J185" s="607" t="str">
        <f t="shared" si="7"/>
        <v>A1 006 823</v>
      </c>
    </row>
    <row r="186" spans="1:10" s="292" customFormat="1" ht="25.5" x14ac:dyDescent="0.25">
      <c r="A186" s="42" t="s">
        <v>611</v>
      </c>
      <c r="B186" s="19" t="s">
        <v>218</v>
      </c>
      <c r="C186" s="22" t="s">
        <v>772</v>
      </c>
      <c r="D186" s="32" t="s">
        <v>24</v>
      </c>
      <c r="E186" s="12">
        <f>SUMIF(CRONO!B$11:B$439,B186,CRONO!G$11:G$439)</f>
        <v>305.8</v>
      </c>
      <c r="F186" s="278">
        <f t="shared" si="6"/>
        <v>3.0801668333586219E-5</v>
      </c>
      <c r="G186" s="279">
        <f>SUM(F$11:F186)</f>
        <v>0.99910737208358791</v>
      </c>
      <c r="H186" s="279" t="s">
        <v>393</v>
      </c>
      <c r="I186" s="279" t="s">
        <v>393</v>
      </c>
      <c r="J186" s="607" t="str">
        <f t="shared" si="7"/>
        <v>AO 159 428</v>
      </c>
    </row>
    <row r="187" spans="1:10" s="292" customFormat="1" ht="25.5" x14ac:dyDescent="0.25">
      <c r="A187" s="42" t="s">
        <v>612</v>
      </c>
      <c r="B187" s="19" t="s">
        <v>856</v>
      </c>
      <c r="C187" s="22" t="s">
        <v>857</v>
      </c>
      <c r="D187" s="32" t="s">
        <v>24</v>
      </c>
      <c r="E187" s="12">
        <f>SUMIF(CRONO!B$11:B$439,B187,CRONO!G$11:G$439)</f>
        <v>306.57</v>
      </c>
      <c r="F187" s="278">
        <f t="shared" si="6"/>
        <v>3.0879226491260717E-5</v>
      </c>
      <c r="G187" s="279">
        <f>SUM(F$11:F187)</f>
        <v>0.99913825131007916</v>
      </c>
      <c r="H187" s="279" t="s">
        <v>433</v>
      </c>
      <c r="I187" s="279" t="e">
        <v>#N/A</v>
      </c>
      <c r="J187" s="607" t="str">
        <f t="shared" si="7"/>
        <v>A1 006 823</v>
      </c>
    </row>
    <row r="188" spans="1:10" s="292" customFormat="1" ht="38.25" x14ac:dyDescent="0.25">
      <c r="A188" s="42" t="s">
        <v>613</v>
      </c>
      <c r="B188" s="19" t="s">
        <v>53</v>
      </c>
      <c r="C188" s="22" t="s">
        <v>775</v>
      </c>
      <c r="D188" s="32" t="s">
        <v>24</v>
      </c>
      <c r="E188" s="12">
        <f>SUMIF(CRONO!B$11:B$439,B188,CRONO!G$11:G$439)</f>
        <v>387.7</v>
      </c>
      <c r="F188" s="278">
        <f t="shared" si="6"/>
        <v>3.9051036013510061E-5</v>
      </c>
      <c r="G188" s="279">
        <f>SUM(F$11:F188)</f>
        <v>0.9991773023460927</v>
      </c>
      <c r="H188" s="279" t="s">
        <v>393</v>
      </c>
      <c r="I188" s="279" t="s">
        <v>393</v>
      </c>
      <c r="J188" s="607" t="str">
        <f t="shared" si="7"/>
        <v>AO 159 428</v>
      </c>
    </row>
    <row r="189" spans="1:10" s="292" customFormat="1" x14ac:dyDescent="0.25">
      <c r="A189" s="42" t="s">
        <v>614</v>
      </c>
      <c r="B189" s="19">
        <v>21136</v>
      </c>
      <c r="C189" s="22" t="s">
        <v>886</v>
      </c>
      <c r="D189" s="32" t="s">
        <v>24</v>
      </c>
      <c r="E189" s="12">
        <f>SUMIF(CRONO!B$11:B$439,B189,CRONO!G$11:G$439)</f>
        <v>269.76</v>
      </c>
      <c r="F189" s="278">
        <f t="shared" si="6"/>
        <v>2.7171543654899342E-5</v>
      </c>
      <c r="G189" s="279">
        <f>SUM(F$11:F189)</f>
        <v>0.99920447388974765</v>
      </c>
      <c r="H189" s="279" t="s">
        <v>1305</v>
      </c>
      <c r="I189" s="279" t="e">
        <v>#N/A</v>
      </c>
      <c r="J189" s="607" t="str">
        <f t="shared" si="7"/>
        <v>A1 006 827</v>
      </c>
    </row>
    <row r="190" spans="1:10" s="292" customFormat="1" x14ac:dyDescent="0.25">
      <c r="A190" s="42" t="s">
        <v>615</v>
      </c>
      <c r="B190" s="19" t="s">
        <v>219</v>
      </c>
      <c r="C190" s="22" t="s">
        <v>784</v>
      </c>
      <c r="D190" s="32" t="s">
        <v>68</v>
      </c>
      <c r="E190" s="12">
        <f>SUMIF(CRONO!B$11:B$439,B190,CRONO!G$11:G$439)</f>
        <v>289.26</v>
      </c>
      <c r="F190" s="278">
        <f t="shared" si="6"/>
        <v>2.9135678816785973E-5</v>
      </c>
      <c r="G190" s="279">
        <f>SUM(F$11:F190)</f>
        <v>0.99923360956856444</v>
      </c>
      <c r="H190" s="279" t="s">
        <v>393</v>
      </c>
      <c r="I190" s="279" t="s">
        <v>393</v>
      </c>
      <c r="J190" s="607" t="str">
        <f t="shared" si="7"/>
        <v>AO 159 428</v>
      </c>
    </row>
    <row r="191" spans="1:10" s="292" customFormat="1" ht="51" x14ac:dyDescent="0.25">
      <c r="A191" s="42" t="s">
        <v>616</v>
      </c>
      <c r="B191" s="69" t="s">
        <v>309</v>
      </c>
      <c r="C191" s="651" t="s">
        <v>324</v>
      </c>
      <c r="D191" s="652"/>
      <c r="E191" s="12">
        <f>SUMIF(CRONO!B$11:B$439,B191,CRONO!G$11:G$439)</f>
        <v>308.75</v>
      </c>
      <c r="F191" s="278">
        <f t="shared" si="6"/>
        <v>3.1098806729871632E-5</v>
      </c>
      <c r="G191" s="279">
        <f>SUM(F$11:F191)</f>
        <v>0.99926470837529435</v>
      </c>
      <c r="H191" s="279" t="s">
        <v>393</v>
      </c>
      <c r="I191" s="279" t="s">
        <v>393</v>
      </c>
      <c r="J191" s="607" t="str">
        <f t="shared" si="7"/>
        <v>AO 159 428</v>
      </c>
    </row>
    <row r="192" spans="1:10" s="292" customFormat="1" ht="38.25" x14ac:dyDescent="0.25">
      <c r="A192" s="42" t="s">
        <v>617</v>
      </c>
      <c r="B192" s="19" t="s">
        <v>350</v>
      </c>
      <c r="C192" s="22" t="s">
        <v>911</v>
      </c>
      <c r="D192" s="32" t="s">
        <v>5</v>
      </c>
      <c r="E192" s="12">
        <f>SUMIF(CRONO!B$11:B$439,B192,CRONO!G$11:G$439)</f>
        <v>314.07</v>
      </c>
      <c r="F192" s="278">
        <f t="shared" si="6"/>
        <v>3.1634663091986344E-5</v>
      </c>
      <c r="G192" s="279">
        <f>SUM(F$11:F192)</f>
        <v>0.99929634303838633</v>
      </c>
      <c r="H192" s="279" t="s">
        <v>433</v>
      </c>
      <c r="I192" s="279" t="s">
        <v>433</v>
      </c>
      <c r="J192" s="607" t="str">
        <f t="shared" si="7"/>
        <v>A1 006 823</v>
      </c>
    </row>
    <row r="193" spans="1:10" s="292" customFormat="1" ht="25.5" x14ac:dyDescent="0.25">
      <c r="A193" s="42" t="s">
        <v>618</v>
      </c>
      <c r="B193" s="19" t="s">
        <v>720</v>
      </c>
      <c r="C193" s="22" t="s">
        <v>916</v>
      </c>
      <c r="D193" s="32" t="s">
        <v>22</v>
      </c>
      <c r="E193" s="12">
        <f>SUMIF(CRONO!B$11:B$439,B193,CRONO!G$11:G$439)</f>
        <v>234.16</v>
      </c>
      <c r="F193" s="278">
        <f t="shared" si="6"/>
        <v>2.3585737923455033E-5</v>
      </c>
      <c r="G193" s="279">
        <f>SUM(F$11:F193)</f>
        <v>0.99931992877630982</v>
      </c>
      <c r="H193" s="279" t="s">
        <v>433</v>
      </c>
      <c r="I193" s="279" t="e">
        <v>#N/A</v>
      </c>
      <c r="J193" s="607" t="str">
        <f t="shared" si="7"/>
        <v>A1 006 823</v>
      </c>
    </row>
    <row r="194" spans="1:10" s="292" customFormat="1" ht="38.25" x14ac:dyDescent="0.25">
      <c r="A194" s="42" t="s">
        <v>619</v>
      </c>
      <c r="B194" s="19" t="s">
        <v>210</v>
      </c>
      <c r="C194" s="22" t="s">
        <v>211</v>
      </c>
      <c r="D194" s="32" t="s">
        <v>24</v>
      </c>
      <c r="E194" s="12">
        <f>SUMIF(CRONO!B$11:B$439,B194,CRONO!G$11:G$439)</f>
        <v>277.18</v>
      </c>
      <c r="F194" s="278">
        <f t="shared" si="6"/>
        <v>2.7918922265217229E-5</v>
      </c>
      <c r="G194" s="279">
        <f>SUM(F$11:F194)</f>
        <v>0.99934784769857499</v>
      </c>
      <c r="H194" s="279" t="s">
        <v>393</v>
      </c>
      <c r="I194" s="279" t="s">
        <v>393</v>
      </c>
      <c r="J194" s="607" t="str">
        <f t="shared" si="7"/>
        <v>AO 159 428</v>
      </c>
    </row>
    <row r="195" spans="1:10" s="292" customFormat="1" ht="25.5" x14ac:dyDescent="0.25">
      <c r="A195" s="42" t="s">
        <v>620</v>
      </c>
      <c r="B195" s="19" t="s">
        <v>721</v>
      </c>
      <c r="C195" s="22" t="s">
        <v>921</v>
      </c>
      <c r="D195" s="32" t="s">
        <v>24</v>
      </c>
      <c r="E195" s="12">
        <f>SUMIF(CRONO!B$11:B$439,B195,CRONO!G$11:G$439)</f>
        <v>223.52</v>
      </c>
      <c r="F195" s="278">
        <f t="shared" si="6"/>
        <v>2.2514025199225612E-5</v>
      </c>
      <c r="G195" s="279">
        <f>SUM(F$11:F195)</f>
        <v>0.99937036172377425</v>
      </c>
      <c r="H195" s="279" t="s">
        <v>433</v>
      </c>
      <c r="I195" s="279" t="e">
        <v>#N/A</v>
      </c>
      <c r="J195" s="607" t="str">
        <f t="shared" si="7"/>
        <v>A1 006 823</v>
      </c>
    </row>
    <row r="196" spans="1:10" s="292" customFormat="1" ht="38.25" x14ac:dyDescent="0.25">
      <c r="A196" s="42" t="s">
        <v>621</v>
      </c>
      <c r="B196" s="19" t="s">
        <v>286</v>
      </c>
      <c r="C196" s="22" t="s">
        <v>295</v>
      </c>
      <c r="D196" s="32" t="s">
        <v>24</v>
      </c>
      <c r="E196" s="12">
        <f>SUMIF(CRONO!B$11:B$439,B196,CRONO!G$11:G$439)</f>
        <v>242.3</v>
      </c>
      <c r="F196" s="278">
        <f t="shared" si="6"/>
        <v>2.4405638447442582E-5</v>
      </c>
      <c r="G196" s="279">
        <f>SUM(F$11:F196)</f>
        <v>0.99939476736222166</v>
      </c>
      <c r="H196" s="279" t="s">
        <v>1305</v>
      </c>
      <c r="I196" s="279" t="e">
        <v>#N/A</v>
      </c>
      <c r="J196" s="607" t="str">
        <f t="shared" si="7"/>
        <v>A1 006 827</v>
      </c>
    </row>
    <row r="197" spans="1:10" s="292" customFormat="1" x14ac:dyDescent="0.25">
      <c r="A197" s="42" t="s">
        <v>622</v>
      </c>
      <c r="B197" s="19">
        <v>1082</v>
      </c>
      <c r="C197" s="22" t="s">
        <v>240</v>
      </c>
      <c r="D197" s="32" t="s">
        <v>10</v>
      </c>
      <c r="E197" s="12">
        <f>SUMIF(CRONO!B$11:B$439,B197,CRONO!G$11:G$439)</f>
        <v>251.26</v>
      </c>
      <c r="F197" s="278">
        <f t="shared" si="6"/>
        <v>2.5308133373109461E-5</v>
      </c>
      <c r="G197" s="279">
        <f>SUM(F$11:F197)</f>
        <v>0.99942007549559475</v>
      </c>
      <c r="H197" s="279" t="s">
        <v>1309</v>
      </c>
      <c r="I197" s="279" t="e">
        <v>#N/A</v>
      </c>
      <c r="J197" s="607" t="str">
        <f t="shared" si="7"/>
        <v>A1 004 812</v>
      </c>
    </row>
    <row r="198" spans="1:10" s="292" customFormat="1" x14ac:dyDescent="0.25">
      <c r="A198" s="42" t="s">
        <v>623</v>
      </c>
      <c r="B198" s="19" t="s">
        <v>197</v>
      </c>
      <c r="C198" s="22" t="s">
        <v>198</v>
      </c>
      <c r="D198" s="32" t="s">
        <v>24</v>
      </c>
      <c r="E198" s="12">
        <f>SUMIF(CRONO!B$11:B$439,B198,CRONO!G$11:G$439)</f>
        <v>212.87</v>
      </c>
      <c r="F198" s="278">
        <f t="shared" si="6"/>
        <v>2.1441305226195223E-5</v>
      </c>
      <c r="G198" s="279">
        <f>SUM(F$11:F198)</f>
        <v>0.99944151680082094</v>
      </c>
      <c r="H198" s="279" t="s">
        <v>393</v>
      </c>
      <c r="I198" s="279" t="s">
        <v>393</v>
      </c>
      <c r="J198" s="607" t="str">
        <f t="shared" si="7"/>
        <v>AO 159 428</v>
      </c>
    </row>
    <row r="199" spans="1:10" s="292" customFormat="1" ht="25.5" x14ac:dyDescent="0.25">
      <c r="A199" s="42" t="s">
        <v>624</v>
      </c>
      <c r="B199" s="19" t="s">
        <v>735</v>
      </c>
      <c r="C199" s="22" t="s">
        <v>282</v>
      </c>
      <c r="D199" s="32" t="s">
        <v>5</v>
      </c>
      <c r="E199" s="12">
        <f>SUMIF(CRONO!B$11:B$439,B199,CRONO!G$11:G$439)</f>
        <v>206.44</v>
      </c>
      <c r="F199" s="278">
        <f t="shared" si="6"/>
        <v>2.0793644247173119E-5</v>
      </c>
      <c r="G199" s="279">
        <f>SUM(F$11:F199)</f>
        <v>0.99946231044506806</v>
      </c>
      <c r="H199" s="279" t="s">
        <v>433</v>
      </c>
      <c r="I199" s="279" t="e">
        <v>#N/A</v>
      </c>
      <c r="J199" s="607" t="str">
        <f t="shared" si="7"/>
        <v>A1 006 823</v>
      </c>
    </row>
    <row r="200" spans="1:10" s="292" customFormat="1" ht="38.25" x14ac:dyDescent="0.25">
      <c r="A200" s="42" t="s">
        <v>625</v>
      </c>
      <c r="B200" s="19">
        <v>3799</v>
      </c>
      <c r="C200" s="22" t="s">
        <v>292</v>
      </c>
      <c r="D200" s="32" t="s">
        <v>5</v>
      </c>
      <c r="E200" s="12">
        <f>SUMIF(CRONO!B$11:B$439,B200,CRONO!G$11:G$439)</f>
        <v>234.99</v>
      </c>
      <c r="F200" s="278">
        <f t="shared" si="6"/>
        <v>2.366933957393534E-5</v>
      </c>
      <c r="G200" s="279">
        <f>SUM(F$11:F200)</f>
        <v>0.99948597978464204</v>
      </c>
      <c r="H200" s="279" t="s">
        <v>1305</v>
      </c>
      <c r="I200" s="279" t="e">
        <v>#N/A</v>
      </c>
      <c r="J200" s="607" t="str">
        <f t="shared" si="7"/>
        <v>A1 006 827</v>
      </c>
    </row>
    <row r="201" spans="1:10" s="292" customFormat="1" x14ac:dyDescent="0.25">
      <c r="A201" s="42" t="s">
        <v>626</v>
      </c>
      <c r="B201" s="19">
        <v>11186</v>
      </c>
      <c r="C201" s="22" t="s">
        <v>201</v>
      </c>
      <c r="D201" s="32" t="s">
        <v>5</v>
      </c>
      <c r="E201" s="12">
        <f>SUMIF(CRONO!B$11:B$439,B201,CRONO!G$11:G$439)</f>
        <v>226.04</v>
      </c>
      <c r="F201" s="278">
        <f t="shared" si="6"/>
        <v>2.2767851897069422E-5</v>
      </c>
      <c r="G201" s="279">
        <f>SUM(F$11:F201)</f>
        <v>0.99950874763653907</v>
      </c>
      <c r="H201" s="279" t="s">
        <v>393</v>
      </c>
      <c r="I201" s="279" t="e">
        <v>#N/A</v>
      </c>
      <c r="J201" s="607" t="str">
        <f t="shared" si="7"/>
        <v>AO 159 428</v>
      </c>
    </row>
    <row r="202" spans="1:10" s="292" customFormat="1" x14ac:dyDescent="0.25">
      <c r="A202" s="42" t="s">
        <v>627</v>
      </c>
      <c r="B202" s="19">
        <v>13843</v>
      </c>
      <c r="C202" s="22" t="s">
        <v>877</v>
      </c>
      <c r="D202" s="32" t="s">
        <v>24</v>
      </c>
      <c r="E202" s="12">
        <f>SUMIF(CRONO!B$11:B$439,B202,CRONO!G$11:G$439)</f>
        <v>210.24</v>
      </c>
      <c r="F202" s="278">
        <f t="shared" si="6"/>
        <v>2.117639879154077E-5</v>
      </c>
      <c r="G202" s="279">
        <f>SUM(F$11:F202)</f>
        <v>0.99952992403533059</v>
      </c>
      <c r="H202" s="279" t="s">
        <v>1305</v>
      </c>
      <c r="I202" s="279" t="e">
        <v>#N/A</v>
      </c>
      <c r="J202" s="607" t="str">
        <f t="shared" si="7"/>
        <v>A1 006 827</v>
      </c>
    </row>
    <row r="203" spans="1:10" s="292" customFormat="1" x14ac:dyDescent="0.25">
      <c r="A203" s="42" t="s">
        <v>628</v>
      </c>
      <c r="B203" s="19" t="s">
        <v>734</v>
      </c>
      <c r="C203" s="22" t="s">
        <v>897</v>
      </c>
      <c r="D203" s="32" t="s">
        <v>24</v>
      </c>
      <c r="E203" s="12">
        <f>SUMIF(CRONO!B$11:B$439,B203,CRONO!G$11:G$439)</f>
        <v>274.8</v>
      </c>
      <c r="F203" s="278">
        <f t="shared" si="6"/>
        <v>2.7679197050586965E-5</v>
      </c>
      <c r="G203" s="279">
        <f>SUM(F$11:F203)</f>
        <v>0.99955760323238119</v>
      </c>
      <c r="H203" s="279" t="s">
        <v>1305</v>
      </c>
      <c r="I203" s="279" t="e">
        <v>#N/A</v>
      </c>
      <c r="J203" s="607" t="str">
        <f t="shared" si="7"/>
        <v>A1 006 827</v>
      </c>
    </row>
    <row r="204" spans="1:10" s="292" customFormat="1" x14ac:dyDescent="0.25">
      <c r="A204" s="42" t="s">
        <v>629</v>
      </c>
      <c r="B204" s="19">
        <v>12268</v>
      </c>
      <c r="C204" s="22" t="s">
        <v>891</v>
      </c>
      <c r="D204" s="32" t="s">
        <v>24</v>
      </c>
      <c r="E204" s="12">
        <f>SUMIF(CRONO!B$11:B$439,B204,CRONO!G$11:G$439)</f>
        <v>218.19</v>
      </c>
      <c r="F204" s="278">
        <f t="shared" ref="F204:F267" si="8">E204/E$289</f>
        <v>2.1977161588309932E-5</v>
      </c>
      <c r="G204" s="279">
        <f>SUM(F$11:F204)</f>
        <v>0.99957958039396955</v>
      </c>
      <c r="H204" s="279" t="s">
        <v>1305</v>
      </c>
      <c r="I204" s="279" t="e">
        <v>#N/A</v>
      </c>
      <c r="J204" s="607" t="str">
        <f t="shared" si="7"/>
        <v>A1 006 827</v>
      </c>
    </row>
    <row r="205" spans="1:10" s="292" customFormat="1" x14ac:dyDescent="0.25">
      <c r="A205" s="42" t="s">
        <v>630</v>
      </c>
      <c r="B205" s="19">
        <v>11763</v>
      </c>
      <c r="C205" s="22" t="s">
        <v>322</v>
      </c>
      <c r="D205" s="32" t="s">
        <v>22</v>
      </c>
      <c r="E205" s="12">
        <f>SUMIF(CRONO!B$11:B$439,B205,CRONO!G$11:G$439)</f>
        <v>198.92</v>
      </c>
      <c r="F205" s="278">
        <f t="shared" si="8"/>
        <v>2.0036193148845556E-5</v>
      </c>
      <c r="G205" s="279">
        <f>SUM(F$11:F205)</f>
        <v>0.99959961658711838</v>
      </c>
      <c r="H205" s="279" t="s">
        <v>393</v>
      </c>
      <c r="I205" s="279" t="e">
        <v>#N/A</v>
      </c>
      <c r="J205" s="607" t="str">
        <f t="shared" si="7"/>
        <v>AO 159 428</v>
      </c>
    </row>
    <row r="206" spans="1:10" s="292" customFormat="1" ht="25.5" x14ac:dyDescent="0.25">
      <c r="A206" s="42" t="s">
        <v>631</v>
      </c>
      <c r="B206" s="19" t="s">
        <v>991</v>
      </c>
      <c r="C206" s="22" t="s">
        <v>992</v>
      </c>
      <c r="D206" s="32" t="s">
        <v>10</v>
      </c>
      <c r="E206" s="12">
        <f>SUMIF(CRONO!B$11:B$439,B206,CRONO!G$11:G$439)</f>
        <v>182.04</v>
      </c>
      <c r="F206" s="278">
        <f t="shared" si="8"/>
        <v>1.8335957172812412E-5</v>
      </c>
      <c r="G206" s="279">
        <f>SUM(F$11:F206)</f>
        <v>0.9996179525442912</v>
      </c>
      <c r="H206" s="279" t="s">
        <v>433</v>
      </c>
      <c r="I206" s="279" t="e">
        <v>#N/A</v>
      </c>
      <c r="J206" s="607" t="str">
        <f t="shared" si="7"/>
        <v>A1 006 823</v>
      </c>
    </row>
    <row r="207" spans="1:10" s="292" customFormat="1" x14ac:dyDescent="0.25">
      <c r="A207" s="42" t="s">
        <v>632</v>
      </c>
      <c r="B207" s="19">
        <v>2688</v>
      </c>
      <c r="C207" s="22" t="s">
        <v>875</v>
      </c>
      <c r="D207" s="32" t="s">
        <v>5</v>
      </c>
      <c r="E207" s="12">
        <f>SUMIF(CRONO!B$11:B$439,B207,CRONO!G$11:G$439)</f>
        <v>180.2</v>
      </c>
      <c r="F207" s="278">
        <f t="shared" si="8"/>
        <v>1.8150623393434391E-5</v>
      </c>
      <c r="G207" s="279">
        <f>SUM(F$11:F207)</f>
        <v>0.99963610316768459</v>
      </c>
      <c r="H207" s="279" t="s">
        <v>1305</v>
      </c>
      <c r="I207" s="279" t="e">
        <v>#N/A</v>
      </c>
      <c r="J207" s="607" t="str">
        <f t="shared" si="7"/>
        <v>A1 006 827</v>
      </c>
    </row>
    <row r="208" spans="1:10" s="292" customFormat="1" x14ac:dyDescent="0.25">
      <c r="A208" s="42" t="s">
        <v>633</v>
      </c>
      <c r="B208" s="19">
        <v>2680</v>
      </c>
      <c r="C208" s="22" t="s">
        <v>874</v>
      </c>
      <c r="D208" s="32" t="s">
        <v>24</v>
      </c>
      <c r="E208" s="12">
        <f>SUMIF(CRONO!B$11:B$439,B208,CRONO!G$11:G$439)</f>
        <v>177.9</v>
      </c>
      <c r="F208" s="278">
        <f t="shared" si="8"/>
        <v>1.7918956169211865E-5</v>
      </c>
      <c r="G208" s="279">
        <f>SUM(F$11:F208)</f>
        <v>0.99965402212385379</v>
      </c>
      <c r="H208" s="279" t="s">
        <v>1305</v>
      </c>
      <c r="I208" s="279" t="e">
        <v>#N/A</v>
      </c>
      <c r="J208" s="607" t="str">
        <f t="shared" si="7"/>
        <v>A1 006 827</v>
      </c>
    </row>
    <row r="209" spans="1:10" s="292" customFormat="1" ht="25.5" x14ac:dyDescent="0.25">
      <c r="A209" s="42" t="s">
        <v>634</v>
      </c>
      <c r="B209" s="19" t="s">
        <v>848</v>
      </c>
      <c r="C209" s="22" t="s">
        <v>849</v>
      </c>
      <c r="D209" s="32" t="s">
        <v>24</v>
      </c>
      <c r="E209" s="12">
        <f>SUMIF(CRONO!B$11:B$439,B209,CRONO!G$11:G$439)</f>
        <v>57.36</v>
      </c>
      <c r="F209" s="278">
        <f t="shared" si="8"/>
        <v>5.7775791223495932E-6</v>
      </c>
      <c r="G209" s="279">
        <f>SUM(F$11:F209)</f>
        <v>0.99965979970297614</v>
      </c>
      <c r="H209" s="279" t="s">
        <v>428</v>
      </c>
      <c r="I209" s="279" t="e">
        <v>#N/A</v>
      </c>
      <c r="J209" s="607" t="str">
        <f t="shared" si="7"/>
        <v>A1 006 821</v>
      </c>
    </row>
    <row r="210" spans="1:10" s="292" customFormat="1" ht="25.5" x14ac:dyDescent="0.25">
      <c r="A210" s="42" t="s">
        <v>635</v>
      </c>
      <c r="B210" s="19">
        <v>1827</v>
      </c>
      <c r="C210" s="22" t="s">
        <v>847</v>
      </c>
      <c r="D210" s="32" t="s">
        <v>24</v>
      </c>
      <c r="E210" s="12">
        <f>SUMIF(CRONO!B$11:B$439,B210,CRONO!G$11:G$439)</f>
        <v>57.32</v>
      </c>
      <c r="F210" s="278">
        <f t="shared" si="8"/>
        <v>5.7735501271457237E-6</v>
      </c>
      <c r="G210" s="279">
        <f>SUM(F$11:F210)</f>
        <v>0.99966557325310323</v>
      </c>
      <c r="H210" s="279" t="s">
        <v>428</v>
      </c>
      <c r="I210" s="279" t="e">
        <v>#N/A</v>
      </c>
      <c r="J210" s="607" t="str">
        <f t="shared" si="7"/>
        <v>A1 006 821</v>
      </c>
    </row>
    <row r="211" spans="1:10" s="292" customFormat="1" x14ac:dyDescent="0.25">
      <c r="A211" s="42" t="s">
        <v>636</v>
      </c>
      <c r="B211" s="19">
        <v>3383</v>
      </c>
      <c r="C211" s="22" t="s">
        <v>876</v>
      </c>
      <c r="D211" s="32" t="s">
        <v>24</v>
      </c>
      <c r="E211" s="12">
        <f>SUMIF(CRONO!B$11:B$439,B211,CRONO!G$11:G$439)</f>
        <v>157.28</v>
      </c>
      <c r="F211" s="278">
        <f t="shared" si="8"/>
        <v>1.5842009141616878E-5</v>
      </c>
      <c r="G211" s="279">
        <f>SUM(F$11:F211)</f>
        <v>0.99968141526224485</v>
      </c>
      <c r="H211" s="279" t="s">
        <v>1305</v>
      </c>
      <c r="I211" s="279" t="e">
        <v>#N/A</v>
      </c>
      <c r="J211" s="607" t="str">
        <f t="shared" si="7"/>
        <v>A1 006 827</v>
      </c>
    </row>
    <row r="212" spans="1:10" s="292" customFormat="1" ht="38.25" x14ac:dyDescent="0.25">
      <c r="A212" s="42" t="s">
        <v>637</v>
      </c>
      <c r="B212" s="19" t="s">
        <v>330</v>
      </c>
      <c r="C212" s="22" t="s">
        <v>241</v>
      </c>
      <c r="D212" s="32" t="s">
        <v>5</v>
      </c>
      <c r="E212" s="12">
        <f>SUMIF(CRONO!B$11:B$439,B212,CRONO!G$11:G$439)</f>
        <v>138.9</v>
      </c>
      <c r="F212" s="278">
        <f t="shared" si="8"/>
        <v>1.3990685845438608E-5</v>
      </c>
      <c r="G212" s="279">
        <f>SUM(F$11:F212)</f>
        <v>0.99969540594809025</v>
      </c>
      <c r="H212" s="279" t="s">
        <v>1305</v>
      </c>
      <c r="I212" s="279" t="e">
        <v>#N/A</v>
      </c>
      <c r="J212" s="607" t="str">
        <f t="shared" si="7"/>
        <v>A1 006 827</v>
      </c>
    </row>
    <row r="213" spans="1:10" s="292" customFormat="1" ht="25.5" x14ac:dyDescent="0.25">
      <c r="A213" s="42" t="s">
        <v>638</v>
      </c>
      <c r="B213" s="19" t="s">
        <v>924</v>
      </c>
      <c r="C213" s="22" t="s">
        <v>925</v>
      </c>
      <c r="D213" s="32" t="s">
        <v>24</v>
      </c>
      <c r="E213" s="12">
        <f>SUMIF(CRONO!B$11:B$439,B213,CRONO!G$11:G$439)</f>
        <v>130.28</v>
      </c>
      <c r="F213" s="278">
        <f t="shared" si="8"/>
        <v>1.3122437379004621E-5</v>
      </c>
      <c r="G213" s="279">
        <f>SUM(F$11:F213)</f>
        <v>0.99970852838546931</v>
      </c>
      <c r="H213" s="279" t="s">
        <v>433</v>
      </c>
      <c r="I213" s="279" t="e">
        <v>#N/A</v>
      </c>
      <c r="J213" s="607" t="str">
        <f t="shared" si="7"/>
        <v>A1 006 823</v>
      </c>
    </row>
    <row r="214" spans="1:10" s="292" customFormat="1" ht="38.25" x14ac:dyDescent="0.25">
      <c r="A214" s="42" t="s">
        <v>639</v>
      </c>
      <c r="B214" s="19">
        <v>3811</v>
      </c>
      <c r="C214" s="22" t="s">
        <v>976</v>
      </c>
      <c r="D214" s="32" t="s">
        <v>10</v>
      </c>
      <c r="E214" s="12">
        <f>SUMIF(CRONO!B$11:B$439,B214,CRONO!G$11:G$439)</f>
        <v>148.9</v>
      </c>
      <c r="F214" s="278">
        <f t="shared" si="8"/>
        <v>1.499793464640611E-5</v>
      </c>
      <c r="G214" s="279">
        <f>SUM(F$11:F214)</f>
        <v>0.99972352632011574</v>
      </c>
      <c r="H214" s="279" t="s">
        <v>1305</v>
      </c>
      <c r="I214" s="279" t="e">
        <v>#N/A</v>
      </c>
      <c r="J214" s="607" t="str">
        <f t="shared" si="7"/>
        <v>A1 006 827</v>
      </c>
    </row>
    <row r="215" spans="1:10" s="292" customFormat="1" x14ac:dyDescent="0.25">
      <c r="A215" s="42" t="s">
        <v>640</v>
      </c>
      <c r="B215" s="19">
        <v>7529</v>
      </c>
      <c r="C215" s="22" t="s">
        <v>888</v>
      </c>
      <c r="D215" s="32" t="s">
        <v>5</v>
      </c>
      <c r="E215" s="12">
        <f>SUMIF(CRONO!B$11:B$439,B215,CRONO!G$11:G$439)</f>
        <v>141.6</v>
      </c>
      <c r="F215" s="278">
        <f t="shared" si="8"/>
        <v>1.4262643021699833E-5</v>
      </c>
      <c r="G215" s="279">
        <f>SUM(F$11:F215)</f>
        <v>0.99973778896313747</v>
      </c>
      <c r="H215" s="279" t="s">
        <v>1305</v>
      </c>
      <c r="I215" s="279" t="e">
        <v>#N/A</v>
      </c>
      <c r="J215" s="607" t="str">
        <f t="shared" si="7"/>
        <v>A1 006 827</v>
      </c>
    </row>
    <row r="216" spans="1:10" s="292" customFormat="1" ht="25.5" x14ac:dyDescent="0.25">
      <c r="A216" s="42" t="s">
        <v>641</v>
      </c>
      <c r="B216" s="19" t="s">
        <v>732</v>
      </c>
      <c r="C216" s="22" t="s">
        <v>942</v>
      </c>
      <c r="D216" s="32" t="s">
        <v>5</v>
      </c>
      <c r="E216" s="12">
        <f>SUMIF(CRONO!B$11:B$439,B216,CRONO!G$11:G$439)</f>
        <v>127.52</v>
      </c>
      <c r="F216" s="278">
        <f t="shared" si="8"/>
        <v>1.2844436709937589E-5</v>
      </c>
      <c r="G216" s="279">
        <f>SUM(F$11:F216)</f>
        <v>0.99975063339984738</v>
      </c>
      <c r="H216" s="279" t="s">
        <v>433</v>
      </c>
      <c r="I216" s="279" t="e">
        <v>#N/A</v>
      </c>
      <c r="J216" s="607" t="str">
        <f t="shared" si="7"/>
        <v>A1 006 823</v>
      </c>
    </row>
    <row r="217" spans="1:10" s="292" customFormat="1" ht="25.5" x14ac:dyDescent="0.25">
      <c r="A217" s="42" t="s">
        <v>642</v>
      </c>
      <c r="B217" s="19" t="s">
        <v>195</v>
      </c>
      <c r="C217" s="22" t="s">
        <v>783</v>
      </c>
      <c r="D217" s="32" t="s">
        <v>24</v>
      </c>
      <c r="E217" s="12">
        <f>SUMIF(CRONO!B$11:B$439,B217,CRONO!G$11:G$439)</f>
        <v>115.55</v>
      </c>
      <c r="F217" s="278">
        <f t="shared" si="8"/>
        <v>1.163875989517949E-5</v>
      </c>
      <c r="G217" s="279">
        <f>SUM(F$11:F217)</f>
        <v>0.99976227215974256</v>
      </c>
      <c r="H217" s="279" t="s">
        <v>393</v>
      </c>
      <c r="I217" s="279" t="s">
        <v>393</v>
      </c>
      <c r="J217" s="607" t="str">
        <f t="shared" si="7"/>
        <v>AO 159 428</v>
      </c>
    </row>
    <row r="218" spans="1:10" s="292" customFormat="1" ht="25.5" x14ac:dyDescent="0.25">
      <c r="A218" s="42" t="s">
        <v>643</v>
      </c>
      <c r="B218" s="19" t="s">
        <v>852</v>
      </c>
      <c r="C218" s="22" t="s">
        <v>853</v>
      </c>
      <c r="D218" s="32" t="s">
        <v>22</v>
      </c>
      <c r="E218" s="12">
        <f>SUMIF(CRONO!B$11:B$439,B218,CRONO!G$11:G$439)</f>
        <v>110.23</v>
      </c>
      <c r="F218" s="278">
        <f t="shared" si="8"/>
        <v>1.1102903533064778E-5</v>
      </c>
      <c r="G218" s="279">
        <f>SUM(F$11:F218)</f>
        <v>0.99977337506327557</v>
      </c>
      <c r="H218" s="279" t="s">
        <v>433</v>
      </c>
      <c r="I218" s="279" t="e">
        <v>#N/A</v>
      </c>
      <c r="J218" s="607" t="str">
        <f t="shared" si="7"/>
        <v>A1 006 823</v>
      </c>
    </row>
    <row r="219" spans="1:10" s="292" customFormat="1" ht="25.5" x14ac:dyDescent="0.25">
      <c r="A219" s="42" t="s">
        <v>644</v>
      </c>
      <c r="B219" s="19">
        <v>6005</v>
      </c>
      <c r="C219" s="22" t="s">
        <v>204</v>
      </c>
      <c r="D219" s="32" t="s">
        <v>24</v>
      </c>
      <c r="E219" s="12">
        <f>SUMIF(CRONO!B$11:B$439,B219,CRONO!G$11:G$439)</f>
        <v>120.98</v>
      </c>
      <c r="F219" s="278">
        <f t="shared" si="8"/>
        <v>1.2185695994104844E-5</v>
      </c>
      <c r="G219" s="279">
        <f>SUM(F$11:F219)</f>
        <v>0.99978556075926972</v>
      </c>
      <c r="H219" s="279" t="s">
        <v>393</v>
      </c>
      <c r="I219" s="279" t="e">
        <v>#N/A</v>
      </c>
      <c r="J219" s="607" t="str">
        <f t="shared" si="7"/>
        <v>AO 159 428</v>
      </c>
    </row>
    <row r="220" spans="1:10" s="292" customFormat="1" x14ac:dyDescent="0.25">
      <c r="A220" s="42" t="s">
        <v>645</v>
      </c>
      <c r="B220" s="19" t="s">
        <v>733</v>
      </c>
      <c r="C220" s="22" t="s">
        <v>872</v>
      </c>
      <c r="D220" s="32" t="s">
        <v>24</v>
      </c>
      <c r="E220" s="12">
        <f>SUMIF(CRONO!B$11:B$439,B220,CRONO!G$11:G$439)</f>
        <v>134.52000000000001</v>
      </c>
      <c r="F220" s="278">
        <f t="shared" si="8"/>
        <v>1.3549510870614843E-5</v>
      </c>
      <c r="G220" s="279">
        <f>SUM(F$11:F220)</f>
        <v>0.99979911027014035</v>
      </c>
      <c r="H220" s="279" t="s">
        <v>1305</v>
      </c>
      <c r="I220" s="279" t="e">
        <v>#N/A</v>
      </c>
      <c r="J220" s="607" t="str">
        <f t="shared" si="7"/>
        <v>A1 006 827</v>
      </c>
    </row>
    <row r="221" spans="1:10" s="292" customFormat="1" ht="25.5" x14ac:dyDescent="0.25">
      <c r="A221" s="42" t="s">
        <v>646</v>
      </c>
      <c r="B221" s="19" t="s">
        <v>850</v>
      </c>
      <c r="C221" s="22" t="s">
        <v>851</v>
      </c>
      <c r="D221" s="32" t="s">
        <v>24</v>
      </c>
      <c r="E221" s="12">
        <f>SUMIF(CRONO!B$11:B$439,B221,CRONO!G$11:G$439)</f>
        <v>93.02</v>
      </c>
      <c r="F221" s="278">
        <f t="shared" si="8"/>
        <v>9.3694283465997058E-6</v>
      </c>
      <c r="G221" s="279">
        <f>SUM(F$11:F221)</f>
        <v>0.99980847969848696</v>
      </c>
      <c r="H221" s="279" t="s">
        <v>433</v>
      </c>
      <c r="I221" s="279" t="e">
        <v>#N/A</v>
      </c>
      <c r="J221" s="607" t="str">
        <f t="shared" si="7"/>
        <v>A1 006 823</v>
      </c>
    </row>
    <row r="222" spans="1:10" s="292" customFormat="1" ht="25.5" x14ac:dyDescent="0.25">
      <c r="A222" s="42" t="s">
        <v>647</v>
      </c>
      <c r="B222" s="19">
        <v>981</v>
      </c>
      <c r="C222" s="22" t="s">
        <v>979</v>
      </c>
      <c r="D222" s="32" t="s">
        <v>5</v>
      </c>
      <c r="E222" s="12">
        <f>SUMIF(CRONO!B$11:B$439,B222,CRONO!G$11:G$439)</f>
        <v>101.6</v>
      </c>
      <c r="F222" s="278">
        <f t="shared" si="8"/>
        <v>1.0233647817829823E-5</v>
      </c>
      <c r="G222" s="279">
        <f>SUM(F$11:F222)</f>
        <v>0.99981871334630479</v>
      </c>
      <c r="H222" s="279" t="s">
        <v>1309</v>
      </c>
      <c r="I222" s="279" t="e">
        <v>#N/A</v>
      </c>
      <c r="J222" s="607" t="str">
        <f t="shared" si="7"/>
        <v>A1 004 812</v>
      </c>
    </row>
    <row r="223" spans="1:10" s="292" customFormat="1" ht="25.5" x14ac:dyDescent="0.25">
      <c r="A223" s="42" t="s">
        <v>648</v>
      </c>
      <c r="B223" s="19" t="s">
        <v>345</v>
      </c>
      <c r="C223" s="22" t="s">
        <v>346</v>
      </c>
      <c r="D223" s="32" t="s">
        <v>5</v>
      </c>
      <c r="E223" s="12">
        <f>SUMIF(CRONO!B$11:B$439,B223,CRONO!G$11:G$439)</f>
        <v>92.45</v>
      </c>
      <c r="F223" s="278">
        <f t="shared" si="8"/>
        <v>9.3120151649445598E-6</v>
      </c>
      <c r="G223" s="279">
        <f>SUM(F$11:F223)</f>
        <v>0.99982802536146975</v>
      </c>
      <c r="H223" s="279" t="s">
        <v>393</v>
      </c>
      <c r="I223" s="279" t="s">
        <v>393</v>
      </c>
      <c r="J223" s="607" t="str">
        <f t="shared" si="7"/>
        <v>AO 159 428</v>
      </c>
    </row>
    <row r="224" spans="1:10" s="292" customFormat="1" x14ac:dyDescent="0.25">
      <c r="A224" s="42" t="s">
        <v>649</v>
      </c>
      <c r="B224" s="19">
        <v>12216</v>
      </c>
      <c r="C224" s="22" t="s">
        <v>889</v>
      </c>
      <c r="D224" s="32" t="s">
        <v>22</v>
      </c>
      <c r="E224" s="12">
        <f>SUMIF(CRONO!B$11:B$439,B224,CRONO!G$11:G$439)</f>
        <v>77.48</v>
      </c>
      <c r="F224" s="278">
        <f t="shared" si="8"/>
        <v>7.8041637098962084E-6</v>
      </c>
      <c r="G224" s="279">
        <f>SUM(F$11:F224)</f>
        <v>0.99983582952517969</v>
      </c>
      <c r="H224" s="279" t="s">
        <v>1305</v>
      </c>
      <c r="I224" s="279" t="e">
        <v>#N/A</v>
      </c>
      <c r="J224" s="607" t="str">
        <f t="shared" si="7"/>
        <v>A1 006 827</v>
      </c>
    </row>
    <row r="225" spans="1:10" s="292" customFormat="1" ht="38.25" x14ac:dyDescent="0.25">
      <c r="A225" s="42" t="s">
        <v>650</v>
      </c>
      <c r="B225" s="19" t="s">
        <v>984</v>
      </c>
      <c r="C225" s="22" t="s">
        <v>985</v>
      </c>
      <c r="D225" s="32" t="s">
        <v>24</v>
      </c>
      <c r="E225" s="12">
        <f>SUMIF(CRONO!B$11:B$439,B225,CRONO!G$11:G$439)</f>
        <v>75.2</v>
      </c>
      <c r="F225" s="278">
        <f t="shared" si="8"/>
        <v>7.5745109832756175E-6</v>
      </c>
      <c r="G225" s="279">
        <f>SUM(F$11:F225)</f>
        <v>0.99984340403616301</v>
      </c>
      <c r="H225" s="279" t="s">
        <v>400</v>
      </c>
      <c r="I225" s="279" t="s">
        <v>400</v>
      </c>
      <c r="J225" s="607" t="str">
        <f t="shared" si="7"/>
        <v>AO 159 886</v>
      </c>
    </row>
    <row r="226" spans="1:10" s="292" customFormat="1" ht="25.5" x14ac:dyDescent="0.25">
      <c r="A226" s="42" t="s">
        <v>651</v>
      </c>
      <c r="B226" s="19" t="s">
        <v>730</v>
      </c>
      <c r="C226" s="22" t="s">
        <v>940</v>
      </c>
      <c r="D226" s="32" t="s">
        <v>24</v>
      </c>
      <c r="E226" s="12">
        <f>SUMIF(CRONO!B$11:B$439,B226,CRONO!G$11:G$439)</f>
        <v>68.78</v>
      </c>
      <c r="F226" s="278">
        <f t="shared" si="8"/>
        <v>6.9278572530544812E-6</v>
      </c>
      <c r="G226" s="279">
        <f>SUM(F$11:F226)</f>
        <v>0.9998503318934161</v>
      </c>
      <c r="H226" s="279" t="s">
        <v>428</v>
      </c>
      <c r="I226" s="279" t="e">
        <v>#N/A</v>
      </c>
      <c r="J226" s="607" t="str">
        <f t="shared" si="7"/>
        <v>A1 006 821</v>
      </c>
    </row>
    <row r="227" spans="1:10" s="292" customFormat="1" ht="25.5" x14ac:dyDescent="0.25">
      <c r="A227" s="42" t="s">
        <v>652</v>
      </c>
      <c r="B227" s="19" t="s">
        <v>207</v>
      </c>
      <c r="C227" s="22" t="s">
        <v>792</v>
      </c>
      <c r="D227" s="32" t="s">
        <v>24</v>
      </c>
      <c r="E227" s="12">
        <f>SUMIF(CRONO!B$11:B$439,B227,CRONO!G$11:G$439)</f>
        <v>72.3</v>
      </c>
      <c r="F227" s="278">
        <f t="shared" si="8"/>
        <v>7.2824088309950418E-6</v>
      </c>
      <c r="G227" s="279">
        <f>SUM(F$11:F227)</f>
        <v>0.99985761430224707</v>
      </c>
      <c r="H227" s="279" t="s">
        <v>393</v>
      </c>
      <c r="I227" s="279" t="s">
        <v>393</v>
      </c>
      <c r="J227" s="607" t="str">
        <f t="shared" si="7"/>
        <v>AO 159 428</v>
      </c>
    </row>
    <row r="228" spans="1:10" s="292" customFormat="1" ht="25.5" x14ac:dyDescent="0.25">
      <c r="A228" s="42" t="s">
        <v>653</v>
      </c>
      <c r="B228" s="19">
        <v>6013</v>
      </c>
      <c r="C228" s="22" t="s">
        <v>955</v>
      </c>
      <c r="D228" s="32" t="s">
        <v>10</v>
      </c>
      <c r="E228" s="12">
        <f>SUMIF(CRONO!B$11:B$439,B228,CRONO!G$11:G$439)</f>
        <v>72.36</v>
      </c>
      <c r="F228" s="278">
        <f t="shared" si="8"/>
        <v>7.2884523238008465E-6</v>
      </c>
      <c r="G228" s="279">
        <f>SUM(F$11:F228)</f>
        <v>0.99986490275457085</v>
      </c>
      <c r="H228" s="279" t="s">
        <v>393</v>
      </c>
      <c r="I228" s="279" t="e">
        <v>#N/A</v>
      </c>
      <c r="J228" s="607" t="str">
        <f t="shared" si="7"/>
        <v>AO 159 428</v>
      </c>
    </row>
    <row r="229" spans="1:10" s="292" customFormat="1" x14ac:dyDescent="0.25">
      <c r="A229" s="42" t="s">
        <v>654</v>
      </c>
      <c r="B229" s="19">
        <v>2510</v>
      </c>
      <c r="C229" s="22" t="s">
        <v>895</v>
      </c>
      <c r="D229" s="32" t="s">
        <v>83</v>
      </c>
      <c r="E229" s="12">
        <f>SUMIF(CRONO!B$11:B$439,B229,CRONO!G$11:G$439)</f>
        <v>66.02</v>
      </c>
      <c r="F229" s="278">
        <f t="shared" si="8"/>
        <v>6.6498565839874501E-6</v>
      </c>
      <c r="G229" s="279">
        <f>SUM(F$11:F229)</f>
        <v>0.99987155261115479</v>
      </c>
      <c r="H229" s="279" t="s">
        <v>1305</v>
      </c>
      <c r="I229" s="279" t="e">
        <v>#N/A</v>
      </c>
      <c r="J229" s="607" t="str">
        <f t="shared" si="7"/>
        <v>A1 006 827</v>
      </c>
    </row>
    <row r="230" spans="1:10" s="292" customFormat="1" x14ac:dyDescent="0.25">
      <c r="A230" s="42" t="s">
        <v>655</v>
      </c>
      <c r="B230" s="19">
        <v>2678</v>
      </c>
      <c r="C230" s="22" t="s">
        <v>885</v>
      </c>
      <c r="D230" s="32" t="s">
        <v>24</v>
      </c>
      <c r="E230" s="12">
        <f>SUMIF(CRONO!B$11:B$439,B230,CRONO!G$11:G$439)</f>
        <v>55.8</v>
      </c>
      <c r="F230" s="278">
        <f t="shared" si="8"/>
        <v>5.6204483093986631E-6</v>
      </c>
      <c r="G230" s="279">
        <f>SUM(F$11:F230)</f>
        <v>0.99987717305946422</v>
      </c>
      <c r="H230" s="279" t="s">
        <v>1305</v>
      </c>
      <c r="I230" s="279" t="e">
        <v>#N/A</v>
      </c>
      <c r="J230" s="607" t="str">
        <f t="shared" si="7"/>
        <v>A1 006 827</v>
      </c>
    </row>
    <row r="231" spans="1:10" s="292" customFormat="1" x14ac:dyDescent="0.25">
      <c r="A231" s="42" t="s">
        <v>656</v>
      </c>
      <c r="B231" s="19">
        <v>9837</v>
      </c>
      <c r="C231" s="22" t="s">
        <v>960</v>
      </c>
      <c r="D231" s="32" t="s">
        <v>72</v>
      </c>
      <c r="E231" s="12">
        <f>SUMIF(CRONO!B$11:B$439,B231,CRONO!G$11:G$439)</f>
        <v>53.84</v>
      </c>
      <c r="F231" s="278">
        <f t="shared" si="8"/>
        <v>5.4230275444090326E-6</v>
      </c>
      <c r="G231" s="279">
        <f>SUM(F$11:F231)</f>
        <v>0.99988259608700858</v>
      </c>
      <c r="H231" s="279" t="s">
        <v>428</v>
      </c>
      <c r="I231" s="279" t="e">
        <v>#N/A</v>
      </c>
      <c r="J231" s="607" t="str">
        <f t="shared" si="7"/>
        <v>A1 006 821</v>
      </c>
    </row>
    <row r="232" spans="1:10" s="292" customFormat="1" ht="25.5" x14ac:dyDescent="0.25">
      <c r="A232" s="42" t="s">
        <v>657</v>
      </c>
      <c r="B232" s="19">
        <v>6024</v>
      </c>
      <c r="C232" s="22" t="s">
        <v>957</v>
      </c>
      <c r="D232" s="32" t="s">
        <v>24</v>
      </c>
      <c r="E232" s="12">
        <f>SUMIF(CRONO!B$11:B$439,B232,CRONO!G$11:G$439)</f>
        <v>59.76</v>
      </c>
      <c r="F232" s="278">
        <f t="shared" si="8"/>
        <v>6.0193188345817935E-6</v>
      </c>
      <c r="G232" s="279">
        <f>SUM(F$11:F232)</f>
        <v>0.99988861540584317</v>
      </c>
      <c r="H232" s="279" t="s">
        <v>393</v>
      </c>
      <c r="I232" s="279" t="e">
        <v>#N/A</v>
      </c>
      <c r="J232" s="607" t="str">
        <f t="shared" ref="J232:J285" si="9">IF(H232&lt;&gt;"",H232,I232)</f>
        <v>AO 159 428</v>
      </c>
    </row>
    <row r="233" spans="1:10" s="292" customFormat="1" ht="25.5" x14ac:dyDescent="0.25">
      <c r="A233" s="42" t="s">
        <v>658</v>
      </c>
      <c r="B233" s="19">
        <v>1093</v>
      </c>
      <c r="C233" s="22" t="s">
        <v>795</v>
      </c>
      <c r="D233" s="32" t="s">
        <v>22</v>
      </c>
      <c r="E233" s="12">
        <f>SUMIF(CRONO!B$11:B$439,B233,CRONO!G$11:G$439)</f>
        <v>60.92</v>
      </c>
      <c r="F233" s="278">
        <f t="shared" si="8"/>
        <v>6.1361596954940242E-6</v>
      </c>
      <c r="G233" s="279">
        <f>SUM(F$11:F233)</f>
        <v>0.99989475156553864</v>
      </c>
      <c r="H233" s="279" t="s">
        <v>1309</v>
      </c>
      <c r="I233" s="279" t="e">
        <v>#N/A</v>
      </c>
      <c r="J233" s="607" t="str">
        <f t="shared" si="9"/>
        <v>A1 004 812</v>
      </c>
    </row>
    <row r="234" spans="1:10" s="292" customFormat="1" ht="25.5" x14ac:dyDescent="0.25">
      <c r="A234" s="42" t="s">
        <v>659</v>
      </c>
      <c r="B234" s="19">
        <v>14646</v>
      </c>
      <c r="C234" s="22" t="s">
        <v>893</v>
      </c>
      <c r="D234" s="32" t="s">
        <v>24</v>
      </c>
      <c r="E234" s="12">
        <f>SUMIF(CRONO!B$11:B$439,B234,CRONO!G$11:G$439)</f>
        <v>58.35</v>
      </c>
      <c r="F234" s="278">
        <f t="shared" si="8"/>
        <v>5.8772967536453764E-6</v>
      </c>
      <c r="G234" s="279">
        <f>SUM(F$11:F234)</f>
        <v>0.99990062886229225</v>
      </c>
      <c r="H234" s="279" t="s">
        <v>1305</v>
      </c>
      <c r="I234" s="279" t="e">
        <v>#N/A</v>
      </c>
      <c r="J234" s="607" t="str">
        <f t="shared" si="9"/>
        <v>A1 006 827</v>
      </c>
    </row>
    <row r="235" spans="1:10" s="292" customFormat="1" x14ac:dyDescent="0.25">
      <c r="A235" s="42" t="s">
        <v>660</v>
      </c>
      <c r="B235" s="19">
        <v>9869</v>
      </c>
      <c r="C235" s="22" t="s">
        <v>799</v>
      </c>
      <c r="D235" s="32" t="s">
        <v>22</v>
      </c>
      <c r="E235" s="12">
        <f>SUMIF(CRONO!B$11:B$439,B235,CRONO!G$11:G$439)</f>
        <v>48.16</v>
      </c>
      <c r="F235" s="278">
        <f t="shared" si="8"/>
        <v>4.8509102254594905E-6</v>
      </c>
      <c r="G235" s="279">
        <f>SUM(F$11:F235)</f>
        <v>0.99990547977251776</v>
      </c>
      <c r="H235" s="279" t="s">
        <v>428</v>
      </c>
      <c r="I235" s="279" t="e">
        <v>#N/A</v>
      </c>
      <c r="J235" s="607" t="str">
        <f t="shared" si="9"/>
        <v>A1 006 821</v>
      </c>
    </row>
    <row r="236" spans="1:10" s="292" customFormat="1" ht="25.5" x14ac:dyDescent="0.25">
      <c r="A236" s="42" t="s">
        <v>661</v>
      </c>
      <c r="B236" s="19">
        <v>6021</v>
      </c>
      <c r="C236" s="22" t="s">
        <v>956</v>
      </c>
      <c r="D236" s="32" t="s">
        <v>22</v>
      </c>
      <c r="E236" s="12">
        <f>SUMIF(CRONO!B$11:B$439,B236,CRONO!G$11:G$439)</f>
        <v>54.65</v>
      </c>
      <c r="F236" s="278">
        <f t="shared" si="8"/>
        <v>5.5046146972874E-6</v>
      </c>
      <c r="G236" s="279">
        <f>SUM(F$11:F236)</f>
        <v>0.99991098438721504</v>
      </c>
      <c r="H236" s="279" t="s">
        <v>393</v>
      </c>
      <c r="I236" s="279" t="e">
        <v>#N/A</v>
      </c>
      <c r="J236" s="607" t="str">
        <f t="shared" si="9"/>
        <v>AO 159 428</v>
      </c>
    </row>
    <row r="237" spans="1:10" s="292" customFormat="1" x14ac:dyDescent="0.25">
      <c r="A237" s="42" t="s">
        <v>662</v>
      </c>
      <c r="B237" s="19">
        <v>9838</v>
      </c>
      <c r="C237" s="22" t="s">
        <v>959</v>
      </c>
      <c r="D237" s="32" t="s">
        <v>24</v>
      </c>
      <c r="E237" s="12">
        <f>SUMIF(CRONO!B$11:B$439,B237,CRONO!G$11:G$439)</f>
        <v>42.64</v>
      </c>
      <c r="F237" s="278">
        <f t="shared" si="8"/>
        <v>4.29490888732543E-6</v>
      </c>
      <c r="G237" s="279">
        <f>SUM(F$11:F237)</f>
        <v>0.99991527929610236</v>
      </c>
      <c r="H237" s="279" t="s">
        <v>428</v>
      </c>
      <c r="I237" s="279" t="e">
        <v>#N/A</v>
      </c>
      <c r="J237" s="607" t="str">
        <f t="shared" si="9"/>
        <v>A1 006 821</v>
      </c>
    </row>
    <row r="238" spans="1:10" s="292" customFormat="1" x14ac:dyDescent="0.25">
      <c r="A238" s="42" t="s">
        <v>663</v>
      </c>
      <c r="B238" s="19">
        <v>1881</v>
      </c>
      <c r="C238" s="22" t="s">
        <v>869</v>
      </c>
      <c r="D238" s="32" t="s">
        <v>24</v>
      </c>
      <c r="E238" s="12">
        <f>SUMIF(CRONO!B$11:B$439,B238,CRONO!G$11:G$439)</f>
        <v>37.880000000000003</v>
      </c>
      <c r="F238" s="278">
        <f t="shared" si="8"/>
        <v>3.8154584580648988E-6</v>
      </c>
      <c r="G238" s="279">
        <f>SUM(F$11:F238)</f>
        <v>0.99991909475456042</v>
      </c>
      <c r="H238" s="279" t="s">
        <v>1305</v>
      </c>
      <c r="I238" s="279" t="e">
        <v>#N/A</v>
      </c>
      <c r="J238" s="607" t="str">
        <f t="shared" si="9"/>
        <v>A1 006 827</v>
      </c>
    </row>
    <row r="239" spans="1:10" s="292" customFormat="1" x14ac:dyDescent="0.25">
      <c r="A239" s="42" t="s">
        <v>664</v>
      </c>
      <c r="B239" s="19" t="s">
        <v>1370</v>
      </c>
      <c r="C239" s="22" t="s">
        <v>890</v>
      </c>
      <c r="D239" s="32" t="s">
        <v>24</v>
      </c>
      <c r="E239" s="12">
        <f>SUMIF(CRONO!B$11:B$439,B239,CRONO!G$11:G$439)</f>
        <v>68.239999999999995</v>
      </c>
      <c r="F239" s="278">
        <f t="shared" si="8"/>
        <v>6.8734658178022354E-6</v>
      </c>
      <c r="G239" s="279">
        <f>SUM(F$11:F239)</f>
        <v>0.99992596822037827</v>
      </c>
      <c r="H239" s="279" t="s">
        <v>1305</v>
      </c>
      <c r="I239" s="279" t="e">
        <v>#N/A</v>
      </c>
      <c r="J239" s="607" t="str">
        <f t="shared" si="9"/>
        <v>A1 006 827</v>
      </c>
    </row>
    <row r="240" spans="1:10" s="292" customFormat="1" x14ac:dyDescent="0.25">
      <c r="A240" s="42" t="s">
        <v>665</v>
      </c>
      <c r="B240" s="19">
        <v>2560</v>
      </c>
      <c r="C240" s="22" t="s">
        <v>882</v>
      </c>
      <c r="D240" s="32" t="s">
        <v>5</v>
      </c>
      <c r="E240" s="12">
        <f>SUMIF(CRONO!B$11:B$439,B240,CRONO!G$11:G$439)</f>
        <v>38.479999999999997</v>
      </c>
      <c r="F240" s="278">
        <f t="shared" si="8"/>
        <v>3.8758933861229485E-6</v>
      </c>
      <c r="G240" s="279">
        <f>SUM(F$11:F240)</f>
        <v>0.9999298441137644</v>
      </c>
      <c r="H240" s="279" t="s">
        <v>1305</v>
      </c>
      <c r="I240" s="279" t="e">
        <v>#N/A</v>
      </c>
      <c r="J240" s="607" t="str">
        <f t="shared" si="9"/>
        <v>A1 006 827</v>
      </c>
    </row>
    <row r="241" spans="1:10" s="292" customFormat="1" x14ac:dyDescent="0.25">
      <c r="A241" s="42" t="s">
        <v>666</v>
      </c>
      <c r="B241" s="19" t="s">
        <v>723</v>
      </c>
      <c r="C241" s="22" t="s">
        <v>923</v>
      </c>
      <c r="D241" s="32" t="s">
        <v>24</v>
      </c>
      <c r="E241" s="12">
        <f>SUMIF(CRONO!B$11:B$439,B241,CRONO!G$11:G$439)</f>
        <v>35.369999999999997</v>
      </c>
      <c r="F241" s="278">
        <f t="shared" si="8"/>
        <v>3.5626390090220554E-6</v>
      </c>
      <c r="G241" s="279">
        <f>SUM(F$11:F241)</f>
        <v>0.99993340675277342</v>
      </c>
      <c r="H241" s="279" t="s">
        <v>433</v>
      </c>
      <c r="I241" s="279" t="e">
        <v>#N/A</v>
      </c>
      <c r="J241" s="607" t="str">
        <f t="shared" si="9"/>
        <v>A1 006 823</v>
      </c>
    </row>
    <row r="242" spans="1:10" s="292" customFormat="1" x14ac:dyDescent="0.25">
      <c r="A242" s="42" t="s">
        <v>667</v>
      </c>
      <c r="B242" s="19">
        <v>1872</v>
      </c>
      <c r="C242" s="22" t="s">
        <v>239</v>
      </c>
      <c r="D242" s="32" t="s">
        <v>22</v>
      </c>
      <c r="E242" s="12">
        <f>SUMIF(CRONO!B$11:B$439,B242,CRONO!G$11:G$439)</f>
        <v>33.25</v>
      </c>
      <c r="F242" s="278">
        <f t="shared" si="8"/>
        <v>3.3491022632169451E-6</v>
      </c>
      <c r="G242" s="279">
        <f>SUM(F$11:F242)</f>
        <v>0.99993675585503661</v>
      </c>
      <c r="H242" s="279" t="s">
        <v>1305</v>
      </c>
      <c r="I242" s="279" t="e">
        <v>#N/A</v>
      </c>
      <c r="J242" s="607" t="str">
        <f t="shared" si="9"/>
        <v>A1 006 827</v>
      </c>
    </row>
    <row r="243" spans="1:10" s="292" customFormat="1" ht="25.5" x14ac:dyDescent="0.25">
      <c r="A243" s="42" t="s">
        <v>668</v>
      </c>
      <c r="B243" s="19">
        <v>96</v>
      </c>
      <c r="C243" s="22" t="s">
        <v>949</v>
      </c>
      <c r="D243" s="32" t="s">
        <v>5</v>
      </c>
      <c r="E243" s="12">
        <f>SUMIF(CRONO!B$11:B$439,B243,CRONO!G$11:G$439)</f>
        <v>37.68</v>
      </c>
      <c r="F243" s="278">
        <f t="shared" si="8"/>
        <v>3.7953134820455487E-6</v>
      </c>
      <c r="G243" s="279">
        <f>SUM(F$11:F243)</f>
        <v>0.99994055116851865</v>
      </c>
      <c r="H243" s="279" t="s">
        <v>428</v>
      </c>
      <c r="I243" s="279" t="e">
        <v>#N/A</v>
      </c>
      <c r="J243" s="607" t="str">
        <f t="shared" si="9"/>
        <v>A1 006 821</v>
      </c>
    </row>
    <row r="244" spans="1:10" s="292" customFormat="1" x14ac:dyDescent="0.25">
      <c r="A244" s="42" t="s">
        <v>669</v>
      </c>
      <c r="B244" s="19">
        <v>2685</v>
      </c>
      <c r="C244" s="22" t="s">
        <v>900</v>
      </c>
      <c r="D244" s="32" t="s">
        <v>24</v>
      </c>
      <c r="E244" s="12">
        <f>SUMIF(CRONO!B$11:B$439,B244,CRONO!G$11:G$439)</f>
        <v>32</v>
      </c>
      <c r="F244" s="278">
        <f t="shared" si="8"/>
        <v>3.2231961630960074E-6</v>
      </c>
      <c r="G244" s="279">
        <f>SUM(F$11:F244)</f>
        <v>0.99994377436468174</v>
      </c>
      <c r="H244" s="279" t="s">
        <v>1305</v>
      </c>
      <c r="I244" s="279" t="e">
        <v>#N/A</v>
      </c>
      <c r="J244" s="607" t="str">
        <f t="shared" si="9"/>
        <v>A1 006 827</v>
      </c>
    </row>
    <row r="245" spans="1:10" s="292" customFormat="1" x14ac:dyDescent="0.25">
      <c r="A245" s="42" t="s">
        <v>670</v>
      </c>
      <c r="B245" s="19">
        <v>9868</v>
      </c>
      <c r="C245" s="22" t="s">
        <v>798</v>
      </c>
      <c r="D245" s="32" t="s">
        <v>10</v>
      </c>
      <c r="E245" s="12">
        <f>SUMIF(CRONO!B$11:B$439,B245,CRONO!G$11:G$439)</f>
        <v>31.68</v>
      </c>
      <c r="F245" s="278">
        <f t="shared" si="8"/>
        <v>3.1909642014650474E-6</v>
      </c>
      <c r="G245" s="279">
        <f>SUM(F$11:F245)</f>
        <v>0.99994696532888316</v>
      </c>
      <c r="H245" s="279" t="s">
        <v>428</v>
      </c>
      <c r="I245" s="279" t="e">
        <v>#N/A</v>
      </c>
      <c r="J245" s="607" t="str">
        <f t="shared" si="9"/>
        <v>A1 006 821</v>
      </c>
    </row>
    <row r="246" spans="1:10" s="292" customFormat="1" ht="38.25" x14ac:dyDescent="0.25">
      <c r="A246" s="42" t="s">
        <v>671</v>
      </c>
      <c r="B246" s="19" t="s">
        <v>244</v>
      </c>
      <c r="C246" s="22" t="s">
        <v>764</v>
      </c>
      <c r="D246" s="32" t="s">
        <v>24</v>
      </c>
      <c r="E246" s="12">
        <f>SUMIF(CRONO!B$11:B$439,B246,CRONO!G$11:G$439)</f>
        <v>31.78</v>
      </c>
      <c r="F246" s="278">
        <f t="shared" si="8"/>
        <v>3.2010366894747225E-6</v>
      </c>
      <c r="G246" s="279">
        <f>SUM(F$11:F246)</f>
        <v>0.99995016636557266</v>
      </c>
      <c r="H246" s="279" t="s">
        <v>393</v>
      </c>
      <c r="I246" s="279" t="s">
        <v>393</v>
      </c>
      <c r="J246" s="607" t="str">
        <f t="shared" si="9"/>
        <v>AO 159 428</v>
      </c>
    </row>
    <row r="247" spans="1:10" s="292" customFormat="1" x14ac:dyDescent="0.25">
      <c r="A247" s="42" t="s">
        <v>672</v>
      </c>
      <c r="B247" s="19">
        <v>1893</v>
      </c>
      <c r="C247" s="22" t="s">
        <v>870</v>
      </c>
      <c r="D247" s="32" t="s">
        <v>10</v>
      </c>
      <c r="E247" s="12">
        <f>SUMIF(CRONO!B$11:B$439,B247,CRONO!G$11:G$439)</f>
        <v>28.56</v>
      </c>
      <c r="F247" s="278">
        <f t="shared" si="8"/>
        <v>2.8767025755631863E-6</v>
      </c>
      <c r="G247" s="279">
        <f>SUM(F$11:F247)</f>
        <v>0.99995304306814825</v>
      </c>
      <c r="H247" s="279" t="s">
        <v>1305</v>
      </c>
      <c r="I247" s="279" t="e">
        <v>#N/A</v>
      </c>
      <c r="J247" s="607" t="str">
        <f t="shared" si="9"/>
        <v>A1 006 827</v>
      </c>
    </row>
    <row r="248" spans="1:10" s="292" customFormat="1" ht="38.25" x14ac:dyDescent="0.25">
      <c r="A248" s="42" t="s">
        <v>673</v>
      </c>
      <c r="B248" s="19" t="s">
        <v>986</v>
      </c>
      <c r="C248" s="22" t="s">
        <v>987</v>
      </c>
      <c r="D248" s="32" t="s">
        <v>24</v>
      </c>
      <c r="E248" s="12">
        <f>SUMIF(CRONO!B$11:B$439,B248,CRONO!G$11:G$439)</f>
        <v>27.6</v>
      </c>
      <c r="F248" s="278">
        <f t="shared" si="8"/>
        <v>2.7800066906703067E-6</v>
      </c>
      <c r="G248" s="279">
        <f>SUM(F$11:F248)</f>
        <v>0.99995582307483888</v>
      </c>
      <c r="H248" s="279" t="s">
        <v>400</v>
      </c>
      <c r="I248" s="279" t="s">
        <v>400</v>
      </c>
      <c r="J248" s="607" t="str">
        <f t="shared" si="9"/>
        <v>AO 159 886</v>
      </c>
    </row>
    <row r="249" spans="1:10" s="292" customFormat="1" x14ac:dyDescent="0.25">
      <c r="A249" s="42" t="s">
        <v>674</v>
      </c>
      <c r="B249" s="19">
        <v>2570</v>
      </c>
      <c r="C249" s="22" t="s">
        <v>884</v>
      </c>
      <c r="D249" s="32" t="s">
        <v>10</v>
      </c>
      <c r="E249" s="12">
        <f>SUMIF(CRONO!B$11:B$439,B249,CRONO!G$11:G$439)</f>
        <v>28.26</v>
      </c>
      <c r="F249" s="278">
        <f t="shared" si="8"/>
        <v>2.8464851115341619E-6</v>
      </c>
      <c r="G249" s="279">
        <f>SUM(F$11:F249)</f>
        <v>0.99995866955995039</v>
      </c>
      <c r="H249" s="279" t="s">
        <v>1305</v>
      </c>
      <c r="I249" s="279" t="e">
        <v>#N/A</v>
      </c>
      <c r="J249" s="607" t="str">
        <f t="shared" si="9"/>
        <v>A1 006 827</v>
      </c>
    </row>
    <row r="250" spans="1:10" s="292" customFormat="1" x14ac:dyDescent="0.25">
      <c r="A250" s="42" t="s">
        <v>675</v>
      </c>
      <c r="B250" s="19">
        <v>2590</v>
      </c>
      <c r="C250" s="22" t="s">
        <v>883</v>
      </c>
      <c r="D250" s="32" t="s">
        <v>24</v>
      </c>
      <c r="E250" s="12">
        <f>SUMIF(CRONO!B$11:B$439,B250,CRONO!G$11:G$439)</f>
        <v>28.02</v>
      </c>
      <c r="F250" s="278">
        <f t="shared" si="8"/>
        <v>2.8223111403109414E-6</v>
      </c>
      <c r="G250" s="279">
        <f>SUM(F$11:F250)</f>
        <v>0.99996149187109074</v>
      </c>
      <c r="H250" s="279" t="s">
        <v>1305</v>
      </c>
      <c r="I250" s="279" t="e">
        <v>#N/A</v>
      </c>
      <c r="J250" s="607" t="str">
        <f t="shared" si="9"/>
        <v>A1 006 827</v>
      </c>
    </row>
    <row r="251" spans="1:10" s="292" customFormat="1" ht="25.5" x14ac:dyDescent="0.25">
      <c r="A251" s="42" t="s">
        <v>676</v>
      </c>
      <c r="B251" s="19">
        <v>7555</v>
      </c>
      <c r="C251" s="22" t="s">
        <v>978</v>
      </c>
      <c r="D251" s="32" t="s">
        <v>24</v>
      </c>
      <c r="E251" s="12">
        <f>SUMIF(CRONO!B$11:B$439,B251,CRONO!G$11:G$439)</f>
        <v>28.45</v>
      </c>
      <c r="F251" s="278">
        <f t="shared" si="8"/>
        <v>2.8656228387525441E-6</v>
      </c>
      <c r="G251" s="279">
        <f>SUM(F$11:F251)</f>
        <v>0.99996435749392953</v>
      </c>
      <c r="H251" s="279" t="s">
        <v>1305</v>
      </c>
      <c r="I251" s="279" t="e">
        <v>#N/A</v>
      </c>
      <c r="J251" s="607" t="str">
        <f t="shared" si="9"/>
        <v>A1 006 827</v>
      </c>
    </row>
    <row r="252" spans="1:10" s="292" customFormat="1" x14ac:dyDescent="0.25">
      <c r="A252" s="42" t="s">
        <v>677</v>
      </c>
      <c r="B252" s="19">
        <v>3873</v>
      </c>
      <c r="C252" s="22" t="s">
        <v>953</v>
      </c>
      <c r="D252" s="32" t="s">
        <v>24</v>
      </c>
      <c r="E252" s="12">
        <f>SUMIF(CRONO!B$11:B$439,B252,CRONO!G$11:G$439)</f>
        <v>26.85</v>
      </c>
      <c r="F252" s="278">
        <f t="shared" si="8"/>
        <v>2.704463030597744E-6</v>
      </c>
      <c r="G252" s="279">
        <f>SUM(F$11:F252)</f>
        <v>0.99996706195696017</v>
      </c>
      <c r="H252" s="279" t="s">
        <v>428</v>
      </c>
      <c r="I252" s="279" t="e">
        <v>#N/A</v>
      </c>
      <c r="J252" s="607" t="str">
        <f t="shared" si="9"/>
        <v>A1 006 821</v>
      </c>
    </row>
    <row r="253" spans="1:10" s="292" customFormat="1" ht="25.5" x14ac:dyDescent="0.25">
      <c r="A253" s="42" t="s">
        <v>678</v>
      </c>
      <c r="B253" s="19">
        <v>11712</v>
      </c>
      <c r="C253" s="22" t="s">
        <v>787</v>
      </c>
      <c r="D253" s="32" t="s">
        <v>60</v>
      </c>
      <c r="E253" s="12">
        <f>SUMIF(CRONO!B$11:B$439,B253,CRONO!G$11:G$439)</f>
        <v>23.21</v>
      </c>
      <c r="F253" s="278">
        <f t="shared" si="8"/>
        <v>2.3378244670455731E-6</v>
      </c>
      <c r="G253" s="279">
        <f>SUM(F$11:F253)</f>
        <v>0.99996939978142718</v>
      </c>
      <c r="H253" s="279" t="s">
        <v>393</v>
      </c>
      <c r="I253" s="279" t="e">
        <v>#N/A</v>
      </c>
      <c r="J253" s="607" t="str">
        <f t="shared" si="9"/>
        <v>AO 159 428</v>
      </c>
    </row>
    <row r="254" spans="1:10" s="292" customFormat="1" x14ac:dyDescent="0.25">
      <c r="A254" s="42" t="s">
        <v>679</v>
      </c>
      <c r="B254" s="19">
        <v>12033</v>
      </c>
      <c r="C254" s="22" t="s">
        <v>873</v>
      </c>
      <c r="D254" s="32" t="s">
        <v>61</v>
      </c>
      <c r="E254" s="12">
        <f>SUMIF(CRONO!B$11:B$439,B254,CRONO!G$11:G$439)</f>
        <v>18.940000000000001</v>
      </c>
      <c r="F254" s="278">
        <f t="shared" si="8"/>
        <v>1.9077292290324494E-6</v>
      </c>
      <c r="G254" s="279">
        <f>SUM(F$11:F254)</f>
        <v>0.99997130751065622</v>
      </c>
      <c r="H254" s="279" t="s">
        <v>1305</v>
      </c>
      <c r="I254" s="279" t="e">
        <v>#N/A</v>
      </c>
      <c r="J254" s="607" t="str">
        <f t="shared" si="9"/>
        <v>A1 006 827</v>
      </c>
    </row>
    <row r="255" spans="1:10" s="292" customFormat="1" x14ac:dyDescent="0.25">
      <c r="A255" s="42" t="s">
        <v>680</v>
      </c>
      <c r="B255" s="19">
        <v>12001</v>
      </c>
      <c r="C255" s="22" t="s">
        <v>284</v>
      </c>
      <c r="D255" s="32" t="s">
        <v>22</v>
      </c>
      <c r="E255" s="12">
        <f>SUMIF(CRONO!B$11:B$439,B255,CRONO!G$11:G$439)</f>
        <v>19.5</v>
      </c>
      <c r="F255" s="278">
        <f t="shared" si="8"/>
        <v>1.9641351618866295E-6</v>
      </c>
      <c r="G255" s="279">
        <f>SUM(F$11:F255)</f>
        <v>0.99997327164581806</v>
      </c>
      <c r="H255" s="279" t="s">
        <v>1305</v>
      </c>
      <c r="I255" s="279" t="e">
        <v>#N/A</v>
      </c>
      <c r="J255" s="607" t="str">
        <f t="shared" si="9"/>
        <v>A1 006 827</v>
      </c>
    </row>
    <row r="256" spans="1:10" s="292" customFormat="1" ht="25.5" x14ac:dyDescent="0.25">
      <c r="A256" s="42" t="s">
        <v>681</v>
      </c>
      <c r="B256" s="19">
        <v>20159</v>
      </c>
      <c r="C256" s="22" t="s">
        <v>967</v>
      </c>
      <c r="D256" s="32" t="s">
        <v>24</v>
      </c>
      <c r="E256" s="12">
        <f>SUMIF(CRONO!B$11:B$439,B256,CRONO!G$11:G$439)</f>
        <v>32.81</v>
      </c>
      <c r="F256" s="278">
        <f t="shared" si="8"/>
        <v>3.3047833159743753E-6</v>
      </c>
      <c r="G256" s="279">
        <f>SUM(F$11:F256)</f>
        <v>0.99997657642913407</v>
      </c>
      <c r="H256" s="279" t="s">
        <v>428</v>
      </c>
      <c r="I256" s="279" t="e">
        <v>#N/A</v>
      </c>
      <c r="J256" s="607" t="str">
        <f t="shared" si="9"/>
        <v>A1 006 821</v>
      </c>
    </row>
    <row r="257" spans="1:10" s="292" customFormat="1" x14ac:dyDescent="0.25">
      <c r="A257" s="42" t="s">
        <v>682</v>
      </c>
      <c r="B257" s="19">
        <v>4269</v>
      </c>
      <c r="C257" s="22" t="s">
        <v>969</v>
      </c>
      <c r="D257" s="32" t="s">
        <v>5</v>
      </c>
      <c r="E257" s="12">
        <f>SUMIF(CRONO!B$11:B$439,B257,CRONO!G$11:G$439)</f>
        <v>26.02</v>
      </c>
      <c r="F257" s="278">
        <f t="shared" si="8"/>
        <v>2.620861380117441E-6</v>
      </c>
      <c r="G257" s="279">
        <f>SUM(F$11:F257)</f>
        <v>0.99997919729051421</v>
      </c>
      <c r="H257" s="279" t="s">
        <v>393</v>
      </c>
      <c r="I257" s="279" t="e">
        <v>#N/A</v>
      </c>
      <c r="J257" s="607" t="str">
        <f t="shared" si="9"/>
        <v>AO 159 428</v>
      </c>
    </row>
    <row r="258" spans="1:10" s="292" customFormat="1" ht="25.5" x14ac:dyDescent="0.25">
      <c r="A258" s="42" t="s">
        <v>683</v>
      </c>
      <c r="B258" s="19">
        <v>855</v>
      </c>
      <c r="C258" s="22" t="s">
        <v>881</v>
      </c>
      <c r="D258" s="32" t="s">
        <v>22</v>
      </c>
      <c r="E258" s="12">
        <f>SUMIF(CRONO!B$11:B$439,B258,CRONO!G$11:G$439)</f>
        <v>16.8</v>
      </c>
      <c r="F258" s="278">
        <f t="shared" si="8"/>
        <v>1.692177985625404E-6</v>
      </c>
      <c r="G258" s="279">
        <f>SUM(F$11:F258)</f>
        <v>0.99998088946849983</v>
      </c>
      <c r="H258" s="279" t="s">
        <v>1305</v>
      </c>
      <c r="I258" s="279" t="e">
        <v>#N/A</v>
      </c>
      <c r="J258" s="607" t="str">
        <f t="shared" si="9"/>
        <v>A1 006 827</v>
      </c>
    </row>
    <row r="259" spans="1:10" s="292" customFormat="1" x14ac:dyDescent="0.25">
      <c r="A259" s="42" t="s">
        <v>684</v>
      </c>
      <c r="B259" s="19">
        <v>1873</v>
      </c>
      <c r="C259" s="22" t="s">
        <v>285</v>
      </c>
      <c r="D259" s="32" t="s">
        <v>5</v>
      </c>
      <c r="E259" s="12">
        <f>SUMIF(CRONO!B$11:B$439,B259,CRONO!G$11:G$439)</f>
        <v>13.85</v>
      </c>
      <c r="F259" s="278">
        <f t="shared" si="8"/>
        <v>1.3950395893399907E-6</v>
      </c>
      <c r="G259" s="279">
        <f>SUM(F$11:F259)</f>
        <v>0.99998228450808913</v>
      </c>
      <c r="H259" s="279" t="s">
        <v>1305</v>
      </c>
      <c r="I259" s="279" t="e">
        <v>#N/A</v>
      </c>
      <c r="J259" s="607" t="str">
        <f t="shared" si="9"/>
        <v>A1 006 827</v>
      </c>
    </row>
    <row r="260" spans="1:10" s="292" customFormat="1" ht="25.5" x14ac:dyDescent="0.25">
      <c r="A260" s="42" t="s">
        <v>685</v>
      </c>
      <c r="B260" s="19">
        <v>95</v>
      </c>
      <c r="C260" s="22" t="s">
        <v>948</v>
      </c>
      <c r="D260" s="32" t="s">
        <v>24</v>
      </c>
      <c r="E260" s="12">
        <f>SUMIF(CRONO!B$11:B$439,B260,CRONO!G$11:G$439)</f>
        <v>15.26</v>
      </c>
      <c r="F260" s="278">
        <f t="shared" si="8"/>
        <v>1.5370616702764086E-6</v>
      </c>
      <c r="G260" s="279">
        <f>SUM(F$11:F260)</f>
        <v>0.9999838215697594</v>
      </c>
      <c r="H260" s="279" t="s">
        <v>428</v>
      </c>
      <c r="I260" s="279" t="e">
        <v>#N/A</v>
      </c>
      <c r="J260" s="607" t="str">
        <f t="shared" si="9"/>
        <v>A1 006 821</v>
      </c>
    </row>
    <row r="261" spans="1:10" s="292" customFormat="1" x14ac:dyDescent="0.25">
      <c r="A261" s="42" t="s">
        <v>686</v>
      </c>
      <c r="B261" s="19">
        <v>9867</v>
      </c>
      <c r="C261" s="22" t="s">
        <v>797</v>
      </c>
      <c r="D261" s="32" t="s">
        <v>24</v>
      </c>
      <c r="E261" s="12">
        <f>SUMIF(CRONO!B$11:B$439,B261,CRONO!G$11:G$439)</f>
        <v>11.64</v>
      </c>
      <c r="F261" s="278">
        <f t="shared" si="8"/>
        <v>1.1724376043261727E-6</v>
      </c>
      <c r="G261" s="279">
        <f>SUM(F$11:F261)</f>
        <v>0.99998499400736374</v>
      </c>
      <c r="H261" s="279" t="s">
        <v>428</v>
      </c>
      <c r="I261" s="279" t="e">
        <v>#N/A</v>
      </c>
      <c r="J261" s="607" t="str">
        <f t="shared" si="9"/>
        <v>A1 006 821</v>
      </c>
    </row>
    <row r="262" spans="1:10" s="292" customFormat="1" ht="25.5" x14ac:dyDescent="0.25">
      <c r="A262" s="42" t="s">
        <v>687</v>
      </c>
      <c r="B262" s="19">
        <v>7556</v>
      </c>
      <c r="C262" s="22" t="s">
        <v>796</v>
      </c>
      <c r="D262" s="32" t="s">
        <v>5</v>
      </c>
      <c r="E262" s="12">
        <f>SUMIF(CRONO!B$11:B$439,B262,CRONO!G$11:G$439)</f>
        <v>10.86</v>
      </c>
      <c r="F262" s="278">
        <f t="shared" si="8"/>
        <v>1.0938721978507074E-6</v>
      </c>
      <c r="G262" s="279">
        <f>SUM(F$11:F262)</f>
        <v>0.99998608787956156</v>
      </c>
      <c r="H262" s="279" t="s">
        <v>1305</v>
      </c>
      <c r="I262" s="279" t="e">
        <v>#N/A</v>
      </c>
      <c r="J262" s="607" t="str">
        <f t="shared" si="9"/>
        <v>A1 006 827</v>
      </c>
    </row>
    <row r="263" spans="1:10" s="292" customFormat="1" x14ac:dyDescent="0.25">
      <c r="A263" s="42" t="s">
        <v>688</v>
      </c>
      <c r="B263" s="19">
        <v>3848</v>
      </c>
      <c r="C263" s="22" t="s">
        <v>202</v>
      </c>
      <c r="D263" s="32" t="s">
        <v>22</v>
      </c>
      <c r="E263" s="12">
        <f>SUMIF(CRONO!B$11:B$439,B263,CRONO!G$11:G$439)</f>
        <v>11.56</v>
      </c>
      <c r="F263" s="278">
        <f t="shared" si="8"/>
        <v>1.1643796139184328E-6</v>
      </c>
      <c r="G263" s="279">
        <f>SUM(F$11:F263)</f>
        <v>0.99998725225917551</v>
      </c>
      <c r="H263" s="279" t="s">
        <v>428</v>
      </c>
      <c r="I263" s="279" t="e">
        <v>#N/A</v>
      </c>
      <c r="J263" s="607" t="str">
        <f t="shared" si="9"/>
        <v>A1 006 821</v>
      </c>
    </row>
    <row r="264" spans="1:10" s="292" customFormat="1" x14ac:dyDescent="0.25">
      <c r="A264" s="42" t="s">
        <v>689</v>
      </c>
      <c r="B264" s="19">
        <v>2538</v>
      </c>
      <c r="C264" s="22" t="s">
        <v>871</v>
      </c>
      <c r="D264" s="32" t="s">
        <v>24</v>
      </c>
      <c r="E264" s="12">
        <f>SUMIF(CRONO!B$11:B$439,B264,CRONO!G$11:G$439)</f>
        <v>9.48</v>
      </c>
      <c r="F264" s="278">
        <f t="shared" si="8"/>
        <v>9.548718633171923E-7</v>
      </c>
      <c r="G264" s="279">
        <f>SUM(F$11:F264)</f>
        <v>0.99998820713103886</v>
      </c>
      <c r="H264" s="279" t="s">
        <v>1305</v>
      </c>
      <c r="I264" s="279" t="e">
        <v>#N/A</v>
      </c>
      <c r="J264" s="607" t="str">
        <f t="shared" si="9"/>
        <v>A1 006 827</v>
      </c>
    </row>
    <row r="265" spans="1:10" s="292" customFormat="1" x14ac:dyDescent="0.25">
      <c r="A265" s="42" t="s">
        <v>690</v>
      </c>
      <c r="B265" s="19">
        <v>9835</v>
      </c>
      <c r="C265" s="22" t="s">
        <v>958</v>
      </c>
      <c r="D265" s="32" t="s">
        <v>24</v>
      </c>
      <c r="E265" s="12">
        <f>SUMIF(CRONO!B$11:B$439,B265,CRONO!G$11:G$439)</f>
        <v>8.4600000000000009</v>
      </c>
      <c r="F265" s="278">
        <f t="shared" si="8"/>
        <v>8.5213248561850701E-7</v>
      </c>
      <c r="G265" s="279">
        <f>SUM(F$11:F265)</f>
        <v>0.99998905926352444</v>
      </c>
      <c r="H265" s="279" t="s">
        <v>428</v>
      </c>
      <c r="I265" s="279" t="e">
        <v>#N/A</v>
      </c>
      <c r="J265" s="607" t="str">
        <f t="shared" si="9"/>
        <v>A1 006 821</v>
      </c>
    </row>
    <row r="266" spans="1:10" s="292" customFormat="1" ht="38.25" x14ac:dyDescent="0.25">
      <c r="A266" s="42" t="s">
        <v>691</v>
      </c>
      <c r="B266" s="19" t="s">
        <v>1323</v>
      </c>
      <c r="C266" s="22" t="s">
        <v>1324</v>
      </c>
      <c r="D266" s="32" t="s">
        <v>24</v>
      </c>
      <c r="E266" s="12">
        <f>SUMIF(CRONO!B$11:B$439,B266,CRONO!G$11:G$439)</f>
        <v>8.0500000000000007</v>
      </c>
      <c r="F266" s="278">
        <f t="shared" si="8"/>
        <v>8.108352847788394E-7</v>
      </c>
      <c r="G266" s="279">
        <f>SUM(F$11:F266)</f>
        <v>0.99998987009880924</v>
      </c>
      <c r="H266" s="279" t="s">
        <v>400</v>
      </c>
      <c r="I266" s="279" t="s">
        <v>400</v>
      </c>
      <c r="J266" s="607" t="str">
        <f t="shared" si="9"/>
        <v>AO 159 886</v>
      </c>
    </row>
    <row r="267" spans="1:10" s="292" customFormat="1" ht="25.5" x14ac:dyDescent="0.25">
      <c r="A267" s="42" t="s">
        <v>692</v>
      </c>
      <c r="B267" s="19">
        <v>20147</v>
      </c>
      <c r="C267" s="22" t="s">
        <v>206</v>
      </c>
      <c r="D267" s="32" t="s">
        <v>24</v>
      </c>
      <c r="E267" s="12">
        <f>SUMIF(CRONO!B$11:B$439,B267,CRONO!G$11:G$439)</f>
        <v>13.44</v>
      </c>
      <c r="F267" s="278">
        <f t="shared" si="8"/>
        <v>1.353742388500323E-6</v>
      </c>
      <c r="G267" s="279">
        <f>SUM(F$11:F267)</f>
        <v>0.99999122384119776</v>
      </c>
      <c r="H267" s="279" t="s">
        <v>428</v>
      </c>
      <c r="I267" s="279" t="e">
        <v>#N/A</v>
      </c>
      <c r="J267" s="607" t="str">
        <f t="shared" si="9"/>
        <v>A1 006 821</v>
      </c>
    </row>
    <row r="268" spans="1:10" s="292" customFormat="1" x14ac:dyDescent="0.25">
      <c r="A268" s="42" t="s">
        <v>693</v>
      </c>
      <c r="B268" s="19">
        <v>1884</v>
      </c>
      <c r="C268" s="22" t="s">
        <v>898</v>
      </c>
      <c r="D268" s="32" t="s">
        <v>22</v>
      </c>
      <c r="E268" s="12">
        <f>SUMIF(CRONO!B$11:B$439,B268,CRONO!G$11:G$439)</f>
        <v>7.14</v>
      </c>
      <c r="F268" s="278">
        <f t="shared" ref="F268:F287" si="10">E268/E$289</f>
        <v>7.1917564389079658E-7</v>
      </c>
      <c r="G268" s="279">
        <f>SUM(F$11:F268)</f>
        <v>0.99999194301684169</v>
      </c>
      <c r="H268" s="279" t="s">
        <v>1305</v>
      </c>
      <c r="I268" s="279" t="e">
        <v>#N/A</v>
      </c>
      <c r="J268" s="607" t="str">
        <f t="shared" si="9"/>
        <v>A1 006 827</v>
      </c>
    </row>
    <row r="269" spans="1:10" s="292" customFormat="1" x14ac:dyDescent="0.25">
      <c r="A269" s="42" t="s">
        <v>694</v>
      </c>
      <c r="B269" s="19">
        <v>7608</v>
      </c>
      <c r="C269" s="22" t="s">
        <v>82</v>
      </c>
      <c r="D269" s="32" t="s">
        <v>10</v>
      </c>
      <c r="E269" s="12">
        <f>SUMIF(CRONO!B$11:B$439,B269,CRONO!G$11:G$439)</f>
        <v>7.79</v>
      </c>
      <c r="F269" s="278">
        <f t="shared" si="10"/>
        <v>7.8464681595368431E-7</v>
      </c>
      <c r="G269" s="279">
        <f>SUM(F$11:F269)</f>
        <v>0.99999272766365765</v>
      </c>
      <c r="H269" s="279" t="s">
        <v>393</v>
      </c>
      <c r="I269" s="279" t="e">
        <v>#N/A</v>
      </c>
      <c r="J269" s="607" t="str">
        <f t="shared" si="9"/>
        <v>AO 159 428</v>
      </c>
    </row>
    <row r="270" spans="1:10" s="292" customFormat="1" ht="25.5" x14ac:dyDescent="0.25">
      <c r="A270" s="42" t="s">
        <v>695</v>
      </c>
      <c r="B270" s="19">
        <v>5102</v>
      </c>
      <c r="C270" s="22" t="s">
        <v>968</v>
      </c>
      <c r="D270" s="32" t="s">
        <v>22</v>
      </c>
      <c r="E270" s="12">
        <f>SUMIF(CRONO!B$11:B$439,B270,CRONO!G$11:G$439)</f>
        <v>7.74</v>
      </c>
      <c r="F270" s="278">
        <f t="shared" si="10"/>
        <v>7.7961057194884677E-7</v>
      </c>
      <c r="G270" s="279">
        <f>SUM(F$11:F270)</f>
        <v>0.99999350727422964</v>
      </c>
      <c r="H270" s="279" t="s">
        <v>393</v>
      </c>
      <c r="I270" s="279" t="e">
        <v>#N/A</v>
      </c>
      <c r="J270" s="607" t="str">
        <f t="shared" si="9"/>
        <v>AO 159 428</v>
      </c>
    </row>
    <row r="271" spans="1:10" s="292" customFormat="1" x14ac:dyDescent="0.25">
      <c r="A271" s="42" t="s">
        <v>696</v>
      </c>
      <c r="B271" s="19">
        <v>1892</v>
      </c>
      <c r="C271" s="22" t="s">
        <v>899</v>
      </c>
      <c r="D271" s="32" t="s">
        <v>83</v>
      </c>
      <c r="E271" s="12">
        <f>SUMIF(CRONO!B$11:B$439,B271,CRONO!G$11:G$439)</f>
        <v>5.0999999999999996</v>
      </c>
      <c r="F271" s="278">
        <f t="shared" si="10"/>
        <v>5.1369688849342611E-7</v>
      </c>
      <c r="G271" s="279">
        <f>SUM(F$11:F271)</f>
        <v>0.99999402097111811</v>
      </c>
      <c r="H271" s="279" t="s">
        <v>1305</v>
      </c>
      <c r="I271" s="279" t="e">
        <v>#N/A</v>
      </c>
      <c r="J271" s="607" t="str">
        <f t="shared" si="9"/>
        <v>A1 006 827</v>
      </c>
    </row>
    <row r="272" spans="1:10" s="292" customFormat="1" x14ac:dyDescent="0.25">
      <c r="A272" s="42" t="s">
        <v>697</v>
      </c>
      <c r="B272" s="19">
        <v>3509</v>
      </c>
      <c r="C272" s="22" t="s">
        <v>965</v>
      </c>
      <c r="D272" s="32" t="s">
        <v>5</v>
      </c>
      <c r="E272" s="12">
        <f>SUMIF(CRONO!B$11:B$439,B272,CRONO!G$11:G$439)</f>
        <v>8.84</v>
      </c>
      <c r="F272" s="278">
        <f t="shared" si="10"/>
        <v>8.9040794005527206E-7</v>
      </c>
      <c r="G272" s="279">
        <f>SUM(F$11:F272)</f>
        <v>0.99999491137905816</v>
      </c>
      <c r="H272" s="279" t="s">
        <v>428</v>
      </c>
      <c r="I272" s="279" t="e">
        <v>#N/A</v>
      </c>
      <c r="J272" s="607" t="str">
        <f t="shared" si="9"/>
        <v>A1 006 821</v>
      </c>
    </row>
    <row r="273" spans="1:10" s="292" customFormat="1" ht="25.5" x14ac:dyDescent="0.25">
      <c r="A273" s="42" t="s">
        <v>698</v>
      </c>
      <c r="B273" s="19">
        <v>10835</v>
      </c>
      <c r="C273" s="22" t="s">
        <v>963</v>
      </c>
      <c r="D273" s="32" t="s">
        <v>5</v>
      </c>
      <c r="E273" s="12">
        <f>SUMIF(CRONO!B$11:B$439,B273,CRONO!G$11:G$439)</f>
        <v>6.72</v>
      </c>
      <c r="F273" s="278">
        <f t="shared" si="10"/>
        <v>6.7687119425016148E-7</v>
      </c>
      <c r="G273" s="279">
        <f>SUM(F$11:F273)</f>
        <v>0.99999558825025237</v>
      </c>
      <c r="H273" s="279" t="s">
        <v>428</v>
      </c>
      <c r="I273" s="279" t="e">
        <v>#N/A</v>
      </c>
      <c r="J273" s="607" t="str">
        <f t="shared" si="9"/>
        <v>A1 006 821</v>
      </c>
    </row>
    <row r="274" spans="1:10" s="292" customFormat="1" ht="25.5" x14ac:dyDescent="0.25">
      <c r="A274" s="42" t="s">
        <v>699</v>
      </c>
      <c r="B274" s="19">
        <v>108</v>
      </c>
      <c r="C274" s="22" t="s">
        <v>950</v>
      </c>
      <c r="D274" s="32" t="s">
        <v>24</v>
      </c>
      <c r="E274" s="12">
        <f>SUMIF(CRONO!B$11:B$439,B274,CRONO!G$11:G$439)</f>
        <v>4.05</v>
      </c>
      <c r="F274" s="278">
        <f t="shared" si="10"/>
        <v>4.0793576439183842E-7</v>
      </c>
      <c r="G274" s="279">
        <f>SUM(F$11:F274)</f>
        <v>0.99999599618601676</v>
      </c>
      <c r="H274" s="279" t="s">
        <v>428</v>
      </c>
      <c r="I274" s="279" t="e">
        <v>#N/A</v>
      </c>
      <c r="J274" s="607" t="str">
        <f t="shared" si="9"/>
        <v>A1 006 821</v>
      </c>
    </row>
    <row r="275" spans="1:10" s="292" customFormat="1" x14ac:dyDescent="0.25">
      <c r="A275" s="42" t="s">
        <v>790</v>
      </c>
      <c r="B275" s="19">
        <v>3520</v>
      </c>
      <c r="C275" s="22" t="s">
        <v>964</v>
      </c>
      <c r="D275" s="32" t="s">
        <v>13</v>
      </c>
      <c r="E275" s="12">
        <f>SUMIF(CRONO!B$11:B$439,B275,CRONO!G$11:G$439)</f>
        <v>6.04</v>
      </c>
      <c r="F275" s="278">
        <f t="shared" si="10"/>
        <v>6.083782757843714E-7</v>
      </c>
      <c r="G275" s="279">
        <f>SUM(F$11:F275)</f>
        <v>0.99999660456429251</v>
      </c>
      <c r="H275" s="279" t="s">
        <v>428</v>
      </c>
      <c r="I275" s="279" t="e">
        <v>#N/A</v>
      </c>
      <c r="J275" s="607" t="str">
        <f t="shared" si="9"/>
        <v>A1 006 821</v>
      </c>
    </row>
    <row r="276" spans="1:10" s="292" customFormat="1" x14ac:dyDescent="0.25">
      <c r="A276" s="42" t="s">
        <v>1292</v>
      </c>
      <c r="B276" s="19">
        <v>3662</v>
      </c>
      <c r="C276" s="22" t="s">
        <v>786</v>
      </c>
      <c r="D276" s="32" t="s">
        <v>24</v>
      </c>
      <c r="E276" s="12">
        <f>SUMIF(CRONO!B$11:B$439,B276,CRONO!G$11:G$439)</f>
        <v>5.62</v>
      </c>
      <c r="F276" s="278">
        <f t="shared" si="10"/>
        <v>5.660738261437363E-7</v>
      </c>
      <c r="G276" s="279">
        <f>SUM(F$11:F276)</f>
        <v>0.99999717063811866</v>
      </c>
      <c r="H276" s="279" t="s">
        <v>428</v>
      </c>
      <c r="I276" s="279" t="e">
        <v>#N/A</v>
      </c>
      <c r="J276" s="607" t="str">
        <f t="shared" si="9"/>
        <v>A1 006 821</v>
      </c>
    </row>
    <row r="277" spans="1:10" s="292" customFormat="1" ht="25.5" x14ac:dyDescent="0.25">
      <c r="A277" s="42" t="s">
        <v>1293</v>
      </c>
      <c r="B277" s="19">
        <v>3533</v>
      </c>
      <c r="C277" s="22" t="s">
        <v>290</v>
      </c>
      <c r="D277" s="32" t="s">
        <v>24</v>
      </c>
      <c r="E277" s="12">
        <f>SUMIF(CRONO!B$11:B$439,B277,CRONO!G$11:G$439)</f>
        <v>4.53</v>
      </c>
      <c r="F277" s="278">
        <f t="shared" si="10"/>
        <v>4.562837068382786E-7</v>
      </c>
      <c r="G277" s="279">
        <f>SUM(F$11:F277)</f>
        <v>0.99999762692182548</v>
      </c>
      <c r="H277" s="279" t="s">
        <v>428</v>
      </c>
      <c r="I277" s="279" t="e">
        <v>#N/A</v>
      </c>
      <c r="J277" s="607" t="str">
        <f t="shared" si="9"/>
        <v>A1 006 821</v>
      </c>
    </row>
    <row r="278" spans="1:10" s="292" customFormat="1" x14ac:dyDescent="0.25">
      <c r="A278" s="42" t="s">
        <v>1294</v>
      </c>
      <c r="B278" s="19">
        <v>3516</v>
      </c>
      <c r="C278" s="22" t="s">
        <v>785</v>
      </c>
      <c r="D278" s="32" t="s">
        <v>5</v>
      </c>
      <c r="E278" s="12">
        <f>SUMIF(CRONO!B$11:B$439,B278,CRONO!G$11:G$439)</f>
        <v>4.2300000000000004</v>
      </c>
      <c r="F278" s="278">
        <f t="shared" si="10"/>
        <v>4.2606624280925351E-7</v>
      </c>
      <c r="G278" s="279">
        <f>SUM(F$11:F278)</f>
        <v>0.99999805298806832</v>
      </c>
      <c r="H278" s="279" t="s">
        <v>428</v>
      </c>
      <c r="I278" s="279" t="e">
        <v>#N/A</v>
      </c>
      <c r="J278" s="607" t="str">
        <f t="shared" si="9"/>
        <v>A1 006 821</v>
      </c>
    </row>
    <row r="279" spans="1:10" s="292" customFormat="1" x14ac:dyDescent="0.25">
      <c r="A279" s="42" t="s">
        <v>1295</v>
      </c>
      <c r="B279" s="19">
        <v>3529</v>
      </c>
      <c r="C279" s="22" t="s">
        <v>947</v>
      </c>
      <c r="D279" s="32" t="s">
        <v>24</v>
      </c>
      <c r="E279" s="12">
        <f>SUMIF(CRONO!B$11:B$439,B279,CRONO!G$11:G$439)</f>
        <v>4.16</v>
      </c>
      <c r="F279" s="278">
        <f t="shared" si="10"/>
        <v>4.1901550120248099E-7</v>
      </c>
      <c r="G279" s="279">
        <f>SUM(F$11:F279)</f>
        <v>0.99999847200356951</v>
      </c>
      <c r="H279" s="279" t="s">
        <v>428</v>
      </c>
      <c r="I279" s="279" t="e">
        <v>#N/A</v>
      </c>
      <c r="J279" s="607" t="str">
        <f t="shared" si="9"/>
        <v>A1 006 821</v>
      </c>
    </row>
    <row r="280" spans="1:10" s="292" customFormat="1" ht="25.5" x14ac:dyDescent="0.25">
      <c r="A280" s="42" t="s">
        <v>1296</v>
      </c>
      <c r="B280" s="19">
        <v>65</v>
      </c>
      <c r="C280" s="22" t="s">
        <v>951</v>
      </c>
      <c r="D280" s="32" t="s">
        <v>5</v>
      </c>
      <c r="E280" s="12">
        <f>SUMIF(CRONO!B$11:B$439,B280,CRONO!G$11:G$439)</f>
        <v>2.56</v>
      </c>
      <c r="F280" s="278">
        <f t="shared" si="10"/>
        <v>2.578556930476806E-7</v>
      </c>
      <c r="G280" s="279">
        <f>SUM(F$11:F280)</f>
        <v>0.99999872985926253</v>
      </c>
      <c r="H280" s="279" t="s">
        <v>428</v>
      </c>
      <c r="I280" s="279" t="e">
        <v>#N/A</v>
      </c>
      <c r="J280" s="607" t="str">
        <f t="shared" si="9"/>
        <v>A1 006 821</v>
      </c>
    </row>
    <row r="281" spans="1:10" s="292" customFormat="1" ht="25.5" x14ac:dyDescent="0.25">
      <c r="A281" s="42" t="s">
        <v>1297</v>
      </c>
      <c r="B281" s="19">
        <v>7104</v>
      </c>
      <c r="C281" s="22" t="s">
        <v>291</v>
      </c>
      <c r="D281" s="32" t="s">
        <v>24</v>
      </c>
      <c r="E281" s="12">
        <f>SUMIF(CRONO!B$11:B$439,B281,CRONO!G$11:G$439)</f>
        <v>2.5</v>
      </c>
      <c r="F281" s="278">
        <f t="shared" si="10"/>
        <v>2.5181220024187557E-7</v>
      </c>
      <c r="G281" s="279">
        <f>SUM(F$11:F281)</f>
        <v>0.99999898167146273</v>
      </c>
      <c r="H281" s="279" t="s">
        <v>428</v>
      </c>
      <c r="I281" s="279" t="e">
        <v>#N/A</v>
      </c>
      <c r="J281" s="607" t="str">
        <f t="shared" si="9"/>
        <v>A1 006 821</v>
      </c>
    </row>
    <row r="282" spans="1:10" s="292" customFormat="1" x14ac:dyDescent="0.25">
      <c r="A282" s="42" t="s">
        <v>1298</v>
      </c>
      <c r="B282" s="19">
        <v>3526</v>
      </c>
      <c r="C282" s="22" t="s">
        <v>966</v>
      </c>
      <c r="D282" s="32" t="s">
        <v>10</v>
      </c>
      <c r="E282" s="12">
        <f>SUMIF(CRONO!B$11:B$439,B282,CRONO!G$11:G$439)</f>
        <v>3.66</v>
      </c>
      <c r="F282" s="278">
        <f t="shared" si="10"/>
        <v>3.6865306115410589E-7</v>
      </c>
      <c r="G282" s="279">
        <f>SUM(F$11:F282)</f>
        <v>0.99999935032452392</v>
      </c>
      <c r="H282" s="279" t="s">
        <v>428</v>
      </c>
      <c r="I282" s="279" t="e">
        <v>#N/A</v>
      </c>
      <c r="J282" s="607" t="str">
        <f t="shared" si="9"/>
        <v>A1 006 821</v>
      </c>
    </row>
    <row r="283" spans="1:10" s="292" customFormat="1" ht="25.5" x14ac:dyDescent="0.25">
      <c r="A283" s="42" t="s">
        <v>1299</v>
      </c>
      <c r="B283" s="19">
        <v>6140</v>
      </c>
      <c r="C283" s="22" t="s">
        <v>203</v>
      </c>
      <c r="D283" s="32" t="s">
        <v>22</v>
      </c>
      <c r="E283" s="12">
        <f>SUMIF(CRONO!B$11:B$439,B283,CRONO!G$11:G$439)</f>
        <v>2.11</v>
      </c>
      <c r="F283" s="278">
        <f t="shared" si="10"/>
        <v>2.1252949700414298E-7</v>
      </c>
      <c r="G283" s="279">
        <f>SUM(F$11:F283)</f>
        <v>0.99999956285402092</v>
      </c>
      <c r="H283" s="279" t="s">
        <v>393</v>
      </c>
      <c r="I283" s="279" t="e">
        <v>#N/A</v>
      </c>
      <c r="J283" s="607" t="str">
        <f t="shared" si="9"/>
        <v>AO 159 428</v>
      </c>
    </row>
    <row r="284" spans="1:10" s="292" customFormat="1" x14ac:dyDescent="0.25">
      <c r="A284" s="42" t="s">
        <v>1300</v>
      </c>
      <c r="B284" s="19">
        <v>7139</v>
      </c>
      <c r="C284" s="22" t="s">
        <v>954</v>
      </c>
      <c r="D284" s="32" t="s">
        <v>22</v>
      </c>
      <c r="E284" s="12">
        <f>SUMIF(CRONO!B$11:B$439,B284,CRONO!G$11:G$439)</f>
        <v>1.88</v>
      </c>
      <c r="F284" s="278">
        <f t="shared" si="10"/>
        <v>1.8936277458189043E-7</v>
      </c>
      <c r="G284" s="279">
        <f>SUM(F$11:F284)</f>
        <v>0.99999975221679549</v>
      </c>
      <c r="H284" s="279" t="s">
        <v>428</v>
      </c>
      <c r="I284" s="279" t="e">
        <v>#N/A</v>
      </c>
      <c r="J284" s="607" t="str">
        <f t="shared" si="9"/>
        <v>A1 006 821</v>
      </c>
    </row>
    <row r="285" spans="1:10" s="292" customFormat="1" x14ac:dyDescent="0.25">
      <c r="A285" s="42" t="s">
        <v>1301</v>
      </c>
      <c r="B285" s="19">
        <v>3517</v>
      </c>
      <c r="C285" s="22" t="s">
        <v>962</v>
      </c>
      <c r="D285" s="32" t="s">
        <v>24</v>
      </c>
      <c r="E285" s="12">
        <f>SUMIF(CRONO!B$11:B$439,B285,CRONO!G$11:G$439)</f>
        <v>1.2</v>
      </c>
      <c r="F285" s="278">
        <f t="shared" si="10"/>
        <v>1.2086985611610027E-7</v>
      </c>
      <c r="G285" s="279">
        <f>SUM(F$11:F285)</f>
        <v>0.99999987308665161</v>
      </c>
      <c r="H285" s="279" t="s">
        <v>428</v>
      </c>
      <c r="I285" s="279" t="e">
        <v>#N/A</v>
      </c>
      <c r="J285" s="607" t="str">
        <f t="shared" si="9"/>
        <v>A1 006 821</v>
      </c>
    </row>
    <row r="286" spans="1:10" s="292" customFormat="1" x14ac:dyDescent="0.25">
      <c r="A286" s="42" t="s">
        <v>1302</v>
      </c>
      <c r="B286" s="19">
        <v>3883</v>
      </c>
      <c r="C286" s="22" t="s">
        <v>205</v>
      </c>
      <c r="D286" s="32" t="s">
        <v>24</v>
      </c>
      <c r="E286" s="12">
        <f>SUMIF(CRONO!B$11:B$439,B286,CRONO!G$11:G$439)</f>
        <v>0.75</v>
      </c>
      <c r="F286" s="278">
        <f t="shared" si="10"/>
        <v>7.5543660072562668E-8</v>
      </c>
      <c r="G286" s="279">
        <f>SUM(F$11:F286)</f>
        <v>0.99999994863031172</v>
      </c>
      <c r="H286" s="279" t="s">
        <v>428</v>
      </c>
      <c r="I286" s="279" t="e">
        <v>#N/A</v>
      </c>
      <c r="J286" s="607" t="str">
        <f t="shared" ref="J286:J287" si="11">IF(H286&lt;&gt;"",H286,I286)</f>
        <v>A1 006 821</v>
      </c>
    </row>
    <row r="287" spans="1:10" s="292" customFormat="1" ht="25.5" x14ac:dyDescent="0.25">
      <c r="A287" s="42" t="s">
        <v>1303</v>
      </c>
      <c r="B287" s="19">
        <v>107</v>
      </c>
      <c r="C287" s="22" t="s">
        <v>952</v>
      </c>
      <c r="D287" s="32" t="s">
        <v>5</v>
      </c>
      <c r="E287" s="12">
        <f>SUMIF(CRONO!B$11:B$439,B287,CRONO!G$11:G$439)</f>
        <v>0.51</v>
      </c>
      <c r="F287" s="278">
        <f t="shared" si="10"/>
        <v>5.1369688849342617E-8</v>
      </c>
      <c r="G287" s="279">
        <f>SUM(F$11:F287)</f>
        <v>1.0000000000000007</v>
      </c>
      <c r="H287" s="279" t="s">
        <v>428</v>
      </c>
      <c r="I287" s="279" t="e">
        <v>#N/A</v>
      </c>
      <c r="J287" s="607" t="str">
        <f t="shared" si="11"/>
        <v>A1 006 821</v>
      </c>
    </row>
    <row r="288" spans="1:10" s="292" customFormat="1" x14ac:dyDescent="0.25">
      <c r="A288" s="640"/>
      <c r="B288" s="641"/>
      <c r="C288" s="649"/>
      <c r="D288" s="642"/>
      <c r="E288" s="643"/>
      <c r="F288" s="644"/>
      <c r="G288" s="645"/>
      <c r="H288" s="645"/>
      <c r="I288" s="645"/>
      <c r="J288" s="645"/>
    </row>
    <row r="289" spans="1:10" s="222" customFormat="1" x14ac:dyDescent="0.25">
      <c r="A289" s="293"/>
      <c r="B289" s="606"/>
      <c r="C289" s="650"/>
      <c r="D289" s="297" t="s">
        <v>705</v>
      </c>
      <c r="E289" s="294">
        <f>SUM(E12:E287)</f>
        <v>9928033.6599999964</v>
      </c>
      <c r="F289" s="295">
        <f>E289/E$293</f>
        <v>1</v>
      </c>
      <c r="G289" s="296">
        <f>E289/E$293</f>
        <v>1</v>
      </c>
      <c r="H289" s="611"/>
      <c r="I289" s="611"/>
      <c r="J289" s="296"/>
    </row>
    <row r="290" spans="1:10" x14ac:dyDescent="0.25">
      <c r="A290" s="280"/>
      <c r="B290" s="540"/>
      <c r="C290" s="648"/>
      <c r="D290" s="310"/>
      <c r="E290" s="275"/>
      <c r="F290" s="281"/>
      <c r="G290" s="282"/>
      <c r="H290" s="282"/>
      <c r="I290" s="282"/>
      <c r="J290" s="282"/>
    </row>
    <row r="291" spans="1:10" x14ac:dyDescent="0.25">
      <c r="A291" s="293"/>
      <c r="B291" s="606"/>
      <c r="C291" s="650"/>
      <c r="D291" s="297" t="s">
        <v>705</v>
      </c>
      <c r="E291" s="294">
        <f>REAJUSTE!E61</f>
        <v>0</v>
      </c>
      <c r="F291" s="295">
        <f>E291/E$293</f>
        <v>0</v>
      </c>
      <c r="G291" s="296">
        <f>F291+G289</f>
        <v>1</v>
      </c>
      <c r="H291" s="611"/>
      <c r="I291" s="611"/>
      <c r="J291" s="296"/>
    </row>
    <row r="292" spans="1:10" x14ac:dyDescent="0.25">
      <c r="A292" s="280"/>
      <c r="B292" s="540"/>
      <c r="C292" s="648"/>
      <c r="D292" s="310"/>
      <c r="E292" s="275"/>
      <c r="F292" s="281"/>
      <c r="G292" s="282"/>
      <c r="H292" s="282"/>
      <c r="I292" s="282"/>
      <c r="J292" s="282"/>
    </row>
    <row r="293" spans="1:10" x14ac:dyDescent="0.25">
      <c r="A293" s="293"/>
      <c r="B293" s="606"/>
      <c r="C293" s="650" t="s">
        <v>740</v>
      </c>
      <c r="D293" s="297" t="s">
        <v>705</v>
      </c>
      <c r="E293" s="294">
        <f>SUM(E289:E292)</f>
        <v>9928033.6599999964</v>
      </c>
      <c r="F293" s="295">
        <f>SUM(F289:F292)</f>
        <v>1</v>
      </c>
      <c r="G293" s="296">
        <f>E293/E$293</f>
        <v>1</v>
      </c>
      <c r="H293" s="611"/>
      <c r="I293" s="611"/>
      <c r="J293" s="296"/>
    </row>
  </sheetData>
  <autoFilter ref="A10:K289"/>
  <sortState ref="B12:G288">
    <sortCondition descending="1" ref="E12:E288"/>
  </sortState>
  <mergeCells count="16">
    <mergeCell ref="A1:G1"/>
    <mergeCell ref="A2:G2"/>
    <mergeCell ref="A3:G3"/>
    <mergeCell ref="A5:E5"/>
    <mergeCell ref="F5:G5"/>
    <mergeCell ref="H9:J9"/>
    <mergeCell ref="A6:E6"/>
    <mergeCell ref="F6:G7"/>
    <mergeCell ref="A7:E7"/>
    <mergeCell ref="G9:G10"/>
    <mergeCell ref="A9:A10"/>
    <mergeCell ref="B9:B10"/>
    <mergeCell ref="C9:C10"/>
    <mergeCell ref="D9:D10"/>
    <mergeCell ref="E9:E10"/>
    <mergeCell ref="F9:F10"/>
  </mergeCells>
  <conditionalFormatting sqref="A12:I12 B126:G140 B142:G146 B148:G156 B264:G266 B158:G213 B215:G262 B268:G285 E286:G287 A13:A287 B13:I28 B29:H44 I29:I287 B45:G124 H45:H287">
    <cfRule type="expression" dxfId="8" priority="13">
      <formula>$G11&lt;=0.2</formula>
    </cfRule>
    <cfRule type="expression" dxfId="7" priority="14">
      <formula>$G11&lt;=0.5</formula>
    </cfRule>
  </conditionalFormatting>
  <conditionalFormatting sqref="B125:G125 B141:G141 B147:G147 B157:G157 B263:G263 B267:G267 B214:G214">
    <cfRule type="expression" dxfId="6" priority="17">
      <formula>#REF!&lt;=0.2</formula>
    </cfRule>
    <cfRule type="expression" dxfId="5" priority="18">
      <formula>#REF!&lt;=0.5</formula>
    </cfRule>
  </conditionalFormatting>
  <printOptions horizontalCentered="1"/>
  <pageMargins left="0.78740157480314965" right="0.39370078740157483" top="0.78740157480314965" bottom="0.39370078740157483" header="0.19685039370078741" footer="0.19685039370078741"/>
  <pageSetup paperSize="9" orientation="portrait" horizontalDpi="300" verticalDpi="300" r:id="rId1"/>
  <headerFooter>
    <oddFooter>&amp;R&amp;"Arial Narrow,Normal"&amp;6&amp;F
Folha 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rgb="FF0070C0"/>
  </sheetPr>
  <dimension ref="A1:I75"/>
  <sheetViews>
    <sheetView view="pageBreakPreview" topLeftCell="A16" zoomScale="115" zoomScaleNormal="100" zoomScaleSheetLayoutView="115" workbookViewId="0">
      <selection activeCell="A45" sqref="A45:E45"/>
    </sheetView>
  </sheetViews>
  <sheetFormatPr defaultColWidth="5.7109375" defaultRowHeight="12.75" x14ac:dyDescent="0.25"/>
  <cols>
    <col min="1" max="1" width="11.7109375" style="272" customWidth="1"/>
    <col min="2" max="2" width="11.7109375" style="273" customWidth="1"/>
    <col min="3" max="3" width="48.7109375" style="274" customWidth="1"/>
    <col min="4" max="4" width="10.7109375" style="257" hidden="1" customWidth="1"/>
    <col min="5" max="5" width="11.7109375" style="230" customWidth="1"/>
    <col min="6" max="13" width="9.42578125" style="230" customWidth="1"/>
    <col min="14" max="17" width="5.7109375" style="230" customWidth="1"/>
    <col min="18" max="256" width="5.7109375" style="230"/>
    <col min="257" max="257" width="20" style="230" customWidth="1"/>
    <col min="258" max="258" width="68.7109375" style="230" customWidth="1"/>
    <col min="259" max="259" width="0" style="230" hidden="1" customWidth="1"/>
    <col min="260" max="260" width="14.7109375" style="230" customWidth="1"/>
    <col min="261" max="269" width="9.42578125" style="230" customWidth="1"/>
    <col min="270" max="273" width="5.7109375" style="230" customWidth="1"/>
    <col min="274" max="512" width="5.7109375" style="230"/>
    <col min="513" max="513" width="20" style="230" customWidth="1"/>
    <col min="514" max="514" width="68.7109375" style="230" customWidth="1"/>
    <col min="515" max="515" width="0" style="230" hidden="1" customWidth="1"/>
    <col min="516" max="516" width="14.7109375" style="230" customWidth="1"/>
    <col min="517" max="525" width="9.42578125" style="230" customWidth="1"/>
    <col min="526" max="529" width="5.7109375" style="230" customWidth="1"/>
    <col min="530" max="768" width="5.7109375" style="230"/>
    <col min="769" max="769" width="20" style="230" customWidth="1"/>
    <col min="770" max="770" width="68.7109375" style="230" customWidth="1"/>
    <col min="771" max="771" width="0" style="230" hidden="1" customWidth="1"/>
    <col min="772" max="772" width="14.7109375" style="230" customWidth="1"/>
    <col min="773" max="781" width="9.42578125" style="230" customWidth="1"/>
    <col min="782" max="785" width="5.7109375" style="230" customWidth="1"/>
    <col min="786" max="1024" width="5.7109375" style="230"/>
    <col min="1025" max="1025" width="20" style="230" customWidth="1"/>
    <col min="1026" max="1026" width="68.7109375" style="230" customWidth="1"/>
    <col min="1027" max="1027" width="0" style="230" hidden="1" customWidth="1"/>
    <col min="1028" max="1028" width="14.7109375" style="230" customWidth="1"/>
    <col min="1029" max="1037" width="9.42578125" style="230" customWidth="1"/>
    <col min="1038" max="1041" width="5.7109375" style="230" customWidth="1"/>
    <col min="1042" max="1280" width="5.7109375" style="230"/>
    <col min="1281" max="1281" width="20" style="230" customWidth="1"/>
    <col min="1282" max="1282" width="68.7109375" style="230" customWidth="1"/>
    <col min="1283" max="1283" width="0" style="230" hidden="1" customWidth="1"/>
    <col min="1284" max="1284" width="14.7109375" style="230" customWidth="1"/>
    <col min="1285" max="1293" width="9.42578125" style="230" customWidth="1"/>
    <col min="1294" max="1297" width="5.7109375" style="230" customWidth="1"/>
    <col min="1298" max="1536" width="5.7109375" style="230"/>
    <col min="1537" max="1537" width="20" style="230" customWidth="1"/>
    <col min="1538" max="1538" width="68.7109375" style="230" customWidth="1"/>
    <col min="1539" max="1539" width="0" style="230" hidden="1" customWidth="1"/>
    <col min="1540" max="1540" width="14.7109375" style="230" customWidth="1"/>
    <col min="1541" max="1549" width="9.42578125" style="230" customWidth="1"/>
    <col min="1550" max="1553" width="5.7109375" style="230" customWidth="1"/>
    <col min="1554" max="1792" width="5.7109375" style="230"/>
    <col min="1793" max="1793" width="20" style="230" customWidth="1"/>
    <col min="1794" max="1794" width="68.7109375" style="230" customWidth="1"/>
    <col min="1795" max="1795" width="0" style="230" hidden="1" customWidth="1"/>
    <col min="1796" max="1796" width="14.7109375" style="230" customWidth="1"/>
    <col min="1797" max="1805" width="9.42578125" style="230" customWidth="1"/>
    <col min="1806" max="1809" width="5.7109375" style="230" customWidth="1"/>
    <col min="1810" max="2048" width="5.7109375" style="230"/>
    <col min="2049" max="2049" width="20" style="230" customWidth="1"/>
    <col min="2050" max="2050" width="68.7109375" style="230" customWidth="1"/>
    <col min="2051" max="2051" width="0" style="230" hidden="1" customWidth="1"/>
    <col min="2052" max="2052" width="14.7109375" style="230" customWidth="1"/>
    <col min="2053" max="2061" width="9.42578125" style="230" customWidth="1"/>
    <col min="2062" max="2065" width="5.7109375" style="230" customWidth="1"/>
    <col min="2066" max="2304" width="5.7109375" style="230"/>
    <col min="2305" max="2305" width="20" style="230" customWidth="1"/>
    <col min="2306" max="2306" width="68.7109375" style="230" customWidth="1"/>
    <col min="2307" max="2307" width="0" style="230" hidden="1" customWidth="1"/>
    <col min="2308" max="2308" width="14.7109375" style="230" customWidth="1"/>
    <col min="2309" max="2317" width="9.42578125" style="230" customWidth="1"/>
    <col min="2318" max="2321" width="5.7109375" style="230" customWidth="1"/>
    <col min="2322" max="2560" width="5.7109375" style="230"/>
    <col min="2561" max="2561" width="20" style="230" customWidth="1"/>
    <col min="2562" max="2562" width="68.7109375" style="230" customWidth="1"/>
    <col min="2563" max="2563" width="0" style="230" hidden="1" customWidth="1"/>
    <col min="2564" max="2564" width="14.7109375" style="230" customWidth="1"/>
    <col min="2565" max="2573" width="9.42578125" style="230" customWidth="1"/>
    <col min="2574" max="2577" width="5.7109375" style="230" customWidth="1"/>
    <col min="2578" max="2816" width="5.7109375" style="230"/>
    <col min="2817" max="2817" width="20" style="230" customWidth="1"/>
    <col min="2818" max="2818" width="68.7109375" style="230" customWidth="1"/>
    <col min="2819" max="2819" width="0" style="230" hidden="1" customWidth="1"/>
    <col min="2820" max="2820" width="14.7109375" style="230" customWidth="1"/>
    <col min="2821" max="2829" width="9.42578125" style="230" customWidth="1"/>
    <col min="2830" max="2833" width="5.7109375" style="230" customWidth="1"/>
    <col min="2834" max="3072" width="5.7109375" style="230"/>
    <col min="3073" max="3073" width="20" style="230" customWidth="1"/>
    <col min="3074" max="3074" width="68.7109375" style="230" customWidth="1"/>
    <col min="3075" max="3075" width="0" style="230" hidden="1" customWidth="1"/>
    <col min="3076" max="3076" width="14.7109375" style="230" customWidth="1"/>
    <col min="3077" max="3085" width="9.42578125" style="230" customWidth="1"/>
    <col min="3086" max="3089" width="5.7109375" style="230" customWidth="1"/>
    <col min="3090" max="3328" width="5.7109375" style="230"/>
    <col min="3329" max="3329" width="20" style="230" customWidth="1"/>
    <col min="3330" max="3330" width="68.7109375" style="230" customWidth="1"/>
    <col min="3331" max="3331" width="0" style="230" hidden="1" customWidth="1"/>
    <col min="3332" max="3332" width="14.7109375" style="230" customWidth="1"/>
    <col min="3333" max="3341" width="9.42578125" style="230" customWidth="1"/>
    <col min="3342" max="3345" width="5.7109375" style="230" customWidth="1"/>
    <col min="3346" max="3584" width="5.7109375" style="230"/>
    <col min="3585" max="3585" width="20" style="230" customWidth="1"/>
    <col min="3586" max="3586" width="68.7109375" style="230" customWidth="1"/>
    <col min="3587" max="3587" width="0" style="230" hidden="1" customWidth="1"/>
    <col min="3588" max="3588" width="14.7109375" style="230" customWidth="1"/>
    <col min="3589" max="3597" width="9.42578125" style="230" customWidth="1"/>
    <col min="3598" max="3601" width="5.7109375" style="230" customWidth="1"/>
    <col min="3602" max="3840" width="5.7109375" style="230"/>
    <col min="3841" max="3841" width="20" style="230" customWidth="1"/>
    <col min="3842" max="3842" width="68.7109375" style="230" customWidth="1"/>
    <col min="3843" max="3843" width="0" style="230" hidden="1" customWidth="1"/>
    <col min="3844" max="3844" width="14.7109375" style="230" customWidth="1"/>
    <col min="3845" max="3853" width="9.42578125" style="230" customWidth="1"/>
    <col min="3854" max="3857" width="5.7109375" style="230" customWidth="1"/>
    <col min="3858" max="4096" width="5.7109375" style="230"/>
    <col min="4097" max="4097" width="20" style="230" customWidth="1"/>
    <col min="4098" max="4098" width="68.7109375" style="230" customWidth="1"/>
    <col min="4099" max="4099" width="0" style="230" hidden="1" customWidth="1"/>
    <col min="4100" max="4100" width="14.7109375" style="230" customWidth="1"/>
    <col min="4101" max="4109" width="9.42578125" style="230" customWidth="1"/>
    <col min="4110" max="4113" width="5.7109375" style="230" customWidth="1"/>
    <col min="4114" max="4352" width="5.7109375" style="230"/>
    <col min="4353" max="4353" width="20" style="230" customWidth="1"/>
    <col min="4354" max="4354" width="68.7109375" style="230" customWidth="1"/>
    <col min="4355" max="4355" width="0" style="230" hidden="1" customWidth="1"/>
    <col min="4356" max="4356" width="14.7109375" style="230" customWidth="1"/>
    <col min="4357" max="4365" width="9.42578125" style="230" customWidth="1"/>
    <col min="4366" max="4369" width="5.7109375" style="230" customWidth="1"/>
    <col min="4370" max="4608" width="5.7109375" style="230"/>
    <col min="4609" max="4609" width="20" style="230" customWidth="1"/>
    <col min="4610" max="4610" width="68.7109375" style="230" customWidth="1"/>
    <col min="4611" max="4611" width="0" style="230" hidden="1" customWidth="1"/>
    <col min="4612" max="4612" width="14.7109375" style="230" customWidth="1"/>
    <col min="4613" max="4621" width="9.42578125" style="230" customWidth="1"/>
    <col min="4622" max="4625" width="5.7109375" style="230" customWidth="1"/>
    <col min="4626" max="4864" width="5.7109375" style="230"/>
    <col min="4865" max="4865" width="20" style="230" customWidth="1"/>
    <col min="4866" max="4866" width="68.7109375" style="230" customWidth="1"/>
    <col min="4867" max="4867" width="0" style="230" hidden="1" customWidth="1"/>
    <col min="4868" max="4868" width="14.7109375" style="230" customWidth="1"/>
    <col min="4869" max="4877" width="9.42578125" style="230" customWidth="1"/>
    <col min="4878" max="4881" width="5.7109375" style="230" customWidth="1"/>
    <col min="4882" max="5120" width="5.7109375" style="230"/>
    <col min="5121" max="5121" width="20" style="230" customWidth="1"/>
    <col min="5122" max="5122" width="68.7109375" style="230" customWidth="1"/>
    <col min="5123" max="5123" width="0" style="230" hidden="1" customWidth="1"/>
    <col min="5124" max="5124" width="14.7109375" style="230" customWidth="1"/>
    <col min="5125" max="5133" width="9.42578125" style="230" customWidth="1"/>
    <col min="5134" max="5137" width="5.7109375" style="230" customWidth="1"/>
    <col min="5138" max="5376" width="5.7109375" style="230"/>
    <col min="5377" max="5377" width="20" style="230" customWidth="1"/>
    <col min="5378" max="5378" width="68.7109375" style="230" customWidth="1"/>
    <col min="5379" max="5379" width="0" style="230" hidden="1" customWidth="1"/>
    <col min="5380" max="5380" width="14.7109375" style="230" customWidth="1"/>
    <col min="5381" max="5389" width="9.42578125" style="230" customWidth="1"/>
    <col min="5390" max="5393" width="5.7109375" style="230" customWidth="1"/>
    <col min="5394" max="5632" width="5.7109375" style="230"/>
    <col min="5633" max="5633" width="20" style="230" customWidth="1"/>
    <col min="5634" max="5634" width="68.7109375" style="230" customWidth="1"/>
    <col min="5635" max="5635" width="0" style="230" hidden="1" customWidth="1"/>
    <col min="5636" max="5636" width="14.7109375" style="230" customWidth="1"/>
    <col min="5637" max="5645" width="9.42578125" style="230" customWidth="1"/>
    <col min="5646" max="5649" width="5.7109375" style="230" customWidth="1"/>
    <col min="5650" max="5888" width="5.7109375" style="230"/>
    <col min="5889" max="5889" width="20" style="230" customWidth="1"/>
    <col min="5890" max="5890" width="68.7109375" style="230" customWidth="1"/>
    <col min="5891" max="5891" width="0" style="230" hidden="1" customWidth="1"/>
    <col min="5892" max="5892" width="14.7109375" style="230" customWidth="1"/>
    <col min="5893" max="5901" width="9.42578125" style="230" customWidth="1"/>
    <col min="5902" max="5905" width="5.7109375" style="230" customWidth="1"/>
    <col min="5906" max="6144" width="5.7109375" style="230"/>
    <col min="6145" max="6145" width="20" style="230" customWidth="1"/>
    <col min="6146" max="6146" width="68.7109375" style="230" customWidth="1"/>
    <col min="6147" max="6147" width="0" style="230" hidden="1" customWidth="1"/>
    <col min="6148" max="6148" width="14.7109375" style="230" customWidth="1"/>
    <col min="6149" max="6157" width="9.42578125" style="230" customWidth="1"/>
    <col min="6158" max="6161" width="5.7109375" style="230" customWidth="1"/>
    <col min="6162" max="6400" width="5.7109375" style="230"/>
    <col min="6401" max="6401" width="20" style="230" customWidth="1"/>
    <col min="6402" max="6402" width="68.7109375" style="230" customWidth="1"/>
    <col min="6403" max="6403" width="0" style="230" hidden="1" customWidth="1"/>
    <col min="6404" max="6404" width="14.7109375" style="230" customWidth="1"/>
    <col min="6405" max="6413" width="9.42578125" style="230" customWidth="1"/>
    <col min="6414" max="6417" width="5.7109375" style="230" customWidth="1"/>
    <col min="6418" max="6656" width="5.7109375" style="230"/>
    <col min="6657" max="6657" width="20" style="230" customWidth="1"/>
    <col min="6658" max="6658" width="68.7109375" style="230" customWidth="1"/>
    <col min="6659" max="6659" width="0" style="230" hidden="1" customWidth="1"/>
    <col min="6660" max="6660" width="14.7109375" style="230" customWidth="1"/>
    <col min="6661" max="6669" width="9.42578125" style="230" customWidth="1"/>
    <col min="6670" max="6673" width="5.7109375" style="230" customWidth="1"/>
    <col min="6674" max="6912" width="5.7109375" style="230"/>
    <col min="6913" max="6913" width="20" style="230" customWidth="1"/>
    <col min="6914" max="6914" width="68.7109375" style="230" customWidth="1"/>
    <col min="6915" max="6915" width="0" style="230" hidden="1" customWidth="1"/>
    <col min="6916" max="6916" width="14.7109375" style="230" customWidth="1"/>
    <col min="6917" max="6925" width="9.42578125" style="230" customWidth="1"/>
    <col min="6926" max="6929" width="5.7109375" style="230" customWidth="1"/>
    <col min="6930" max="7168" width="5.7109375" style="230"/>
    <col min="7169" max="7169" width="20" style="230" customWidth="1"/>
    <col min="7170" max="7170" width="68.7109375" style="230" customWidth="1"/>
    <col min="7171" max="7171" width="0" style="230" hidden="1" customWidth="1"/>
    <col min="7172" max="7172" width="14.7109375" style="230" customWidth="1"/>
    <col min="7173" max="7181" width="9.42578125" style="230" customWidth="1"/>
    <col min="7182" max="7185" width="5.7109375" style="230" customWidth="1"/>
    <col min="7186" max="7424" width="5.7109375" style="230"/>
    <col min="7425" max="7425" width="20" style="230" customWidth="1"/>
    <col min="7426" max="7426" width="68.7109375" style="230" customWidth="1"/>
    <col min="7427" max="7427" width="0" style="230" hidden="1" customWidth="1"/>
    <col min="7428" max="7428" width="14.7109375" style="230" customWidth="1"/>
    <col min="7429" max="7437" width="9.42578125" style="230" customWidth="1"/>
    <col min="7438" max="7441" width="5.7109375" style="230" customWidth="1"/>
    <col min="7442" max="7680" width="5.7109375" style="230"/>
    <col min="7681" max="7681" width="20" style="230" customWidth="1"/>
    <col min="7682" max="7682" width="68.7109375" style="230" customWidth="1"/>
    <col min="7683" max="7683" width="0" style="230" hidden="1" customWidth="1"/>
    <col min="7684" max="7684" width="14.7109375" style="230" customWidth="1"/>
    <col min="7685" max="7693" width="9.42578125" style="230" customWidth="1"/>
    <col min="7694" max="7697" width="5.7109375" style="230" customWidth="1"/>
    <col min="7698" max="7936" width="5.7109375" style="230"/>
    <col min="7937" max="7937" width="20" style="230" customWidth="1"/>
    <col min="7938" max="7938" width="68.7109375" style="230" customWidth="1"/>
    <col min="7939" max="7939" width="0" style="230" hidden="1" customWidth="1"/>
    <col min="7940" max="7940" width="14.7109375" style="230" customWidth="1"/>
    <col min="7941" max="7949" width="9.42578125" style="230" customWidth="1"/>
    <col min="7950" max="7953" width="5.7109375" style="230" customWidth="1"/>
    <col min="7954" max="8192" width="5.7109375" style="230"/>
    <col min="8193" max="8193" width="20" style="230" customWidth="1"/>
    <col min="8194" max="8194" width="68.7109375" style="230" customWidth="1"/>
    <col min="8195" max="8195" width="0" style="230" hidden="1" customWidth="1"/>
    <col min="8196" max="8196" width="14.7109375" style="230" customWidth="1"/>
    <col min="8197" max="8205" width="9.42578125" style="230" customWidth="1"/>
    <col min="8206" max="8209" width="5.7109375" style="230" customWidth="1"/>
    <col min="8210" max="8448" width="5.7109375" style="230"/>
    <col min="8449" max="8449" width="20" style="230" customWidth="1"/>
    <col min="8450" max="8450" width="68.7109375" style="230" customWidth="1"/>
    <col min="8451" max="8451" width="0" style="230" hidden="1" customWidth="1"/>
    <col min="8452" max="8452" width="14.7109375" style="230" customWidth="1"/>
    <col min="8453" max="8461" width="9.42578125" style="230" customWidth="1"/>
    <col min="8462" max="8465" width="5.7109375" style="230" customWidth="1"/>
    <col min="8466" max="8704" width="5.7109375" style="230"/>
    <col min="8705" max="8705" width="20" style="230" customWidth="1"/>
    <col min="8706" max="8706" width="68.7109375" style="230" customWidth="1"/>
    <col min="8707" max="8707" width="0" style="230" hidden="1" customWidth="1"/>
    <col min="8708" max="8708" width="14.7109375" style="230" customWidth="1"/>
    <col min="8709" max="8717" width="9.42578125" style="230" customWidth="1"/>
    <col min="8718" max="8721" width="5.7109375" style="230" customWidth="1"/>
    <col min="8722" max="8960" width="5.7109375" style="230"/>
    <col min="8961" max="8961" width="20" style="230" customWidth="1"/>
    <col min="8962" max="8962" width="68.7109375" style="230" customWidth="1"/>
    <col min="8963" max="8963" width="0" style="230" hidden="1" customWidth="1"/>
    <col min="8964" max="8964" width="14.7109375" style="230" customWidth="1"/>
    <col min="8965" max="8973" width="9.42578125" style="230" customWidth="1"/>
    <col min="8974" max="8977" width="5.7109375" style="230" customWidth="1"/>
    <col min="8978" max="9216" width="5.7109375" style="230"/>
    <col min="9217" max="9217" width="20" style="230" customWidth="1"/>
    <col min="9218" max="9218" width="68.7109375" style="230" customWidth="1"/>
    <col min="9219" max="9219" width="0" style="230" hidden="1" customWidth="1"/>
    <col min="9220" max="9220" width="14.7109375" style="230" customWidth="1"/>
    <col min="9221" max="9229" width="9.42578125" style="230" customWidth="1"/>
    <col min="9230" max="9233" width="5.7109375" style="230" customWidth="1"/>
    <col min="9234" max="9472" width="5.7109375" style="230"/>
    <col min="9473" max="9473" width="20" style="230" customWidth="1"/>
    <col min="9474" max="9474" width="68.7109375" style="230" customWidth="1"/>
    <col min="9475" max="9475" width="0" style="230" hidden="1" customWidth="1"/>
    <col min="9476" max="9476" width="14.7109375" style="230" customWidth="1"/>
    <col min="9477" max="9485" width="9.42578125" style="230" customWidth="1"/>
    <col min="9486" max="9489" width="5.7109375" style="230" customWidth="1"/>
    <col min="9490" max="9728" width="5.7109375" style="230"/>
    <col min="9729" max="9729" width="20" style="230" customWidth="1"/>
    <col min="9730" max="9730" width="68.7109375" style="230" customWidth="1"/>
    <col min="9731" max="9731" width="0" style="230" hidden="1" customWidth="1"/>
    <col min="9732" max="9732" width="14.7109375" style="230" customWidth="1"/>
    <col min="9733" max="9741" width="9.42578125" style="230" customWidth="1"/>
    <col min="9742" max="9745" width="5.7109375" style="230" customWidth="1"/>
    <col min="9746" max="9984" width="5.7109375" style="230"/>
    <col min="9985" max="9985" width="20" style="230" customWidth="1"/>
    <col min="9986" max="9986" width="68.7109375" style="230" customWidth="1"/>
    <col min="9987" max="9987" width="0" style="230" hidden="1" customWidth="1"/>
    <col min="9988" max="9988" width="14.7109375" style="230" customWidth="1"/>
    <col min="9989" max="9997" width="9.42578125" style="230" customWidth="1"/>
    <col min="9998" max="10001" width="5.7109375" style="230" customWidth="1"/>
    <col min="10002" max="10240" width="5.7109375" style="230"/>
    <col min="10241" max="10241" width="20" style="230" customWidth="1"/>
    <col min="10242" max="10242" width="68.7109375" style="230" customWidth="1"/>
    <col min="10243" max="10243" width="0" style="230" hidden="1" customWidth="1"/>
    <col min="10244" max="10244" width="14.7109375" style="230" customWidth="1"/>
    <col min="10245" max="10253" width="9.42578125" style="230" customWidth="1"/>
    <col min="10254" max="10257" width="5.7109375" style="230" customWidth="1"/>
    <col min="10258" max="10496" width="5.7109375" style="230"/>
    <col min="10497" max="10497" width="20" style="230" customWidth="1"/>
    <col min="10498" max="10498" width="68.7109375" style="230" customWidth="1"/>
    <col min="10499" max="10499" width="0" style="230" hidden="1" customWidth="1"/>
    <col min="10500" max="10500" width="14.7109375" style="230" customWidth="1"/>
    <col min="10501" max="10509" width="9.42578125" style="230" customWidth="1"/>
    <col min="10510" max="10513" width="5.7109375" style="230" customWidth="1"/>
    <col min="10514" max="10752" width="5.7109375" style="230"/>
    <col min="10753" max="10753" width="20" style="230" customWidth="1"/>
    <col min="10754" max="10754" width="68.7109375" style="230" customWidth="1"/>
    <col min="10755" max="10755" width="0" style="230" hidden="1" customWidth="1"/>
    <col min="10756" max="10756" width="14.7109375" style="230" customWidth="1"/>
    <col min="10757" max="10765" width="9.42578125" style="230" customWidth="1"/>
    <col min="10766" max="10769" width="5.7109375" style="230" customWidth="1"/>
    <col min="10770" max="11008" width="5.7109375" style="230"/>
    <col min="11009" max="11009" width="20" style="230" customWidth="1"/>
    <col min="11010" max="11010" width="68.7109375" style="230" customWidth="1"/>
    <col min="11011" max="11011" width="0" style="230" hidden="1" customWidth="1"/>
    <col min="11012" max="11012" width="14.7109375" style="230" customWidth="1"/>
    <col min="11013" max="11021" width="9.42578125" style="230" customWidth="1"/>
    <col min="11022" max="11025" width="5.7109375" style="230" customWidth="1"/>
    <col min="11026" max="11264" width="5.7109375" style="230"/>
    <col min="11265" max="11265" width="20" style="230" customWidth="1"/>
    <col min="11266" max="11266" width="68.7109375" style="230" customWidth="1"/>
    <col min="11267" max="11267" width="0" style="230" hidden="1" customWidth="1"/>
    <col min="11268" max="11268" width="14.7109375" style="230" customWidth="1"/>
    <col min="11269" max="11277" width="9.42578125" style="230" customWidth="1"/>
    <col min="11278" max="11281" width="5.7109375" style="230" customWidth="1"/>
    <col min="11282" max="11520" width="5.7109375" style="230"/>
    <col min="11521" max="11521" width="20" style="230" customWidth="1"/>
    <col min="11522" max="11522" width="68.7109375" style="230" customWidth="1"/>
    <col min="11523" max="11523" width="0" style="230" hidden="1" customWidth="1"/>
    <col min="11524" max="11524" width="14.7109375" style="230" customWidth="1"/>
    <col min="11525" max="11533" width="9.42578125" style="230" customWidth="1"/>
    <col min="11534" max="11537" width="5.7109375" style="230" customWidth="1"/>
    <col min="11538" max="11776" width="5.7109375" style="230"/>
    <col min="11777" max="11777" width="20" style="230" customWidth="1"/>
    <col min="11778" max="11778" width="68.7109375" style="230" customWidth="1"/>
    <col min="11779" max="11779" width="0" style="230" hidden="1" customWidth="1"/>
    <col min="11780" max="11780" width="14.7109375" style="230" customWidth="1"/>
    <col min="11781" max="11789" width="9.42578125" style="230" customWidth="1"/>
    <col min="11790" max="11793" width="5.7109375" style="230" customWidth="1"/>
    <col min="11794" max="12032" width="5.7109375" style="230"/>
    <col min="12033" max="12033" width="20" style="230" customWidth="1"/>
    <col min="12034" max="12034" width="68.7109375" style="230" customWidth="1"/>
    <col min="12035" max="12035" width="0" style="230" hidden="1" customWidth="1"/>
    <col min="12036" max="12036" width="14.7109375" style="230" customWidth="1"/>
    <col min="12037" max="12045" width="9.42578125" style="230" customWidth="1"/>
    <col min="12046" max="12049" width="5.7109375" style="230" customWidth="1"/>
    <col min="12050" max="12288" width="5.7109375" style="230"/>
    <col min="12289" max="12289" width="20" style="230" customWidth="1"/>
    <col min="12290" max="12290" width="68.7109375" style="230" customWidth="1"/>
    <col min="12291" max="12291" width="0" style="230" hidden="1" customWidth="1"/>
    <col min="12292" max="12292" width="14.7109375" style="230" customWidth="1"/>
    <col min="12293" max="12301" width="9.42578125" style="230" customWidth="1"/>
    <col min="12302" max="12305" width="5.7109375" style="230" customWidth="1"/>
    <col min="12306" max="12544" width="5.7109375" style="230"/>
    <col min="12545" max="12545" width="20" style="230" customWidth="1"/>
    <col min="12546" max="12546" width="68.7109375" style="230" customWidth="1"/>
    <col min="12547" max="12547" width="0" style="230" hidden="1" customWidth="1"/>
    <col min="12548" max="12548" width="14.7109375" style="230" customWidth="1"/>
    <col min="12549" max="12557" width="9.42578125" style="230" customWidth="1"/>
    <col min="12558" max="12561" width="5.7109375" style="230" customWidth="1"/>
    <col min="12562" max="12800" width="5.7109375" style="230"/>
    <col min="12801" max="12801" width="20" style="230" customWidth="1"/>
    <col min="12802" max="12802" width="68.7109375" style="230" customWidth="1"/>
    <col min="12803" max="12803" width="0" style="230" hidden="1" customWidth="1"/>
    <col min="12804" max="12804" width="14.7109375" style="230" customWidth="1"/>
    <col min="12805" max="12813" width="9.42578125" style="230" customWidth="1"/>
    <col min="12814" max="12817" width="5.7109375" style="230" customWidth="1"/>
    <col min="12818" max="13056" width="5.7109375" style="230"/>
    <col min="13057" max="13057" width="20" style="230" customWidth="1"/>
    <col min="13058" max="13058" width="68.7109375" style="230" customWidth="1"/>
    <col min="13059" max="13059" width="0" style="230" hidden="1" customWidth="1"/>
    <col min="13060" max="13060" width="14.7109375" style="230" customWidth="1"/>
    <col min="13061" max="13069" width="9.42578125" style="230" customWidth="1"/>
    <col min="13070" max="13073" width="5.7109375" style="230" customWidth="1"/>
    <col min="13074" max="13312" width="5.7109375" style="230"/>
    <col min="13313" max="13313" width="20" style="230" customWidth="1"/>
    <col min="13314" max="13314" width="68.7109375" style="230" customWidth="1"/>
    <col min="13315" max="13315" width="0" style="230" hidden="1" customWidth="1"/>
    <col min="13316" max="13316" width="14.7109375" style="230" customWidth="1"/>
    <col min="13317" max="13325" width="9.42578125" style="230" customWidth="1"/>
    <col min="13326" max="13329" width="5.7109375" style="230" customWidth="1"/>
    <col min="13330" max="13568" width="5.7109375" style="230"/>
    <col min="13569" max="13569" width="20" style="230" customWidth="1"/>
    <col min="13570" max="13570" width="68.7109375" style="230" customWidth="1"/>
    <col min="13571" max="13571" width="0" style="230" hidden="1" customWidth="1"/>
    <col min="13572" max="13572" width="14.7109375" style="230" customWidth="1"/>
    <col min="13573" max="13581" width="9.42578125" style="230" customWidth="1"/>
    <col min="13582" max="13585" width="5.7109375" style="230" customWidth="1"/>
    <col min="13586" max="13824" width="5.7109375" style="230"/>
    <col min="13825" max="13825" width="20" style="230" customWidth="1"/>
    <col min="13826" max="13826" width="68.7109375" style="230" customWidth="1"/>
    <col min="13827" max="13827" width="0" style="230" hidden="1" customWidth="1"/>
    <col min="13828" max="13828" width="14.7109375" style="230" customWidth="1"/>
    <col min="13829" max="13837" width="9.42578125" style="230" customWidth="1"/>
    <col min="13838" max="13841" width="5.7109375" style="230" customWidth="1"/>
    <col min="13842" max="14080" width="5.7109375" style="230"/>
    <col min="14081" max="14081" width="20" style="230" customWidth="1"/>
    <col min="14082" max="14082" width="68.7109375" style="230" customWidth="1"/>
    <col min="14083" max="14083" width="0" style="230" hidden="1" customWidth="1"/>
    <col min="14084" max="14084" width="14.7109375" style="230" customWidth="1"/>
    <col min="14085" max="14093" width="9.42578125" style="230" customWidth="1"/>
    <col min="14094" max="14097" width="5.7109375" style="230" customWidth="1"/>
    <col min="14098" max="14336" width="5.7109375" style="230"/>
    <col min="14337" max="14337" width="20" style="230" customWidth="1"/>
    <col min="14338" max="14338" width="68.7109375" style="230" customWidth="1"/>
    <col min="14339" max="14339" width="0" style="230" hidden="1" customWidth="1"/>
    <col min="14340" max="14340" width="14.7109375" style="230" customWidth="1"/>
    <col min="14341" max="14349" width="9.42578125" style="230" customWidth="1"/>
    <col min="14350" max="14353" width="5.7109375" style="230" customWidth="1"/>
    <col min="14354" max="14592" width="5.7109375" style="230"/>
    <col min="14593" max="14593" width="20" style="230" customWidth="1"/>
    <col min="14594" max="14594" width="68.7109375" style="230" customWidth="1"/>
    <col min="14595" max="14595" width="0" style="230" hidden="1" customWidth="1"/>
    <col min="14596" max="14596" width="14.7109375" style="230" customWidth="1"/>
    <col min="14597" max="14605" width="9.42578125" style="230" customWidth="1"/>
    <col min="14606" max="14609" width="5.7109375" style="230" customWidth="1"/>
    <col min="14610" max="14848" width="5.7109375" style="230"/>
    <col min="14849" max="14849" width="20" style="230" customWidth="1"/>
    <col min="14850" max="14850" width="68.7109375" style="230" customWidth="1"/>
    <col min="14851" max="14851" width="0" style="230" hidden="1" customWidth="1"/>
    <col min="14852" max="14852" width="14.7109375" style="230" customWidth="1"/>
    <col min="14853" max="14861" width="9.42578125" style="230" customWidth="1"/>
    <col min="14862" max="14865" width="5.7109375" style="230" customWidth="1"/>
    <col min="14866" max="15104" width="5.7109375" style="230"/>
    <col min="15105" max="15105" width="20" style="230" customWidth="1"/>
    <col min="15106" max="15106" width="68.7109375" style="230" customWidth="1"/>
    <col min="15107" max="15107" width="0" style="230" hidden="1" customWidth="1"/>
    <col min="15108" max="15108" width="14.7109375" style="230" customWidth="1"/>
    <col min="15109" max="15117" width="9.42578125" style="230" customWidth="1"/>
    <col min="15118" max="15121" width="5.7109375" style="230" customWidth="1"/>
    <col min="15122" max="15360" width="5.7109375" style="230"/>
    <col min="15361" max="15361" width="20" style="230" customWidth="1"/>
    <col min="15362" max="15362" width="68.7109375" style="230" customWidth="1"/>
    <col min="15363" max="15363" width="0" style="230" hidden="1" customWidth="1"/>
    <col min="15364" max="15364" width="14.7109375" style="230" customWidth="1"/>
    <col min="15365" max="15373" width="9.42578125" style="230" customWidth="1"/>
    <col min="15374" max="15377" width="5.7109375" style="230" customWidth="1"/>
    <col min="15378" max="15616" width="5.7109375" style="230"/>
    <col min="15617" max="15617" width="20" style="230" customWidth="1"/>
    <col min="15618" max="15618" width="68.7109375" style="230" customWidth="1"/>
    <col min="15619" max="15619" width="0" style="230" hidden="1" customWidth="1"/>
    <col min="15620" max="15620" width="14.7109375" style="230" customWidth="1"/>
    <col min="15621" max="15629" width="9.42578125" style="230" customWidth="1"/>
    <col min="15630" max="15633" width="5.7109375" style="230" customWidth="1"/>
    <col min="15634" max="15872" width="5.7109375" style="230"/>
    <col min="15873" max="15873" width="20" style="230" customWidth="1"/>
    <col min="15874" max="15874" width="68.7109375" style="230" customWidth="1"/>
    <col min="15875" max="15875" width="0" style="230" hidden="1" customWidth="1"/>
    <col min="15876" max="15876" width="14.7109375" style="230" customWidth="1"/>
    <col min="15877" max="15885" width="9.42578125" style="230" customWidth="1"/>
    <col min="15886" max="15889" width="5.7109375" style="230" customWidth="1"/>
    <col min="15890" max="16128" width="5.7109375" style="230"/>
    <col min="16129" max="16129" width="20" style="230" customWidth="1"/>
    <col min="16130" max="16130" width="68.7109375" style="230" customWidth="1"/>
    <col min="16131" max="16131" width="0" style="230" hidden="1" customWidth="1"/>
    <col min="16132" max="16132" width="14.7109375" style="230" customWidth="1"/>
    <col min="16133" max="16141" width="9.42578125" style="230" customWidth="1"/>
    <col min="16142" max="16145" width="5.7109375" style="230" customWidth="1"/>
    <col min="16146" max="16384" width="5.7109375" style="230"/>
  </cols>
  <sheetData>
    <row r="1" spans="1:9" s="5" customFormat="1" x14ac:dyDescent="0.25">
      <c r="A1" s="766" t="s">
        <v>70</v>
      </c>
      <c r="B1" s="767"/>
      <c r="C1" s="767"/>
      <c r="D1" s="767"/>
      <c r="E1" s="768"/>
      <c r="F1" s="157"/>
    </row>
    <row r="2" spans="1:9" s="5" customFormat="1" x14ac:dyDescent="0.25">
      <c r="A2" s="700" t="s">
        <v>71</v>
      </c>
      <c r="B2" s="701"/>
      <c r="C2" s="701"/>
      <c r="D2" s="701"/>
      <c r="E2" s="702"/>
      <c r="F2" s="157"/>
    </row>
    <row r="3" spans="1:9" s="5" customFormat="1" x14ac:dyDescent="0.25">
      <c r="A3" s="703" t="s">
        <v>119</v>
      </c>
      <c r="B3" s="704"/>
      <c r="C3" s="704"/>
      <c r="D3" s="704"/>
      <c r="E3" s="705"/>
      <c r="F3" s="157"/>
    </row>
    <row r="4" spans="1:9" s="5" customFormat="1" x14ac:dyDescent="0.25">
      <c r="A4" s="219"/>
      <c r="B4" s="219"/>
      <c r="C4" s="219"/>
      <c r="D4" s="220"/>
      <c r="E4" s="224"/>
      <c r="G4" s="157"/>
      <c r="H4" s="157"/>
    </row>
    <row r="5" spans="1:9" s="5" customFormat="1" x14ac:dyDescent="0.25">
      <c r="A5" s="749" t="s">
        <v>256</v>
      </c>
      <c r="B5" s="750"/>
      <c r="C5" s="778"/>
      <c r="D5" s="772" t="s">
        <v>58</v>
      </c>
      <c r="E5" s="773"/>
      <c r="F5" s="157"/>
    </row>
    <row r="6" spans="1:9" s="5" customFormat="1" x14ac:dyDescent="0.25">
      <c r="A6" s="751" t="s">
        <v>805</v>
      </c>
      <c r="B6" s="712"/>
      <c r="C6" s="713"/>
      <c r="D6" s="758" t="str">
        <f>RESUMO!F6</f>
        <v>JUNHO / 2014</v>
      </c>
      <c r="E6" s="759"/>
      <c r="F6" s="157"/>
    </row>
    <row r="7" spans="1:9" s="5" customFormat="1" x14ac:dyDescent="0.25">
      <c r="A7" s="714" t="s">
        <v>700</v>
      </c>
      <c r="B7" s="715"/>
      <c r="C7" s="716"/>
      <c r="D7" s="760"/>
      <c r="E7" s="761"/>
      <c r="F7" s="157"/>
    </row>
    <row r="8" spans="1:9" s="227" customFormat="1" x14ac:dyDescent="0.25">
      <c r="A8" s="225"/>
      <c r="B8" s="226"/>
      <c r="C8" s="226"/>
    </row>
    <row r="9" spans="1:9" s="227" customFormat="1" x14ac:dyDescent="0.25">
      <c r="A9" s="228"/>
      <c r="B9" s="228"/>
      <c r="C9" s="228"/>
      <c r="D9" s="229"/>
      <c r="E9" s="229"/>
    </row>
    <row r="10" spans="1:9" x14ac:dyDescent="0.25">
      <c r="A10" s="779" t="s">
        <v>701</v>
      </c>
      <c r="B10" s="779"/>
      <c r="C10" s="779"/>
      <c r="D10" s="779"/>
      <c r="E10" s="779"/>
    </row>
    <row r="11" spans="1:9" x14ac:dyDescent="0.25">
      <c r="A11" s="231" t="s">
        <v>702</v>
      </c>
      <c r="B11" s="231" t="s">
        <v>703</v>
      </c>
      <c r="C11" s="232" t="s">
        <v>704</v>
      </c>
      <c r="D11" s="231" t="s">
        <v>705</v>
      </c>
      <c r="E11" s="231" t="s">
        <v>706</v>
      </c>
    </row>
    <row r="12" spans="1:9" x14ac:dyDescent="0.25">
      <c r="A12" s="300">
        <v>1</v>
      </c>
      <c r="B12" s="264" t="s">
        <v>396</v>
      </c>
      <c r="C12" s="301" t="str">
        <f t="shared" ref="C12:C20" si="0">IF(B12&lt;&gt;"",VLOOKUP(B12,B$65:C$73,2,FALSE),"")</f>
        <v>TERRAPLENAGEM</v>
      </c>
      <c r="D12" s="302">
        <f t="shared" ref="D12:D19" si="1">IF(B12&lt;&gt;"",VLOOKUP(B12,B$65:F$73,4,FALSE),"")</f>
        <v>5509604.0999999996</v>
      </c>
      <c r="E12" s="303">
        <f>IF(D12&lt;&gt;"",IF(SUM(E13:E20)+ROUND(D12/D$21/0.5,2)*0.5=1,ROUND(D12/D$21/0.5,2)*0.5,1-SUM(E13:E20)),"")</f>
        <v>0.6</v>
      </c>
      <c r="I12" s="233"/>
    </row>
    <row r="13" spans="1:9" x14ac:dyDescent="0.25">
      <c r="A13" s="304">
        <v>2</v>
      </c>
      <c r="B13" s="305" t="s">
        <v>393</v>
      </c>
      <c r="C13" s="306" t="str">
        <f>IF(B13&lt;&gt;"",VLOOKUP(B13,B$65:C$73,2,FALSE),"")</f>
        <v>EDIFICAÇÕES - TOTAL</v>
      </c>
      <c r="D13" s="307">
        <f>IF(B13&lt;&gt;"",VLOOKUP(B13,B$65:F$73,4,FALSE),"")</f>
        <v>2601198.5000000009</v>
      </c>
      <c r="E13" s="308">
        <f>IF(D13&lt;&gt;"",ROUND(D13/D$21/0.5,2)*0.5,"")</f>
        <v>0.28499999999999998</v>
      </c>
      <c r="I13" s="233"/>
    </row>
    <row r="14" spans="1:9" x14ac:dyDescent="0.25">
      <c r="A14" s="304">
        <v>3</v>
      </c>
      <c r="B14" s="305" t="s">
        <v>428</v>
      </c>
      <c r="C14" s="306" t="str">
        <f t="shared" si="0"/>
        <v>ARTIGOS DE BORRACHA E DE MATERIAL PLÁSTICO</v>
      </c>
      <c r="D14" s="307">
        <f t="shared" si="1"/>
        <v>101389.56999999999</v>
      </c>
      <c r="E14" s="308">
        <f t="shared" ref="E14:E20" si="2">IF(D14&lt;&gt;"",ROUND(D14/D$21/0.5,2)*0.5,"")</f>
        <v>0.01</v>
      </c>
      <c r="I14" s="233"/>
    </row>
    <row r="15" spans="1:9" x14ac:dyDescent="0.25">
      <c r="A15" s="304">
        <v>4</v>
      </c>
      <c r="B15" s="305" t="s">
        <v>1307</v>
      </c>
      <c r="C15" s="306" t="str">
        <f t="shared" si="0"/>
        <v>ESTRUTURAS DE OBRAS EM CONCRETO ARMADO</v>
      </c>
      <c r="D15" s="307">
        <f t="shared" si="1"/>
        <v>524579.99</v>
      </c>
      <c r="E15" s="308">
        <f t="shared" si="2"/>
        <v>5.5E-2</v>
      </c>
      <c r="I15" s="233"/>
    </row>
    <row r="16" spans="1:9" x14ac:dyDescent="0.25">
      <c r="A16" s="304">
        <v>5</v>
      </c>
      <c r="B16" s="305" t="s">
        <v>433</v>
      </c>
      <c r="C16" s="306" t="str">
        <f t="shared" si="0"/>
        <v>INDUSTRIA DE TRANSFORMAÇÃO - METALÚRGICA BÁSICA</v>
      </c>
      <c r="D16" s="307">
        <f t="shared" si="1"/>
        <v>56436.73</v>
      </c>
      <c r="E16" s="308">
        <f t="shared" si="2"/>
        <v>5.0000000000000001E-3</v>
      </c>
      <c r="I16" s="233"/>
    </row>
    <row r="17" spans="1:9" x14ac:dyDescent="0.25">
      <c r="A17" s="304">
        <v>6</v>
      </c>
      <c r="B17" s="305" t="s">
        <v>400</v>
      </c>
      <c r="C17" s="306" t="str">
        <f t="shared" si="0"/>
        <v>HIDRELÉTRICAS - MÃO-DE-OBRA ESPECIALIZADA</v>
      </c>
      <c r="D17" s="307">
        <f t="shared" si="1"/>
        <v>221328.19999999998</v>
      </c>
      <c r="E17" s="308">
        <f t="shared" si="2"/>
        <v>2.5000000000000001E-2</v>
      </c>
    </row>
    <row r="18" spans="1:9" x14ac:dyDescent="0.25">
      <c r="A18" s="304">
        <v>7</v>
      </c>
      <c r="B18" s="305" t="s">
        <v>1309</v>
      </c>
      <c r="C18" s="306" t="str">
        <f>IF(B18&lt;&gt;"",VLOOKUP(B18,B$65:C$73,2,FALSE),"")</f>
        <v>BENS DE INVESTIMENTO - MÁQUINAS E EQUIPAMENTOS</v>
      </c>
      <c r="D18" s="307">
        <f t="shared" si="1"/>
        <v>101203.57999999999</v>
      </c>
      <c r="E18" s="308">
        <f t="shared" si="2"/>
        <v>0.01</v>
      </c>
    </row>
    <row r="19" spans="1:9" ht="25.5" x14ac:dyDescent="0.25">
      <c r="A19" s="304">
        <v>8</v>
      </c>
      <c r="B19" s="305" t="s">
        <v>1305</v>
      </c>
      <c r="C19" s="306" t="str">
        <f t="shared" si="0"/>
        <v>INDUSTRIA DE TRANSFORMAÇÃO - MÁQUINAS, APARELHOS E MATERIAIS ELÉTRICOS</v>
      </c>
      <c r="D19" s="307">
        <f t="shared" si="1"/>
        <v>69668.060000000027</v>
      </c>
      <c r="E19" s="308">
        <f t="shared" si="2"/>
        <v>0.01</v>
      </c>
    </row>
    <row r="20" spans="1:9" x14ac:dyDescent="0.25">
      <c r="A20" s="236"/>
      <c r="B20" s="237"/>
      <c r="C20" s="238" t="str">
        <f t="shared" si="0"/>
        <v/>
      </c>
      <c r="D20" s="239" t="str">
        <f>IF(B20&lt;&gt;"",VLOOKUP(B20,B$65:F$73,3,FALSE),"")</f>
        <v/>
      </c>
      <c r="E20" s="240" t="str">
        <f t="shared" si="2"/>
        <v/>
      </c>
    </row>
    <row r="21" spans="1:9" x14ac:dyDescent="0.25">
      <c r="A21" s="780" t="s">
        <v>337</v>
      </c>
      <c r="B21" s="780"/>
      <c r="C21" s="780"/>
      <c r="D21" s="241">
        <f>SUM(D12:D20)</f>
        <v>9185408.7300000004</v>
      </c>
      <c r="E21" s="242">
        <f>SUM(E12:E20)</f>
        <v>1</v>
      </c>
      <c r="I21" s="243"/>
    </row>
    <row r="22" spans="1:9" x14ac:dyDescent="0.25">
      <c r="A22" s="244"/>
      <c r="B22" s="244"/>
      <c r="C22" s="245"/>
      <c r="D22" s="246"/>
      <c r="E22" s="247"/>
    </row>
    <row r="23" spans="1:9" x14ac:dyDescent="0.25">
      <c r="A23" s="248"/>
      <c r="B23" s="248"/>
      <c r="C23" s="249"/>
      <c r="D23" s="250"/>
      <c r="E23" s="251"/>
    </row>
    <row r="24" spans="1:9" x14ac:dyDescent="0.25">
      <c r="A24" s="781" t="s">
        <v>708</v>
      </c>
      <c r="B24" s="781"/>
      <c r="C24" s="781"/>
      <c r="D24" s="781"/>
      <c r="E24" s="781"/>
    </row>
    <row r="25" spans="1:9" x14ac:dyDescent="0.25">
      <c r="A25" s="782" t="str">
        <f>"I = [ P"&amp;A12&amp;" . (I"&amp;A12&amp;" - F"&amp;A12&amp;") / I"&amp;A12&amp;" + P"&amp;A13&amp;" . (I"&amp;A13&amp;" - F"&amp;A13&amp;") / I"&amp;A13&amp;" + P"&amp;A14&amp;" . (I"&amp;A14&amp;" - F"&amp;A14&amp;") / I"&amp;A14&amp;" + P"&amp;A15&amp;" . (I"&amp;A15&amp;" - F"&amp;A15&amp;") / I"&amp;A15&amp;" + P"&amp;A16&amp;" . (I"&amp;A16&amp;" - F"&amp;A16&amp;") / I"&amp;A16&amp;"+ 
P"&amp;A17&amp;" . (I"&amp;A17&amp;" - F"&amp;A17&amp;") / I"&amp;A17&amp;"+ P"&amp;A18&amp;" . (I"&amp;A18&amp;" - F"&amp;A18&amp;") / I"&amp;A18&amp;" + P"&amp;A19&amp;" . (I"&amp;A19&amp;" - F"&amp;A19&amp;") / I"&amp;A19&amp;" ]"</f>
        <v>I = [ P1 . (I1 - F1) / I1 + P2 . (I2 - F2) / I2 + P3 . (I3 - F3) / I3 + P4 . (I4 - F4) / I4 + P5 . (I5 - F5) / I5+ 
P6 . (I6 - F6) / I6+ P7 . (I7 - F7) / I7 + P8 . (I8 - F8) / I8 ]</v>
      </c>
      <c r="B25" s="782"/>
      <c r="C25" s="782"/>
      <c r="D25" s="782"/>
      <c r="E25" s="782"/>
    </row>
    <row r="26" spans="1:9" x14ac:dyDescent="0.25">
      <c r="A26" s="782"/>
      <c r="B26" s="782"/>
      <c r="C26" s="782"/>
      <c r="D26" s="782"/>
      <c r="E26" s="782"/>
    </row>
    <row r="27" spans="1:9" x14ac:dyDescent="0.25">
      <c r="A27" s="252"/>
      <c r="B27" s="252"/>
      <c r="C27" s="252"/>
      <c r="D27" s="252"/>
      <c r="E27" s="244"/>
    </row>
    <row r="28" spans="1:9" x14ac:dyDescent="0.25">
      <c r="A28" s="253"/>
      <c r="B28" s="253"/>
      <c r="C28" s="253"/>
      <c r="D28" s="253"/>
      <c r="E28" s="248"/>
    </row>
    <row r="29" spans="1:9" x14ac:dyDescent="0.25">
      <c r="A29" s="776" t="s">
        <v>801</v>
      </c>
      <c r="B29" s="776"/>
      <c r="C29" s="776"/>
      <c r="D29" s="776"/>
      <c r="E29" s="776"/>
    </row>
    <row r="30" spans="1:9" x14ac:dyDescent="0.25">
      <c r="A30" s="777"/>
      <c r="B30" s="777"/>
      <c r="C30" s="777"/>
      <c r="D30" s="777"/>
      <c r="E30" s="777"/>
    </row>
    <row r="31" spans="1:9" x14ac:dyDescent="0.25">
      <c r="A31" s="777"/>
      <c r="B31" s="777"/>
      <c r="C31" s="777"/>
      <c r="D31" s="777"/>
      <c r="E31" s="777"/>
    </row>
    <row r="32" spans="1:9" x14ac:dyDescent="0.25">
      <c r="A32" s="776" t="str">
        <f t="shared" ref="A32:A38" si="3">"P"&amp;A12&amp;" = Peso da Coluna "&amp;B12&amp;" - FGV - "&amp;C12&amp;", obtida na tabela [1]"</f>
        <v>P1 = Peso da Coluna AO 157 956 - FGV - TERRAPLENAGEM, obtida na tabela [1]</v>
      </c>
      <c r="B32" s="776"/>
      <c r="C32" s="776"/>
      <c r="D32" s="776"/>
      <c r="E32" s="776"/>
    </row>
    <row r="33" spans="1:5" x14ac:dyDescent="0.25">
      <c r="A33" s="776" t="str">
        <f>"P"&amp;A13&amp;" = Peso da Coluna "&amp;B13&amp;" - FGV - "&amp;C13&amp;", obtida na tabela [1]"</f>
        <v>P2 = Peso da Coluna AO 159 428 - FGV - EDIFICAÇÕES - TOTAL, obtida na tabela [1]</v>
      </c>
      <c r="B33" s="776"/>
      <c r="C33" s="776"/>
      <c r="D33" s="776"/>
      <c r="E33" s="776"/>
    </row>
    <row r="34" spans="1:5" x14ac:dyDescent="0.25">
      <c r="A34" s="776" t="str">
        <f t="shared" si="3"/>
        <v>P3 = Peso da Coluna A1 006 821 - FGV - ARTIGOS DE BORRACHA E DE MATERIAL PLÁSTICO, obtida na tabela [1]</v>
      </c>
      <c r="B34" s="776"/>
      <c r="C34" s="776"/>
      <c r="D34" s="776"/>
      <c r="E34" s="776"/>
    </row>
    <row r="35" spans="1:5" x14ac:dyDescent="0.25">
      <c r="A35" s="776" t="str">
        <f t="shared" si="3"/>
        <v>P4 = Peso da Coluna AO 159 665 - FGV - ESTRUTURAS DE OBRAS EM CONCRETO ARMADO, obtida na tabela [1]</v>
      </c>
      <c r="B35" s="776"/>
      <c r="C35" s="776"/>
      <c r="D35" s="776"/>
      <c r="E35" s="776"/>
    </row>
    <row r="36" spans="1:5" x14ac:dyDescent="0.25">
      <c r="A36" s="776" t="str">
        <f t="shared" si="3"/>
        <v>P5 = Peso da Coluna A1 006 823 - FGV - INDUSTRIA DE TRANSFORMAÇÃO - METALÚRGICA BÁSICA, obtida na tabela [1]</v>
      </c>
      <c r="B36" s="776"/>
      <c r="C36" s="776"/>
      <c r="D36" s="776"/>
      <c r="E36" s="776"/>
    </row>
    <row r="37" spans="1:5" x14ac:dyDescent="0.25">
      <c r="A37" s="776" t="str">
        <f t="shared" si="3"/>
        <v>P6 = Peso da Coluna AO 159 886 - FGV - HIDRELÉTRICAS - MÃO-DE-OBRA ESPECIALIZADA, obtida na tabela [1]</v>
      </c>
      <c r="B37" s="776"/>
      <c r="C37" s="776"/>
      <c r="D37" s="776"/>
      <c r="E37" s="776"/>
    </row>
    <row r="38" spans="1:5" x14ac:dyDescent="0.25">
      <c r="A38" s="776" t="str">
        <f t="shared" si="3"/>
        <v>P7 = Peso da Coluna A1 004 812 - FGV - BENS DE INVESTIMENTO - MÁQUINAS E EQUIPAMENTOS, obtida na tabela [1]</v>
      </c>
      <c r="B38" s="776"/>
      <c r="C38" s="776"/>
      <c r="D38" s="776"/>
      <c r="E38" s="776"/>
    </row>
    <row r="39" spans="1:5" x14ac:dyDescent="0.25">
      <c r="A39" s="776" t="str">
        <f t="shared" ref="A39" si="4">"P"&amp;A19&amp;" = Peso da Coluna "&amp;B19&amp;" - FGV - "&amp;C19&amp;", obtida na tabela [1]"</f>
        <v>P8 = Peso da Coluna A1 006 827 - FGV - INDUSTRIA DE TRANSFORMAÇÃO - MÁQUINAS, APARELHOS E MATERIAIS ELÉTRICOS, obtida na tabela [1]</v>
      </c>
      <c r="B39" s="776"/>
      <c r="C39" s="776"/>
      <c r="D39" s="776"/>
      <c r="E39" s="776"/>
    </row>
    <row r="40" spans="1:5" x14ac:dyDescent="0.25">
      <c r="A40" s="777"/>
      <c r="B40" s="777"/>
      <c r="C40" s="777"/>
      <c r="D40" s="777"/>
      <c r="E40" s="777"/>
    </row>
    <row r="41" spans="1:5" x14ac:dyDescent="0.25">
      <c r="A41" s="776" t="str">
        <f t="shared" ref="A41:A47" si="5">"I"&amp;A12&amp;" = Índice da Coluna "&amp;B12&amp;" - FGV - "&amp;C12&amp;" referente à data da proposta"</f>
        <v>I1 = Índice da Coluna AO 157 956 - FGV - TERRAPLENAGEM referente à data da proposta</v>
      </c>
      <c r="B41" s="776"/>
      <c r="C41" s="776"/>
      <c r="D41" s="776"/>
      <c r="E41" s="776"/>
    </row>
    <row r="42" spans="1:5" x14ac:dyDescent="0.25">
      <c r="A42" s="776" t="str">
        <f>"I"&amp;A13&amp;" = Índice da Coluna "&amp;B13&amp;" - FGV - "&amp;C13&amp;" referente à data da proposta"</f>
        <v>I2 = Índice da Coluna AO 159 428 - FGV - EDIFICAÇÕES - TOTAL referente à data da proposta</v>
      </c>
      <c r="B42" s="776"/>
      <c r="C42" s="776"/>
      <c r="D42" s="776"/>
      <c r="E42" s="776"/>
    </row>
    <row r="43" spans="1:5" x14ac:dyDescent="0.25">
      <c r="A43" s="776" t="str">
        <f t="shared" si="5"/>
        <v>I3 = Índice da Coluna A1 006 821 - FGV - ARTIGOS DE BORRACHA E DE MATERIAL PLÁSTICO referente à data da proposta</v>
      </c>
      <c r="B43" s="776"/>
      <c r="C43" s="776"/>
      <c r="D43" s="776"/>
      <c r="E43" s="776"/>
    </row>
    <row r="44" spans="1:5" x14ac:dyDescent="0.25">
      <c r="A44" s="776" t="str">
        <f t="shared" si="5"/>
        <v>I4 = Índice da Coluna AO 159 665 - FGV - ESTRUTURAS DE OBRAS EM CONCRETO ARMADO referente à data da proposta</v>
      </c>
      <c r="B44" s="776"/>
      <c r="C44" s="776"/>
      <c r="D44" s="776"/>
      <c r="E44" s="776"/>
    </row>
    <row r="45" spans="1:5" x14ac:dyDescent="0.25">
      <c r="A45" s="776" t="str">
        <f t="shared" si="5"/>
        <v>I5 = Índice da Coluna A1 006 823 - FGV - INDUSTRIA DE TRANSFORMAÇÃO - METALÚRGICA BÁSICA referente à data da proposta</v>
      </c>
      <c r="B45" s="776"/>
      <c r="C45" s="776"/>
      <c r="D45" s="776"/>
      <c r="E45" s="776"/>
    </row>
    <row r="46" spans="1:5" x14ac:dyDescent="0.25">
      <c r="A46" s="776" t="str">
        <f t="shared" si="5"/>
        <v>I6 = Índice da Coluna AO 159 886 - FGV - HIDRELÉTRICAS - MÃO-DE-OBRA ESPECIALIZADA referente à data da proposta</v>
      </c>
      <c r="B46" s="776"/>
      <c r="C46" s="776"/>
      <c r="D46" s="776"/>
      <c r="E46" s="776"/>
    </row>
    <row r="47" spans="1:5" x14ac:dyDescent="0.25">
      <c r="A47" s="776" t="str">
        <f t="shared" si="5"/>
        <v>I7 = Índice da Coluna A1 004 812 - FGV - BENS DE INVESTIMENTO - MÁQUINAS E EQUIPAMENTOS referente à data da proposta</v>
      </c>
      <c r="B47" s="776"/>
      <c r="C47" s="776"/>
      <c r="D47" s="776"/>
      <c r="E47" s="776"/>
    </row>
    <row r="48" spans="1:5" ht="25.5" customHeight="1" x14ac:dyDescent="0.25">
      <c r="A48" s="776" t="str">
        <f t="shared" ref="A48" si="6">"I"&amp;A19&amp;" = Índice da Coluna "&amp;B19&amp;" - FGV - "&amp;C19&amp;" referente à data da proposta"</f>
        <v>I8 = Índice da Coluna A1 006 827 - FGV - INDUSTRIA DE TRANSFORMAÇÃO - MÁQUINAS, APARELHOS E MATERIAIS ELÉTRICOS referente à data da proposta</v>
      </c>
      <c r="B48" s="776"/>
      <c r="C48" s="776"/>
      <c r="D48" s="776"/>
      <c r="E48" s="776"/>
    </row>
    <row r="49" spans="1:6" x14ac:dyDescent="0.25">
      <c r="A49" s="777"/>
      <c r="B49" s="777"/>
      <c r="C49" s="777"/>
      <c r="D49" s="777"/>
      <c r="E49" s="777"/>
    </row>
    <row r="50" spans="1:6" x14ac:dyDescent="0.25">
      <c r="A50" s="776" t="str">
        <f t="shared" ref="A50:A56" si="7">"F"&amp;A12&amp;" = Índice da Coluna "&amp;B12&amp;" - FGV - "&amp;C12&amp;", referente à data de reajustamento"</f>
        <v>F1 = Índice da Coluna AO 157 956 - FGV - TERRAPLENAGEM, referente à data de reajustamento</v>
      </c>
      <c r="B50" s="776"/>
      <c r="C50" s="776"/>
      <c r="D50" s="776"/>
      <c r="E50" s="776"/>
    </row>
    <row r="51" spans="1:6" x14ac:dyDescent="0.25">
      <c r="A51" s="776" t="str">
        <f>"F"&amp;A13&amp;" = Índice da Coluna "&amp;B13&amp;" - FGV - "&amp;C13&amp;", referente à data de reajustamento"</f>
        <v>F2 = Índice da Coluna AO 159 428 - FGV - EDIFICAÇÕES - TOTAL, referente à data de reajustamento</v>
      </c>
      <c r="B51" s="776"/>
      <c r="C51" s="776"/>
      <c r="D51" s="776"/>
      <c r="E51" s="776"/>
    </row>
    <row r="52" spans="1:6" x14ac:dyDescent="0.25">
      <c r="A52" s="776" t="str">
        <f t="shared" si="7"/>
        <v>F3 = Índice da Coluna A1 006 821 - FGV - ARTIGOS DE BORRACHA E DE MATERIAL PLÁSTICO, referente à data de reajustamento</v>
      </c>
      <c r="B52" s="776"/>
      <c r="C52" s="776"/>
      <c r="D52" s="776"/>
      <c r="E52" s="776"/>
    </row>
    <row r="53" spans="1:6" x14ac:dyDescent="0.25">
      <c r="A53" s="776" t="str">
        <f t="shared" si="7"/>
        <v>F4 = Índice da Coluna AO 159 665 - FGV - ESTRUTURAS DE OBRAS EM CONCRETO ARMADO, referente à data de reajustamento</v>
      </c>
      <c r="B53" s="776"/>
      <c r="C53" s="776"/>
      <c r="D53" s="776"/>
      <c r="E53" s="776"/>
    </row>
    <row r="54" spans="1:6" x14ac:dyDescent="0.25">
      <c r="A54" s="776" t="str">
        <f t="shared" si="7"/>
        <v>F5 = Índice da Coluna A1 006 823 - FGV - INDUSTRIA DE TRANSFORMAÇÃO - METALÚRGICA BÁSICA, referente à data de reajustamento</v>
      </c>
      <c r="B54" s="776"/>
      <c r="C54" s="776"/>
      <c r="D54" s="776"/>
      <c r="E54" s="776"/>
    </row>
    <row r="55" spans="1:6" x14ac:dyDescent="0.25">
      <c r="A55" s="776" t="str">
        <f t="shared" si="7"/>
        <v>F6 = Índice da Coluna AO 159 886 - FGV - HIDRELÉTRICAS - MÃO-DE-OBRA ESPECIALIZADA, referente à data de reajustamento</v>
      </c>
      <c r="B55" s="776"/>
      <c r="C55" s="776"/>
      <c r="D55" s="776"/>
      <c r="E55" s="776"/>
    </row>
    <row r="56" spans="1:6" x14ac:dyDescent="0.25">
      <c r="A56" s="776" t="str">
        <f t="shared" si="7"/>
        <v>F7 = Índice da Coluna A1 004 812 - FGV - BENS DE INVESTIMENTO - MÁQUINAS E EQUIPAMENTOS, referente à data de reajustamento</v>
      </c>
      <c r="B56" s="776"/>
      <c r="C56" s="776"/>
      <c r="D56" s="776"/>
      <c r="E56" s="776"/>
    </row>
    <row r="57" spans="1:6" ht="25.5" customHeight="1" x14ac:dyDescent="0.25">
      <c r="A57" s="776" t="str">
        <f t="shared" ref="A57" si="8">"F"&amp;A19&amp;" = Índice da Coluna "&amp;B19&amp;" - FGV - "&amp;C19&amp;", referente à data de reajustamento"</f>
        <v>F8 = Índice da Coluna A1 006 827 - FGV - INDUSTRIA DE TRANSFORMAÇÃO - MÁQUINAS, APARELHOS E MATERIAIS ELÉTRICOS, referente à data de reajustamento</v>
      </c>
      <c r="B57" s="776"/>
      <c r="C57" s="776"/>
      <c r="D57" s="776"/>
      <c r="E57" s="776"/>
    </row>
    <row r="58" spans="1:6" x14ac:dyDescent="0.25">
      <c r="A58" s="776"/>
      <c r="B58" s="776"/>
      <c r="C58" s="776"/>
      <c r="D58" s="776"/>
      <c r="E58" s="776"/>
    </row>
    <row r="59" spans="1:6" s="248" customFormat="1" x14ac:dyDescent="0.25">
      <c r="B59" s="249"/>
      <c r="C59" s="249"/>
      <c r="D59" s="249"/>
      <c r="E59" s="249"/>
    </row>
    <row r="60" spans="1:6" x14ac:dyDescent="0.25">
      <c r="A60" s="230"/>
      <c r="B60" s="774" t="s">
        <v>709</v>
      </c>
      <c r="C60" s="775"/>
      <c r="D60" s="254"/>
      <c r="E60" s="255">
        <f>CRONO!G438</f>
        <v>9928033.6599999964</v>
      </c>
      <c r="F60" s="256"/>
    </row>
    <row r="61" spans="1:6" x14ac:dyDescent="0.25">
      <c r="A61" s="230"/>
      <c r="B61" s="774" t="s">
        <v>710</v>
      </c>
      <c r="C61" s="775"/>
      <c r="D61" s="254"/>
      <c r="E61" s="255">
        <f>SUMIF(CRONO!D:D,"%",CRONO!G:G)</f>
        <v>0</v>
      </c>
      <c r="F61" s="256"/>
    </row>
    <row r="62" spans="1:6" x14ac:dyDescent="0.25">
      <c r="A62" s="230"/>
      <c r="B62" s="774" t="s">
        <v>711</v>
      </c>
      <c r="C62" s="775"/>
      <c r="E62" s="258">
        <f>E60-E61</f>
        <v>9928033.6599999964</v>
      </c>
      <c r="F62" s="259"/>
    </row>
    <row r="63" spans="1:6" x14ac:dyDescent="0.25">
      <c r="A63" s="230"/>
      <c r="B63" s="260" t="s">
        <v>712</v>
      </c>
      <c r="C63" s="248"/>
      <c r="E63" s="261"/>
      <c r="F63" s="248"/>
    </row>
    <row r="64" spans="1:6" x14ac:dyDescent="0.25">
      <c r="A64" s="230"/>
      <c r="B64" s="262" t="s">
        <v>713</v>
      </c>
      <c r="C64" s="263" t="s">
        <v>704</v>
      </c>
      <c r="D64" s="263"/>
      <c r="E64" s="264" t="s">
        <v>705</v>
      </c>
      <c r="F64" s="265" t="s">
        <v>706</v>
      </c>
    </row>
    <row r="65" spans="1:9" x14ac:dyDescent="0.25">
      <c r="A65" s="230"/>
      <c r="B65" s="266" t="s">
        <v>396</v>
      </c>
      <c r="C65" s="267" t="s">
        <v>714</v>
      </c>
      <c r="D65" s="267"/>
      <c r="E65" s="268">
        <f>SUMIF(ABC!J:J,B65,ABC!E:E)</f>
        <v>5509604.0999999996</v>
      </c>
      <c r="F65" s="235">
        <f>ROUND(E65/$E$62,2)</f>
        <v>0.55000000000000004</v>
      </c>
      <c r="G65" s="230">
        <v>38</v>
      </c>
      <c r="I65" s="233"/>
    </row>
    <row r="66" spans="1:9" x14ac:dyDescent="0.25">
      <c r="A66" s="230"/>
      <c r="B66" s="266" t="s">
        <v>393</v>
      </c>
      <c r="C66" s="234" t="s">
        <v>715</v>
      </c>
      <c r="D66" s="234"/>
      <c r="E66" s="268">
        <f>SUMIF(ABC!J:J,B66,ABC!E:E)</f>
        <v>2601198.5000000009</v>
      </c>
      <c r="F66" s="235">
        <f t="shared" ref="F66:F73" si="9">ROUND(E66/$E$62,2)</f>
        <v>0.26</v>
      </c>
      <c r="G66" s="230">
        <v>35</v>
      </c>
      <c r="I66" s="233"/>
    </row>
    <row r="67" spans="1:9" x14ac:dyDescent="0.25">
      <c r="A67" s="230"/>
      <c r="B67" s="266" t="s">
        <v>428</v>
      </c>
      <c r="C67" s="234" t="s">
        <v>716</v>
      </c>
      <c r="D67" s="234"/>
      <c r="E67" s="268">
        <f>SUMIF(ABC!J:J,B67,ABC!E:E)</f>
        <v>101389.56999999999</v>
      </c>
      <c r="F67" s="235">
        <f t="shared" si="9"/>
        <v>0.01</v>
      </c>
      <c r="G67" s="230">
        <v>56</v>
      </c>
      <c r="I67" s="233"/>
    </row>
    <row r="68" spans="1:9" x14ac:dyDescent="0.25">
      <c r="A68" s="230"/>
      <c r="B68" s="266" t="s">
        <v>1307</v>
      </c>
      <c r="C68" s="234" t="s">
        <v>1308</v>
      </c>
      <c r="D68" s="234"/>
      <c r="E68" s="268">
        <f>SUMIF(ABC!J:J,B68,ABC!E:E)</f>
        <v>524579.99</v>
      </c>
      <c r="F68" s="235">
        <f t="shared" si="9"/>
        <v>0.05</v>
      </c>
      <c r="G68" s="230">
        <v>5</v>
      </c>
      <c r="I68" s="233"/>
    </row>
    <row r="69" spans="1:9" x14ac:dyDescent="0.25">
      <c r="A69" s="230"/>
      <c r="B69" s="266" t="s">
        <v>433</v>
      </c>
      <c r="C69" s="234" t="s">
        <v>717</v>
      </c>
      <c r="D69" s="234"/>
      <c r="E69" s="268">
        <f>SUMIF(ABC!J:J,B69,ABC!E:E)</f>
        <v>56436.73</v>
      </c>
      <c r="F69" s="235">
        <f t="shared" si="9"/>
        <v>0.01</v>
      </c>
      <c r="G69" s="230">
        <v>32</v>
      </c>
      <c r="I69" s="233"/>
    </row>
    <row r="70" spans="1:9" x14ac:dyDescent="0.25">
      <c r="A70" s="230"/>
      <c r="B70" s="266" t="s">
        <v>400</v>
      </c>
      <c r="C70" s="234" t="s">
        <v>718</v>
      </c>
      <c r="D70" s="234"/>
      <c r="E70" s="268">
        <f>SUMIF(ABC!J:J,B70,ABC!E:E)</f>
        <v>221328.19999999998</v>
      </c>
      <c r="F70" s="235">
        <f t="shared" si="9"/>
        <v>0.02</v>
      </c>
      <c r="G70" s="230">
        <v>13</v>
      </c>
    </row>
    <row r="71" spans="1:9" x14ac:dyDescent="0.25">
      <c r="A71" s="230"/>
      <c r="B71" s="266" t="s">
        <v>1309</v>
      </c>
      <c r="C71" s="234" t="s">
        <v>1310</v>
      </c>
      <c r="D71" s="234"/>
      <c r="E71" s="268">
        <f>SUMIF(ABC!J:J,B71,ABC!E:E)</f>
        <v>101203.57999999999</v>
      </c>
      <c r="F71" s="235">
        <f t="shared" si="9"/>
        <v>0.01</v>
      </c>
    </row>
    <row r="72" spans="1:9" ht="25.5" x14ac:dyDescent="0.25">
      <c r="A72" s="230"/>
      <c r="B72" s="266" t="s">
        <v>1305</v>
      </c>
      <c r="C72" s="234" t="s">
        <v>1306</v>
      </c>
      <c r="D72" s="234"/>
      <c r="E72" s="268">
        <f>SUMIF(ABC!J:J,B72,ABC!E:E)</f>
        <v>69668.060000000027</v>
      </c>
      <c r="F72" s="235">
        <f t="shared" si="9"/>
        <v>0.01</v>
      </c>
    </row>
    <row r="73" spans="1:9" x14ac:dyDescent="0.25">
      <c r="A73" s="230"/>
      <c r="B73" s="266" t="s">
        <v>707</v>
      </c>
      <c r="C73" s="234" t="s">
        <v>719</v>
      </c>
      <c r="D73" s="234"/>
      <c r="E73" s="268">
        <f>SUMIF(ABC!J:J,B73,ABC!E:E)</f>
        <v>114147.03</v>
      </c>
      <c r="F73" s="235">
        <f t="shared" si="9"/>
        <v>0.01</v>
      </c>
      <c r="G73" s="230">
        <v>39</v>
      </c>
    </row>
    <row r="74" spans="1:9" x14ac:dyDescent="0.25">
      <c r="A74" s="230"/>
      <c r="B74" s="269"/>
      <c r="C74" s="270" t="s">
        <v>337</v>
      </c>
      <c r="D74" s="270"/>
      <c r="E74" s="271">
        <f>SUM(E65:E73)</f>
        <v>9299555.7599999998</v>
      </c>
      <c r="F74" s="240">
        <f>SUM(F65:F73)</f>
        <v>0.93000000000000016</v>
      </c>
      <c r="I74" s="243"/>
    </row>
    <row r="75" spans="1:9" x14ac:dyDescent="0.25">
      <c r="A75" s="230"/>
      <c r="B75" s="230"/>
      <c r="C75" s="230"/>
      <c r="D75" s="230"/>
    </row>
  </sheetData>
  <mergeCells count="45">
    <mergeCell ref="A30:E30"/>
    <mergeCell ref="A1:E1"/>
    <mergeCell ref="A2:E2"/>
    <mergeCell ref="A3:E3"/>
    <mergeCell ref="A5:C5"/>
    <mergeCell ref="D5:E5"/>
    <mergeCell ref="A6:C6"/>
    <mergeCell ref="D6:E7"/>
    <mergeCell ref="A7:C7"/>
    <mergeCell ref="A10:E10"/>
    <mergeCell ref="A21:C21"/>
    <mergeCell ref="A24:E24"/>
    <mergeCell ref="A25:E26"/>
    <mergeCell ref="A29:E29"/>
    <mergeCell ref="A42:E42"/>
    <mergeCell ref="A31:E31"/>
    <mergeCell ref="A32:E32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54:E54"/>
    <mergeCell ref="A43:E43"/>
    <mergeCell ref="A44:E44"/>
    <mergeCell ref="A45:E45"/>
    <mergeCell ref="A46:E46"/>
    <mergeCell ref="A47:E47"/>
    <mergeCell ref="A48:E48"/>
    <mergeCell ref="A49:E49"/>
    <mergeCell ref="A50:E50"/>
    <mergeCell ref="A51:E51"/>
    <mergeCell ref="A52:E52"/>
    <mergeCell ref="A53:E53"/>
    <mergeCell ref="B62:C62"/>
    <mergeCell ref="A55:E55"/>
    <mergeCell ref="A56:E56"/>
    <mergeCell ref="A57:E57"/>
    <mergeCell ref="A58:E58"/>
    <mergeCell ref="B60:C60"/>
    <mergeCell ref="B61:C61"/>
  </mergeCells>
  <conditionalFormatting sqref="D12:D20 B65:F73">
    <cfRule type="expression" dxfId="4" priority="7" stopIfTrue="1">
      <formula>$F12&gt;0.05</formula>
    </cfRule>
  </conditionalFormatting>
  <conditionalFormatting sqref="E12:E18 E20:E21">
    <cfRule type="expression" dxfId="3" priority="6" stopIfTrue="1">
      <formula>$E12&gt;0.05</formula>
    </cfRule>
  </conditionalFormatting>
  <conditionalFormatting sqref="B12:C18 B20:C20">
    <cfRule type="expression" dxfId="2" priority="5" stopIfTrue="1">
      <formula>$E12&gt;0.05</formula>
    </cfRule>
  </conditionalFormatting>
  <conditionalFormatting sqref="E19">
    <cfRule type="expression" dxfId="1" priority="2" stopIfTrue="1">
      <formula>$E19&gt;0.05</formula>
    </cfRule>
  </conditionalFormatting>
  <conditionalFormatting sqref="B19:C19">
    <cfRule type="expression" dxfId="0" priority="1" stopIfTrue="1">
      <formula>$E19&gt;0.05</formula>
    </cfRule>
  </conditionalFormatting>
  <printOptions horizontalCentered="1"/>
  <pageMargins left="0.78740157480314965" right="0.39370078740157483" top="0.78740157480314965" bottom="0.39370078740157483" header="0.19685039370078741" footer="0.19685039370078741"/>
  <pageSetup paperSize="9" orientation="portrait" horizontalDpi="120" verticalDpi="144" r:id="rId1"/>
  <headerFooter alignWithMargins="0">
    <oddFooter>&amp;R&amp;"Arial Narrow,Normal"&amp;6&amp;F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rgb="FF0070C0"/>
  </sheetPr>
  <dimension ref="A1:H28"/>
  <sheetViews>
    <sheetView view="pageBreakPreview" zoomScale="110" zoomScaleSheetLayoutView="110" workbookViewId="0">
      <pane ySplit="9" topLeftCell="A10" activePane="bottomLeft" state="frozen"/>
      <selection activeCell="C23" sqref="C23"/>
      <selection pane="bottomLeft" activeCell="A10" sqref="A10"/>
    </sheetView>
  </sheetViews>
  <sheetFormatPr defaultRowHeight="12.75" x14ac:dyDescent="0.25"/>
  <cols>
    <col min="1" max="1" width="5.7109375" style="10" customWidth="1"/>
    <col min="2" max="2" width="8.7109375" style="10" customWidth="1"/>
    <col min="3" max="3" width="38.7109375" style="10" customWidth="1"/>
    <col min="4" max="4" width="4.85546875" style="10" customWidth="1"/>
    <col min="5" max="5" width="9.42578125" style="41" customWidth="1"/>
    <col min="6" max="6" width="9" style="41" customWidth="1"/>
    <col min="7" max="7" width="13.85546875" style="41" customWidth="1"/>
    <col min="8" max="8" width="9.5703125" style="10" bestFit="1" customWidth="1"/>
    <col min="9" max="16384" width="9.140625" style="10"/>
  </cols>
  <sheetData>
    <row r="1" spans="1:7" s="5" customFormat="1" x14ac:dyDescent="0.25">
      <c r="A1" s="697" t="s">
        <v>70</v>
      </c>
      <c r="B1" s="698"/>
      <c r="C1" s="698"/>
      <c r="D1" s="698"/>
      <c r="E1" s="698"/>
      <c r="F1" s="698"/>
      <c r="G1" s="699"/>
    </row>
    <row r="2" spans="1:7" s="5" customFormat="1" x14ac:dyDescent="0.25">
      <c r="A2" s="700" t="s">
        <v>71</v>
      </c>
      <c r="B2" s="701"/>
      <c r="C2" s="701"/>
      <c r="D2" s="701"/>
      <c r="E2" s="701"/>
      <c r="F2" s="701"/>
      <c r="G2" s="702"/>
    </row>
    <row r="3" spans="1:7" s="5" customFormat="1" x14ac:dyDescent="0.25">
      <c r="A3" s="703" t="s">
        <v>119</v>
      </c>
      <c r="B3" s="704"/>
      <c r="C3" s="704"/>
      <c r="D3" s="704"/>
      <c r="E3" s="704"/>
      <c r="F3" s="704"/>
      <c r="G3" s="705"/>
    </row>
    <row r="4" spans="1:7" s="4" customFormat="1" x14ac:dyDescent="0.25">
      <c r="A4" s="76"/>
      <c r="B4" s="76"/>
      <c r="C4" s="76"/>
      <c r="D4" s="76"/>
      <c r="E4" s="131"/>
      <c r="F4" s="131"/>
      <c r="G4" s="131"/>
    </row>
    <row r="5" spans="1:7" s="5" customFormat="1" ht="15" customHeight="1" x14ac:dyDescent="0.25">
      <c r="A5" s="708" t="s">
        <v>256</v>
      </c>
      <c r="B5" s="709"/>
      <c r="C5" s="709"/>
      <c r="D5" s="710"/>
      <c r="E5" s="721" t="s">
        <v>1361</v>
      </c>
      <c r="F5" s="722"/>
      <c r="G5" s="132" t="s">
        <v>58</v>
      </c>
    </row>
    <row r="6" spans="1:7" s="5" customFormat="1" ht="15" customHeight="1" x14ac:dyDescent="0.25">
      <c r="A6" s="711" t="s">
        <v>1372</v>
      </c>
      <c r="B6" s="712"/>
      <c r="C6" s="712"/>
      <c r="D6" s="713"/>
      <c r="E6" s="717">
        <f>G28</f>
        <v>1191354.6499999997</v>
      </c>
      <c r="F6" s="718"/>
      <c r="G6" s="706" t="str">
        <f>RESUMO!F6</f>
        <v>JUNHO / 2014</v>
      </c>
    </row>
    <row r="7" spans="1:7" s="5" customFormat="1" ht="15" customHeight="1" x14ac:dyDescent="0.25">
      <c r="A7" s="714" t="s">
        <v>1360</v>
      </c>
      <c r="B7" s="715"/>
      <c r="C7" s="715"/>
      <c r="D7" s="716"/>
      <c r="E7" s="719"/>
      <c r="F7" s="720"/>
      <c r="G7" s="707"/>
    </row>
    <row r="8" spans="1:7" s="5" customFormat="1" x14ac:dyDescent="0.25">
      <c r="A8" s="27"/>
      <c r="B8" s="27"/>
      <c r="C8" s="27"/>
      <c r="D8" s="27"/>
      <c r="E8" s="133"/>
      <c r="F8" s="133"/>
      <c r="G8" s="134"/>
    </row>
    <row r="9" spans="1:7" s="3" customFormat="1" x14ac:dyDescent="0.25">
      <c r="A9" s="286" t="s">
        <v>0</v>
      </c>
      <c r="B9" s="286" t="s">
        <v>1</v>
      </c>
      <c r="C9" s="286" t="s">
        <v>2</v>
      </c>
      <c r="D9" s="286" t="s">
        <v>255</v>
      </c>
      <c r="E9" s="75" t="s">
        <v>84</v>
      </c>
      <c r="F9" s="75" t="s">
        <v>85</v>
      </c>
      <c r="G9" s="75" t="s">
        <v>86</v>
      </c>
    </row>
    <row r="10" spans="1:7" s="11" customFormat="1" x14ac:dyDescent="0.25">
      <c r="A10" s="78"/>
      <c r="B10" s="79"/>
      <c r="C10" s="80"/>
      <c r="D10" s="81"/>
      <c r="E10" s="82"/>
      <c r="F10" s="82"/>
      <c r="G10" s="83"/>
    </row>
    <row r="11" spans="1:7" s="11" customFormat="1" x14ac:dyDescent="0.25">
      <c r="A11" s="320" t="s">
        <v>74</v>
      </c>
      <c r="B11" s="321"/>
      <c r="C11" s="322" t="s">
        <v>3</v>
      </c>
      <c r="D11" s="323"/>
      <c r="E11" s="324"/>
      <c r="F11" s="325"/>
      <c r="G11" s="326">
        <f>SUBTOTAL(9,G12:G27)</f>
        <v>1191354.6499999997</v>
      </c>
    </row>
    <row r="12" spans="1:7" ht="25.5" x14ac:dyDescent="0.25">
      <c r="A12" s="84" t="s">
        <v>4</v>
      </c>
      <c r="B12" s="327" t="s">
        <v>859</v>
      </c>
      <c r="C12" s="328" t="s">
        <v>273</v>
      </c>
      <c r="D12" s="329" t="s">
        <v>24</v>
      </c>
      <c r="E12" s="35">
        <v>1</v>
      </c>
      <c r="F12" s="330">
        <v>95444.78</v>
      </c>
      <c r="G12" s="331">
        <f>ROUND(F12*E12,2)</f>
        <v>95444.78</v>
      </c>
    </row>
    <row r="13" spans="1:7" ht="25.5" x14ac:dyDescent="0.25">
      <c r="A13" s="84" t="s">
        <v>6</v>
      </c>
      <c r="B13" s="327" t="s">
        <v>860</v>
      </c>
      <c r="C13" s="328" t="s">
        <v>274</v>
      </c>
      <c r="D13" s="329" t="s">
        <v>24</v>
      </c>
      <c r="E13" s="35">
        <v>1</v>
      </c>
      <c r="F13" s="330">
        <v>95444.78</v>
      </c>
      <c r="G13" s="43">
        <f t="shared" ref="G13:G20" si="0">ROUND(F13*E13,2)</f>
        <v>95444.78</v>
      </c>
    </row>
    <row r="14" spans="1:7" ht="25.5" x14ac:dyDescent="0.25">
      <c r="A14" s="84" t="s">
        <v>34</v>
      </c>
      <c r="B14" s="327" t="s">
        <v>245</v>
      </c>
      <c r="C14" s="328" t="s">
        <v>254</v>
      </c>
      <c r="D14" s="329" t="s">
        <v>5</v>
      </c>
      <c r="E14" s="35">
        <v>1000</v>
      </c>
      <c r="F14" s="330">
        <v>2.0299999999999998</v>
      </c>
      <c r="G14" s="43">
        <f t="shared" si="0"/>
        <v>2030</v>
      </c>
    </row>
    <row r="15" spans="1:7" ht="25.5" x14ac:dyDescent="0.25">
      <c r="A15" s="84" t="s">
        <v>35</v>
      </c>
      <c r="B15" s="327" t="s">
        <v>1315</v>
      </c>
      <c r="C15" s="328" t="s">
        <v>1316</v>
      </c>
      <c r="D15" s="329" t="s">
        <v>5</v>
      </c>
      <c r="E15" s="35">
        <v>1000</v>
      </c>
      <c r="F15" s="330">
        <v>0.43</v>
      </c>
      <c r="G15" s="43">
        <f t="shared" ref="G15" si="1">ROUND(F15*E15,2)</f>
        <v>430</v>
      </c>
    </row>
    <row r="16" spans="1:7" ht="25.5" x14ac:dyDescent="0.25">
      <c r="A16" s="84" t="s">
        <v>36</v>
      </c>
      <c r="B16" s="327" t="s">
        <v>69</v>
      </c>
      <c r="C16" s="328" t="s">
        <v>332</v>
      </c>
      <c r="D16" s="329" t="s">
        <v>5</v>
      </c>
      <c r="E16" s="35">
        <v>87.12</v>
      </c>
      <c r="F16" s="330">
        <v>420.09</v>
      </c>
      <c r="G16" s="43">
        <f t="shared" si="0"/>
        <v>36598.239999999998</v>
      </c>
    </row>
    <row r="17" spans="1:8" ht="25.5" x14ac:dyDescent="0.25">
      <c r="A17" s="84" t="s">
        <v>37</v>
      </c>
      <c r="B17" s="327" t="s">
        <v>163</v>
      </c>
      <c r="C17" s="328" t="s">
        <v>164</v>
      </c>
      <c r="D17" s="329" t="s">
        <v>1358</v>
      </c>
      <c r="E17" s="35">
        <v>84</v>
      </c>
      <c r="F17" s="330">
        <v>122.33</v>
      </c>
      <c r="G17" s="43">
        <f t="shared" si="0"/>
        <v>10275.719999999999</v>
      </c>
    </row>
    <row r="18" spans="1:8" x14ac:dyDescent="0.25">
      <c r="A18" s="84" t="s">
        <v>75</v>
      </c>
      <c r="B18" s="327" t="s">
        <v>861</v>
      </c>
      <c r="C18" s="328" t="s">
        <v>862</v>
      </c>
      <c r="D18" s="329" t="s">
        <v>83</v>
      </c>
      <c r="E18" s="35">
        <v>1</v>
      </c>
      <c r="F18" s="330">
        <v>732329.74</v>
      </c>
      <c r="G18" s="43">
        <f t="shared" si="0"/>
        <v>732329.74</v>
      </c>
    </row>
    <row r="19" spans="1:8" ht="51" x14ac:dyDescent="0.25">
      <c r="A19" s="84" t="s">
        <v>38</v>
      </c>
      <c r="B19" s="327" t="s">
        <v>1312</v>
      </c>
      <c r="C19" s="328" t="s">
        <v>1328</v>
      </c>
      <c r="D19" s="329" t="s">
        <v>61</v>
      </c>
      <c r="E19" s="35">
        <v>20</v>
      </c>
      <c r="F19" s="330">
        <v>4870.8100000000004</v>
      </c>
      <c r="G19" s="43">
        <f t="shared" si="0"/>
        <v>97416.2</v>
      </c>
    </row>
    <row r="20" spans="1:8" s="11" customFormat="1" ht="25.5" x14ac:dyDescent="0.25">
      <c r="A20" s="84" t="s">
        <v>1314</v>
      </c>
      <c r="B20" s="327" t="s">
        <v>864</v>
      </c>
      <c r="C20" s="328" t="s">
        <v>275</v>
      </c>
      <c r="D20" s="329" t="s">
        <v>5</v>
      </c>
      <c r="E20" s="35">
        <v>24</v>
      </c>
      <c r="F20" s="330">
        <v>301.58999999999997</v>
      </c>
      <c r="G20" s="43">
        <f t="shared" si="0"/>
        <v>7238.16</v>
      </c>
      <c r="H20" s="10"/>
    </row>
    <row r="21" spans="1:8" x14ac:dyDescent="0.25">
      <c r="A21" s="85"/>
      <c r="B21" s="333"/>
      <c r="C21" s="334"/>
      <c r="D21" s="335"/>
      <c r="E21" s="86"/>
      <c r="F21" s="336"/>
      <c r="G21" s="337"/>
    </row>
    <row r="22" spans="1:8" x14ac:dyDescent="0.25">
      <c r="A22" s="320" t="s">
        <v>75</v>
      </c>
      <c r="B22" s="321"/>
      <c r="C22" s="322" t="s">
        <v>57</v>
      </c>
      <c r="D22" s="323"/>
      <c r="E22" s="324"/>
      <c r="F22" s="325"/>
      <c r="G22" s="326">
        <f>SUBTOTAL(9,G23:G26)</f>
        <v>114147.03</v>
      </c>
    </row>
    <row r="23" spans="1:8" ht="25.5" x14ac:dyDescent="0.25">
      <c r="A23" s="84" t="s">
        <v>9</v>
      </c>
      <c r="B23" s="327" t="s">
        <v>80</v>
      </c>
      <c r="C23" s="328" t="s">
        <v>276</v>
      </c>
      <c r="D23" s="329" t="s">
        <v>24</v>
      </c>
      <c r="E23" s="35">
        <v>1</v>
      </c>
      <c r="F23" s="330">
        <v>27834.97</v>
      </c>
      <c r="G23" s="331">
        <f>ROUND(F23*E23,2)</f>
        <v>27834.97</v>
      </c>
    </row>
    <row r="24" spans="1:8" ht="25.5" x14ac:dyDescent="0.25">
      <c r="A24" s="42" t="s">
        <v>11</v>
      </c>
      <c r="B24" s="327" t="s">
        <v>81</v>
      </c>
      <c r="C24" s="328" t="s">
        <v>278</v>
      </c>
      <c r="D24" s="329" t="s">
        <v>24</v>
      </c>
      <c r="E24" s="35">
        <v>1</v>
      </c>
      <c r="F24" s="330">
        <v>28760.73</v>
      </c>
      <c r="G24" s="43">
        <f>ROUND(F24*E24,2)</f>
        <v>28760.73</v>
      </c>
    </row>
    <row r="25" spans="1:8" ht="25.5" x14ac:dyDescent="0.25">
      <c r="A25" s="42" t="s">
        <v>12</v>
      </c>
      <c r="B25" s="327" t="s">
        <v>78</v>
      </c>
      <c r="C25" s="328" t="s">
        <v>277</v>
      </c>
      <c r="D25" s="329" t="s">
        <v>24</v>
      </c>
      <c r="E25" s="35">
        <v>1</v>
      </c>
      <c r="F25" s="330">
        <v>30218.92</v>
      </c>
      <c r="G25" s="43">
        <f>ROUND(F25*E25,2)</f>
        <v>30218.92</v>
      </c>
    </row>
    <row r="26" spans="1:8" ht="25.5" x14ac:dyDescent="0.25">
      <c r="A26" s="42" t="s">
        <v>48</v>
      </c>
      <c r="B26" s="327" t="s">
        <v>79</v>
      </c>
      <c r="C26" s="328" t="s">
        <v>279</v>
      </c>
      <c r="D26" s="329" t="s">
        <v>24</v>
      </c>
      <c r="E26" s="35">
        <v>1</v>
      </c>
      <c r="F26" s="330">
        <v>27332.41</v>
      </c>
      <c r="G26" s="43">
        <f>ROUND(F26*E26,2)</f>
        <v>27332.41</v>
      </c>
    </row>
    <row r="27" spans="1:8" x14ac:dyDescent="0.25">
      <c r="A27" s="338"/>
      <c r="B27" s="339"/>
      <c r="C27" s="340"/>
      <c r="D27" s="339"/>
      <c r="E27" s="341"/>
      <c r="F27" s="342"/>
      <c r="G27" s="343"/>
    </row>
    <row r="28" spans="1:8" x14ac:dyDescent="0.25">
      <c r="A28" s="345"/>
      <c r="B28" s="346"/>
      <c r="C28" s="346"/>
      <c r="D28" s="346"/>
      <c r="E28" s="347"/>
      <c r="F28" s="347" t="s">
        <v>76</v>
      </c>
      <c r="G28" s="348">
        <f>SUBTOTAL(9,G11:G27)</f>
        <v>1191354.6499999997</v>
      </c>
    </row>
  </sheetData>
  <autoFilter ref="A9:G27"/>
  <mergeCells count="9">
    <mergeCell ref="A1:G1"/>
    <mergeCell ref="A2:G2"/>
    <mergeCell ref="A3:G3"/>
    <mergeCell ref="G6:G7"/>
    <mergeCell ref="A5:D5"/>
    <mergeCell ref="A6:D6"/>
    <mergeCell ref="A7:D7"/>
    <mergeCell ref="E6:F7"/>
    <mergeCell ref="E5:F5"/>
  </mergeCells>
  <printOptions horizontalCentered="1"/>
  <pageMargins left="0.78740157480314965" right="0.39370078740157483" top="0.78740157480314965" bottom="0.39370078740157483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>
    <tabColor rgb="FF0070C0"/>
  </sheetPr>
  <dimension ref="A1:G84"/>
  <sheetViews>
    <sheetView view="pageBreakPreview" zoomScale="110" zoomScaleSheetLayoutView="110" workbookViewId="0">
      <pane ySplit="9" topLeftCell="A10" activePane="bottomLeft" state="frozen"/>
      <selection activeCell="C23" sqref="C23"/>
      <selection pane="bottomLeft" sqref="A1:G1"/>
    </sheetView>
  </sheetViews>
  <sheetFormatPr defaultRowHeight="12.75" x14ac:dyDescent="0.25"/>
  <cols>
    <col min="1" max="1" width="5.7109375" style="291" customWidth="1"/>
    <col min="2" max="2" width="8.7109375" style="291" customWidth="1"/>
    <col min="3" max="3" width="38.7109375" style="291" customWidth="1"/>
    <col min="4" max="4" width="4.85546875" style="291" customWidth="1"/>
    <col min="5" max="5" width="9.42578125" style="154" customWidth="1"/>
    <col min="6" max="6" width="9" style="154" customWidth="1"/>
    <col min="7" max="7" width="13.85546875" style="154" customWidth="1"/>
    <col min="8" max="16384" width="9.140625" style="155"/>
  </cols>
  <sheetData>
    <row r="1" spans="1:7" s="5" customFormat="1" x14ac:dyDescent="0.25">
      <c r="A1" s="697" t="s">
        <v>70</v>
      </c>
      <c r="B1" s="698"/>
      <c r="C1" s="698"/>
      <c r="D1" s="698"/>
      <c r="E1" s="698"/>
      <c r="F1" s="698"/>
      <c r="G1" s="699"/>
    </row>
    <row r="2" spans="1:7" s="5" customFormat="1" x14ac:dyDescent="0.25">
      <c r="A2" s="700" t="s">
        <v>71</v>
      </c>
      <c r="B2" s="701"/>
      <c r="C2" s="701"/>
      <c r="D2" s="701"/>
      <c r="E2" s="701"/>
      <c r="F2" s="701"/>
      <c r="G2" s="702"/>
    </row>
    <row r="3" spans="1:7" s="5" customFormat="1" x14ac:dyDescent="0.25">
      <c r="A3" s="703" t="s">
        <v>119</v>
      </c>
      <c r="B3" s="704"/>
      <c r="C3" s="704"/>
      <c r="D3" s="704"/>
      <c r="E3" s="704"/>
      <c r="F3" s="704"/>
      <c r="G3" s="705"/>
    </row>
    <row r="4" spans="1:7" s="5" customFormat="1" x14ac:dyDescent="0.25">
      <c r="A4" s="76"/>
      <c r="B4" s="57"/>
      <c r="C4" s="58"/>
      <c r="D4" s="59"/>
      <c r="E4" s="131"/>
      <c r="F4" s="131"/>
      <c r="G4" s="131"/>
    </row>
    <row r="5" spans="1:7" s="5" customFormat="1" ht="15" customHeight="1" x14ac:dyDescent="0.25">
      <c r="A5" s="708" t="s">
        <v>256</v>
      </c>
      <c r="B5" s="709"/>
      <c r="C5" s="709"/>
      <c r="D5" s="710"/>
      <c r="E5" s="721" t="s">
        <v>1361</v>
      </c>
      <c r="F5" s="722"/>
      <c r="G5" s="132" t="s">
        <v>58</v>
      </c>
    </row>
    <row r="6" spans="1:7" s="5" customFormat="1" ht="15" customHeight="1" x14ac:dyDescent="0.25">
      <c r="A6" s="711" t="s">
        <v>1372</v>
      </c>
      <c r="B6" s="712"/>
      <c r="C6" s="712"/>
      <c r="D6" s="713"/>
      <c r="E6" s="723">
        <f>G84</f>
        <v>5598363.6999999993</v>
      </c>
      <c r="F6" s="724"/>
      <c r="G6" s="706" t="str">
        <f>RESUMO!F6</f>
        <v>JUNHO / 2014</v>
      </c>
    </row>
    <row r="7" spans="1:7" s="5" customFormat="1" ht="15" customHeight="1" x14ac:dyDescent="0.25">
      <c r="A7" s="714" t="s">
        <v>1362</v>
      </c>
      <c r="B7" s="715"/>
      <c r="C7" s="715"/>
      <c r="D7" s="716"/>
      <c r="E7" s="725"/>
      <c r="F7" s="726"/>
      <c r="G7" s="707"/>
    </row>
    <row r="8" spans="1:7" s="4" customFormat="1" x14ac:dyDescent="0.25">
      <c r="A8" s="27"/>
      <c r="B8" s="24"/>
      <c r="C8" s="25"/>
      <c r="D8" s="26"/>
      <c r="E8" s="147"/>
      <c r="F8" s="133"/>
      <c r="G8" s="148"/>
    </row>
    <row r="9" spans="1:7" s="5" customFormat="1" x14ac:dyDescent="0.25">
      <c r="A9" s="286" t="s">
        <v>0</v>
      </c>
      <c r="B9" s="286" t="s">
        <v>65</v>
      </c>
      <c r="C9" s="44" t="s">
        <v>2</v>
      </c>
      <c r="D9" s="286" t="s">
        <v>255</v>
      </c>
      <c r="E9" s="75" t="s">
        <v>84</v>
      </c>
      <c r="F9" s="75" t="s">
        <v>85</v>
      </c>
      <c r="G9" s="75" t="s">
        <v>86</v>
      </c>
    </row>
    <row r="10" spans="1:7" s="5" customFormat="1" x14ac:dyDescent="0.25">
      <c r="A10" s="349"/>
      <c r="B10" s="350"/>
      <c r="C10" s="351"/>
      <c r="D10" s="352"/>
      <c r="E10" s="353"/>
      <c r="F10" s="354"/>
      <c r="G10" s="355"/>
    </row>
    <row r="11" spans="1:7" s="5" customFormat="1" x14ac:dyDescent="0.25">
      <c r="A11" s="356" t="s">
        <v>74</v>
      </c>
      <c r="B11" s="371"/>
      <c r="C11" s="372" t="s">
        <v>56</v>
      </c>
      <c r="D11" s="373"/>
      <c r="E11" s="374"/>
      <c r="F11" s="375"/>
      <c r="G11" s="376">
        <f>SUBTOTAL(9,G12:G27)</f>
        <v>191258.07</v>
      </c>
    </row>
    <row r="12" spans="1:7" s="5" customFormat="1" ht="25.5" x14ac:dyDescent="0.25">
      <c r="A12" s="47" t="s">
        <v>4</v>
      </c>
      <c r="B12" s="357" t="s">
        <v>40</v>
      </c>
      <c r="C12" s="87" t="s">
        <v>743</v>
      </c>
      <c r="D12" s="88" t="s">
        <v>22</v>
      </c>
      <c r="E12" s="35">
        <v>7885.6</v>
      </c>
      <c r="F12" s="439">
        <v>3.48</v>
      </c>
      <c r="G12" s="358">
        <f t="shared" ref="G12" si="0">ROUND(F12*E12,2)</f>
        <v>27441.89</v>
      </c>
    </row>
    <row r="13" spans="1:7" s="5" customFormat="1" ht="25.5" x14ac:dyDescent="0.25">
      <c r="A13" s="47" t="s">
        <v>6</v>
      </c>
      <c r="B13" s="357" t="s">
        <v>154</v>
      </c>
      <c r="C13" s="87" t="s">
        <v>155</v>
      </c>
      <c r="D13" s="88" t="s">
        <v>73</v>
      </c>
      <c r="E13" s="35">
        <v>132.51</v>
      </c>
      <c r="F13" s="138">
        <v>44.85</v>
      </c>
      <c r="G13" s="43">
        <f t="shared" ref="G13:G18" si="1">ROUND(F13*E13,2)</f>
        <v>5943.07</v>
      </c>
    </row>
    <row r="14" spans="1:7" s="5" customFormat="1" ht="25.5" x14ac:dyDescent="0.25">
      <c r="A14" s="47" t="s">
        <v>34</v>
      </c>
      <c r="B14" s="357" t="s">
        <v>1330</v>
      </c>
      <c r="C14" s="87" t="s">
        <v>153</v>
      </c>
      <c r="D14" s="88" t="s">
        <v>68</v>
      </c>
      <c r="E14" s="35">
        <v>8613.15</v>
      </c>
      <c r="F14" s="138">
        <v>0.85</v>
      </c>
      <c r="G14" s="43">
        <f t="shared" si="1"/>
        <v>7321.18</v>
      </c>
    </row>
    <row r="15" spans="1:7" s="5" customFormat="1" ht="25.5" x14ac:dyDescent="0.25">
      <c r="A15" s="47" t="s">
        <v>35</v>
      </c>
      <c r="B15" s="357" t="s">
        <v>245</v>
      </c>
      <c r="C15" s="87" t="s">
        <v>254</v>
      </c>
      <c r="D15" s="88" t="s">
        <v>5</v>
      </c>
      <c r="E15" s="35">
        <v>3004.3199999999997</v>
      </c>
      <c r="F15" s="130">
        <v>2.0299999999999998</v>
      </c>
      <c r="G15" s="46">
        <f t="shared" si="1"/>
        <v>6098.77</v>
      </c>
    </row>
    <row r="16" spans="1:7" s="5" customFormat="1" ht="25.5" x14ac:dyDescent="0.25">
      <c r="A16" s="47" t="s">
        <v>36</v>
      </c>
      <c r="B16" s="357" t="s">
        <v>95</v>
      </c>
      <c r="C16" s="87" t="s">
        <v>280</v>
      </c>
      <c r="D16" s="88" t="s">
        <v>22</v>
      </c>
      <c r="E16" s="35">
        <v>8670.4000000000015</v>
      </c>
      <c r="F16" s="130">
        <v>1.99</v>
      </c>
      <c r="G16" s="46">
        <f t="shared" si="1"/>
        <v>17254.099999999999</v>
      </c>
    </row>
    <row r="17" spans="1:7" s="5" customFormat="1" ht="25.5" x14ac:dyDescent="0.25">
      <c r="A17" s="47" t="s">
        <v>37</v>
      </c>
      <c r="B17" s="357" t="s">
        <v>234</v>
      </c>
      <c r="C17" s="87" t="s">
        <v>744</v>
      </c>
      <c r="D17" s="88" t="s">
        <v>1358</v>
      </c>
      <c r="E17" s="35">
        <v>8670.4000000000015</v>
      </c>
      <c r="F17" s="130">
        <v>2.63</v>
      </c>
      <c r="G17" s="46">
        <f t="shared" si="1"/>
        <v>22803.15</v>
      </c>
    </row>
    <row r="18" spans="1:7" s="5" customFormat="1" x14ac:dyDescent="0.25">
      <c r="A18" s="47" t="s">
        <v>75</v>
      </c>
      <c r="B18" s="357" t="s">
        <v>97</v>
      </c>
      <c r="C18" s="87" t="s">
        <v>745</v>
      </c>
      <c r="D18" s="88" t="s">
        <v>5</v>
      </c>
      <c r="E18" s="35">
        <v>66489.440000000002</v>
      </c>
      <c r="F18" s="130">
        <v>0.32</v>
      </c>
      <c r="G18" s="46">
        <f t="shared" si="1"/>
        <v>21276.62</v>
      </c>
    </row>
    <row r="19" spans="1:7" s="5" customFormat="1" x14ac:dyDescent="0.25">
      <c r="A19" s="89"/>
      <c r="B19" s="90"/>
      <c r="C19" s="91"/>
      <c r="D19" s="90"/>
      <c r="E19" s="86"/>
      <c r="F19" s="143"/>
      <c r="G19" s="359"/>
    </row>
    <row r="20" spans="1:7" s="5" customFormat="1" x14ac:dyDescent="0.25">
      <c r="A20" s="356" t="s">
        <v>75</v>
      </c>
      <c r="B20" s="371"/>
      <c r="C20" s="372" t="s">
        <v>93</v>
      </c>
      <c r="D20" s="373"/>
      <c r="E20" s="374"/>
      <c r="F20" s="375"/>
      <c r="G20" s="376">
        <f>SUBTOTAL(9,G21:G22)</f>
        <v>40555.22</v>
      </c>
    </row>
    <row r="21" spans="1:7" s="5" customFormat="1" x14ac:dyDescent="0.25">
      <c r="A21" s="47" t="s">
        <v>9</v>
      </c>
      <c r="B21" s="357" t="s">
        <v>99</v>
      </c>
      <c r="C21" s="87" t="s">
        <v>100</v>
      </c>
      <c r="D21" s="88" t="s">
        <v>22</v>
      </c>
      <c r="E21" s="35">
        <v>12204.4</v>
      </c>
      <c r="F21" s="130">
        <v>2.11</v>
      </c>
      <c r="G21" s="46">
        <f t="shared" ref="G21:G22" si="2">ROUND(F21*E21,2)</f>
        <v>25751.279999999999</v>
      </c>
    </row>
    <row r="22" spans="1:7" s="5" customFormat="1" x14ac:dyDescent="0.25">
      <c r="A22" s="47" t="s">
        <v>11</v>
      </c>
      <c r="B22" s="357" t="s">
        <v>101</v>
      </c>
      <c r="C22" s="87" t="s">
        <v>102</v>
      </c>
      <c r="D22" s="88" t="s">
        <v>22</v>
      </c>
      <c r="E22" s="35">
        <v>1220.44</v>
      </c>
      <c r="F22" s="130">
        <v>12.13</v>
      </c>
      <c r="G22" s="46">
        <f t="shared" si="2"/>
        <v>14803.94</v>
      </c>
    </row>
    <row r="23" spans="1:7" s="5" customFormat="1" x14ac:dyDescent="0.25">
      <c r="A23" s="89"/>
      <c r="B23" s="90"/>
      <c r="C23" s="93"/>
      <c r="D23" s="94"/>
      <c r="E23" s="77"/>
      <c r="F23" s="140"/>
      <c r="G23" s="359"/>
    </row>
    <row r="24" spans="1:7" s="5" customFormat="1" x14ac:dyDescent="0.25">
      <c r="A24" s="356" t="s">
        <v>77</v>
      </c>
      <c r="B24" s="371"/>
      <c r="C24" s="372" t="s">
        <v>8</v>
      </c>
      <c r="D24" s="373"/>
      <c r="E24" s="374"/>
      <c r="F24" s="375"/>
      <c r="G24" s="376">
        <f>SUBTOTAL(9,G25:G48)</f>
        <v>3542435.9200000004</v>
      </c>
    </row>
    <row r="25" spans="1:7" s="5" customFormat="1" x14ac:dyDescent="0.25">
      <c r="A25" s="95"/>
      <c r="B25" s="96"/>
      <c r="C25" s="97"/>
      <c r="D25" s="98"/>
      <c r="E25" s="99" t="s">
        <v>59</v>
      </c>
      <c r="F25" s="144"/>
      <c r="G25" s="100"/>
    </row>
    <row r="26" spans="1:7" s="5" customFormat="1" x14ac:dyDescent="0.25">
      <c r="A26" s="360" t="s">
        <v>147</v>
      </c>
      <c r="B26" s="377"/>
      <c r="C26" s="378" t="s">
        <v>126</v>
      </c>
      <c r="D26" s="379"/>
      <c r="E26" s="380"/>
      <c r="F26" s="381"/>
      <c r="G26" s="382">
        <f>SUBTOTAL(9,G27:G31)</f>
        <v>717382.15</v>
      </c>
    </row>
    <row r="27" spans="1:7" s="5" customFormat="1" ht="25.5" x14ac:dyDescent="0.25">
      <c r="A27" s="47" t="s">
        <v>128</v>
      </c>
      <c r="B27" s="357" t="s">
        <v>260</v>
      </c>
      <c r="C27" s="87" t="s">
        <v>814</v>
      </c>
      <c r="D27" s="88" t="s">
        <v>10</v>
      </c>
      <c r="E27" s="35">
        <v>1495.0499999999997</v>
      </c>
      <c r="F27" s="212">
        <v>28.47</v>
      </c>
      <c r="G27" s="358">
        <f t="shared" ref="G27:G31" si="3">ROUND(F27*E27,2)</f>
        <v>42564.07</v>
      </c>
    </row>
    <row r="28" spans="1:7" s="5" customFormat="1" ht="25.5" x14ac:dyDescent="0.25">
      <c r="A28" s="47" t="s">
        <v>129</v>
      </c>
      <c r="B28" s="357" t="s">
        <v>815</v>
      </c>
      <c r="C28" s="87" t="s">
        <v>816</v>
      </c>
      <c r="D28" s="88" t="s">
        <v>10</v>
      </c>
      <c r="E28" s="35">
        <v>464.96</v>
      </c>
      <c r="F28" s="130">
        <v>40.67</v>
      </c>
      <c r="G28" s="46">
        <f t="shared" si="3"/>
        <v>18909.919999999998</v>
      </c>
    </row>
    <row r="29" spans="1:7" s="5" customFormat="1" ht="25.5" x14ac:dyDescent="0.25">
      <c r="A29" s="47" t="s">
        <v>806</v>
      </c>
      <c r="B29" s="357" t="s">
        <v>817</v>
      </c>
      <c r="C29" s="87" t="s">
        <v>818</v>
      </c>
      <c r="D29" s="88" t="s">
        <v>10</v>
      </c>
      <c r="E29" s="35">
        <v>16.95</v>
      </c>
      <c r="F29" s="130">
        <v>48.8</v>
      </c>
      <c r="G29" s="46">
        <f t="shared" si="3"/>
        <v>827.16</v>
      </c>
    </row>
    <row r="30" spans="1:7" s="5" customFormat="1" ht="25.5" x14ac:dyDescent="0.25">
      <c r="A30" s="47" t="s">
        <v>807</v>
      </c>
      <c r="B30" s="357" t="s">
        <v>819</v>
      </c>
      <c r="C30" s="87" t="s">
        <v>820</v>
      </c>
      <c r="D30" s="88" t="s">
        <v>10</v>
      </c>
      <c r="E30" s="35">
        <v>3072.4</v>
      </c>
      <c r="F30" s="130">
        <v>192.07</v>
      </c>
      <c r="G30" s="46">
        <f t="shared" si="3"/>
        <v>590115.87</v>
      </c>
    </row>
    <row r="31" spans="1:7" s="5" customFormat="1" ht="25.5" x14ac:dyDescent="0.25">
      <c r="A31" s="47" t="s">
        <v>808</v>
      </c>
      <c r="B31" s="357" t="s">
        <v>821</v>
      </c>
      <c r="C31" s="87" t="s">
        <v>822</v>
      </c>
      <c r="D31" s="88" t="s">
        <v>10</v>
      </c>
      <c r="E31" s="35">
        <v>318.02</v>
      </c>
      <c r="F31" s="130">
        <v>204.28</v>
      </c>
      <c r="G31" s="46">
        <f t="shared" si="3"/>
        <v>64965.13</v>
      </c>
    </row>
    <row r="32" spans="1:7" s="5" customFormat="1" x14ac:dyDescent="0.25">
      <c r="A32" s="45"/>
      <c r="B32" s="357"/>
      <c r="C32" s="87"/>
      <c r="D32" s="88"/>
      <c r="E32" s="35"/>
      <c r="F32" s="130"/>
      <c r="G32" s="46"/>
    </row>
    <row r="33" spans="1:7" s="5" customFormat="1" x14ac:dyDescent="0.25">
      <c r="A33" s="360" t="s">
        <v>148</v>
      </c>
      <c r="B33" s="377"/>
      <c r="C33" s="378" t="s">
        <v>127</v>
      </c>
      <c r="D33" s="379"/>
      <c r="E33" s="380"/>
      <c r="F33" s="381"/>
      <c r="G33" s="382">
        <f>SUBTOTAL(9,G34:G40)</f>
        <v>1205006.6600000001</v>
      </c>
    </row>
    <row r="34" spans="1:7" s="5" customFormat="1" ht="25.5" x14ac:dyDescent="0.25">
      <c r="A34" s="47" t="s">
        <v>130</v>
      </c>
      <c r="B34" s="357" t="s">
        <v>248</v>
      </c>
      <c r="C34" s="87" t="s">
        <v>823</v>
      </c>
      <c r="D34" s="88" t="s">
        <v>10</v>
      </c>
      <c r="E34" s="35">
        <v>2616.9</v>
      </c>
      <c r="F34" s="212">
        <v>6.7</v>
      </c>
      <c r="G34" s="358">
        <f t="shared" ref="G34:G40" si="4">ROUND(F34*E34,2)</f>
        <v>17533.23</v>
      </c>
    </row>
    <row r="35" spans="1:7" s="5" customFormat="1" ht="25.5" x14ac:dyDescent="0.25">
      <c r="A35" s="47" t="s">
        <v>131</v>
      </c>
      <c r="B35" s="357" t="s">
        <v>249</v>
      </c>
      <c r="C35" s="87" t="s">
        <v>824</v>
      </c>
      <c r="D35" s="88" t="s">
        <v>10</v>
      </c>
      <c r="E35" s="35">
        <v>91.71</v>
      </c>
      <c r="F35" s="130">
        <v>8.11</v>
      </c>
      <c r="G35" s="46">
        <f t="shared" si="4"/>
        <v>743.77</v>
      </c>
    </row>
    <row r="36" spans="1:7" s="5" customFormat="1" ht="25.5" x14ac:dyDescent="0.25">
      <c r="A36" s="47" t="s">
        <v>809</v>
      </c>
      <c r="B36" s="357" t="s">
        <v>825</v>
      </c>
      <c r="C36" s="87" t="s">
        <v>826</v>
      </c>
      <c r="D36" s="88" t="s">
        <v>10</v>
      </c>
      <c r="E36" s="35">
        <v>1084.9099999999999</v>
      </c>
      <c r="F36" s="130">
        <v>9.43</v>
      </c>
      <c r="G36" s="46">
        <f t="shared" si="4"/>
        <v>10230.700000000001</v>
      </c>
    </row>
    <row r="37" spans="1:7" s="5" customFormat="1" ht="25.5" x14ac:dyDescent="0.25">
      <c r="A37" s="47" t="s">
        <v>810</v>
      </c>
      <c r="B37" s="357" t="s">
        <v>827</v>
      </c>
      <c r="C37" s="87" t="s">
        <v>828</v>
      </c>
      <c r="D37" s="88" t="s">
        <v>10</v>
      </c>
      <c r="E37" s="35">
        <v>39.549999999999997</v>
      </c>
      <c r="F37" s="130">
        <v>11.79</v>
      </c>
      <c r="G37" s="46">
        <f t="shared" si="4"/>
        <v>466.29</v>
      </c>
    </row>
    <row r="38" spans="1:7" s="5" customFormat="1" ht="25.5" x14ac:dyDescent="0.25">
      <c r="A38" s="47" t="s">
        <v>811</v>
      </c>
      <c r="B38" s="357" t="s">
        <v>829</v>
      </c>
      <c r="C38" s="87" t="s">
        <v>830</v>
      </c>
      <c r="D38" s="88" t="s">
        <v>10</v>
      </c>
      <c r="E38" s="35">
        <v>7147.25</v>
      </c>
      <c r="F38" s="130">
        <v>147.52000000000001</v>
      </c>
      <c r="G38" s="46">
        <f t="shared" si="4"/>
        <v>1054362.32</v>
      </c>
    </row>
    <row r="39" spans="1:7" s="5" customFormat="1" ht="25.5" x14ac:dyDescent="0.25">
      <c r="A39" s="47" t="s">
        <v>812</v>
      </c>
      <c r="B39" s="357" t="s">
        <v>831</v>
      </c>
      <c r="C39" s="87" t="s">
        <v>832</v>
      </c>
      <c r="D39" s="88" t="s">
        <v>10</v>
      </c>
      <c r="E39" s="35">
        <v>742.05</v>
      </c>
      <c r="F39" s="130">
        <v>160.15</v>
      </c>
      <c r="G39" s="46">
        <f t="shared" si="4"/>
        <v>118839.31</v>
      </c>
    </row>
    <row r="40" spans="1:7" s="5" customFormat="1" ht="25.5" x14ac:dyDescent="0.25">
      <c r="A40" s="47" t="s">
        <v>813</v>
      </c>
      <c r="B40" s="357" t="s">
        <v>833</v>
      </c>
      <c r="C40" s="87" t="s">
        <v>834</v>
      </c>
      <c r="D40" s="88" t="s">
        <v>10</v>
      </c>
      <c r="E40" s="35">
        <v>16.39</v>
      </c>
      <c r="F40" s="130">
        <v>172.73</v>
      </c>
      <c r="G40" s="46">
        <f t="shared" si="4"/>
        <v>2831.04</v>
      </c>
    </row>
    <row r="41" spans="1:7" s="5" customFormat="1" x14ac:dyDescent="0.25">
      <c r="A41" s="47"/>
      <c r="B41" s="361"/>
      <c r="C41" s="124"/>
      <c r="D41" s="202"/>
      <c r="E41" s="51"/>
      <c r="F41" s="362"/>
      <c r="G41" s="114"/>
    </row>
    <row r="42" spans="1:7" s="5" customFormat="1" x14ac:dyDescent="0.25">
      <c r="A42" s="377" t="s">
        <v>105</v>
      </c>
      <c r="B42" s="377"/>
      <c r="C42" s="378" t="s">
        <v>161</v>
      </c>
      <c r="D42" s="379"/>
      <c r="E42" s="380" t="s">
        <v>59</v>
      </c>
      <c r="F42" s="381"/>
      <c r="G42" s="382">
        <f>SUBTOTAL(9,G43:G49)</f>
        <v>1620047.1099999999</v>
      </c>
    </row>
    <row r="43" spans="1:7" s="5" customFormat="1" x14ac:dyDescent="0.25">
      <c r="A43" s="47" t="s">
        <v>132</v>
      </c>
      <c r="B43" s="357" t="s">
        <v>250</v>
      </c>
      <c r="C43" s="87" t="s">
        <v>116</v>
      </c>
      <c r="D43" s="88" t="s">
        <v>5</v>
      </c>
      <c r="E43" s="35">
        <v>13074.719999999998</v>
      </c>
      <c r="F43" s="130">
        <v>2.82</v>
      </c>
      <c r="G43" s="46">
        <f t="shared" ref="G43:G48" si="5">ROUND(F43*E43,2)</f>
        <v>36870.71</v>
      </c>
    </row>
    <row r="44" spans="1:7" s="5" customFormat="1" ht="25.5" x14ac:dyDescent="0.25">
      <c r="A44" s="47" t="s">
        <v>133</v>
      </c>
      <c r="B44" s="357" t="s">
        <v>835</v>
      </c>
      <c r="C44" s="87" t="s">
        <v>836</v>
      </c>
      <c r="D44" s="88" t="s">
        <v>10</v>
      </c>
      <c r="E44" s="35">
        <v>2614.94</v>
      </c>
      <c r="F44" s="130">
        <v>97.9</v>
      </c>
      <c r="G44" s="46">
        <f t="shared" si="5"/>
        <v>256002.63</v>
      </c>
    </row>
    <row r="45" spans="1:7" s="5" customFormat="1" ht="38.25" x14ac:dyDescent="0.25">
      <c r="A45" s="47" t="s">
        <v>134</v>
      </c>
      <c r="B45" s="357" t="s">
        <v>25</v>
      </c>
      <c r="C45" s="87" t="s">
        <v>746</v>
      </c>
      <c r="D45" s="88" t="s">
        <v>10</v>
      </c>
      <c r="E45" s="35">
        <v>17106.14</v>
      </c>
      <c r="F45" s="130">
        <v>13.91</v>
      </c>
      <c r="G45" s="46">
        <f t="shared" si="5"/>
        <v>237946.41</v>
      </c>
    </row>
    <row r="46" spans="1:7" s="5" customFormat="1" ht="25.5" x14ac:dyDescent="0.25">
      <c r="A46" s="47" t="s">
        <v>1431</v>
      </c>
      <c r="B46" s="357" t="s">
        <v>98</v>
      </c>
      <c r="C46" s="87" t="s">
        <v>262</v>
      </c>
      <c r="D46" s="88" t="s">
        <v>10</v>
      </c>
      <c r="E46" s="35">
        <v>12902.48</v>
      </c>
      <c r="F46" s="130">
        <v>13.4</v>
      </c>
      <c r="G46" s="46">
        <f t="shared" si="5"/>
        <v>172893.23</v>
      </c>
    </row>
    <row r="47" spans="1:7" s="5" customFormat="1" x14ac:dyDescent="0.25">
      <c r="A47" s="47" t="s">
        <v>1432</v>
      </c>
      <c r="B47" s="357" t="s">
        <v>837</v>
      </c>
      <c r="C47" s="87" t="s">
        <v>110</v>
      </c>
      <c r="D47" s="88" t="s">
        <v>10</v>
      </c>
      <c r="E47" s="35">
        <v>25804.959999999999</v>
      </c>
      <c r="F47" s="130">
        <v>1.51</v>
      </c>
      <c r="G47" s="46">
        <f t="shared" si="5"/>
        <v>38965.49</v>
      </c>
    </row>
    <row r="48" spans="1:7" s="5" customFormat="1" ht="25.5" x14ac:dyDescent="0.25">
      <c r="A48" s="47" t="s">
        <v>1433</v>
      </c>
      <c r="B48" s="357" t="s">
        <v>325</v>
      </c>
      <c r="C48" s="87" t="s">
        <v>39</v>
      </c>
      <c r="D48" s="88" t="s">
        <v>13</v>
      </c>
      <c r="E48" s="35">
        <v>645124</v>
      </c>
      <c r="F48" s="130">
        <v>1.36</v>
      </c>
      <c r="G48" s="46">
        <f t="shared" si="5"/>
        <v>877368.64</v>
      </c>
    </row>
    <row r="49" spans="1:7" s="5" customFormat="1" x14ac:dyDescent="0.25">
      <c r="A49" s="47"/>
      <c r="B49" s="90"/>
      <c r="C49" s="91"/>
      <c r="D49" s="90"/>
      <c r="E49" s="86"/>
      <c r="F49" s="143"/>
      <c r="G49" s="359"/>
    </row>
    <row r="50" spans="1:7" s="5" customFormat="1" x14ac:dyDescent="0.25">
      <c r="A50" s="371" t="s">
        <v>90</v>
      </c>
      <c r="B50" s="371"/>
      <c r="C50" s="372" t="s">
        <v>106</v>
      </c>
      <c r="D50" s="373"/>
      <c r="E50" s="374"/>
      <c r="F50" s="375"/>
      <c r="G50" s="376">
        <f>SUBTOTAL(9,G51:G54)</f>
        <v>544971.22000000009</v>
      </c>
    </row>
    <row r="51" spans="1:7" s="5" customFormat="1" ht="25.5" x14ac:dyDescent="0.25">
      <c r="A51" s="47" t="s">
        <v>16</v>
      </c>
      <c r="B51" s="357" t="s">
        <v>251</v>
      </c>
      <c r="C51" s="87" t="s">
        <v>747</v>
      </c>
      <c r="D51" s="88" t="s">
        <v>5</v>
      </c>
      <c r="E51" s="35">
        <v>8281.36</v>
      </c>
      <c r="F51" s="130">
        <v>41.91</v>
      </c>
      <c r="G51" s="46">
        <f t="shared" ref="G51:G54" si="6">ROUND(F51*E51,2)</f>
        <v>347071.8</v>
      </c>
    </row>
    <row r="52" spans="1:7" s="5" customFormat="1" ht="25.5" x14ac:dyDescent="0.25">
      <c r="A52" s="47" t="s">
        <v>1434</v>
      </c>
      <c r="B52" s="357" t="s">
        <v>838</v>
      </c>
      <c r="C52" s="87" t="s">
        <v>753</v>
      </c>
      <c r="D52" s="88" t="s">
        <v>5</v>
      </c>
      <c r="E52" s="35">
        <v>5297.64</v>
      </c>
      <c r="F52" s="130">
        <v>29.83</v>
      </c>
      <c r="G52" s="46">
        <f t="shared" si="6"/>
        <v>158028.6</v>
      </c>
    </row>
    <row r="53" spans="1:7" s="5" customFormat="1" x14ac:dyDescent="0.25">
      <c r="A53" s="47" t="s">
        <v>1435</v>
      </c>
      <c r="B53" s="357" t="s">
        <v>104</v>
      </c>
      <c r="C53" s="87" t="s">
        <v>189</v>
      </c>
      <c r="D53" s="88" t="s">
        <v>22</v>
      </c>
      <c r="E53" s="35">
        <v>1454.71</v>
      </c>
      <c r="F53" s="130">
        <v>23.04</v>
      </c>
      <c r="G53" s="46">
        <f t="shared" si="6"/>
        <v>33516.519999999997</v>
      </c>
    </row>
    <row r="54" spans="1:7" s="5" customFormat="1" ht="25.5" x14ac:dyDescent="0.25">
      <c r="A54" s="47" t="s">
        <v>1436</v>
      </c>
      <c r="B54" s="357" t="s">
        <v>27</v>
      </c>
      <c r="C54" s="87" t="s">
        <v>103</v>
      </c>
      <c r="D54" s="88" t="s">
        <v>72</v>
      </c>
      <c r="E54" s="35">
        <v>1685.4900000000002</v>
      </c>
      <c r="F54" s="130">
        <v>3.77</v>
      </c>
      <c r="G54" s="46">
        <f t="shared" si="6"/>
        <v>6354.3</v>
      </c>
    </row>
    <row r="55" spans="1:7" s="5" customFormat="1" x14ac:dyDescent="0.25">
      <c r="A55" s="47"/>
      <c r="B55" s="90"/>
      <c r="C55" s="91"/>
      <c r="D55" s="90"/>
      <c r="E55" s="86"/>
      <c r="F55" s="143"/>
      <c r="G55" s="359"/>
    </row>
    <row r="56" spans="1:7" s="5" customFormat="1" x14ac:dyDescent="0.25">
      <c r="A56" s="371" t="s">
        <v>1437</v>
      </c>
      <c r="B56" s="371"/>
      <c r="C56" s="372" t="s">
        <v>107</v>
      </c>
      <c r="D56" s="373"/>
      <c r="E56" s="374"/>
      <c r="F56" s="375"/>
      <c r="G56" s="376">
        <f>SUBTOTAL(9,G57:G62)</f>
        <v>391419.73</v>
      </c>
    </row>
    <row r="57" spans="1:7" s="5" customFormat="1" ht="38.25" x14ac:dyDescent="0.25">
      <c r="A57" s="47" t="s">
        <v>1438</v>
      </c>
      <c r="B57" s="357" t="s">
        <v>158</v>
      </c>
      <c r="C57" s="87" t="s">
        <v>159</v>
      </c>
      <c r="D57" s="88" t="s">
        <v>24</v>
      </c>
      <c r="E57" s="35">
        <v>157</v>
      </c>
      <c r="F57" s="130">
        <v>429.65</v>
      </c>
      <c r="G57" s="46">
        <f t="shared" ref="G57:G62" si="7">ROUND(F57*E57,2)</f>
        <v>67455.05</v>
      </c>
    </row>
    <row r="58" spans="1:7" s="5" customFormat="1" ht="38.25" x14ac:dyDescent="0.25">
      <c r="A58" s="47" t="s">
        <v>1439</v>
      </c>
      <c r="B58" s="357" t="s">
        <v>160</v>
      </c>
      <c r="C58" s="87" t="s">
        <v>748</v>
      </c>
      <c r="D58" s="88" t="s">
        <v>24</v>
      </c>
      <c r="E58" s="35">
        <v>58</v>
      </c>
      <c r="F58" s="130">
        <v>1155.3800000000001</v>
      </c>
      <c r="G58" s="46">
        <f t="shared" si="7"/>
        <v>67012.039999999994</v>
      </c>
    </row>
    <row r="59" spans="1:7" s="5" customFormat="1" ht="38.25" x14ac:dyDescent="0.25">
      <c r="A59" s="47" t="s">
        <v>1440</v>
      </c>
      <c r="B59" s="357" t="s">
        <v>839</v>
      </c>
      <c r="C59" s="87" t="s">
        <v>840</v>
      </c>
      <c r="D59" s="88" t="s">
        <v>24</v>
      </c>
      <c r="E59" s="35">
        <v>14</v>
      </c>
      <c r="F59" s="130">
        <v>2295.27</v>
      </c>
      <c r="G59" s="46">
        <f t="shared" si="7"/>
        <v>32133.78</v>
      </c>
    </row>
    <row r="60" spans="1:7" s="5" customFormat="1" ht="38.25" x14ac:dyDescent="0.25">
      <c r="A60" s="47" t="s">
        <v>1441</v>
      </c>
      <c r="B60" s="357" t="s">
        <v>235</v>
      </c>
      <c r="C60" s="87" t="s">
        <v>265</v>
      </c>
      <c r="D60" s="88" t="s">
        <v>24</v>
      </c>
      <c r="E60" s="35">
        <v>589</v>
      </c>
      <c r="F60" s="130">
        <v>141.16999999999999</v>
      </c>
      <c r="G60" s="46">
        <f t="shared" si="7"/>
        <v>83149.13</v>
      </c>
    </row>
    <row r="61" spans="1:7" s="5" customFormat="1" ht="25.5" x14ac:dyDescent="0.25">
      <c r="A61" s="47" t="s">
        <v>1442</v>
      </c>
      <c r="B61" s="357" t="s">
        <v>253</v>
      </c>
      <c r="C61" s="87" t="s">
        <v>749</v>
      </c>
      <c r="D61" s="88" t="s">
        <v>10</v>
      </c>
      <c r="E61" s="35">
        <v>493.72</v>
      </c>
      <c r="F61" s="130">
        <v>286.14999999999998</v>
      </c>
      <c r="G61" s="46">
        <f t="shared" si="7"/>
        <v>141277.98000000001</v>
      </c>
    </row>
    <row r="62" spans="1:7" s="5" customFormat="1" ht="25.5" x14ac:dyDescent="0.25">
      <c r="A62" s="47" t="s">
        <v>1443</v>
      </c>
      <c r="B62" s="357" t="s">
        <v>737</v>
      </c>
      <c r="C62" s="87" t="s">
        <v>738</v>
      </c>
      <c r="D62" s="88" t="s">
        <v>24</v>
      </c>
      <c r="E62" s="35">
        <v>1</v>
      </c>
      <c r="F62" s="130">
        <v>391.75</v>
      </c>
      <c r="G62" s="46">
        <f t="shared" si="7"/>
        <v>391.75</v>
      </c>
    </row>
    <row r="63" spans="1:7" s="5" customFormat="1" x14ac:dyDescent="0.25">
      <c r="A63" s="47"/>
      <c r="B63" s="94"/>
      <c r="C63" s="93"/>
      <c r="D63" s="94"/>
      <c r="E63" s="104"/>
      <c r="F63" s="142"/>
      <c r="G63" s="359"/>
    </row>
    <row r="64" spans="1:7" s="5" customFormat="1" x14ac:dyDescent="0.25">
      <c r="A64" s="673" t="s">
        <v>1444</v>
      </c>
      <c r="B64" s="371"/>
      <c r="C64" s="372" t="s">
        <v>108</v>
      </c>
      <c r="D64" s="373"/>
      <c r="E64" s="374"/>
      <c r="F64" s="375"/>
      <c r="G64" s="376">
        <f>SUBTOTAL(9,G65:G70)</f>
        <v>96208.829999999987</v>
      </c>
    </row>
    <row r="65" spans="1:7" s="5" customFormat="1" ht="38.25" x14ac:dyDescent="0.25">
      <c r="A65" s="47" t="s">
        <v>1445</v>
      </c>
      <c r="B65" s="357" t="s">
        <v>45</v>
      </c>
      <c r="C65" s="87" t="s">
        <v>263</v>
      </c>
      <c r="D65" s="88" t="s">
        <v>22</v>
      </c>
      <c r="E65" s="35">
        <v>4318.8</v>
      </c>
      <c r="F65" s="130">
        <v>2.5099999999999998</v>
      </c>
      <c r="G65" s="46">
        <f t="shared" ref="G65:G68" si="8">ROUND(F65*E65,2)</f>
        <v>10840.19</v>
      </c>
    </row>
    <row r="66" spans="1:7" s="5" customFormat="1" ht="38.25" x14ac:dyDescent="0.25">
      <c r="A66" s="47" t="s">
        <v>1446</v>
      </c>
      <c r="B66" s="357" t="s">
        <v>46</v>
      </c>
      <c r="C66" s="87" t="s">
        <v>55</v>
      </c>
      <c r="D66" s="88" t="s">
        <v>22</v>
      </c>
      <c r="E66" s="35">
        <v>7794.85</v>
      </c>
      <c r="F66" s="130">
        <v>3.97</v>
      </c>
      <c r="G66" s="46">
        <f t="shared" si="8"/>
        <v>30945.55</v>
      </c>
    </row>
    <row r="67" spans="1:7" s="5" customFormat="1" ht="38.25" x14ac:dyDescent="0.25">
      <c r="A67" s="47" t="s">
        <v>1447</v>
      </c>
      <c r="B67" s="357" t="s">
        <v>841</v>
      </c>
      <c r="C67" s="87" t="s">
        <v>842</v>
      </c>
      <c r="D67" s="88" t="s">
        <v>22</v>
      </c>
      <c r="E67" s="35">
        <v>90.75</v>
      </c>
      <c r="F67" s="130">
        <v>4.5</v>
      </c>
      <c r="G67" s="46">
        <f t="shared" si="8"/>
        <v>408.38</v>
      </c>
    </row>
    <row r="68" spans="1:7" s="5" customFormat="1" ht="25.5" x14ac:dyDescent="0.25">
      <c r="A68" s="47" t="s">
        <v>1448</v>
      </c>
      <c r="B68" s="357" t="s">
        <v>96</v>
      </c>
      <c r="C68" s="87" t="s">
        <v>261</v>
      </c>
      <c r="D68" s="88" t="s">
        <v>22</v>
      </c>
      <c r="E68" s="35">
        <v>1141.96</v>
      </c>
      <c r="F68" s="130">
        <v>47.3</v>
      </c>
      <c r="G68" s="46">
        <f t="shared" si="8"/>
        <v>54014.71</v>
      </c>
    </row>
    <row r="69" spans="1:7" s="5" customFormat="1" x14ac:dyDescent="0.25">
      <c r="A69" s="47"/>
      <c r="B69" s="90"/>
      <c r="C69" s="91"/>
      <c r="D69" s="90"/>
      <c r="E69" s="86"/>
      <c r="F69" s="143"/>
      <c r="G69" s="359"/>
    </row>
    <row r="70" spans="1:7" s="5" customFormat="1" x14ac:dyDescent="0.25">
      <c r="A70" s="371" t="s">
        <v>1449</v>
      </c>
      <c r="B70" s="371"/>
      <c r="C70" s="372" t="s">
        <v>64</v>
      </c>
      <c r="D70" s="373"/>
      <c r="E70" s="374"/>
      <c r="F70" s="375"/>
      <c r="G70" s="376">
        <f>SUBTOTAL(9,G71:G82)</f>
        <v>874633.99999999977</v>
      </c>
    </row>
    <row r="71" spans="1:7" s="5" customFormat="1" ht="25.5" x14ac:dyDescent="0.25">
      <c r="A71" s="47" t="s">
        <v>1450</v>
      </c>
      <c r="B71" s="357" t="s">
        <v>41</v>
      </c>
      <c r="C71" s="87" t="s">
        <v>750</v>
      </c>
      <c r="D71" s="88" t="s">
        <v>5</v>
      </c>
      <c r="E71" s="35">
        <v>13631.47</v>
      </c>
      <c r="F71" s="212">
        <v>7.38</v>
      </c>
      <c r="G71" s="358">
        <f t="shared" ref="G71:G82" si="9">ROUND(F71*E71,2)</f>
        <v>100600.25</v>
      </c>
    </row>
    <row r="72" spans="1:7" s="5" customFormat="1" x14ac:dyDescent="0.25">
      <c r="A72" s="47" t="s">
        <v>1451</v>
      </c>
      <c r="B72" s="357" t="s">
        <v>42</v>
      </c>
      <c r="C72" s="87" t="s">
        <v>755</v>
      </c>
      <c r="D72" s="88" t="s">
        <v>5</v>
      </c>
      <c r="E72" s="35">
        <v>2600.0599999999995</v>
      </c>
      <c r="F72" s="212">
        <v>3.7</v>
      </c>
      <c r="G72" s="358">
        <f t="shared" si="9"/>
        <v>9620.2199999999993</v>
      </c>
    </row>
    <row r="73" spans="1:7" s="5" customFormat="1" x14ac:dyDescent="0.25">
      <c r="A73" s="47" t="s">
        <v>1452</v>
      </c>
      <c r="B73" s="357" t="s">
        <v>120</v>
      </c>
      <c r="C73" s="87" t="s">
        <v>121</v>
      </c>
      <c r="D73" s="88" t="s">
        <v>5</v>
      </c>
      <c r="E73" s="35">
        <v>263.87</v>
      </c>
      <c r="F73" s="212">
        <v>8.98</v>
      </c>
      <c r="G73" s="358">
        <f t="shared" si="9"/>
        <v>2369.5500000000002</v>
      </c>
    </row>
    <row r="74" spans="1:7" s="5" customFormat="1" x14ac:dyDescent="0.25">
      <c r="A74" s="47" t="s">
        <v>1453</v>
      </c>
      <c r="B74" s="357" t="s">
        <v>170</v>
      </c>
      <c r="C74" s="87" t="s">
        <v>171</v>
      </c>
      <c r="D74" s="88" t="s">
        <v>5</v>
      </c>
      <c r="E74" s="35">
        <v>113.09</v>
      </c>
      <c r="F74" s="212">
        <v>6.55</v>
      </c>
      <c r="G74" s="358">
        <f t="shared" si="9"/>
        <v>740.74</v>
      </c>
    </row>
    <row r="75" spans="1:7" s="5" customFormat="1" x14ac:dyDescent="0.25">
      <c r="A75" s="47" t="s">
        <v>1454</v>
      </c>
      <c r="B75" s="357" t="s">
        <v>122</v>
      </c>
      <c r="C75" s="87" t="s">
        <v>754</v>
      </c>
      <c r="D75" s="88" t="s">
        <v>22</v>
      </c>
      <c r="E75" s="35">
        <v>589</v>
      </c>
      <c r="F75" s="212">
        <v>4.68</v>
      </c>
      <c r="G75" s="358">
        <f t="shared" si="9"/>
        <v>2756.52</v>
      </c>
    </row>
    <row r="76" spans="1:7" s="5" customFormat="1" ht="25.5" x14ac:dyDescent="0.25">
      <c r="A76" s="47" t="s">
        <v>1455</v>
      </c>
      <c r="B76" s="357" t="s">
        <v>94</v>
      </c>
      <c r="C76" s="87" t="s">
        <v>264</v>
      </c>
      <c r="D76" s="88" t="s">
        <v>10</v>
      </c>
      <c r="E76" s="35">
        <v>729.65</v>
      </c>
      <c r="F76" s="212">
        <v>72.92</v>
      </c>
      <c r="G76" s="358">
        <f t="shared" si="9"/>
        <v>53206.080000000002</v>
      </c>
    </row>
    <row r="77" spans="1:7" s="5" customFormat="1" ht="38.25" x14ac:dyDescent="0.25">
      <c r="A77" s="47" t="s">
        <v>1456</v>
      </c>
      <c r="B77" s="357" t="s">
        <v>190</v>
      </c>
      <c r="C77" s="87" t="s">
        <v>272</v>
      </c>
      <c r="D77" s="88" t="s">
        <v>10</v>
      </c>
      <c r="E77" s="35">
        <v>3350.46</v>
      </c>
      <c r="F77" s="130">
        <v>64.16</v>
      </c>
      <c r="G77" s="46">
        <f t="shared" si="9"/>
        <v>214965.51</v>
      </c>
    </row>
    <row r="78" spans="1:7" s="5" customFormat="1" ht="38.25" x14ac:dyDescent="0.25">
      <c r="A78" s="47" t="s">
        <v>1457</v>
      </c>
      <c r="B78" s="357" t="s">
        <v>43</v>
      </c>
      <c r="C78" s="87" t="s">
        <v>751</v>
      </c>
      <c r="D78" s="88" t="s">
        <v>5</v>
      </c>
      <c r="E78" s="35">
        <v>13631.47</v>
      </c>
      <c r="F78" s="130">
        <v>25.78</v>
      </c>
      <c r="G78" s="46">
        <f t="shared" si="9"/>
        <v>351419.3</v>
      </c>
    </row>
    <row r="79" spans="1:7" s="5" customFormat="1" ht="25.5" x14ac:dyDescent="0.25">
      <c r="A79" s="47" t="s">
        <v>1458</v>
      </c>
      <c r="B79" s="357" t="s">
        <v>44</v>
      </c>
      <c r="C79" s="87" t="s">
        <v>843</v>
      </c>
      <c r="D79" s="88" t="s">
        <v>5</v>
      </c>
      <c r="E79" s="35">
        <v>2600.0599999999995</v>
      </c>
      <c r="F79" s="130">
        <v>40.840000000000003</v>
      </c>
      <c r="G79" s="46">
        <f t="shared" si="9"/>
        <v>106186.45</v>
      </c>
    </row>
    <row r="80" spans="1:7" s="5" customFormat="1" ht="38.25" x14ac:dyDescent="0.25">
      <c r="A80" s="47" t="s">
        <v>1459</v>
      </c>
      <c r="B80" s="357" t="s">
        <v>123</v>
      </c>
      <c r="C80" s="87" t="s">
        <v>756</v>
      </c>
      <c r="D80" s="88" t="s">
        <v>5</v>
      </c>
      <c r="E80" s="35">
        <v>263.87</v>
      </c>
      <c r="F80" s="130">
        <v>39.21</v>
      </c>
      <c r="G80" s="46">
        <f t="shared" si="9"/>
        <v>10346.34</v>
      </c>
    </row>
    <row r="81" spans="1:7" s="5" customFormat="1" x14ac:dyDescent="0.25">
      <c r="A81" s="47" t="s">
        <v>1460</v>
      </c>
      <c r="B81" s="357" t="s">
        <v>169</v>
      </c>
      <c r="C81" s="87" t="s">
        <v>757</v>
      </c>
      <c r="D81" s="88" t="s">
        <v>5</v>
      </c>
      <c r="E81" s="35">
        <v>113.09</v>
      </c>
      <c r="F81" s="130">
        <v>46.56</v>
      </c>
      <c r="G81" s="46">
        <f t="shared" si="9"/>
        <v>5265.47</v>
      </c>
    </row>
    <row r="82" spans="1:7" s="5" customFormat="1" ht="25.5" x14ac:dyDescent="0.25">
      <c r="A82" s="47" t="s">
        <v>1461</v>
      </c>
      <c r="B82" s="357" t="s">
        <v>124</v>
      </c>
      <c r="C82" s="87" t="s">
        <v>125</v>
      </c>
      <c r="D82" s="88" t="s">
        <v>22</v>
      </c>
      <c r="E82" s="35">
        <v>589</v>
      </c>
      <c r="F82" s="130">
        <v>29.13</v>
      </c>
      <c r="G82" s="46">
        <f t="shared" si="9"/>
        <v>17157.57</v>
      </c>
    </row>
    <row r="83" spans="1:7" s="5" customFormat="1" x14ac:dyDescent="0.25">
      <c r="A83" s="47"/>
      <c r="B83" s="106"/>
      <c r="C83" s="97"/>
      <c r="D83" s="108"/>
      <c r="E83" s="109"/>
      <c r="F83" s="144"/>
      <c r="G83" s="100"/>
    </row>
    <row r="84" spans="1:7" s="5" customFormat="1" x14ac:dyDescent="0.25">
      <c r="A84" s="383"/>
      <c r="B84" s="383"/>
      <c r="C84" s="385"/>
      <c r="D84" s="383"/>
      <c r="E84" s="386"/>
      <c r="F84" s="384" t="s">
        <v>117</v>
      </c>
      <c r="G84" s="376">
        <f>SUBTOTAL(9,G11:G83)</f>
        <v>5598363.6999999993</v>
      </c>
    </row>
  </sheetData>
  <autoFilter ref="A9:G84"/>
  <mergeCells count="9">
    <mergeCell ref="A1:G1"/>
    <mergeCell ref="A2:G2"/>
    <mergeCell ref="A3:G3"/>
    <mergeCell ref="A5:D5"/>
    <mergeCell ref="G6:G7"/>
    <mergeCell ref="A6:D6"/>
    <mergeCell ref="A7:D7"/>
    <mergeCell ref="E5:F5"/>
    <mergeCell ref="E6:F7"/>
  </mergeCells>
  <printOptions horizontalCentered="1"/>
  <pageMargins left="0.78740157480314965" right="0.39370078740157483" top="0.78740157480314965" bottom="0.39370078740157483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70"/>
  <sheetViews>
    <sheetView view="pageBreakPreview" zoomScale="110" zoomScaleSheetLayoutView="110" workbookViewId="0">
      <pane ySplit="9" topLeftCell="A10" activePane="bottomLeft" state="frozen"/>
      <selection activeCell="C23" sqref="C23"/>
      <selection pane="bottomLeft" activeCell="A10" sqref="A10"/>
    </sheetView>
  </sheetViews>
  <sheetFormatPr defaultRowHeight="12.75" x14ac:dyDescent="0.25"/>
  <cols>
    <col min="1" max="1" width="5.7109375" style="10" customWidth="1"/>
    <col min="2" max="2" width="8.7109375" style="10" customWidth="1"/>
    <col min="3" max="3" width="38.7109375" style="10" customWidth="1"/>
    <col min="4" max="4" width="4.85546875" style="10" customWidth="1"/>
    <col min="5" max="5" width="9.28515625" style="41" customWidth="1"/>
    <col min="6" max="6" width="9.42578125" style="41" customWidth="1"/>
    <col min="7" max="7" width="12.5703125" style="41" customWidth="1"/>
    <col min="8" max="8" width="9.5703125" style="10" bestFit="1" customWidth="1"/>
    <col min="9" max="16384" width="9.140625" style="10"/>
  </cols>
  <sheetData>
    <row r="1" spans="1:7" s="5" customFormat="1" x14ac:dyDescent="0.25">
      <c r="A1" s="697" t="s">
        <v>70</v>
      </c>
      <c r="B1" s="698"/>
      <c r="C1" s="698"/>
      <c r="D1" s="698"/>
      <c r="E1" s="698"/>
      <c r="F1" s="698"/>
      <c r="G1" s="699"/>
    </row>
    <row r="2" spans="1:7" s="5" customFormat="1" x14ac:dyDescent="0.25">
      <c r="A2" s="700" t="s">
        <v>71</v>
      </c>
      <c r="B2" s="701"/>
      <c r="C2" s="701"/>
      <c r="D2" s="701"/>
      <c r="E2" s="701"/>
      <c r="F2" s="701"/>
      <c r="G2" s="702"/>
    </row>
    <row r="3" spans="1:7" s="5" customFormat="1" x14ac:dyDescent="0.25">
      <c r="A3" s="703" t="s">
        <v>119</v>
      </c>
      <c r="B3" s="704"/>
      <c r="C3" s="704"/>
      <c r="D3" s="704"/>
      <c r="E3" s="704"/>
      <c r="F3" s="704"/>
      <c r="G3" s="705"/>
    </row>
    <row r="4" spans="1:7" s="121" customFormat="1" x14ac:dyDescent="0.25">
      <c r="A4" s="59"/>
      <c r="B4" s="59"/>
      <c r="C4" s="76"/>
      <c r="D4" s="59"/>
      <c r="E4" s="131"/>
      <c r="F4" s="131"/>
      <c r="G4" s="131"/>
    </row>
    <row r="5" spans="1:7" s="4" customFormat="1" ht="15" customHeight="1" x14ac:dyDescent="0.25">
      <c r="A5" s="708" t="s">
        <v>256</v>
      </c>
      <c r="B5" s="709"/>
      <c r="C5" s="709"/>
      <c r="D5" s="710"/>
      <c r="E5" s="721" t="s">
        <v>1361</v>
      </c>
      <c r="F5" s="722"/>
      <c r="G5" s="132" t="s">
        <v>58</v>
      </c>
    </row>
    <row r="6" spans="1:7" s="4" customFormat="1" ht="15" customHeight="1" x14ac:dyDescent="0.25">
      <c r="A6" s="711" t="s">
        <v>1372</v>
      </c>
      <c r="B6" s="712"/>
      <c r="C6" s="712"/>
      <c r="D6" s="713"/>
      <c r="E6" s="727">
        <f>G70</f>
        <v>178457.86999999997</v>
      </c>
      <c r="F6" s="728"/>
      <c r="G6" s="706" t="str">
        <f>RESUMO!F6</f>
        <v>JUNHO / 2014</v>
      </c>
    </row>
    <row r="7" spans="1:7" s="4" customFormat="1" ht="15" customHeight="1" x14ac:dyDescent="0.25">
      <c r="A7" s="714" t="s">
        <v>1363</v>
      </c>
      <c r="B7" s="715"/>
      <c r="C7" s="715"/>
      <c r="D7" s="716"/>
      <c r="E7" s="729"/>
      <c r="F7" s="730"/>
      <c r="G7" s="707"/>
    </row>
    <row r="8" spans="1:7" s="121" customFormat="1" x14ac:dyDescent="0.25">
      <c r="A8" s="26"/>
      <c r="B8" s="26"/>
      <c r="C8" s="27"/>
      <c r="D8" s="26"/>
      <c r="E8" s="147"/>
      <c r="F8" s="133"/>
      <c r="G8" s="148"/>
    </row>
    <row r="9" spans="1:7" s="121" customFormat="1" x14ac:dyDescent="0.25">
      <c r="A9" s="657" t="s">
        <v>0</v>
      </c>
      <c r="B9" s="657" t="s">
        <v>65</v>
      </c>
      <c r="C9" s="657" t="s">
        <v>2</v>
      </c>
      <c r="D9" s="657" t="s">
        <v>255</v>
      </c>
      <c r="E9" s="75" t="s">
        <v>84</v>
      </c>
      <c r="F9" s="75" t="s">
        <v>85</v>
      </c>
      <c r="G9" s="75" t="s">
        <v>86</v>
      </c>
    </row>
    <row r="10" spans="1:7" s="121" customFormat="1" x14ac:dyDescent="0.25">
      <c r="A10" s="349"/>
      <c r="B10" s="350"/>
      <c r="C10" s="388"/>
      <c r="D10" s="352"/>
      <c r="E10" s="353"/>
      <c r="F10" s="354"/>
      <c r="G10" s="355"/>
    </row>
    <row r="11" spans="1:7" s="121" customFormat="1" x14ac:dyDescent="0.25">
      <c r="A11" s="344" t="s">
        <v>74</v>
      </c>
      <c r="B11" s="389"/>
      <c r="C11" s="390" t="s">
        <v>56</v>
      </c>
      <c r="D11" s="391"/>
      <c r="E11" s="392"/>
      <c r="F11" s="393"/>
      <c r="G11" s="394">
        <f>SUBTOTAL(9,G12:G13)</f>
        <v>950</v>
      </c>
    </row>
    <row r="12" spans="1:7" s="121" customFormat="1" ht="25.5" x14ac:dyDescent="0.25">
      <c r="A12" s="84" t="s">
        <v>4</v>
      </c>
      <c r="B12" s="357" t="s">
        <v>245</v>
      </c>
      <c r="C12" s="395" t="s">
        <v>254</v>
      </c>
      <c r="D12" s="396" t="s">
        <v>5</v>
      </c>
      <c r="E12" s="35">
        <v>200</v>
      </c>
      <c r="F12" s="439">
        <v>2.0299999999999998</v>
      </c>
      <c r="G12" s="397">
        <f>ROUND(F12*E12,2)</f>
        <v>406</v>
      </c>
    </row>
    <row r="13" spans="1:7" s="121" customFormat="1" ht="25.5" x14ac:dyDescent="0.25">
      <c r="A13" s="84" t="s">
        <v>6</v>
      </c>
      <c r="B13" s="357" t="s">
        <v>246</v>
      </c>
      <c r="C13" s="395" t="s">
        <v>247</v>
      </c>
      <c r="D13" s="396" t="s">
        <v>5</v>
      </c>
      <c r="E13" s="35">
        <v>93.47</v>
      </c>
      <c r="F13" s="138">
        <v>5.82</v>
      </c>
      <c r="G13" s="397">
        <f>ROUND(F13*E13,2)</f>
        <v>544</v>
      </c>
    </row>
    <row r="14" spans="1:7" s="121" customFormat="1" x14ac:dyDescent="0.25">
      <c r="A14" s="398"/>
      <c r="B14" s="399"/>
      <c r="C14" s="400"/>
      <c r="D14" s="399"/>
      <c r="E14" s="401"/>
      <c r="F14" s="145"/>
      <c r="G14" s="337"/>
    </row>
    <row r="15" spans="1:7" s="121" customFormat="1" x14ac:dyDescent="0.25">
      <c r="A15" s="344" t="s">
        <v>75</v>
      </c>
      <c r="B15" s="389"/>
      <c r="C15" s="390" t="s">
        <v>8</v>
      </c>
      <c r="D15" s="391"/>
      <c r="E15" s="402"/>
      <c r="F15" s="393"/>
      <c r="G15" s="394">
        <f>SUBTOTAL(9,G16:G28)</f>
        <v>10457.6</v>
      </c>
    </row>
    <row r="16" spans="1:7" s="121" customFormat="1" x14ac:dyDescent="0.25">
      <c r="A16" s="84"/>
      <c r="B16" s="357"/>
      <c r="C16" s="395"/>
      <c r="D16" s="396"/>
      <c r="E16" s="35"/>
      <c r="F16" s="138"/>
      <c r="G16" s="54"/>
    </row>
    <row r="17" spans="1:7" s="121" customFormat="1" x14ac:dyDescent="0.25">
      <c r="A17" s="360" t="s">
        <v>135</v>
      </c>
      <c r="B17" s="403"/>
      <c r="C17" s="404" t="s">
        <v>127</v>
      </c>
      <c r="D17" s="405"/>
      <c r="E17" s="406"/>
      <c r="F17" s="407"/>
      <c r="G17" s="408">
        <f>SUBTOTAL(9,G18:G21)</f>
        <v>4234.49</v>
      </c>
    </row>
    <row r="18" spans="1:7" s="121" customFormat="1" ht="25.5" x14ac:dyDescent="0.25">
      <c r="A18" s="47" t="s">
        <v>75</v>
      </c>
      <c r="B18" s="357" t="s">
        <v>248</v>
      </c>
      <c r="C18" s="395" t="s">
        <v>192</v>
      </c>
      <c r="D18" s="396" t="s">
        <v>10</v>
      </c>
      <c r="E18" s="35">
        <v>106.16</v>
      </c>
      <c r="F18" s="212">
        <v>6.7</v>
      </c>
      <c r="G18" s="397">
        <f t="shared" ref="G18:G21" si="0">ROUND(F18*E18,2)</f>
        <v>711.27</v>
      </c>
    </row>
    <row r="19" spans="1:7" s="121" customFormat="1" ht="25.5" x14ac:dyDescent="0.25">
      <c r="A19" s="47" t="s">
        <v>137</v>
      </c>
      <c r="B19" s="357" t="s">
        <v>249</v>
      </c>
      <c r="C19" s="395" t="s">
        <v>193</v>
      </c>
      <c r="D19" s="396" t="s">
        <v>10</v>
      </c>
      <c r="E19" s="35">
        <v>51.34</v>
      </c>
      <c r="F19" s="130">
        <v>8.11</v>
      </c>
      <c r="G19" s="397">
        <f t="shared" si="0"/>
        <v>416.37</v>
      </c>
    </row>
    <row r="20" spans="1:7" s="121" customFormat="1" ht="25.5" x14ac:dyDescent="0.25">
      <c r="A20" s="47" t="s">
        <v>138</v>
      </c>
      <c r="B20" s="357" t="s">
        <v>827</v>
      </c>
      <c r="C20" s="395" t="s">
        <v>902</v>
      </c>
      <c r="D20" s="396" t="s">
        <v>10</v>
      </c>
      <c r="E20" s="35">
        <v>22</v>
      </c>
      <c r="F20" s="130">
        <v>11.79</v>
      </c>
      <c r="G20" s="397">
        <f t="shared" si="0"/>
        <v>259.38</v>
      </c>
    </row>
    <row r="21" spans="1:7" s="121" customFormat="1" ht="25.5" x14ac:dyDescent="0.25">
      <c r="A21" s="47" t="s">
        <v>408</v>
      </c>
      <c r="B21" s="357" t="s">
        <v>831</v>
      </c>
      <c r="C21" s="395" t="s">
        <v>903</v>
      </c>
      <c r="D21" s="396" t="s">
        <v>10</v>
      </c>
      <c r="E21" s="35">
        <v>17.78</v>
      </c>
      <c r="F21" s="130">
        <v>160.15</v>
      </c>
      <c r="G21" s="397">
        <f t="shared" si="0"/>
        <v>2847.47</v>
      </c>
    </row>
    <row r="22" spans="1:7" s="121" customFormat="1" x14ac:dyDescent="0.25">
      <c r="A22" s="89"/>
      <c r="B22" s="90"/>
      <c r="C22" s="93"/>
      <c r="D22" s="94"/>
      <c r="E22" s="77"/>
      <c r="F22" s="143"/>
      <c r="G22" s="359"/>
    </row>
    <row r="23" spans="1:7" s="121" customFormat="1" x14ac:dyDescent="0.25">
      <c r="A23" s="360" t="s">
        <v>139</v>
      </c>
      <c r="B23" s="403"/>
      <c r="C23" s="404" t="s">
        <v>161</v>
      </c>
      <c r="D23" s="405"/>
      <c r="E23" s="406"/>
      <c r="F23" s="407"/>
      <c r="G23" s="408">
        <f>SUBTOTAL(9,G24:G28)</f>
        <v>6223.11</v>
      </c>
    </row>
    <row r="24" spans="1:7" s="121" customFormat="1" x14ac:dyDescent="0.25">
      <c r="A24" s="47" t="s">
        <v>140</v>
      </c>
      <c r="B24" s="357" t="s">
        <v>250</v>
      </c>
      <c r="C24" s="395" t="s">
        <v>116</v>
      </c>
      <c r="D24" s="396" t="s">
        <v>5</v>
      </c>
      <c r="E24" s="35">
        <v>89.5</v>
      </c>
      <c r="F24" s="212">
        <v>2.82</v>
      </c>
      <c r="G24" s="397">
        <f t="shared" ref="G24:G28" si="1">ROUND(F24*E24,2)</f>
        <v>252.39</v>
      </c>
    </row>
    <row r="25" spans="1:7" s="121" customFormat="1" ht="38.25" x14ac:dyDescent="0.25">
      <c r="A25" s="47" t="s">
        <v>141</v>
      </c>
      <c r="B25" s="357" t="s">
        <v>25</v>
      </c>
      <c r="C25" s="395" t="s">
        <v>746</v>
      </c>
      <c r="D25" s="396" t="s">
        <v>10</v>
      </c>
      <c r="E25" s="35">
        <v>104.82000000000001</v>
      </c>
      <c r="F25" s="130">
        <v>13.91</v>
      </c>
      <c r="G25" s="397">
        <f t="shared" si="1"/>
        <v>1458.05</v>
      </c>
    </row>
    <row r="26" spans="1:7" s="121" customFormat="1" ht="25.5" x14ac:dyDescent="0.25">
      <c r="A26" s="47" t="s">
        <v>142</v>
      </c>
      <c r="B26" s="357" t="s">
        <v>98</v>
      </c>
      <c r="C26" s="395" t="s">
        <v>262</v>
      </c>
      <c r="D26" s="396" t="s">
        <v>10</v>
      </c>
      <c r="E26" s="35">
        <v>39.78</v>
      </c>
      <c r="F26" s="130">
        <v>13.4</v>
      </c>
      <c r="G26" s="397">
        <f t="shared" si="1"/>
        <v>533.04999999999995</v>
      </c>
    </row>
    <row r="27" spans="1:7" s="121" customFormat="1" x14ac:dyDescent="0.25">
      <c r="A27" s="47" t="s">
        <v>865</v>
      </c>
      <c r="B27" s="357" t="s">
        <v>837</v>
      </c>
      <c r="C27" s="395" t="s">
        <v>110</v>
      </c>
      <c r="D27" s="396" t="s">
        <v>10</v>
      </c>
      <c r="E27" s="35">
        <v>132.25</v>
      </c>
      <c r="F27" s="130">
        <v>1.51</v>
      </c>
      <c r="G27" s="397">
        <f t="shared" si="1"/>
        <v>199.7</v>
      </c>
    </row>
    <row r="28" spans="1:7" s="121" customFormat="1" ht="25.5" x14ac:dyDescent="0.25">
      <c r="A28" s="47" t="s">
        <v>1359</v>
      </c>
      <c r="B28" s="357" t="s">
        <v>325</v>
      </c>
      <c r="C28" s="395" t="s">
        <v>39</v>
      </c>
      <c r="D28" s="396" t="s">
        <v>13</v>
      </c>
      <c r="E28" s="35">
        <v>2779.35</v>
      </c>
      <c r="F28" s="130">
        <v>1.36</v>
      </c>
      <c r="G28" s="397">
        <f t="shared" si="1"/>
        <v>3779.92</v>
      </c>
    </row>
    <row r="29" spans="1:7" s="121" customFormat="1" x14ac:dyDescent="0.25">
      <c r="A29" s="398"/>
      <c r="B29" s="399"/>
      <c r="C29" s="400"/>
      <c r="D29" s="399"/>
      <c r="E29" s="401"/>
      <c r="F29" s="145"/>
      <c r="G29" s="337"/>
    </row>
    <row r="30" spans="1:7" s="121" customFormat="1" x14ac:dyDescent="0.25">
      <c r="A30" s="356" t="s">
        <v>77</v>
      </c>
      <c r="B30" s="409"/>
      <c r="C30" s="410" t="s">
        <v>106</v>
      </c>
      <c r="D30" s="411"/>
      <c r="E30" s="402"/>
      <c r="F30" s="393"/>
      <c r="G30" s="394">
        <f>SUBTOTAL(9,G31:G33)</f>
        <v>12587.09</v>
      </c>
    </row>
    <row r="31" spans="1:7" s="121" customFormat="1" ht="25.5" x14ac:dyDescent="0.25">
      <c r="A31" s="47" t="s">
        <v>14</v>
      </c>
      <c r="B31" s="357" t="s">
        <v>251</v>
      </c>
      <c r="C31" s="395" t="s">
        <v>747</v>
      </c>
      <c r="D31" s="396" t="s">
        <v>5</v>
      </c>
      <c r="E31" s="35">
        <v>162.24</v>
      </c>
      <c r="F31" s="212">
        <v>41.91</v>
      </c>
      <c r="G31" s="397">
        <f t="shared" ref="G31:G33" si="2">ROUND(F31*E31,2)</f>
        <v>6799.48</v>
      </c>
    </row>
    <row r="32" spans="1:7" s="121" customFormat="1" ht="25.5" x14ac:dyDescent="0.25">
      <c r="A32" s="45" t="s">
        <v>15</v>
      </c>
      <c r="B32" s="357" t="s">
        <v>27</v>
      </c>
      <c r="C32" s="395" t="s">
        <v>103</v>
      </c>
      <c r="D32" s="396" t="s">
        <v>72</v>
      </c>
      <c r="E32" s="35">
        <v>98.65</v>
      </c>
      <c r="F32" s="130">
        <v>3.77</v>
      </c>
      <c r="G32" s="397">
        <f t="shared" si="2"/>
        <v>371.91</v>
      </c>
    </row>
    <row r="33" spans="1:7" s="121" customFormat="1" x14ac:dyDescent="0.25">
      <c r="A33" s="45" t="s">
        <v>105</v>
      </c>
      <c r="B33" s="357" t="s">
        <v>1317</v>
      </c>
      <c r="C33" s="395" t="s">
        <v>189</v>
      </c>
      <c r="D33" s="396" t="s">
        <v>61</v>
      </c>
      <c r="E33" s="35">
        <v>1</v>
      </c>
      <c r="F33" s="130">
        <v>5415.7</v>
      </c>
      <c r="G33" s="397">
        <f t="shared" si="2"/>
        <v>5415.7</v>
      </c>
    </row>
    <row r="34" spans="1:7" s="121" customFormat="1" x14ac:dyDescent="0.25">
      <c r="A34" s="110"/>
      <c r="B34" s="111"/>
      <c r="C34" s="112"/>
      <c r="D34" s="111"/>
      <c r="E34" s="51"/>
      <c r="F34" s="362"/>
      <c r="G34" s="114"/>
    </row>
    <row r="35" spans="1:7" s="121" customFormat="1" x14ac:dyDescent="0.25">
      <c r="A35" s="344" t="s">
        <v>90</v>
      </c>
      <c r="B35" s="389"/>
      <c r="C35" s="390" t="s">
        <v>165</v>
      </c>
      <c r="D35" s="391"/>
      <c r="E35" s="402"/>
      <c r="F35" s="393"/>
      <c r="G35" s="394">
        <f>SUBTOTAL(9,G36:G38)</f>
        <v>75659.55</v>
      </c>
    </row>
    <row r="36" spans="1:7" s="121" customFormat="1" ht="25.5" x14ac:dyDescent="0.25">
      <c r="A36" s="412" t="s">
        <v>16</v>
      </c>
      <c r="B36" s="357" t="s">
        <v>67</v>
      </c>
      <c r="C36" s="395" t="s">
        <v>66</v>
      </c>
      <c r="D36" s="396" t="s">
        <v>10</v>
      </c>
      <c r="E36" s="35">
        <v>6.92</v>
      </c>
      <c r="F36" s="136">
        <v>309.36</v>
      </c>
      <c r="G36" s="397">
        <f t="shared" ref="G36:G38" si="3">ROUND(F36*E36,2)</f>
        <v>2140.77</v>
      </c>
    </row>
    <row r="37" spans="1:7" s="121" customFormat="1" ht="25.5" x14ac:dyDescent="0.25">
      <c r="A37" s="412" t="s">
        <v>360</v>
      </c>
      <c r="B37" s="357" t="s">
        <v>252</v>
      </c>
      <c r="C37" s="395" t="s">
        <v>760</v>
      </c>
      <c r="D37" s="396" t="s">
        <v>10</v>
      </c>
      <c r="E37" s="35">
        <v>17.040000000000003</v>
      </c>
      <c r="F37" s="138">
        <v>448.62</v>
      </c>
      <c r="G37" s="397">
        <f t="shared" si="3"/>
        <v>7644.48</v>
      </c>
    </row>
    <row r="38" spans="1:7" s="121" customFormat="1" ht="38.25" x14ac:dyDescent="0.25">
      <c r="A38" s="412" t="s">
        <v>1373</v>
      </c>
      <c r="B38" s="357" t="s">
        <v>904</v>
      </c>
      <c r="C38" s="395" t="s">
        <v>905</v>
      </c>
      <c r="D38" s="396" t="s">
        <v>10</v>
      </c>
      <c r="E38" s="35">
        <v>46.55</v>
      </c>
      <c r="F38" s="138">
        <v>1415.13</v>
      </c>
      <c r="G38" s="397">
        <f t="shared" si="3"/>
        <v>65874.3</v>
      </c>
    </row>
    <row r="39" spans="1:7" s="121" customFormat="1" x14ac:dyDescent="0.25">
      <c r="A39" s="412"/>
      <c r="B39" s="399"/>
      <c r="C39" s="400"/>
      <c r="D39" s="399"/>
      <c r="E39" s="401"/>
      <c r="F39" s="145"/>
      <c r="G39" s="337"/>
    </row>
    <row r="40" spans="1:7" s="121" customFormat="1" x14ac:dyDescent="0.25">
      <c r="A40" s="419" t="s">
        <v>1437</v>
      </c>
      <c r="B40" s="389"/>
      <c r="C40" s="390" t="s">
        <v>1320</v>
      </c>
      <c r="D40" s="391"/>
      <c r="E40" s="402"/>
      <c r="F40" s="393"/>
      <c r="G40" s="394">
        <f>SUBTOTAL(9,G41:G41)</f>
        <v>1853.44</v>
      </c>
    </row>
    <row r="41" spans="1:7" s="121" customFormat="1" x14ac:dyDescent="0.25">
      <c r="A41" s="412" t="s">
        <v>1438</v>
      </c>
      <c r="B41" s="357" t="s">
        <v>19</v>
      </c>
      <c r="C41" s="395" t="s">
        <v>20</v>
      </c>
      <c r="D41" s="396" t="s">
        <v>5</v>
      </c>
      <c r="E41" s="35">
        <v>236.70999999999998</v>
      </c>
      <c r="F41" s="136">
        <v>7.83</v>
      </c>
      <c r="G41" s="397">
        <f t="shared" ref="G41" si="4">ROUND(F41*E41,2)</f>
        <v>1853.44</v>
      </c>
    </row>
    <row r="42" spans="1:7" s="121" customFormat="1" x14ac:dyDescent="0.25">
      <c r="A42" s="412"/>
      <c r="B42" s="116"/>
      <c r="C42" s="117"/>
      <c r="D42" s="118"/>
      <c r="E42" s="77"/>
      <c r="F42" s="140"/>
      <c r="G42" s="359"/>
    </row>
    <row r="43" spans="1:7" s="121" customFormat="1" x14ac:dyDescent="0.25">
      <c r="A43" s="419" t="s">
        <v>1444</v>
      </c>
      <c r="B43" s="389"/>
      <c r="C43" s="390" t="s">
        <v>191</v>
      </c>
      <c r="D43" s="391"/>
      <c r="E43" s="402"/>
      <c r="F43" s="393"/>
      <c r="G43" s="394">
        <f>SUBTOTAL(9,G44:G48)</f>
        <v>30083.1</v>
      </c>
    </row>
    <row r="44" spans="1:7" s="121" customFormat="1" ht="63.75" x14ac:dyDescent="0.25">
      <c r="A44" s="412" t="s">
        <v>1445</v>
      </c>
      <c r="B44" s="357" t="s">
        <v>1326</v>
      </c>
      <c r="C44" s="395" t="s">
        <v>1327</v>
      </c>
      <c r="D44" s="396" t="s">
        <v>22</v>
      </c>
      <c r="E44" s="35">
        <v>140</v>
      </c>
      <c r="F44" s="136">
        <v>149</v>
      </c>
      <c r="G44" s="397">
        <f t="shared" ref="G44:G48" si="5">ROUND(F44*E44,2)</f>
        <v>20860</v>
      </c>
    </row>
    <row r="45" spans="1:7" s="121" customFormat="1" ht="38.25" x14ac:dyDescent="0.25">
      <c r="A45" s="412" t="s">
        <v>1446</v>
      </c>
      <c r="B45" s="357" t="s">
        <v>906</v>
      </c>
      <c r="C45" s="395" t="s">
        <v>907</v>
      </c>
      <c r="D45" s="396" t="s">
        <v>22</v>
      </c>
      <c r="E45" s="35">
        <v>30</v>
      </c>
      <c r="F45" s="136">
        <v>21.8</v>
      </c>
      <c r="G45" s="397">
        <f t="shared" si="5"/>
        <v>654</v>
      </c>
    </row>
    <row r="46" spans="1:7" s="121" customFormat="1" ht="38.25" x14ac:dyDescent="0.25">
      <c r="A46" s="412" t="s">
        <v>1447</v>
      </c>
      <c r="B46" s="19" t="s">
        <v>123</v>
      </c>
      <c r="C46" s="15" t="s">
        <v>756</v>
      </c>
      <c r="D46" s="30" t="s">
        <v>5</v>
      </c>
      <c r="E46" s="35">
        <v>150</v>
      </c>
      <c r="F46" s="138">
        <v>39.21</v>
      </c>
      <c r="G46" s="397">
        <f t="shared" si="5"/>
        <v>5881.5</v>
      </c>
    </row>
    <row r="47" spans="1:7" s="121" customFormat="1" ht="38.25" x14ac:dyDescent="0.25">
      <c r="A47" s="412" t="s">
        <v>1448</v>
      </c>
      <c r="B47" s="357" t="s">
        <v>190</v>
      </c>
      <c r="C47" s="395" t="s">
        <v>272</v>
      </c>
      <c r="D47" s="396" t="s">
        <v>10</v>
      </c>
      <c r="E47" s="35">
        <v>10</v>
      </c>
      <c r="F47" s="136">
        <v>64.16</v>
      </c>
      <c r="G47" s="397">
        <f t="shared" si="5"/>
        <v>641.6</v>
      </c>
    </row>
    <row r="48" spans="1:7" s="121" customFormat="1" ht="25.5" x14ac:dyDescent="0.25">
      <c r="A48" s="412" t="s">
        <v>1462</v>
      </c>
      <c r="B48" s="357" t="s">
        <v>908</v>
      </c>
      <c r="C48" s="395" t="s">
        <v>909</v>
      </c>
      <c r="D48" s="396" t="s">
        <v>5</v>
      </c>
      <c r="E48" s="35">
        <v>50</v>
      </c>
      <c r="F48" s="136">
        <v>40.92</v>
      </c>
      <c r="G48" s="397">
        <f t="shared" si="5"/>
        <v>2046</v>
      </c>
    </row>
    <row r="49" spans="1:7" s="121" customFormat="1" x14ac:dyDescent="0.25">
      <c r="A49" s="412"/>
      <c r="B49" s="361"/>
      <c r="C49" s="502"/>
      <c r="D49" s="503"/>
      <c r="E49" s="51"/>
      <c r="F49" s="139"/>
      <c r="G49" s="504"/>
    </row>
    <row r="50" spans="1:7" s="121" customFormat="1" x14ac:dyDescent="0.25">
      <c r="A50" s="389" t="s">
        <v>1449</v>
      </c>
      <c r="B50" s="389"/>
      <c r="C50" s="390" t="s">
        <v>236</v>
      </c>
      <c r="D50" s="391"/>
      <c r="E50" s="402"/>
      <c r="F50" s="393"/>
      <c r="G50" s="394">
        <f>SUBTOTAL(9,G51:G52)</f>
        <v>5552.04</v>
      </c>
    </row>
    <row r="51" spans="1:7" s="121" customFormat="1" ht="25.5" x14ac:dyDescent="0.25">
      <c r="A51" s="412" t="s">
        <v>1450</v>
      </c>
      <c r="B51" s="357" t="s">
        <v>281</v>
      </c>
      <c r="C51" s="395" t="s">
        <v>910</v>
      </c>
      <c r="D51" s="396" t="s">
        <v>60</v>
      </c>
      <c r="E51" s="35">
        <v>907.98</v>
      </c>
      <c r="F51" s="136">
        <v>5.54</v>
      </c>
      <c r="G51" s="397">
        <f t="shared" ref="G51:G52" si="6">ROUND(F51*E51,2)</f>
        <v>5030.21</v>
      </c>
    </row>
    <row r="52" spans="1:7" s="121" customFormat="1" ht="38.25" x14ac:dyDescent="0.25">
      <c r="A52" s="412" t="s">
        <v>1451</v>
      </c>
      <c r="B52" s="357" t="s">
        <v>238</v>
      </c>
      <c r="C52" s="395" t="s">
        <v>293</v>
      </c>
      <c r="D52" s="396" t="s">
        <v>24</v>
      </c>
      <c r="E52" s="35">
        <v>1</v>
      </c>
      <c r="F52" s="138">
        <v>521.83000000000004</v>
      </c>
      <c r="G52" s="397">
        <f t="shared" si="6"/>
        <v>521.83000000000004</v>
      </c>
    </row>
    <row r="53" spans="1:7" s="121" customFormat="1" x14ac:dyDescent="0.25">
      <c r="A53" s="412"/>
      <c r="B53" s="413"/>
      <c r="C53" s="414"/>
      <c r="D53" s="415"/>
      <c r="E53" s="77"/>
      <c r="F53" s="140"/>
      <c r="G53" s="416"/>
    </row>
    <row r="54" spans="1:7" s="121" customFormat="1" x14ac:dyDescent="0.25">
      <c r="A54" s="389" t="s">
        <v>1463</v>
      </c>
      <c r="B54" s="389"/>
      <c r="C54" s="390" t="s">
        <v>237</v>
      </c>
      <c r="D54" s="391"/>
      <c r="E54" s="402"/>
      <c r="F54" s="393"/>
      <c r="G54" s="394">
        <f>SUBTOTAL(9,G55:G57)</f>
        <v>14659.18</v>
      </c>
    </row>
    <row r="55" spans="1:7" s="121" customFormat="1" ht="38.25" x14ac:dyDescent="0.25">
      <c r="A55" s="412" t="s">
        <v>1464</v>
      </c>
      <c r="B55" s="357" t="s">
        <v>348</v>
      </c>
      <c r="C55" s="395" t="s">
        <v>349</v>
      </c>
      <c r="D55" s="396" t="s">
        <v>24</v>
      </c>
      <c r="E55" s="35">
        <v>10</v>
      </c>
      <c r="F55" s="136">
        <v>85.28</v>
      </c>
      <c r="G55" s="397">
        <f t="shared" ref="G55:G57" si="7">ROUND(F55*E55,2)</f>
        <v>852.8</v>
      </c>
    </row>
    <row r="56" spans="1:7" s="121" customFormat="1" ht="38.25" x14ac:dyDescent="0.25">
      <c r="A56" s="412" t="s">
        <v>1465</v>
      </c>
      <c r="B56" s="357" t="s">
        <v>339</v>
      </c>
      <c r="C56" s="395" t="s">
        <v>765</v>
      </c>
      <c r="D56" s="396" t="s">
        <v>24</v>
      </c>
      <c r="E56" s="35">
        <v>2</v>
      </c>
      <c r="F56" s="138">
        <v>1889.4</v>
      </c>
      <c r="G56" s="397">
        <f t="shared" si="7"/>
        <v>3778.8</v>
      </c>
    </row>
    <row r="57" spans="1:7" s="121" customFormat="1" ht="38.25" x14ac:dyDescent="0.25">
      <c r="A57" s="412" t="s">
        <v>1466</v>
      </c>
      <c r="B57" s="357" t="s">
        <v>313</v>
      </c>
      <c r="C57" s="395" t="s">
        <v>294</v>
      </c>
      <c r="D57" s="396" t="s">
        <v>24</v>
      </c>
      <c r="E57" s="35">
        <v>1</v>
      </c>
      <c r="F57" s="138">
        <v>10027.58</v>
      </c>
      <c r="G57" s="397">
        <f t="shared" si="7"/>
        <v>10027.58</v>
      </c>
    </row>
    <row r="58" spans="1:7" s="121" customFormat="1" x14ac:dyDescent="0.25">
      <c r="A58" s="412"/>
      <c r="B58" s="413"/>
      <c r="C58" s="414"/>
      <c r="D58" s="415"/>
      <c r="E58" s="77"/>
      <c r="F58" s="140"/>
      <c r="G58" s="416"/>
    </row>
    <row r="59" spans="1:7" s="121" customFormat="1" x14ac:dyDescent="0.25">
      <c r="A59" s="389" t="s">
        <v>1467</v>
      </c>
      <c r="B59" s="389"/>
      <c r="C59" s="390" t="s">
        <v>111</v>
      </c>
      <c r="D59" s="391"/>
      <c r="E59" s="402"/>
      <c r="F59" s="393"/>
      <c r="G59" s="394">
        <f>SUBTOTAL(9,G60:G68)</f>
        <v>26655.870000000006</v>
      </c>
    </row>
    <row r="60" spans="1:7" s="121" customFormat="1" ht="38.25" x14ac:dyDescent="0.25">
      <c r="A60" s="412" t="s">
        <v>1468</v>
      </c>
      <c r="B60" s="357" t="s">
        <v>350</v>
      </c>
      <c r="C60" s="395" t="s">
        <v>911</v>
      </c>
      <c r="D60" s="396" t="s">
        <v>24</v>
      </c>
      <c r="E60" s="35">
        <v>1</v>
      </c>
      <c r="F60" s="136">
        <v>314.07</v>
      </c>
      <c r="G60" s="397">
        <f t="shared" ref="G60:G68" si="8">ROUND(F60*E60,2)</f>
        <v>314.07</v>
      </c>
    </row>
    <row r="61" spans="1:7" s="121" customFormat="1" ht="38.25" x14ac:dyDescent="0.25">
      <c r="A61" s="412" t="s">
        <v>1469</v>
      </c>
      <c r="B61" s="357" t="s">
        <v>28</v>
      </c>
      <c r="C61" s="395" t="s">
        <v>766</v>
      </c>
      <c r="D61" s="396" t="s">
        <v>24</v>
      </c>
      <c r="E61" s="35">
        <v>1</v>
      </c>
      <c r="F61" s="138">
        <v>3184.1</v>
      </c>
      <c r="G61" s="397">
        <f>ROUND(F61*E61,2)</f>
        <v>3184.1</v>
      </c>
    </row>
    <row r="62" spans="1:7" s="121" customFormat="1" ht="51" x14ac:dyDescent="0.25">
      <c r="A62" s="412" t="s">
        <v>1470</v>
      </c>
      <c r="B62" s="357" t="s">
        <v>152</v>
      </c>
      <c r="C62" s="395" t="s">
        <v>267</v>
      </c>
      <c r="D62" s="396" t="s">
        <v>5</v>
      </c>
      <c r="E62" s="35">
        <v>18.22</v>
      </c>
      <c r="F62" s="138">
        <v>655.44</v>
      </c>
      <c r="G62" s="397">
        <f>ROUND(F62*E62,2)</f>
        <v>11942.12</v>
      </c>
    </row>
    <row r="63" spans="1:7" s="121" customFormat="1" ht="38.25" x14ac:dyDescent="0.25">
      <c r="A63" s="412" t="s">
        <v>1471</v>
      </c>
      <c r="B63" s="357" t="s">
        <v>29</v>
      </c>
      <c r="C63" s="395" t="s">
        <v>268</v>
      </c>
      <c r="D63" s="396" t="s">
        <v>5</v>
      </c>
      <c r="E63" s="35">
        <v>3.5300000000000002</v>
      </c>
      <c r="F63" s="138">
        <v>485.32</v>
      </c>
      <c r="G63" s="397">
        <f>ROUND(F63*E63,2)</f>
        <v>1713.18</v>
      </c>
    </row>
    <row r="64" spans="1:7" s="121" customFormat="1" ht="51" x14ac:dyDescent="0.25">
      <c r="A64" s="412" t="s">
        <v>1472</v>
      </c>
      <c r="B64" s="357" t="s">
        <v>89</v>
      </c>
      <c r="C64" s="395" t="s">
        <v>23</v>
      </c>
      <c r="D64" s="396" t="s">
        <v>22</v>
      </c>
      <c r="E64" s="35">
        <v>18.759999999999998</v>
      </c>
      <c r="F64" s="138">
        <v>99.16</v>
      </c>
      <c r="G64" s="397">
        <f t="shared" si="8"/>
        <v>1860.24</v>
      </c>
    </row>
    <row r="65" spans="1:7" s="121" customFormat="1" ht="51" x14ac:dyDescent="0.25">
      <c r="A65" s="412" t="s">
        <v>1473</v>
      </c>
      <c r="B65" s="357" t="s">
        <v>112</v>
      </c>
      <c r="C65" s="395" t="s">
        <v>266</v>
      </c>
      <c r="D65" s="396" t="s">
        <v>24</v>
      </c>
      <c r="E65" s="35">
        <v>1</v>
      </c>
      <c r="F65" s="138">
        <v>4043.56</v>
      </c>
      <c r="G65" s="397">
        <f t="shared" si="8"/>
        <v>4043.56</v>
      </c>
    </row>
    <row r="66" spans="1:7" s="121" customFormat="1" ht="38.25" x14ac:dyDescent="0.25">
      <c r="A66" s="412" t="s">
        <v>1474</v>
      </c>
      <c r="B66" s="357" t="s">
        <v>113</v>
      </c>
      <c r="C66" s="395" t="s">
        <v>271</v>
      </c>
      <c r="D66" s="396" t="s">
        <v>24</v>
      </c>
      <c r="E66" s="35">
        <v>2</v>
      </c>
      <c r="F66" s="138">
        <v>735.68</v>
      </c>
      <c r="G66" s="397">
        <f t="shared" si="8"/>
        <v>1471.36</v>
      </c>
    </row>
    <row r="67" spans="1:7" s="121" customFormat="1" ht="25.5" x14ac:dyDescent="0.25">
      <c r="A67" s="412" t="s">
        <v>1475</v>
      </c>
      <c r="B67" s="357" t="s">
        <v>343</v>
      </c>
      <c r="C67" s="395" t="s">
        <v>344</v>
      </c>
      <c r="D67" s="396" t="s">
        <v>24</v>
      </c>
      <c r="E67" s="35">
        <v>1</v>
      </c>
      <c r="F67" s="138">
        <v>2034.79</v>
      </c>
      <c r="G67" s="397">
        <f t="shared" si="8"/>
        <v>2034.79</v>
      </c>
    </row>
    <row r="68" spans="1:7" s="121" customFormat="1" ht="25.5" x14ac:dyDescent="0.25">
      <c r="A68" s="412" t="s">
        <v>1476</v>
      </c>
      <c r="B68" s="357" t="s">
        <v>345</v>
      </c>
      <c r="C68" s="395" t="s">
        <v>346</v>
      </c>
      <c r="D68" s="396" t="s">
        <v>5</v>
      </c>
      <c r="E68" s="35">
        <v>0.56999999999999995</v>
      </c>
      <c r="F68" s="138">
        <v>162.19</v>
      </c>
      <c r="G68" s="397">
        <f t="shared" si="8"/>
        <v>92.45</v>
      </c>
    </row>
    <row r="69" spans="1:7" s="121" customFormat="1" x14ac:dyDescent="0.25">
      <c r="A69" s="412"/>
      <c r="B69" s="61"/>
      <c r="C69" s="97"/>
      <c r="D69" s="108"/>
      <c r="E69" s="119"/>
      <c r="F69" s="107"/>
      <c r="G69" s="120"/>
    </row>
    <row r="70" spans="1:7" s="121" customFormat="1" x14ac:dyDescent="0.25">
      <c r="A70" s="389"/>
      <c r="B70" s="389"/>
      <c r="C70" s="422"/>
      <c r="D70" s="419"/>
      <c r="E70" s="421"/>
      <c r="F70" s="421" t="s">
        <v>868</v>
      </c>
      <c r="G70" s="394">
        <f>SUBTOTAL(9,G11:G69)</f>
        <v>178457.86999999997</v>
      </c>
    </row>
  </sheetData>
  <autoFilter ref="A9:G70"/>
  <mergeCells count="9">
    <mergeCell ref="A1:G1"/>
    <mergeCell ref="A2:G2"/>
    <mergeCell ref="A3:G3"/>
    <mergeCell ref="A5:D5"/>
    <mergeCell ref="A6:D6"/>
    <mergeCell ref="G6:G7"/>
    <mergeCell ref="A7:D7"/>
    <mergeCell ref="E5:F5"/>
    <mergeCell ref="E6:F7"/>
  </mergeCells>
  <printOptions horizontalCentered="1"/>
  <pageMargins left="0.78740157480314965" right="0.39370078740157483" top="0.78740157480314965" bottom="0.39370078740157483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117"/>
  <sheetViews>
    <sheetView view="pageBreakPreview" zoomScale="110" zoomScaleSheetLayoutView="110" workbookViewId="0">
      <pane ySplit="9" topLeftCell="A10" activePane="bottomLeft" state="frozen"/>
      <selection activeCell="C23" sqref="C23"/>
      <selection pane="bottomLeft" activeCell="A10" sqref="A10"/>
    </sheetView>
  </sheetViews>
  <sheetFormatPr defaultRowHeight="12.75" x14ac:dyDescent="0.25"/>
  <cols>
    <col min="1" max="1" width="5.7109375" style="3" customWidth="1"/>
    <col min="2" max="2" width="8.7109375" style="20" customWidth="1"/>
    <col min="3" max="3" width="38.7109375" style="73" customWidth="1"/>
    <col min="4" max="4" width="4.85546875" style="3" customWidth="1"/>
    <col min="5" max="5" width="9.5703125" style="146" customWidth="1"/>
    <col min="6" max="6" width="9.7109375" style="146" customWidth="1"/>
    <col min="7" max="7" width="12.5703125" style="146" customWidth="1"/>
    <col min="8" max="16384" width="9.140625" style="3"/>
  </cols>
  <sheetData>
    <row r="1" spans="1:7" s="5" customFormat="1" x14ac:dyDescent="0.25">
      <c r="A1" s="697" t="s">
        <v>70</v>
      </c>
      <c r="B1" s="698"/>
      <c r="C1" s="698"/>
      <c r="D1" s="698"/>
      <c r="E1" s="698"/>
      <c r="F1" s="698"/>
      <c r="G1" s="699"/>
    </row>
    <row r="2" spans="1:7" s="5" customFormat="1" x14ac:dyDescent="0.25">
      <c r="A2" s="700" t="s">
        <v>71</v>
      </c>
      <c r="B2" s="701"/>
      <c r="C2" s="701"/>
      <c r="D2" s="701"/>
      <c r="E2" s="701"/>
      <c r="F2" s="701"/>
      <c r="G2" s="702"/>
    </row>
    <row r="3" spans="1:7" s="5" customFormat="1" x14ac:dyDescent="0.25">
      <c r="A3" s="703" t="s">
        <v>119</v>
      </c>
      <c r="B3" s="704"/>
      <c r="C3" s="704"/>
      <c r="D3" s="704"/>
      <c r="E3" s="704"/>
      <c r="F3" s="704"/>
      <c r="G3" s="705"/>
    </row>
    <row r="4" spans="1:7" s="5" customFormat="1" x14ac:dyDescent="0.25">
      <c r="A4" s="76"/>
      <c r="B4" s="76"/>
      <c r="C4" s="76"/>
      <c r="D4" s="59"/>
      <c r="E4" s="182"/>
      <c r="F4" s="182"/>
      <c r="G4" s="182"/>
    </row>
    <row r="5" spans="1:7" s="5" customFormat="1" ht="15" customHeight="1" x14ac:dyDescent="0.25">
      <c r="A5" s="708" t="s">
        <v>256</v>
      </c>
      <c r="B5" s="709"/>
      <c r="C5" s="709"/>
      <c r="D5" s="710"/>
      <c r="E5" s="731" t="s">
        <v>1361</v>
      </c>
      <c r="F5" s="732"/>
      <c r="G5" s="132" t="s">
        <v>58</v>
      </c>
    </row>
    <row r="6" spans="1:7" s="5" customFormat="1" ht="15" customHeight="1" x14ac:dyDescent="0.25">
      <c r="A6" s="711" t="s">
        <v>1372</v>
      </c>
      <c r="B6" s="712"/>
      <c r="C6" s="712"/>
      <c r="D6" s="713"/>
      <c r="E6" s="717">
        <f>G117</f>
        <v>2667833.0900000012</v>
      </c>
      <c r="F6" s="718"/>
      <c r="G6" s="706" t="str">
        <f>RESUMO!F6</f>
        <v>JUNHO / 2014</v>
      </c>
    </row>
    <row r="7" spans="1:7" s="5" customFormat="1" ht="15" customHeight="1" x14ac:dyDescent="0.25">
      <c r="A7" s="714" t="s">
        <v>1364</v>
      </c>
      <c r="B7" s="715"/>
      <c r="C7" s="715"/>
      <c r="D7" s="716"/>
      <c r="E7" s="719"/>
      <c r="F7" s="720"/>
      <c r="G7" s="707"/>
    </row>
    <row r="8" spans="1:7" s="4" customFormat="1" x14ac:dyDescent="0.25">
      <c r="A8" s="27"/>
      <c r="B8" s="27"/>
      <c r="C8" s="27"/>
      <c r="D8" s="26"/>
      <c r="E8" s="196"/>
      <c r="F8" s="196"/>
      <c r="G8" s="196"/>
    </row>
    <row r="9" spans="1:7" x14ac:dyDescent="0.25">
      <c r="A9" s="66" t="s">
        <v>0</v>
      </c>
      <c r="B9" s="66" t="s">
        <v>65</v>
      </c>
      <c r="C9" s="66" t="s">
        <v>2</v>
      </c>
      <c r="D9" s="657" t="s">
        <v>255</v>
      </c>
      <c r="E9" s="489" t="s">
        <v>84</v>
      </c>
      <c r="F9" s="489" t="s">
        <v>85</v>
      </c>
      <c r="G9" s="489" t="s">
        <v>86</v>
      </c>
    </row>
    <row r="10" spans="1:7" x14ac:dyDescent="0.25">
      <c r="A10" s="349"/>
      <c r="B10" s="352"/>
      <c r="C10" s="351"/>
      <c r="D10" s="352"/>
      <c r="E10" s="428"/>
      <c r="F10" s="428"/>
      <c r="G10" s="429"/>
    </row>
    <row r="11" spans="1:7" customFormat="1" ht="15" x14ac:dyDescent="0.25">
      <c r="A11" s="432" t="s">
        <v>74</v>
      </c>
      <c r="B11" s="409"/>
      <c r="C11" s="410" t="s">
        <v>56</v>
      </c>
      <c r="D11" s="433"/>
      <c r="E11" s="434"/>
      <c r="F11" s="434"/>
      <c r="G11" s="431">
        <f>SUBTOTAL(9,G12:G27)</f>
        <v>46594.729999999996</v>
      </c>
    </row>
    <row r="12" spans="1:7" ht="25.5" x14ac:dyDescent="0.25">
      <c r="A12" s="435" t="s">
        <v>391</v>
      </c>
      <c r="B12" s="357" t="s">
        <v>982</v>
      </c>
      <c r="C12" s="436" t="s">
        <v>156</v>
      </c>
      <c r="D12" s="437" t="s">
        <v>5</v>
      </c>
      <c r="E12" s="35">
        <v>35641</v>
      </c>
      <c r="F12" s="439">
        <v>0.43</v>
      </c>
      <c r="G12" s="440">
        <f>ROUND(F12*E12,2)</f>
        <v>15325.63</v>
      </c>
    </row>
    <row r="13" spans="1:7" customFormat="1" ht="25.5" x14ac:dyDescent="0.25">
      <c r="A13" s="435" t="s">
        <v>6</v>
      </c>
      <c r="B13" s="357" t="s">
        <v>245</v>
      </c>
      <c r="C13" s="436" t="s">
        <v>254</v>
      </c>
      <c r="D13" s="437" t="s">
        <v>5</v>
      </c>
      <c r="E13" s="35">
        <v>384.27</v>
      </c>
      <c r="F13" s="439">
        <v>2.0299999999999998</v>
      </c>
      <c r="G13" s="440">
        <f t="shared" ref="G13:G16" si="0">ROUND(F13*E13,2)</f>
        <v>780.07</v>
      </c>
    </row>
    <row r="14" spans="1:7" s="121" customFormat="1" ht="25.5" x14ac:dyDescent="0.25">
      <c r="A14" s="435" t="s">
        <v>92</v>
      </c>
      <c r="B14" s="357" t="s">
        <v>7</v>
      </c>
      <c r="C14" s="436" t="s">
        <v>47</v>
      </c>
      <c r="D14" s="437" t="s">
        <v>5</v>
      </c>
      <c r="E14" s="35">
        <v>35641</v>
      </c>
      <c r="F14" s="439">
        <v>0.48</v>
      </c>
      <c r="G14" s="440">
        <f t="shared" si="0"/>
        <v>17107.68</v>
      </c>
    </row>
    <row r="15" spans="1:7" ht="25.5" x14ac:dyDescent="0.25">
      <c r="A15" s="435" t="s">
        <v>1318</v>
      </c>
      <c r="B15" s="357" t="s">
        <v>246</v>
      </c>
      <c r="C15" s="436" t="s">
        <v>247</v>
      </c>
      <c r="D15" s="437" t="s">
        <v>5</v>
      </c>
      <c r="E15" s="35">
        <v>1753.8</v>
      </c>
      <c r="F15" s="439">
        <v>5.82</v>
      </c>
      <c r="G15" s="440">
        <f t="shared" si="0"/>
        <v>10207.120000000001</v>
      </c>
    </row>
    <row r="16" spans="1:7" ht="25.5" x14ac:dyDescent="0.25">
      <c r="A16" s="435" t="s">
        <v>1319</v>
      </c>
      <c r="B16" s="357" t="s">
        <v>40</v>
      </c>
      <c r="C16" s="436" t="s">
        <v>743</v>
      </c>
      <c r="D16" s="437" t="s">
        <v>22</v>
      </c>
      <c r="E16" s="35">
        <v>108</v>
      </c>
      <c r="F16" s="439">
        <v>3.48</v>
      </c>
      <c r="G16" s="440">
        <f t="shared" si="0"/>
        <v>375.84</v>
      </c>
    </row>
    <row r="17" spans="1:7" x14ac:dyDescent="0.25">
      <c r="A17" s="441"/>
      <c r="B17" s="442"/>
      <c r="C17" s="443"/>
      <c r="D17" s="442" t="s">
        <v>1358</v>
      </c>
      <c r="E17" s="444">
        <v>73420.069999999992</v>
      </c>
      <c r="F17" s="444"/>
      <c r="G17" s="445"/>
    </row>
    <row r="18" spans="1:7" x14ac:dyDescent="0.25">
      <c r="A18" s="432" t="s">
        <v>75</v>
      </c>
      <c r="B18" s="409"/>
      <c r="C18" s="410" t="s">
        <v>8</v>
      </c>
      <c r="D18" s="433"/>
      <c r="E18" s="434"/>
      <c r="F18" s="434"/>
      <c r="G18" s="431">
        <f>SUBTOTAL(9,G19:G33)</f>
        <v>1554229.76</v>
      </c>
    </row>
    <row r="19" spans="1:7" x14ac:dyDescent="0.25">
      <c r="A19" s="122"/>
      <c r="B19" s="123"/>
      <c r="C19" s="124"/>
      <c r="D19" s="96"/>
      <c r="E19" s="446"/>
      <c r="F19" s="447"/>
      <c r="G19" s="448"/>
    </row>
    <row r="20" spans="1:7" x14ac:dyDescent="0.25">
      <c r="A20" s="449" t="s">
        <v>135</v>
      </c>
      <c r="B20" s="450"/>
      <c r="C20" s="404" t="s">
        <v>126</v>
      </c>
      <c r="D20" s="405"/>
      <c r="E20" s="451"/>
      <c r="F20" s="452"/>
      <c r="G20" s="453">
        <f>SUBTOTAL(9,G21)</f>
        <v>2286.14</v>
      </c>
    </row>
    <row r="21" spans="1:7" ht="25.5" x14ac:dyDescent="0.25">
      <c r="A21" s="56" t="s">
        <v>136</v>
      </c>
      <c r="B21" s="357" t="s">
        <v>260</v>
      </c>
      <c r="C21" s="436" t="s">
        <v>741</v>
      </c>
      <c r="D21" s="437" t="s">
        <v>10</v>
      </c>
      <c r="E21" s="35">
        <v>80.3</v>
      </c>
      <c r="F21" s="439">
        <v>28.47</v>
      </c>
      <c r="G21" s="440">
        <f>ROUND(F21*E21,2)</f>
        <v>2286.14</v>
      </c>
    </row>
    <row r="22" spans="1:7" x14ac:dyDescent="0.25">
      <c r="A22" s="122"/>
      <c r="B22" s="123"/>
      <c r="C22" s="124"/>
      <c r="D22" s="96"/>
      <c r="E22" s="446"/>
      <c r="F22" s="447"/>
      <c r="G22" s="448">
        <f>SUBTOTAL(9,G23:G26)</f>
        <v>499.28</v>
      </c>
    </row>
    <row r="23" spans="1:7" x14ac:dyDescent="0.25">
      <c r="A23" s="449" t="s">
        <v>139</v>
      </c>
      <c r="B23" s="450"/>
      <c r="C23" s="404" t="s">
        <v>127</v>
      </c>
      <c r="D23" s="405"/>
      <c r="E23" s="451"/>
      <c r="F23" s="452"/>
      <c r="G23" s="453">
        <f>SUBTOTAL(9,G24:G24)</f>
        <v>499.28</v>
      </c>
    </row>
    <row r="24" spans="1:7" customFormat="1" ht="25.5" x14ac:dyDescent="0.25">
      <c r="A24" s="435" t="s">
        <v>140</v>
      </c>
      <c r="B24" s="357" t="s">
        <v>248</v>
      </c>
      <c r="C24" s="436" t="s">
        <v>983</v>
      </c>
      <c r="D24" s="437" t="s">
        <v>10</v>
      </c>
      <c r="E24" s="35">
        <v>74.52</v>
      </c>
      <c r="F24" s="439">
        <v>6.7</v>
      </c>
      <c r="G24" s="440">
        <f>ROUND(F24*E24,2)</f>
        <v>499.28</v>
      </c>
    </row>
    <row r="25" spans="1:7" x14ac:dyDescent="0.25">
      <c r="A25" s="441"/>
      <c r="B25" s="454"/>
      <c r="C25" s="93"/>
      <c r="D25" s="94"/>
      <c r="E25" s="455"/>
      <c r="F25" s="456"/>
      <c r="G25" s="445"/>
    </row>
    <row r="26" spans="1:7" x14ac:dyDescent="0.25">
      <c r="A26" s="449" t="s">
        <v>358</v>
      </c>
      <c r="B26" s="450"/>
      <c r="C26" s="404" t="s">
        <v>161</v>
      </c>
      <c r="D26" s="405"/>
      <c r="E26" s="451"/>
      <c r="F26" s="452"/>
      <c r="G26" s="453">
        <f>SUBTOTAL(9,G27:G33)</f>
        <v>1551444.3399999999</v>
      </c>
    </row>
    <row r="27" spans="1:7" s="5" customFormat="1" x14ac:dyDescent="0.25">
      <c r="A27" s="56" t="s">
        <v>143</v>
      </c>
      <c r="B27" s="28" t="s">
        <v>250</v>
      </c>
      <c r="C27" s="22" t="s">
        <v>116</v>
      </c>
      <c r="D27" s="32" t="s">
        <v>5</v>
      </c>
      <c r="E27" s="35">
        <v>4.5999999999999996</v>
      </c>
      <c r="F27" s="457">
        <v>2.82</v>
      </c>
      <c r="G27" s="458">
        <f t="shared" ref="G27:G33" si="1">ROUND(F27*E27,2)</f>
        <v>12.97</v>
      </c>
    </row>
    <row r="28" spans="1:7" s="5" customFormat="1" ht="25.5" x14ac:dyDescent="0.25">
      <c r="A28" s="56" t="s">
        <v>359</v>
      </c>
      <c r="B28" s="357" t="s">
        <v>98</v>
      </c>
      <c r="C28" s="436" t="s">
        <v>262</v>
      </c>
      <c r="D28" s="437" t="s">
        <v>10</v>
      </c>
      <c r="E28" s="35">
        <v>17820.5</v>
      </c>
      <c r="F28" s="439">
        <v>13.4</v>
      </c>
      <c r="G28" s="440">
        <f t="shared" si="1"/>
        <v>238794.7</v>
      </c>
    </row>
    <row r="29" spans="1:7" s="5" customFormat="1" ht="38.25" x14ac:dyDescent="0.25">
      <c r="A29" s="56" t="s">
        <v>144</v>
      </c>
      <c r="B29" s="28" t="s">
        <v>25</v>
      </c>
      <c r="C29" s="22" t="s">
        <v>746</v>
      </c>
      <c r="D29" s="32" t="s">
        <v>10</v>
      </c>
      <c r="E29" s="35">
        <v>138.26</v>
      </c>
      <c r="F29" s="457">
        <v>13.91</v>
      </c>
      <c r="G29" s="458">
        <f t="shared" si="1"/>
        <v>1923.2</v>
      </c>
    </row>
    <row r="30" spans="1:7" ht="25.5" x14ac:dyDescent="0.25">
      <c r="A30" s="56" t="s">
        <v>145</v>
      </c>
      <c r="B30" s="88" t="s">
        <v>157</v>
      </c>
      <c r="C30" s="87" t="s">
        <v>767</v>
      </c>
      <c r="D30" s="92" t="s">
        <v>10</v>
      </c>
      <c r="E30" s="35">
        <v>17820.5</v>
      </c>
      <c r="F30" s="439">
        <v>1.62</v>
      </c>
      <c r="G30" s="440">
        <f t="shared" si="1"/>
        <v>28869.21</v>
      </c>
    </row>
    <row r="31" spans="1:7" ht="38.25" x14ac:dyDescent="0.25">
      <c r="A31" s="56" t="s">
        <v>146</v>
      </c>
      <c r="B31" s="29" t="s">
        <v>162</v>
      </c>
      <c r="C31" s="22" t="s">
        <v>194</v>
      </c>
      <c r="D31" s="32" t="s">
        <v>10</v>
      </c>
      <c r="E31" s="35">
        <v>4495.3099999999995</v>
      </c>
      <c r="F31" s="457">
        <v>21.24</v>
      </c>
      <c r="G31" s="458">
        <f t="shared" si="1"/>
        <v>95480.38</v>
      </c>
    </row>
    <row r="32" spans="1:7" x14ac:dyDescent="0.25">
      <c r="A32" s="56" t="s">
        <v>368</v>
      </c>
      <c r="B32" s="69" t="s">
        <v>87</v>
      </c>
      <c r="C32" s="22" t="s">
        <v>110</v>
      </c>
      <c r="D32" s="68" t="s">
        <v>10</v>
      </c>
      <c r="E32" s="35">
        <v>17951.259999999998</v>
      </c>
      <c r="F32" s="457">
        <v>1.33</v>
      </c>
      <c r="G32" s="460">
        <f t="shared" si="1"/>
        <v>23875.18</v>
      </c>
    </row>
    <row r="33" spans="1:7" s="5" customFormat="1" ht="25.5" x14ac:dyDescent="0.25">
      <c r="A33" s="56" t="s">
        <v>742</v>
      </c>
      <c r="B33" s="69" t="s">
        <v>325</v>
      </c>
      <c r="C33" s="72" t="s">
        <v>943</v>
      </c>
      <c r="D33" s="69" t="s">
        <v>13</v>
      </c>
      <c r="E33" s="35">
        <v>854771.1</v>
      </c>
      <c r="F33" s="461">
        <v>1.36</v>
      </c>
      <c r="G33" s="460">
        <f t="shared" si="1"/>
        <v>1162488.7</v>
      </c>
    </row>
    <row r="34" spans="1:7" s="5" customFormat="1" x14ac:dyDescent="0.25">
      <c r="A34" s="441"/>
      <c r="B34" s="442"/>
      <c r="C34" s="443"/>
      <c r="D34" s="442"/>
      <c r="E34" s="444"/>
      <c r="F34" s="444"/>
      <c r="G34" s="445"/>
    </row>
    <row r="35" spans="1:7" x14ac:dyDescent="0.25">
      <c r="A35" s="432" t="s">
        <v>77</v>
      </c>
      <c r="B35" s="409"/>
      <c r="C35" s="390" t="s">
        <v>317</v>
      </c>
      <c r="D35" s="433"/>
      <c r="E35" s="434"/>
      <c r="F35" s="434"/>
      <c r="G35" s="431">
        <f>SUBTOTAL(9,G36:G45)</f>
        <v>739336.54000000015</v>
      </c>
    </row>
    <row r="36" spans="1:7" s="5" customFormat="1" ht="25.5" x14ac:dyDescent="0.25">
      <c r="A36" s="115" t="s">
        <v>14</v>
      </c>
      <c r="B36" s="19" t="s">
        <v>252</v>
      </c>
      <c r="C36" s="15" t="s">
        <v>760</v>
      </c>
      <c r="D36" s="30" t="s">
        <v>10</v>
      </c>
      <c r="E36" s="35">
        <v>0.12</v>
      </c>
      <c r="F36" s="138">
        <v>448.62</v>
      </c>
      <c r="G36" s="397">
        <f t="shared" ref="G36:G45" si="2">ROUND(F36*E36,2)</f>
        <v>53.83</v>
      </c>
    </row>
    <row r="37" spans="1:7" ht="38.25" x14ac:dyDescent="0.25">
      <c r="A37" s="115" t="s">
        <v>15</v>
      </c>
      <c r="B37" s="69" t="s">
        <v>88</v>
      </c>
      <c r="C37" s="72" t="s">
        <v>351</v>
      </c>
      <c r="D37" s="69" t="s">
        <v>10</v>
      </c>
      <c r="E37" s="35">
        <v>4.5</v>
      </c>
      <c r="F37" s="461">
        <v>1427.81</v>
      </c>
      <c r="G37" s="460">
        <f t="shared" si="2"/>
        <v>6425.15</v>
      </c>
    </row>
    <row r="38" spans="1:7" ht="38.25" x14ac:dyDescent="0.25">
      <c r="A38" s="115" t="s">
        <v>105</v>
      </c>
      <c r="B38" s="437" t="s">
        <v>904</v>
      </c>
      <c r="C38" s="436" t="s">
        <v>905</v>
      </c>
      <c r="D38" s="437" t="s">
        <v>10</v>
      </c>
      <c r="E38" s="35">
        <v>4.24</v>
      </c>
      <c r="F38" s="439">
        <v>1415.13</v>
      </c>
      <c r="G38" s="440">
        <f t="shared" si="2"/>
        <v>6000.15</v>
      </c>
    </row>
    <row r="39" spans="1:7" ht="25.5" x14ac:dyDescent="0.25">
      <c r="A39" s="115" t="s">
        <v>369</v>
      </c>
      <c r="B39" s="16" t="s">
        <v>319</v>
      </c>
      <c r="C39" s="36" t="s">
        <v>768</v>
      </c>
      <c r="D39" s="13" t="s">
        <v>10</v>
      </c>
      <c r="E39" s="35">
        <v>1753.08</v>
      </c>
      <c r="F39" s="461">
        <v>384.33</v>
      </c>
      <c r="G39" s="460">
        <f t="shared" si="2"/>
        <v>673761.24</v>
      </c>
    </row>
    <row r="40" spans="1:7" ht="25.5" x14ac:dyDescent="0.25">
      <c r="A40" s="115" t="s">
        <v>370</v>
      </c>
      <c r="B40" s="418" t="s">
        <v>318</v>
      </c>
      <c r="C40" s="102" t="s">
        <v>866</v>
      </c>
      <c r="D40" s="396" t="s">
        <v>10</v>
      </c>
      <c r="E40" s="35">
        <v>9.16</v>
      </c>
      <c r="F40" s="469">
        <v>281.57</v>
      </c>
      <c r="G40" s="470">
        <f t="shared" si="2"/>
        <v>2579.1799999999998</v>
      </c>
    </row>
    <row r="41" spans="1:7" ht="25.5" x14ac:dyDescent="0.25">
      <c r="A41" s="115" t="s">
        <v>371</v>
      </c>
      <c r="B41" s="16" t="s">
        <v>63</v>
      </c>
      <c r="C41" s="15" t="s">
        <v>761</v>
      </c>
      <c r="D41" s="13" t="s">
        <v>5</v>
      </c>
      <c r="E41" s="35">
        <v>134.96</v>
      </c>
      <c r="F41" s="462">
        <v>34.049999999999997</v>
      </c>
      <c r="G41" s="463">
        <f t="shared" si="2"/>
        <v>4595.3900000000003</v>
      </c>
    </row>
    <row r="42" spans="1:7" x14ac:dyDescent="0.25">
      <c r="A42" s="115" t="s">
        <v>1374</v>
      </c>
      <c r="B42" s="32" t="s">
        <v>216</v>
      </c>
      <c r="C42" s="22" t="s">
        <v>762</v>
      </c>
      <c r="D42" s="32" t="s">
        <v>5</v>
      </c>
      <c r="E42" s="35">
        <v>4.5</v>
      </c>
      <c r="F42" s="459">
        <v>166.29</v>
      </c>
      <c r="G42" s="463">
        <f t="shared" si="2"/>
        <v>748.31</v>
      </c>
    </row>
    <row r="43" spans="1:7" ht="38.25" x14ac:dyDescent="0.25">
      <c r="A43" s="115" t="s">
        <v>1375</v>
      </c>
      <c r="B43" s="16" t="s">
        <v>320</v>
      </c>
      <c r="C43" s="36" t="s">
        <v>769</v>
      </c>
      <c r="D43" s="13" t="s">
        <v>5</v>
      </c>
      <c r="E43" s="35">
        <v>270</v>
      </c>
      <c r="F43" s="461">
        <v>153.02000000000001</v>
      </c>
      <c r="G43" s="460">
        <f t="shared" si="2"/>
        <v>41315.4</v>
      </c>
    </row>
    <row r="44" spans="1:7" ht="38.25" x14ac:dyDescent="0.25">
      <c r="A44" s="115" t="s">
        <v>1376</v>
      </c>
      <c r="B44" s="16" t="s">
        <v>160</v>
      </c>
      <c r="C44" s="36" t="s">
        <v>748</v>
      </c>
      <c r="D44" s="13" t="s">
        <v>24</v>
      </c>
      <c r="E44" s="35">
        <v>3</v>
      </c>
      <c r="F44" s="461">
        <v>1155.3800000000001</v>
      </c>
      <c r="G44" s="460">
        <f t="shared" si="2"/>
        <v>3466.14</v>
      </c>
    </row>
    <row r="45" spans="1:7" ht="25.5" x14ac:dyDescent="0.25">
      <c r="A45" s="115" t="s">
        <v>1377</v>
      </c>
      <c r="B45" s="31" t="s">
        <v>737</v>
      </c>
      <c r="C45" s="22" t="s">
        <v>738</v>
      </c>
      <c r="D45" s="32" t="s">
        <v>24</v>
      </c>
      <c r="E45" s="35">
        <v>1</v>
      </c>
      <c r="F45" s="457">
        <v>391.75</v>
      </c>
      <c r="G45" s="460">
        <f t="shared" si="2"/>
        <v>391.75</v>
      </c>
    </row>
    <row r="46" spans="1:7" x14ac:dyDescent="0.25">
      <c r="A46" s="115"/>
      <c r="B46" s="442"/>
      <c r="C46" s="443"/>
      <c r="D46" s="442"/>
      <c r="E46" s="444"/>
      <c r="F46" s="444"/>
      <c r="G46" s="445"/>
    </row>
    <row r="47" spans="1:7" x14ac:dyDescent="0.25">
      <c r="A47" s="409" t="s">
        <v>90</v>
      </c>
      <c r="B47" s="409"/>
      <c r="C47" s="390" t="s">
        <v>49</v>
      </c>
      <c r="D47" s="420"/>
      <c r="E47" s="464"/>
      <c r="F47" s="464"/>
      <c r="G47" s="431">
        <f>SUBTOTAL(9,G48:G50)</f>
        <v>16905.25</v>
      </c>
    </row>
    <row r="48" spans="1:7" ht="25.5" x14ac:dyDescent="0.25">
      <c r="A48" s="115" t="s">
        <v>16</v>
      </c>
      <c r="B48" s="624" t="s">
        <v>215</v>
      </c>
      <c r="C48" s="625" t="s">
        <v>770</v>
      </c>
      <c r="D48" s="624" t="s">
        <v>5</v>
      </c>
      <c r="E48" s="626">
        <v>67.5</v>
      </c>
      <c r="F48" s="626">
        <v>201.85</v>
      </c>
      <c r="G48" s="627">
        <f t="shared" ref="G48:G49" si="3">ROUND(F48*E48,2)</f>
        <v>13624.88</v>
      </c>
    </row>
    <row r="49" spans="1:7" ht="25.5" x14ac:dyDescent="0.25">
      <c r="A49" s="115" t="s">
        <v>1434</v>
      </c>
      <c r="B49" s="32" t="s">
        <v>269</v>
      </c>
      <c r="C49" s="15" t="s">
        <v>151</v>
      </c>
      <c r="D49" s="32" t="s">
        <v>5</v>
      </c>
      <c r="E49" s="459">
        <v>51.32</v>
      </c>
      <c r="F49" s="459">
        <v>63.92</v>
      </c>
      <c r="G49" s="471">
        <f t="shared" si="3"/>
        <v>3280.37</v>
      </c>
    </row>
    <row r="50" spans="1:7" x14ac:dyDescent="0.25">
      <c r="A50" s="115"/>
      <c r="B50" s="298"/>
      <c r="C50" s="628"/>
      <c r="D50" s="298"/>
      <c r="E50" s="629"/>
      <c r="F50" s="629"/>
      <c r="G50" s="630"/>
    </row>
    <row r="51" spans="1:7" x14ac:dyDescent="0.25">
      <c r="A51" s="409" t="s">
        <v>1437</v>
      </c>
      <c r="B51" s="409"/>
      <c r="C51" s="390" t="s">
        <v>64</v>
      </c>
      <c r="D51" s="420"/>
      <c r="E51" s="464"/>
      <c r="F51" s="464"/>
      <c r="G51" s="431">
        <f>SUBTOTAL(9,G52:G60)</f>
        <v>104882.4</v>
      </c>
    </row>
    <row r="52" spans="1:7" ht="25.5" x14ac:dyDescent="0.25">
      <c r="A52" s="115" t="s">
        <v>1438</v>
      </c>
      <c r="B52" s="437" t="s">
        <v>67</v>
      </c>
      <c r="C52" s="436" t="s">
        <v>66</v>
      </c>
      <c r="D52" s="437" t="s">
        <v>10</v>
      </c>
      <c r="E52" s="35">
        <v>3.87</v>
      </c>
      <c r="F52" s="439">
        <v>309.36</v>
      </c>
      <c r="G52" s="440">
        <f t="shared" ref="G52:G70" si="4">ROUND(F52*E52,2)</f>
        <v>1197.22</v>
      </c>
    </row>
    <row r="53" spans="1:7" ht="38.25" x14ac:dyDescent="0.25">
      <c r="A53" s="115" t="s">
        <v>1439</v>
      </c>
      <c r="B53" s="28" t="s">
        <v>123</v>
      </c>
      <c r="C53" s="472" t="s">
        <v>756</v>
      </c>
      <c r="D53" s="32" t="s">
        <v>5</v>
      </c>
      <c r="E53" s="35">
        <v>22.41</v>
      </c>
      <c r="F53" s="459">
        <v>39.21</v>
      </c>
      <c r="G53" s="471">
        <f t="shared" si="4"/>
        <v>878.7</v>
      </c>
    </row>
    <row r="54" spans="1:7" ht="25.5" x14ac:dyDescent="0.25">
      <c r="A54" s="115" t="s">
        <v>1440</v>
      </c>
      <c r="B54" s="32" t="s">
        <v>242</v>
      </c>
      <c r="C54" s="22" t="s">
        <v>243</v>
      </c>
      <c r="D54" s="32" t="s">
        <v>5</v>
      </c>
      <c r="E54" s="35">
        <v>20.100000000000001</v>
      </c>
      <c r="F54" s="459">
        <v>20.68</v>
      </c>
      <c r="G54" s="471">
        <f t="shared" si="4"/>
        <v>415.67</v>
      </c>
    </row>
    <row r="55" spans="1:7" ht="25.5" x14ac:dyDescent="0.25">
      <c r="A55" s="115" t="s">
        <v>1441</v>
      </c>
      <c r="B55" s="69" t="s">
        <v>326</v>
      </c>
      <c r="C55" s="72" t="s">
        <v>771</v>
      </c>
      <c r="D55" s="69" t="s">
        <v>5</v>
      </c>
      <c r="E55" s="35">
        <v>20.25</v>
      </c>
      <c r="F55" s="461">
        <v>29.44</v>
      </c>
      <c r="G55" s="460">
        <f t="shared" si="4"/>
        <v>596.16</v>
      </c>
    </row>
    <row r="56" spans="1:7" x14ac:dyDescent="0.25">
      <c r="A56" s="115" t="s">
        <v>1442</v>
      </c>
      <c r="B56" s="32" t="s">
        <v>197</v>
      </c>
      <c r="C56" s="22" t="s">
        <v>198</v>
      </c>
      <c r="D56" s="32" t="s">
        <v>22</v>
      </c>
      <c r="E56" s="35">
        <v>48.38</v>
      </c>
      <c r="F56" s="459">
        <v>4.4000000000000004</v>
      </c>
      <c r="G56" s="471">
        <f t="shared" si="4"/>
        <v>212.87</v>
      </c>
    </row>
    <row r="57" spans="1:7" ht="25.5" x14ac:dyDescent="0.25">
      <c r="A57" s="115" t="s">
        <v>1443</v>
      </c>
      <c r="B57" s="32" t="s">
        <v>218</v>
      </c>
      <c r="C57" s="22" t="s">
        <v>772</v>
      </c>
      <c r="D57" s="32" t="s">
        <v>22</v>
      </c>
      <c r="E57" s="35">
        <v>3.5</v>
      </c>
      <c r="F57" s="459">
        <v>87.37</v>
      </c>
      <c r="G57" s="471">
        <f t="shared" si="4"/>
        <v>305.8</v>
      </c>
    </row>
    <row r="58" spans="1:7" ht="38.25" x14ac:dyDescent="0.25">
      <c r="A58" s="115" t="s">
        <v>1477</v>
      </c>
      <c r="B58" s="16" t="s">
        <v>190</v>
      </c>
      <c r="C58" s="36" t="s">
        <v>272</v>
      </c>
      <c r="D58" s="13" t="s">
        <v>10</v>
      </c>
      <c r="E58" s="35">
        <v>822</v>
      </c>
      <c r="F58" s="462">
        <v>64.16</v>
      </c>
      <c r="G58" s="463">
        <f t="shared" si="4"/>
        <v>52739.519999999997</v>
      </c>
    </row>
    <row r="59" spans="1:7" ht="25.5" x14ac:dyDescent="0.25">
      <c r="A59" s="115" t="s">
        <v>1478</v>
      </c>
      <c r="B59" s="69" t="s">
        <v>321</v>
      </c>
      <c r="C59" s="72" t="s">
        <v>323</v>
      </c>
      <c r="D59" s="69" t="s">
        <v>5</v>
      </c>
      <c r="E59" s="35">
        <v>38521</v>
      </c>
      <c r="F59" s="461">
        <v>1.26</v>
      </c>
      <c r="G59" s="460">
        <f>ROUND(F59*E59,2)</f>
        <v>48536.46</v>
      </c>
    </row>
    <row r="60" spans="1:7" x14ac:dyDescent="0.25">
      <c r="A60" s="115"/>
      <c r="B60" s="96"/>
      <c r="C60" s="124"/>
      <c r="D60" s="96"/>
      <c r="E60" s="51"/>
      <c r="F60" s="446"/>
      <c r="G60" s="632"/>
    </row>
    <row r="61" spans="1:7" x14ac:dyDescent="0.25">
      <c r="A61" s="409">
        <v>6</v>
      </c>
      <c r="B61" s="409"/>
      <c r="C61" s="390" t="s">
        <v>17</v>
      </c>
      <c r="D61" s="420"/>
      <c r="E61" s="464"/>
      <c r="F61" s="464"/>
      <c r="G61" s="431">
        <f>SUBTOTAL(9,G62:G70)</f>
        <v>13992.660000000002</v>
      </c>
    </row>
    <row r="62" spans="1:7" ht="25.5" x14ac:dyDescent="0.25">
      <c r="A62" s="418" t="s">
        <v>1445</v>
      </c>
      <c r="B62" s="418" t="s">
        <v>18</v>
      </c>
      <c r="C62" s="102" t="s">
        <v>867</v>
      </c>
      <c r="D62" s="396" t="s">
        <v>5</v>
      </c>
      <c r="E62" s="35">
        <v>318.3</v>
      </c>
      <c r="F62" s="469">
        <v>4.17</v>
      </c>
      <c r="G62" s="470">
        <f t="shared" si="4"/>
        <v>1327.31</v>
      </c>
    </row>
    <row r="63" spans="1:7" ht="25.5" x14ac:dyDescent="0.25">
      <c r="A63" s="418" t="s">
        <v>1446</v>
      </c>
      <c r="B63" s="16" t="s">
        <v>50</v>
      </c>
      <c r="C63" s="15" t="s">
        <v>763</v>
      </c>
      <c r="D63" s="13" t="s">
        <v>5</v>
      </c>
      <c r="E63" s="35">
        <v>318.3</v>
      </c>
      <c r="F63" s="462">
        <v>18.41</v>
      </c>
      <c r="G63" s="463">
        <f t="shared" si="4"/>
        <v>5859.9</v>
      </c>
    </row>
    <row r="64" spans="1:7" ht="25.5" x14ac:dyDescent="0.25">
      <c r="A64" s="418" t="s">
        <v>1447</v>
      </c>
      <c r="B64" s="69" t="s">
        <v>327</v>
      </c>
      <c r="C64" s="72" t="s">
        <v>773</v>
      </c>
      <c r="D64" s="69" t="s">
        <v>5</v>
      </c>
      <c r="E64" s="35">
        <v>127</v>
      </c>
      <c r="F64" s="462">
        <v>26.39</v>
      </c>
      <c r="G64" s="471">
        <f t="shared" si="4"/>
        <v>3351.53</v>
      </c>
    </row>
    <row r="65" spans="1:7" ht="25.5" x14ac:dyDescent="0.25">
      <c r="A65" s="418" t="s">
        <v>1448</v>
      </c>
      <c r="B65" s="69" t="s">
        <v>328</v>
      </c>
      <c r="C65" s="22" t="s">
        <v>774</v>
      </c>
      <c r="D65" s="32" t="s">
        <v>5</v>
      </c>
      <c r="E65" s="35">
        <v>19</v>
      </c>
      <c r="F65" s="462">
        <v>29.35</v>
      </c>
      <c r="G65" s="471">
        <f t="shared" si="4"/>
        <v>557.65</v>
      </c>
    </row>
    <row r="66" spans="1:7" ht="25.5" x14ac:dyDescent="0.25">
      <c r="A66" s="418" t="s">
        <v>1462</v>
      </c>
      <c r="B66" s="32" t="s">
        <v>214</v>
      </c>
      <c r="C66" s="22" t="s">
        <v>196</v>
      </c>
      <c r="D66" s="32" t="s">
        <v>5</v>
      </c>
      <c r="E66" s="35">
        <v>14</v>
      </c>
      <c r="F66" s="462">
        <v>22.37</v>
      </c>
      <c r="G66" s="471">
        <f t="shared" si="4"/>
        <v>313.18</v>
      </c>
    </row>
    <row r="67" spans="1:7" ht="38.25" x14ac:dyDescent="0.25">
      <c r="A67" s="418" t="s">
        <v>1479</v>
      </c>
      <c r="B67" s="19" t="s">
        <v>244</v>
      </c>
      <c r="C67" s="15" t="s">
        <v>764</v>
      </c>
      <c r="D67" s="30" t="s">
        <v>5</v>
      </c>
      <c r="E67" s="35">
        <v>2.15</v>
      </c>
      <c r="F67" s="462">
        <v>14.78</v>
      </c>
      <c r="G67" s="397">
        <f t="shared" si="4"/>
        <v>31.78</v>
      </c>
    </row>
    <row r="68" spans="1:7" ht="38.25" x14ac:dyDescent="0.25">
      <c r="A68" s="418" t="s">
        <v>1480</v>
      </c>
      <c r="B68" s="32" t="s">
        <v>212</v>
      </c>
      <c r="C68" s="22" t="s">
        <v>1311</v>
      </c>
      <c r="D68" s="32" t="s">
        <v>5</v>
      </c>
      <c r="E68" s="35">
        <v>108</v>
      </c>
      <c r="F68" s="462">
        <v>13.53</v>
      </c>
      <c r="G68" s="471">
        <f t="shared" si="4"/>
        <v>1461.24</v>
      </c>
    </row>
    <row r="69" spans="1:7" ht="38.25" x14ac:dyDescent="0.25">
      <c r="A69" s="418" t="s">
        <v>1481</v>
      </c>
      <c r="B69" s="32" t="s">
        <v>213</v>
      </c>
      <c r="C69" s="22" t="s">
        <v>270</v>
      </c>
      <c r="D69" s="32" t="s">
        <v>5</v>
      </c>
      <c r="E69" s="35">
        <v>49.92</v>
      </c>
      <c r="F69" s="462">
        <v>14.07</v>
      </c>
      <c r="G69" s="471">
        <f t="shared" si="4"/>
        <v>702.37</v>
      </c>
    </row>
    <row r="70" spans="1:7" ht="38.25" x14ac:dyDescent="0.25">
      <c r="A70" s="418" t="s">
        <v>1482</v>
      </c>
      <c r="B70" s="32" t="s">
        <v>53</v>
      </c>
      <c r="C70" s="22" t="s">
        <v>775</v>
      </c>
      <c r="D70" s="32" t="s">
        <v>5</v>
      </c>
      <c r="E70" s="35">
        <v>22.58</v>
      </c>
      <c r="F70" s="462">
        <v>17.170000000000002</v>
      </c>
      <c r="G70" s="471">
        <f t="shared" si="4"/>
        <v>387.7</v>
      </c>
    </row>
    <row r="71" spans="1:7" x14ac:dyDescent="0.25">
      <c r="A71" s="115"/>
      <c r="B71" s="96"/>
      <c r="C71" s="124"/>
      <c r="D71" s="96"/>
      <c r="E71" s="51"/>
      <c r="F71" s="633"/>
      <c r="G71" s="632"/>
    </row>
    <row r="72" spans="1:7" x14ac:dyDescent="0.25">
      <c r="A72" s="674" t="s">
        <v>1449</v>
      </c>
      <c r="B72" s="621"/>
      <c r="C72" s="622" t="s">
        <v>1321</v>
      </c>
      <c r="D72" s="623"/>
      <c r="E72" s="612"/>
      <c r="F72" s="612"/>
      <c r="G72" s="431">
        <f>SUBTOTAL(9,G73:G75)</f>
        <v>575.94000000000005</v>
      </c>
    </row>
    <row r="73" spans="1:7" ht="38.25" x14ac:dyDescent="0.25">
      <c r="A73" s="115" t="s">
        <v>1450</v>
      </c>
      <c r="B73" s="613" t="s">
        <v>984</v>
      </c>
      <c r="C73" s="614" t="s">
        <v>985</v>
      </c>
      <c r="D73" s="615" t="s">
        <v>22</v>
      </c>
      <c r="E73" s="616">
        <v>32</v>
      </c>
      <c r="F73" s="617">
        <v>2.35</v>
      </c>
      <c r="G73" s="618">
        <f t="shared" ref="G73:G76" si="5">ROUND(F73*E73,2)</f>
        <v>75.2</v>
      </c>
    </row>
    <row r="74" spans="1:7" s="5" customFormat="1" ht="38.25" x14ac:dyDescent="0.25">
      <c r="A74" s="115" t="s">
        <v>1451</v>
      </c>
      <c r="B74" s="619" t="s">
        <v>46</v>
      </c>
      <c r="C74" s="72" t="s">
        <v>55</v>
      </c>
      <c r="D74" s="69" t="s">
        <v>22</v>
      </c>
      <c r="E74" s="12">
        <v>119.18</v>
      </c>
      <c r="F74" s="462">
        <v>3.97</v>
      </c>
      <c r="G74" s="460">
        <f t="shared" si="5"/>
        <v>473.14</v>
      </c>
    </row>
    <row r="75" spans="1:7" s="5" customFormat="1" ht="25.5" x14ac:dyDescent="0.25">
      <c r="A75" s="115" t="s">
        <v>1452</v>
      </c>
      <c r="B75" s="619" t="s">
        <v>986</v>
      </c>
      <c r="C75" s="72" t="s">
        <v>987</v>
      </c>
      <c r="D75" s="69" t="s">
        <v>22</v>
      </c>
      <c r="E75" s="12">
        <v>12</v>
      </c>
      <c r="F75" s="462">
        <v>2.2999999999999998</v>
      </c>
      <c r="G75" s="460">
        <f t="shared" si="5"/>
        <v>27.6</v>
      </c>
    </row>
    <row r="76" spans="1:7" s="5" customFormat="1" ht="25.5" x14ac:dyDescent="0.25">
      <c r="A76" s="115" t="s">
        <v>1453</v>
      </c>
      <c r="B76" s="620" t="s">
        <v>1323</v>
      </c>
      <c r="C76" s="436" t="s">
        <v>1324</v>
      </c>
      <c r="D76" s="437" t="s">
        <v>22</v>
      </c>
      <c r="E76" s="12">
        <v>1.8</v>
      </c>
      <c r="F76" s="462">
        <v>4.47</v>
      </c>
      <c r="G76" s="460">
        <f t="shared" si="5"/>
        <v>8.0500000000000007</v>
      </c>
    </row>
    <row r="77" spans="1:7" x14ac:dyDescent="0.25">
      <c r="A77" s="115"/>
      <c r="B77" s="620"/>
      <c r="C77" s="436"/>
      <c r="D77" s="437"/>
      <c r="E77" s="35"/>
      <c r="F77" s="469"/>
      <c r="G77" s="440"/>
    </row>
    <row r="78" spans="1:7" x14ac:dyDescent="0.25">
      <c r="A78" s="420" t="s">
        <v>1463</v>
      </c>
      <c r="B78" s="409"/>
      <c r="C78" s="390" t="s">
        <v>1320</v>
      </c>
      <c r="D78" s="420"/>
      <c r="E78" s="464"/>
      <c r="F78" s="464"/>
      <c r="G78" s="431">
        <f>SUBTOTAL(9,G79:G80)</f>
        <v>12327.63</v>
      </c>
    </row>
    <row r="79" spans="1:7" x14ac:dyDescent="0.25">
      <c r="A79" s="115" t="s">
        <v>1464</v>
      </c>
      <c r="B79" s="16" t="s">
        <v>19</v>
      </c>
      <c r="C79" s="36" t="s">
        <v>20</v>
      </c>
      <c r="D79" s="13" t="s">
        <v>5</v>
      </c>
      <c r="E79" s="35">
        <v>1574.4099999999999</v>
      </c>
      <c r="F79" s="457">
        <v>7.83</v>
      </c>
      <c r="G79" s="460">
        <f t="shared" ref="G79" si="6">ROUND(F79*E79,2)</f>
        <v>12327.63</v>
      </c>
    </row>
    <row r="80" spans="1:7" x14ac:dyDescent="0.25">
      <c r="A80" s="115"/>
      <c r="B80" s="418"/>
      <c r="C80" s="395"/>
      <c r="D80" s="396"/>
      <c r="E80" s="35"/>
      <c r="F80" s="469"/>
      <c r="G80" s="470"/>
    </row>
    <row r="81" spans="1:7" x14ac:dyDescent="0.25">
      <c r="A81" s="420" t="s">
        <v>1467</v>
      </c>
      <c r="B81" s="409"/>
      <c r="C81" s="390" t="s">
        <v>51</v>
      </c>
      <c r="D81" s="420"/>
      <c r="E81" s="464"/>
      <c r="F81" s="464"/>
      <c r="G81" s="431">
        <f>SUBTOTAL(9,G82:G91)</f>
        <v>17272.45</v>
      </c>
    </row>
    <row r="82" spans="1:7" ht="25.5" x14ac:dyDescent="0.25">
      <c r="A82" s="115" t="s">
        <v>1468</v>
      </c>
      <c r="B82" s="92" t="s">
        <v>217</v>
      </c>
      <c r="C82" s="87" t="s">
        <v>776</v>
      </c>
      <c r="D82" s="92" t="s">
        <v>22</v>
      </c>
      <c r="E82" s="35">
        <v>7.5</v>
      </c>
      <c r="F82" s="462">
        <v>87.37</v>
      </c>
      <c r="G82" s="465">
        <f t="shared" ref="G82:G91" si="7">ROUND(F82*E82,2)</f>
        <v>655.28</v>
      </c>
    </row>
    <row r="83" spans="1:7" ht="38.25" x14ac:dyDescent="0.25">
      <c r="A83" s="115" t="s">
        <v>1469</v>
      </c>
      <c r="B83" s="32" t="s">
        <v>210</v>
      </c>
      <c r="C83" s="22" t="s">
        <v>211</v>
      </c>
      <c r="D83" s="32" t="s">
        <v>5</v>
      </c>
      <c r="E83" s="35">
        <v>0.9</v>
      </c>
      <c r="F83" s="462">
        <v>307.98</v>
      </c>
      <c r="G83" s="471">
        <f t="shared" si="7"/>
        <v>277.18</v>
      </c>
    </row>
    <row r="84" spans="1:7" ht="25.5" x14ac:dyDescent="0.25">
      <c r="A84" s="115" t="s">
        <v>1470</v>
      </c>
      <c r="B84" s="32" t="s">
        <v>208</v>
      </c>
      <c r="C84" s="22" t="s">
        <v>209</v>
      </c>
      <c r="D84" s="32" t="s">
        <v>5</v>
      </c>
      <c r="E84" s="35">
        <v>6.05</v>
      </c>
      <c r="F84" s="462">
        <v>485.34</v>
      </c>
      <c r="G84" s="471">
        <f t="shared" si="7"/>
        <v>2936.31</v>
      </c>
    </row>
    <row r="85" spans="1:7" ht="25.5" x14ac:dyDescent="0.25">
      <c r="A85" s="115" t="s">
        <v>1471</v>
      </c>
      <c r="B85" s="32" t="s">
        <v>300</v>
      </c>
      <c r="C85" s="22" t="s">
        <v>777</v>
      </c>
      <c r="D85" s="32" t="s">
        <v>24</v>
      </c>
      <c r="E85" s="35">
        <v>2</v>
      </c>
      <c r="F85" s="462">
        <v>243.51</v>
      </c>
      <c r="G85" s="471">
        <f t="shared" si="7"/>
        <v>487.02</v>
      </c>
    </row>
    <row r="86" spans="1:7" ht="25.5" x14ac:dyDescent="0.25">
      <c r="A86" s="115" t="s">
        <v>1472</v>
      </c>
      <c r="B86" s="32" t="s">
        <v>299</v>
      </c>
      <c r="C86" s="22" t="s">
        <v>778</v>
      </c>
      <c r="D86" s="32" t="s">
        <v>24</v>
      </c>
      <c r="E86" s="35">
        <v>1</v>
      </c>
      <c r="F86" s="462">
        <v>500.85</v>
      </c>
      <c r="G86" s="471">
        <f t="shared" si="7"/>
        <v>500.85</v>
      </c>
    </row>
    <row r="87" spans="1:7" ht="25.5" x14ac:dyDescent="0.25">
      <c r="A87" s="115" t="s">
        <v>1473</v>
      </c>
      <c r="B87" s="32" t="s">
        <v>181</v>
      </c>
      <c r="C87" s="22" t="s">
        <v>779</v>
      </c>
      <c r="D87" s="32" t="s">
        <v>24</v>
      </c>
      <c r="E87" s="35">
        <v>3</v>
      </c>
      <c r="F87" s="462">
        <v>584.04</v>
      </c>
      <c r="G87" s="471">
        <f t="shared" si="7"/>
        <v>1752.12</v>
      </c>
    </row>
    <row r="88" spans="1:7" ht="38.25" x14ac:dyDescent="0.25">
      <c r="A88" s="115" t="s">
        <v>1474</v>
      </c>
      <c r="B88" s="418" t="s">
        <v>341</v>
      </c>
      <c r="C88" s="395" t="s">
        <v>342</v>
      </c>
      <c r="D88" s="396" t="s">
        <v>5</v>
      </c>
      <c r="E88" s="35">
        <v>2.15</v>
      </c>
      <c r="F88" s="462">
        <v>193.01</v>
      </c>
      <c r="G88" s="397">
        <f t="shared" si="7"/>
        <v>414.97</v>
      </c>
    </row>
    <row r="89" spans="1:7" ht="25.5" x14ac:dyDescent="0.25">
      <c r="A89" s="115" t="s">
        <v>1475</v>
      </c>
      <c r="B89" s="32" t="s">
        <v>207</v>
      </c>
      <c r="C89" s="22" t="s">
        <v>792</v>
      </c>
      <c r="D89" s="32" t="s">
        <v>5</v>
      </c>
      <c r="E89" s="35">
        <v>0.9</v>
      </c>
      <c r="F89" s="462">
        <v>80.33</v>
      </c>
      <c r="G89" s="471">
        <f t="shared" si="7"/>
        <v>72.3</v>
      </c>
    </row>
    <row r="90" spans="1:7" x14ac:dyDescent="0.25">
      <c r="A90" s="115" t="s">
        <v>1476</v>
      </c>
      <c r="B90" s="32" t="s">
        <v>52</v>
      </c>
      <c r="C90" s="22" t="s">
        <v>791</v>
      </c>
      <c r="D90" s="32" t="s">
        <v>5</v>
      </c>
      <c r="E90" s="35">
        <v>6</v>
      </c>
      <c r="F90" s="462">
        <v>104.02</v>
      </c>
      <c r="G90" s="471">
        <f t="shared" si="7"/>
        <v>624.12</v>
      </c>
    </row>
    <row r="91" spans="1:7" ht="38.25" x14ac:dyDescent="0.25">
      <c r="A91" s="115" t="s">
        <v>1483</v>
      </c>
      <c r="B91" s="16" t="s">
        <v>28</v>
      </c>
      <c r="C91" s="36" t="s">
        <v>766</v>
      </c>
      <c r="D91" s="13" t="s">
        <v>24</v>
      </c>
      <c r="E91" s="35">
        <v>3</v>
      </c>
      <c r="F91" s="462">
        <v>3184.1</v>
      </c>
      <c r="G91" s="463">
        <f t="shared" si="7"/>
        <v>9552.2999999999993</v>
      </c>
    </row>
    <row r="92" spans="1:7" x14ac:dyDescent="0.25">
      <c r="A92" s="631"/>
      <c r="B92" s="96"/>
      <c r="C92" s="124"/>
      <c r="D92" s="96"/>
      <c r="E92" s="51"/>
      <c r="F92" s="633"/>
      <c r="G92" s="632"/>
    </row>
    <row r="93" spans="1:7" x14ac:dyDescent="0.25">
      <c r="A93" s="432" t="s">
        <v>62</v>
      </c>
      <c r="B93" s="409"/>
      <c r="C93" s="390" t="s">
        <v>220</v>
      </c>
      <c r="D93" s="420"/>
      <c r="E93" s="464"/>
      <c r="F93" s="464"/>
      <c r="G93" s="431">
        <f>SUBTOTAL(9,G94:G100)</f>
        <v>6381.0400000000009</v>
      </c>
    </row>
    <row r="94" spans="1:7" ht="38.25" x14ac:dyDescent="0.25">
      <c r="A94" s="56" t="s">
        <v>361</v>
      </c>
      <c r="B94" s="92" t="s">
        <v>221</v>
      </c>
      <c r="C94" s="87" t="s">
        <v>308</v>
      </c>
      <c r="D94" s="92" t="s">
        <v>24</v>
      </c>
      <c r="E94" s="35">
        <v>1</v>
      </c>
      <c r="F94" s="462">
        <v>477.91</v>
      </c>
      <c r="G94" s="465">
        <f t="shared" ref="G94:G100" si="8">ROUND(F94*E94,2)</f>
        <v>477.91</v>
      </c>
    </row>
    <row r="95" spans="1:7" ht="38.25" x14ac:dyDescent="0.25">
      <c r="A95" s="56" t="s">
        <v>362</v>
      </c>
      <c r="B95" s="92" t="s">
        <v>309</v>
      </c>
      <c r="C95" s="87" t="s">
        <v>324</v>
      </c>
      <c r="D95" s="92" t="s">
        <v>24</v>
      </c>
      <c r="E95" s="35">
        <v>1</v>
      </c>
      <c r="F95" s="462">
        <v>308.75</v>
      </c>
      <c r="G95" s="465">
        <f t="shared" si="8"/>
        <v>308.75</v>
      </c>
    </row>
    <row r="96" spans="1:7" ht="51" x14ac:dyDescent="0.25">
      <c r="A96" s="56" t="s">
        <v>363</v>
      </c>
      <c r="B96" s="32" t="s">
        <v>200</v>
      </c>
      <c r="C96" s="22" t="s">
        <v>780</v>
      </c>
      <c r="D96" s="32" t="s">
        <v>24</v>
      </c>
      <c r="E96" s="35">
        <v>1</v>
      </c>
      <c r="F96" s="462">
        <v>666.2</v>
      </c>
      <c r="G96" s="471">
        <f t="shared" si="8"/>
        <v>666.2</v>
      </c>
    </row>
    <row r="97" spans="1:7" ht="25.5" x14ac:dyDescent="0.25">
      <c r="A97" s="56" t="s">
        <v>364</v>
      </c>
      <c r="B97" s="32" t="s">
        <v>199</v>
      </c>
      <c r="C97" s="22" t="s">
        <v>781</v>
      </c>
      <c r="D97" s="32" t="s">
        <v>24</v>
      </c>
      <c r="E97" s="35">
        <v>4</v>
      </c>
      <c r="F97" s="462">
        <v>148.69</v>
      </c>
      <c r="G97" s="471">
        <f t="shared" si="8"/>
        <v>594.76</v>
      </c>
    </row>
    <row r="98" spans="1:7" ht="25.5" x14ac:dyDescent="0.25">
      <c r="A98" s="56" t="s">
        <v>365</v>
      </c>
      <c r="B98" s="32" t="s">
        <v>222</v>
      </c>
      <c r="C98" s="22" t="s">
        <v>233</v>
      </c>
      <c r="D98" s="32" t="s">
        <v>24</v>
      </c>
      <c r="E98" s="35">
        <v>1</v>
      </c>
      <c r="F98" s="462">
        <v>3420.47</v>
      </c>
      <c r="G98" s="471">
        <f t="shared" si="8"/>
        <v>3420.47</v>
      </c>
    </row>
    <row r="99" spans="1:7" ht="25.5" x14ac:dyDescent="0.25">
      <c r="A99" s="56" t="s">
        <v>366</v>
      </c>
      <c r="B99" s="32" t="s">
        <v>223</v>
      </c>
      <c r="C99" s="22" t="s">
        <v>782</v>
      </c>
      <c r="D99" s="32" t="s">
        <v>24</v>
      </c>
      <c r="E99" s="35">
        <v>1</v>
      </c>
      <c r="F99" s="462">
        <v>458.81</v>
      </c>
      <c r="G99" s="471">
        <f t="shared" si="8"/>
        <v>458.81</v>
      </c>
    </row>
    <row r="100" spans="1:7" ht="25.5" x14ac:dyDescent="0.25">
      <c r="A100" s="56" t="s">
        <v>367</v>
      </c>
      <c r="B100" s="32" t="s">
        <v>306</v>
      </c>
      <c r="C100" s="22" t="s">
        <v>329</v>
      </c>
      <c r="D100" s="32" t="s">
        <v>83</v>
      </c>
      <c r="E100" s="35">
        <v>1</v>
      </c>
      <c r="F100" s="462">
        <v>454.14</v>
      </c>
      <c r="G100" s="471">
        <f t="shared" si="8"/>
        <v>454.14</v>
      </c>
    </row>
    <row r="101" spans="1:7" x14ac:dyDescent="0.25">
      <c r="A101" s="126"/>
      <c r="B101" s="94"/>
      <c r="C101" s="93"/>
      <c r="D101" s="94"/>
      <c r="E101" s="455"/>
      <c r="F101" s="462"/>
      <c r="G101" s="466"/>
    </row>
    <row r="102" spans="1:7" x14ac:dyDescent="0.25">
      <c r="A102" s="432" t="s">
        <v>1322</v>
      </c>
      <c r="B102" s="409"/>
      <c r="C102" s="390" t="s">
        <v>307</v>
      </c>
      <c r="D102" s="420"/>
      <c r="E102" s="464"/>
      <c r="F102" s="464"/>
      <c r="G102" s="431">
        <f>SUBTOTAL(9,G103:G104)</f>
        <v>13087.28</v>
      </c>
    </row>
    <row r="103" spans="1:7" ht="38.25" x14ac:dyDescent="0.25">
      <c r="A103" s="125" t="s">
        <v>1382</v>
      </c>
      <c r="B103" s="92" t="s">
        <v>339</v>
      </c>
      <c r="C103" s="87" t="s">
        <v>765</v>
      </c>
      <c r="D103" s="92" t="s">
        <v>24</v>
      </c>
      <c r="E103" s="35">
        <v>4</v>
      </c>
      <c r="F103" s="462">
        <v>1889.4</v>
      </c>
      <c r="G103" s="473">
        <f t="shared" ref="G103:G104" si="9">ROUND(F103*E103,2)</f>
        <v>7557.6</v>
      </c>
    </row>
    <row r="104" spans="1:7" ht="38.25" x14ac:dyDescent="0.25">
      <c r="A104" s="125" t="s">
        <v>1383</v>
      </c>
      <c r="B104" s="92" t="s">
        <v>311</v>
      </c>
      <c r="C104" s="87" t="s">
        <v>340</v>
      </c>
      <c r="D104" s="92" t="s">
        <v>24</v>
      </c>
      <c r="E104" s="35">
        <v>1</v>
      </c>
      <c r="F104" s="462">
        <v>5529.68</v>
      </c>
      <c r="G104" s="473">
        <f t="shared" si="9"/>
        <v>5529.68</v>
      </c>
    </row>
    <row r="105" spans="1:7" x14ac:dyDescent="0.25">
      <c r="A105" s="441"/>
      <c r="B105" s="442"/>
      <c r="C105" s="443"/>
      <c r="D105" s="442"/>
      <c r="E105" s="444"/>
      <c r="F105" s="462"/>
      <c r="G105" s="445"/>
    </row>
    <row r="106" spans="1:7" x14ac:dyDescent="0.25">
      <c r="A106" s="432" t="s">
        <v>1384</v>
      </c>
      <c r="B106" s="409"/>
      <c r="C106" s="410" t="s">
        <v>21</v>
      </c>
      <c r="D106" s="433"/>
      <c r="E106" s="434"/>
      <c r="F106" s="434"/>
      <c r="G106" s="431">
        <f>SUBTOTAL(9,G107:G115)</f>
        <v>145037.75</v>
      </c>
    </row>
    <row r="107" spans="1:7" x14ac:dyDescent="0.25">
      <c r="A107" s="125" t="s">
        <v>1385</v>
      </c>
      <c r="B107" s="658" t="s">
        <v>219</v>
      </c>
      <c r="C107" s="87" t="s">
        <v>784</v>
      </c>
      <c r="D107" s="92" t="s">
        <v>22</v>
      </c>
      <c r="E107" s="35">
        <v>4.5</v>
      </c>
      <c r="F107" s="462">
        <v>64.28</v>
      </c>
      <c r="G107" s="465">
        <f t="shared" ref="G107:G115" si="10">ROUND(F107*E107,2)</f>
        <v>289.26</v>
      </c>
    </row>
    <row r="108" spans="1:7" ht="25.5" x14ac:dyDescent="0.25">
      <c r="A108" s="125" t="s">
        <v>1386</v>
      </c>
      <c r="B108" s="32" t="s">
        <v>303</v>
      </c>
      <c r="C108" s="124" t="s">
        <v>304</v>
      </c>
      <c r="D108" s="96" t="s">
        <v>5</v>
      </c>
      <c r="E108" s="35">
        <v>1.94</v>
      </c>
      <c r="F108" s="462">
        <v>283.27999999999997</v>
      </c>
      <c r="G108" s="465">
        <f t="shared" si="10"/>
        <v>549.55999999999995</v>
      </c>
    </row>
    <row r="109" spans="1:7" ht="25.5" x14ac:dyDescent="0.25">
      <c r="A109" s="125" t="s">
        <v>1387</v>
      </c>
      <c r="B109" s="32" t="s">
        <v>301</v>
      </c>
      <c r="C109" s="124" t="s">
        <v>302</v>
      </c>
      <c r="D109" s="96" t="s">
        <v>5</v>
      </c>
      <c r="E109" s="35">
        <v>6.8</v>
      </c>
      <c r="F109" s="462">
        <v>811.28</v>
      </c>
      <c r="G109" s="465">
        <f t="shared" si="10"/>
        <v>5516.7</v>
      </c>
    </row>
    <row r="110" spans="1:7" ht="25.5" x14ac:dyDescent="0.25">
      <c r="A110" s="125" t="s">
        <v>1388</v>
      </c>
      <c r="B110" s="32" t="s">
        <v>26</v>
      </c>
      <c r="C110" s="22" t="s">
        <v>188</v>
      </c>
      <c r="D110" s="32" t="s">
        <v>22</v>
      </c>
      <c r="E110" s="35">
        <v>1672</v>
      </c>
      <c r="F110" s="462">
        <v>34.61</v>
      </c>
      <c r="G110" s="460">
        <f t="shared" si="10"/>
        <v>57867.92</v>
      </c>
    </row>
    <row r="111" spans="1:7" x14ac:dyDescent="0.25">
      <c r="A111" s="125" t="s">
        <v>1389</v>
      </c>
      <c r="B111" s="19" t="s">
        <v>283</v>
      </c>
      <c r="C111" s="36" t="s">
        <v>288</v>
      </c>
      <c r="D111" s="13" t="s">
        <v>24</v>
      </c>
      <c r="E111" s="35">
        <v>624</v>
      </c>
      <c r="F111" s="462">
        <v>60.1</v>
      </c>
      <c r="G111" s="463">
        <f t="shared" si="10"/>
        <v>37502.400000000001</v>
      </c>
    </row>
    <row r="112" spans="1:7" ht="25.5" x14ac:dyDescent="0.25">
      <c r="A112" s="125" t="s">
        <v>1390</v>
      </c>
      <c r="B112" s="32" t="s">
        <v>356</v>
      </c>
      <c r="C112" s="72" t="s">
        <v>357</v>
      </c>
      <c r="D112" s="69" t="s">
        <v>22</v>
      </c>
      <c r="E112" s="35">
        <v>945</v>
      </c>
      <c r="F112" s="462">
        <v>6.5</v>
      </c>
      <c r="G112" s="460">
        <f t="shared" si="10"/>
        <v>6142.5</v>
      </c>
    </row>
    <row r="113" spans="1:7" ht="25.5" x14ac:dyDescent="0.25">
      <c r="A113" s="125" t="s">
        <v>1391</v>
      </c>
      <c r="B113" s="69" t="s">
        <v>195</v>
      </c>
      <c r="C113" s="72" t="s">
        <v>783</v>
      </c>
      <c r="D113" s="69" t="s">
        <v>5</v>
      </c>
      <c r="E113" s="35">
        <v>0.84</v>
      </c>
      <c r="F113" s="462">
        <v>137.56</v>
      </c>
      <c r="G113" s="460">
        <f t="shared" si="10"/>
        <v>115.55</v>
      </c>
    </row>
    <row r="114" spans="1:7" ht="25.5" x14ac:dyDescent="0.25">
      <c r="A114" s="125" t="s">
        <v>1392</v>
      </c>
      <c r="B114" s="69" t="s">
        <v>988</v>
      </c>
      <c r="C114" s="72" t="s">
        <v>989</v>
      </c>
      <c r="D114" s="69" t="s">
        <v>22</v>
      </c>
      <c r="E114" s="35">
        <v>530</v>
      </c>
      <c r="F114" s="461">
        <v>67.61</v>
      </c>
      <c r="G114" s="460">
        <f t="shared" si="10"/>
        <v>35833.300000000003</v>
      </c>
    </row>
    <row r="115" spans="1:7" x14ac:dyDescent="0.25">
      <c r="A115" s="125" t="s">
        <v>1393</v>
      </c>
      <c r="B115" s="16" t="s">
        <v>315</v>
      </c>
      <c r="C115" s="22" t="s">
        <v>316</v>
      </c>
      <c r="D115" s="32" t="s">
        <v>22</v>
      </c>
      <c r="E115" s="35">
        <v>334.4</v>
      </c>
      <c r="F115" s="462">
        <v>3.65</v>
      </c>
      <c r="G115" s="460">
        <f t="shared" si="10"/>
        <v>1220.56</v>
      </c>
    </row>
    <row r="116" spans="1:7" x14ac:dyDescent="0.25">
      <c r="A116" s="105"/>
      <c r="B116" s="106"/>
      <c r="C116" s="97"/>
      <c r="D116" s="108"/>
      <c r="E116" s="474"/>
      <c r="F116" s="475"/>
      <c r="G116" s="476"/>
    </row>
    <row r="117" spans="1:7" x14ac:dyDescent="0.25">
      <c r="A117" s="363"/>
      <c r="B117" s="364"/>
      <c r="C117" s="365"/>
      <c r="D117" s="364"/>
      <c r="E117" s="477"/>
      <c r="F117" s="477" t="s">
        <v>185</v>
      </c>
      <c r="G117" s="478">
        <f>SUBTOTAL(9,G10:G116)</f>
        <v>2667833.0900000012</v>
      </c>
    </row>
  </sheetData>
  <autoFilter ref="A9:G115"/>
  <mergeCells count="9">
    <mergeCell ref="A1:G1"/>
    <mergeCell ref="A2:G2"/>
    <mergeCell ref="A3:G3"/>
    <mergeCell ref="A5:D5"/>
    <mergeCell ref="A6:D6"/>
    <mergeCell ref="G6:G7"/>
    <mergeCell ref="A7:D7"/>
    <mergeCell ref="E5:F5"/>
    <mergeCell ref="E6:F7"/>
  </mergeCells>
  <printOptions horizontalCentered="1"/>
  <pageMargins left="0.78740157480314965" right="0.39370078740157483" top="0.78740157480314965" bottom="0.39370078740157483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29"/>
  <sheetViews>
    <sheetView view="pageBreakPreview" zoomScale="110" zoomScaleSheetLayoutView="110" workbookViewId="0">
      <pane ySplit="9" topLeftCell="A10" activePane="bottomLeft" state="frozen"/>
      <selection activeCell="C23" sqref="C23"/>
      <selection pane="bottomLeft" activeCell="A10" sqref="A10"/>
    </sheetView>
  </sheetViews>
  <sheetFormatPr defaultRowHeight="12.75" x14ac:dyDescent="0.25"/>
  <cols>
    <col min="1" max="1" width="5.7109375" style="291" customWidth="1"/>
    <col min="2" max="2" width="8.7109375" style="291" customWidth="1"/>
    <col min="3" max="3" width="38.7109375" style="291" customWidth="1"/>
    <col min="4" max="4" width="4.85546875" style="291" customWidth="1"/>
    <col min="5" max="7" width="10.7109375" style="154" customWidth="1"/>
    <col min="8" max="16384" width="9.140625" style="155"/>
  </cols>
  <sheetData>
    <row r="1" spans="1:7" s="5" customFormat="1" x14ac:dyDescent="0.25">
      <c r="A1" s="697" t="s">
        <v>70</v>
      </c>
      <c r="B1" s="698"/>
      <c r="C1" s="698"/>
      <c r="D1" s="698"/>
      <c r="E1" s="698"/>
      <c r="F1" s="698"/>
      <c r="G1" s="699"/>
    </row>
    <row r="2" spans="1:7" s="5" customFormat="1" x14ac:dyDescent="0.25">
      <c r="A2" s="700" t="s">
        <v>71</v>
      </c>
      <c r="B2" s="701"/>
      <c r="C2" s="701"/>
      <c r="D2" s="701"/>
      <c r="E2" s="701"/>
      <c r="F2" s="701"/>
      <c r="G2" s="702"/>
    </row>
    <row r="3" spans="1:7" s="5" customFormat="1" x14ac:dyDescent="0.25">
      <c r="A3" s="703" t="s">
        <v>119</v>
      </c>
      <c r="B3" s="704"/>
      <c r="C3" s="704"/>
      <c r="D3" s="704"/>
      <c r="E3" s="704"/>
      <c r="F3" s="704"/>
      <c r="G3" s="705"/>
    </row>
    <row r="4" spans="1:7" s="5" customFormat="1" x14ac:dyDescent="0.25">
      <c r="A4" s="76"/>
      <c r="B4" s="57"/>
      <c r="C4" s="58"/>
      <c r="D4" s="59"/>
      <c r="E4" s="131"/>
      <c r="F4" s="131"/>
      <c r="G4" s="131"/>
    </row>
    <row r="5" spans="1:7" s="5" customFormat="1" ht="15" customHeight="1" x14ac:dyDescent="0.25">
      <c r="A5" s="708" t="s">
        <v>256</v>
      </c>
      <c r="B5" s="709"/>
      <c r="C5" s="709"/>
      <c r="D5" s="710"/>
      <c r="E5" s="721" t="s">
        <v>1365</v>
      </c>
      <c r="F5" s="722"/>
      <c r="G5" s="132" t="s">
        <v>58</v>
      </c>
    </row>
    <row r="6" spans="1:7" s="5" customFormat="1" ht="15" customHeight="1" x14ac:dyDescent="0.25">
      <c r="A6" s="711" t="s">
        <v>1372</v>
      </c>
      <c r="B6" s="712"/>
      <c r="C6" s="712"/>
      <c r="D6" s="713"/>
      <c r="E6" s="723">
        <f>G29</f>
        <v>235996.17</v>
      </c>
      <c r="F6" s="724"/>
      <c r="G6" s="706" t="str">
        <f>RESUMO!F6</f>
        <v>JUNHO / 2014</v>
      </c>
    </row>
    <row r="7" spans="1:7" s="5" customFormat="1" ht="15" customHeight="1" x14ac:dyDescent="0.25">
      <c r="A7" s="714" t="s">
        <v>1366</v>
      </c>
      <c r="B7" s="715"/>
      <c r="C7" s="715"/>
      <c r="D7" s="716"/>
      <c r="E7" s="725"/>
      <c r="F7" s="726"/>
      <c r="G7" s="707"/>
    </row>
    <row r="8" spans="1:7" s="4" customFormat="1" x14ac:dyDescent="0.25">
      <c r="A8" s="27"/>
      <c r="B8" s="24"/>
      <c r="C8" s="25"/>
      <c r="D8" s="26"/>
      <c r="E8" s="147"/>
      <c r="F8" s="133"/>
      <c r="G8" s="148"/>
    </row>
    <row r="9" spans="1:7" s="5" customFormat="1" x14ac:dyDescent="0.25">
      <c r="A9" s="657" t="s">
        <v>0</v>
      </c>
      <c r="B9" s="657" t="s">
        <v>65</v>
      </c>
      <c r="C9" s="44" t="s">
        <v>2</v>
      </c>
      <c r="D9" s="657" t="s">
        <v>255</v>
      </c>
      <c r="E9" s="75" t="s">
        <v>84</v>
      </c>
      <c r="F9" s="75" t="s">
        <v>85</v>
      </c>
      <c r="G9" s="75" t="s">
        <v>86</v>
      </c>
    </row>
    <row r="10" spans="1:7" s="5" customFormat="1" x14ac:dyDescent="0.25">
      <c r="A10" s="110"/>
      <c r="B10" s="111"/>
      <c r="C10" s="112"/>
      <c r="D10" s="111"/>
      <c r="E10" s="113"/>
      <c r="F10" s="362"/>
      <c r="G10" s="114"/>
    </row>
    <row r="11" spans="1:7" s="5" customFormat="1" x14ac:dyDescent="0.25">
      <c r="A11" s="356" t="s">
        <v>74</v>
      </c>
      <c r="B11" s="371"/>
      <c r="C11" s="372" t="s">
        <v>109</v>
      </c>
      <c r="D11" s="373"/>
      <c r="E11" s="387"/>
      <c r="F11" s="375"/>
      <c r="G11" s="376">
        <f>SUBTOTAL(9,G12:G27)</f>
        <v>235996.17</v>
      </c>
    </row>
    <row r="12" spans="1:7" s="5" customFormat="1" x14ac:dyDescent="0.25">
      <c r="A12" s="47" t="s">
        <v>4</v>
      </c>
      <c r="B12" s="357">
        <v>9847</v>
      </c>
      <c r="C12" s="87" t="s">
        <v>846</v>
      </c>
      <c r="D12" s="88" t="s">
        <v>22</v>
      </c>
      <c r="E12" s="35">
        <v>162</v>
      </c>
      <c r="F12" s="212">
        <v>22.96</v>
      </c>
      <c r="G12" s="358">
        <f>ROUND(F12*E12,2)</f>
        <v>3719.52</v>
      </c>
    </row>
    <row r="13" spans="1:7" s="5" customFormat="1" ht="25.5" x14ac:dyDescent="0.25">
      <c r="A13" s="47" t="s">
        <v>6</v>
      </c>
      <c r="B13" s="357">
        <v>9817</v>
      </c>
      <c r="C13" s="87" t="s">
        <v>802</v>
      </c>
      <c r="D13" s="88" t="s">
        <v>22</v>
      </c>
      <c r="E13" s="35">
        <v>774</v>
      </c>
      <c r="F13" s="212">
        <v>12.41</v>
      </c>
      <c r="G13" s="358">
        <f t="shared" ref="G13:G27" si="0">ROUND(F13*E13,2)</f>
        <v>9605.34</v>
      </c>
    </row>
    <row r="14" spans="1:7" s="5" customFormat="1" ht="25.5" x14ac:dyDescent="0.25">
      <c r="A14" s="47" t="s">
        <v>34</v>
      </c>
      <c r="B14" s="357">
        <v>9818</v>
      </c>
      <c r="C14" s="87" t="s">
        <v>803</v>
      </c>
      <c r="D14" s="88" t="s">
        <v>22</v>
      </c>
      <c r="E14" s="35">
        <v>1200</v>
      </c>
      <c r="F14" s="212">
        <v>26.02</v>
      </c>
      <c r="G14" s="358">
        <f t="shared" si="0"/>
        <v>31224</v>
      </c>
    </row>
    <row r="15" spans="1:7" s="5" customFormat="1" ht="25.5" x14ac:dyDescent="0.25">
      <c r="A15" s="47" t="s">
        <v>35</v>
      </c>
      <c r="B15" s="357">
        <v>9819</v>
      </c>
      <c r="C15" s="87" t="s">
        <v>844</v>
      </c>
      <c r="D15" s="88" t="s">
        <v>22</v>
      </c>
      <c r="E15" s="35">
        <v>96</v>
      </c>
      <c r="F15" s="212">
        <v>40.229999999999997</v>
      </c>
      <c r="G15" s="358">
        <f t="shared" si="0"/>
        <v>3862.08</v>
      </c>
    </row>
    <row r="16" spans="1:7" s="5" customFormat="1" ht="25.5" x14ac:dyDescent="0.25">
      <c r="A16" s="47" t="s">
        <v>36</v>
      </c>
      <c r="B16" s="357">
        <v>9825</v>
      </c>
      <c r="C16" s="87" t="s">
        <v>804</v>
      </c>
      <c r="D16" s="88" t="s">
        <v>22</v>
      </c>
      <c r="E16" s="35">
        <v>630</v>
      </c>
      <c r="F16" s="130">
        <v>33.74</v>
      </c>
      <c r="G16" s="358">
        <f t="shared" si="0"/>
        <v>21256.2</v>
      </c>
    </row>
    <row r="17" spans="1:7" s="5" customFormat="1" ht="25.5" x14ac:dyDescent="0.25">
      <c r="A17" s="47" t="s">
        <v>37</v>
      </c>
      <c r="B17" s="357">
        <v>1827</v>
      </c>
      <c r="C17" s="87" t="s">
        <v>847</v>
      </c>
      <c r="D17" s="88" t="s">
        <v>1358</v>
      </c>
      <c r="E17" s="35">
        <v>1</v>
      </c>
      <c r="F17" s="130">
        <v>57.32</v>
      </c>
      <c r="G17" s="358">
        <f t="shared" si="0"/>
        <v>57.32</v>
      </c>
    </row>
    <row r="18" spans="1:7" s="5" customFormat="1" ht="25.5" x14ac:dyDescent="0.25">
      <c r="A18" s="47" t="s">
        <v>1484</v>
      </c>
      <c r="B18" s="357" t="s">
        <v>848</v>
      </c>
      <c r="C18" s="87" t="s">
        <v>849</v>
      </c>
      <c r="D18" s="88" t="s">
        <v>24</v>
      </c>
      <c r="E18" s="35">
        <v>1</v>
      </c>
      <c r="F18" s="130">
        <v>57.36</v>
      </c>
      <c r="G18" s="358">
        <f t="shared" si="0"/>
        <v>57.36</v>
      </c>
    </row>
    <row r="19" spans="1:7" s="5" customFormat="1" ht="25.5" x14ac:dyDescent="0.25">
      <c r="A19" s="47" t="s">
        <v>38</v>
      </c>
      <c r="B19" s="357">
        <v>1858</v>
      </c>
      <c r="C19" s="87" t="s">
        <v>758</v>
      </c>
      <c r="D19" s="88" t="s">
        <v>24</v>
      </c>
      <c r="E19" s="35">
        <v>589</v>
      </c>
      <c r="F19" s="130">
        <v>13.54</v>
      </c>
      <c r="G19" s="358">
        <f t="shared" si="0"/>
        <v>7975.06</v>
      </c>
    </row>
    <row r="20" spans="1:7" s="5" customFormat="1" ht="25.5" x14ac:dyDescent="0.25">
      <c r="A20" s="47" t="s">
        <v>1314</v>
      </c>
      <c r="B20" s="357">
        <v>20095</v>
      </c>
      <c r="C20" s="87" t="s">
        <v>759</v>
      </c>
      <c r="D20" s="88" t="s">
        <v>24</v>
      </c>
      <c r="E20" s="35">
        <v>589</v>
      </c>
      <c r="F20" s="130">
        <v>8.7200000000000006</v>
      </c>
      <c r="G20" s="358">
        <f t="shared" si="0"/>
        <v>5136.08</v>
      </c>
    </row>
    <row r="21" spans="1:7" s="5" customFormat="1" ht="25.5" x14ac:dyDescent="0.25">
      <c r="A21" s="47" t="s">
        <v>1331</v>
      </c>
      <c r="B21" s="357">
        <v>6106</v>
      </c>
      <c r="C21" s="87" t="s">
        <v>845</v>
      </c>
      <c r="D21" s="88" t="s">
        <v>24</v>
      </c>
      <c r="E21" s="35">
        <v>589</v>
      </c>
      <c r="F21" s="130">
        <v>23.64</v>
      </c>
      <c r="G21" s="358">
        <f t="shared" si="0"/>
        <v>13923.96</v>
      </c>
    </row>
    <row r="22" spans="1:7" s="5" customFormat="1" ht="25.5" x14ac:dyDescent="0.25">
      <c r="A22" s="47" t="s">
        <v>1332</v>
      </c>
      <c r="B22" s="357" t="s">
        <v>856</v>
      </c>
      <c r="C22" s="87" t="s">
        <v>857</v>
      </c>
      <c r="D22" s="88" t="s">
        <v>24</v>
      </c>
      <c r="E22" s="35">
        <v>3</v>
      </c>
      <c r="F22" s="130">
        <v>102.19</v>
      </c>
      <c r="G22" s="358">
        <f t="shared" si="0"/>
        <v>306.57</v>
      </c>
    </row>
    <row r="23" spans="1:7" s="5" customFormat="1" ht="25.5" x14ac:dyDescent="0.25">
      <c r="A23" s="47" t="s">
        <v>1333</v>
      </c>
      <c r="B23" s="357" t="s">
        <v>850</v>
      </c>
      <c r="C23" s="87" t="s">
        <v>851</v>
      </c>
      <c r="D23" s="88" t="s">
        <v>24</v>
      </c>
      <c r="E23" s="35">
        <v>1</v>
      </c>
      <c r="F23" s="130">
        <v>93.02</v>
      </c>
      <c r="G23" s="358">
        <f t="shared" si="0"/>
        <v>93.02</v>
      </c>
    </row>
    <row r="24" spans="1:7" s="5" customFormat="1" ht="25.5" x14ac:dyDescent="0.25">
      <c r="A24" s="47" t="s">
        <v>1334</v>
      </c>
      <c r="B24" s="357" t="s">
        <v>852</v>
      </c>
      <c r="C24" s="87" t="s">
        <v>853</v>
      </c>
      <c r="D24" s="88" t="s">
        <v>24</v>
      </c>
      <c r="E24" s="35">
        <v>1</v>
      </c>
      <c r="F24" s="130">
        <v>110.23</v>
      </c>
      <c r="G24" s="358">
        <f t="shared" si="0"/>
        <v>110.23</v>
      </c>
    </row>
    <row r="25" spans="1:7" s="5" customFormat="1" ht="25.5" x14ac:dyDescent="0.25">
      <c r="A25" s="47" t="s">
        <v>1335</v>
      </c>
      <c r="B25" s="357" t="s">
        <v>736</v>
      </c>
      <c r="C25" s="87" t="s">
        <v>800</v>
      </c>
      <c r="D25" s="88" t="s">
        <v>24</v>
      </c>
      <c r="E25" s="35">
        <v>6</v>
      </c>
      <c r="F25" s="130">
        <v>128.56</v>
      </c>
      <c r="G25" s="358">
        <f t="shared" si="0"/>
        <v>771.36</v>
      </c>
    </row>
    <row r="26" spans="1:7" s="5" customFormat="1" x14ac:dyDescent="0.25">
      <c r="A26" s="47" t="s">
        <v>1336</v>
      </c>
      <c r="B26" s="357" t="s">
        <v>854</v>
      </c>
      <c r="C26" s="87" t="s">
        <v>855</v>
      </c>
      <c r="D26" s="88" t="s">
        <v>24</v>
      </c>
      <c r="E26" s="35">
        <v>1</v>
      </c>
      <c r="F26" s="130">
        <v>1963.67</v>
      </c>
      <c r="G26" s="358">
        <f t="shared" si="0"/>
        <v>1963.67</v>
      </c>
    </row>
    <row r="27" spans="1:7" s="5" customFormat="1" ht="25.5" x14ac:dyDescent="0.25">
      <c r="A27" s="47" t="s">
        <v>1337</v>
      </c>
      <c r="B27" s="357">
        <v>6240</v>
      </c>
      <c r="C27" s="87" t="s">
        <v>752</v>
      </c>
      <c r="D27" s="88" t="s">
        <v>24</v>
      </c>
      <c r="E27" s="35">
        <v>229</v>
      </c>
      <c r="F27" s="130">
        <v>593.6</v>
      </c>
      <c r="G27" s="358">
        <f t="shared" si="0"/>
        <v>135934.39999999999</v>
      </c>
    </row>
    <row r="28" spans="1:7" s="5" customFormat="1" x14ac:dyDescent="0.25">
      <c r="A28" s="48"/>
      <c r="B28" s="49"/>
      <c r="C28" s="50"/>
      <c r="D28" s="49"/>
      <c r="E28" s="51"/>
      <c r="F28" s="362"/>
      <c r="G28" s="52"/>
    </row>
    <row r="29" spans="1:7" s="5" customFormat="1" x14ac:dyDescent="0.25">
      <c r="A29" s="367"/>
      <c r="B29" s="368"/>
      <c r="C29" s="369"/>
      <c r="D29" s="368"/>
      <c r="E29" s="370"/>
      <c r="F29" s="370" t="s">
        <v>1313</v>
      </c>
      <c r="G29" s="366">
        <f>SUBTOTAL(9,G11:G28)</f>
        <v>235996.17</v>
      </c>
    </row>
  </sheetData>
  <autoFilter ref="A9:G29"/>
  <mergeCells count="9">
    <mergeCell ref="A1:G1"/>
    <mergeCell ref="A2:G2"/>
    <mergeCell ref="A3:G3"/>
    <mergeCell ref="A5:D5"/>
    <mergeCell ref="A6:D6"/>
    <mergeCell ref="G6:G7"/>
    <mergeCell ref="A7:D7"/>
    <mergeCell ref="E5:F5"/>
    <mergeCell ref="E6:F7"/>
  </mergeCells>
  <printOptions horizontalCentered="1"/>
  <pageMargins left="0.78740157480314965" right="0.39370078740157483" top="0.78740157480314965" bottom="0.39370078740157483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rgb="FF0070C0"/>
  </sheetPr>
  <dimension ref="A1:G80"/>
  <sheetViews>
    <sheetView view="pageBreakPreview" zoomScale="110" zoomScaleSheetLayoutView="110" workbookViewId="0">
      <pane ySplit="9" topLeftCell="A10" activePane="bottomLeft" state="frozen"/>
      <selection activeCell="C23" sqref="C23"/>
      <selection pane="bottomLeft" activeCell="A10" sqref="A10"/>
    </sheetView>
  </sheetViews>
  <sheetFormatPr defaultRowHeight="12.75" x14ac:dyDescent="0.25"/>
  <cols>
    <col min="1" max="1" width="5.7109375" style="10" customWidth="1"/>
    <col min="2" max="2" width="8.7109375" style="10" customWidth="1"/>
    <col min="3" max="3" width="37.5703125" style="10" customWidth="1"/>
    <col min="4" max="4" width="4.85546875" style="10" customWidth="1"/>
    <col min="5" max="6" width="10.7109375" style="41" customWidth="1"/>
    <col min="7" max="7" width="11.5703125" style="41" customWidth="1"/>
    <col min="8" max="16384" width="9.140625" style="10"/>
  </cols>
  <sheetData>
    <row r="1" spans="1:7" s="5" customFormat="1" x14ac:dyDescent="0.25">
      <c r="A1" s="697" t="s">
        <v>70</v>
      </c>
      <c r="B1" s="698"/>
      <c r="C1" s="698"/>
      <c r="D1" s="698"/>
      <c r="E1" s="698"/>
      <c r="F1" s="698"/>
      <c r="G1" s="699"/>
    </row>
    <row r="2" spans="1:7" s="5" customFormat="1" x14ac:dyDescent="0.25">
      <c r="A2" s="700" t="s">
        <v>71</v>
      </c>
      <c r="B2" s="701"/>
      <c r="C2" s="701"/>
      <c r="D2" s="701"/>
      <c r="E2" s="701"/>
      <c r="F2" s="701"/>
      <c r="G2" s="702"/>
    </row>
    <row r="3" spans="1:7" s="5" customFormat="1" x14ac:dyDescent="0.25">
      <c r="A3" s="703" t="s">
        <v>119</v>
      </c>
      <c r="B3" s="704"/>
      <c r="C3" s="704"/>
      <c r="D3" s="704"/>
      <c r="E3" s="704"/>
      <c r="F3" s="704"/>
      <c r="G3" s="705"/>
    </row>
    <row r="4" spans="1:7" s="121" customFormat="1" x14ac:dyDescent="0.25">
      <c r="A4" s="59"/>
      <c r="B4" s="59"/>
      <c r="C4" s="76"/>
      <c r="D4" s="59"/>
      <c r="E4" s="131"/>
      <c r="F4" s="131"/>
      <c r="G4" s="131"/>
    </row>
    <row r="5" spans="1:7" s="4" customFormat="1" x14ac:dyDescent="0.25">
      <c r="A5" s="708" t="s">
        <v>256</v>
      </c>
      <c r="B5" s="709"/>
      <c r="C5" s="709"/>
      <c r="D5" s="710"/>
      <c r="E5" s="721" t="s">
        <v>1365</v>
      </c>
      <c r="F5" s="722"/>
      <c r="G5" s="132" t="s">
        <v>58</v>
      </c>
    </row>
    <row r="6" spans="1:7" s="4" customFormat="1" ht="15" customHeight="1" x14ac:dyDescent="0.25">
      <c r="A6" s="711" t="s">
        <v>1372</v>
      </c>
      <c r="B6" s="712"/>
      <c r="C6" s="712"/>
      <c r="D6" s="713"/>
      <c r="E6" s="727">
        <f>G80</f>
        <v>39016.58</v>
      </c>
      <c r="F6" s="728"/>
      <c r="G6" s="706" t="str">
        <f>RESUMO!F6</f>
        <v>JUNHO / 2014</v>
      </c>
    </row>
    <row r="7" spans="1:7" s="4" customFormat="1" ht="15" customHeight="1" x14ac:dyDescent="0.25">
      <c r="A7" s="714" t="s">
        <v>1367</v>
      </c>
      <c r="B7" s="715"/>
      <c r="C7" s="715"/>
      <c r="D7" s="716"/>
      <c r="E7" s="729"/>
      <c r="F7" s="730"/>
      <c r="G7" s="707"/>
    </row>
    <row r="8" spans="1:7" s="121" customFormat="1" x14ac:dyDescent="0.25">
      <c r="A8" s="26"/>
      <c r="B8" s="26"/>
      <c r="C8" s="27"/>
      <c r="D8" s="26"/>
      <c r="E8" s="147"/>
      <c r="F8" s="133"/>
      <c r="G8" s="148"/>
    </row>
    <row r="9" spans="1:7" s="121" customFormat="1" x14ac:dyDescent="0.25">
      <c r="A9" s="319" t="s">
        <v>0</v>
      </c>
      <c r="B9" s="319" t="s">
        <v>65</v>
      </c>
      <c r="C9" s="319" t="s">
        <v>2</v>
      </c>
      <c r="D9" s="319" t="s">
        <v>255</v>
      </c>
      <c r="E9" s="75" t="s">
        <v>84</v>
      </c>
      <c r="F9" s="75" t="s">
        <v>85</v>
      </c>
      <c r="G9" s="75" t="s">
        <v>86</v>
      </c>
    </row>
    <row r="10" spans="1:7" s="121" customFormat="1" x14ac:dyDescent="0.25">
      <c r="A10" s="60"/>
      <c r="B10" s="61"/>
      <c r="C10" s="62"/>
      <c r="D10" s="61"/>
      <c r="E10" s="63"/>
      <c r="F10" s="417"/>
      <c r="G10" s="64"/>
    </row>
    <row r="11" spans="1:7" s="121" customFormat="1" x14ac:dyDescent="0.25">
      <c r="A11" s="344" t="s">
        <v>74</v>
      </c>
      <c r="B11" s="423"/>
      <c r="C11" s="390" t="s">
        <v>114</v>
      </c>
      <c r="D11" s="391"/>
      <c r="E11" s="402"/>
      <c r="F11" s="393"/>
      <c r="G11" s="394">
        <f>SUBTOTAL(9,G12:G34)</f>
        <v>25800.43</v>
      </c>
    </row>
    <row r="12" spans="1:7" s="121" customFormat="1" ht="51" x14ac:dyDescent="0.25">
      <c r="A12" s="115" t="s">
        <v>4</v>
      </c>
      <c r="B12" s="357" t="s">
        <v>912</v>
      </c>
      <c r="C12" s="395" t="s">
        <v>913</v>
      </c>
      <c r="D12" s="396" t="s">
        <v>24</v>
      </c>
      <c r="E12" s="35">
        <v>2</v>
      </c>
      <c r="F12" s="135">
        <v>4942.3900000000003</v>
      </c>
      <c r="G12" s="397">
        <f t="shared" ref="G12:G34" si="0">ROUND(F12*E12,2)</f>
        <v>9884.7800000000007</v>
      </c>
    </row>
    <row r="13" spans="1:7" s="121" customFormat="1" ht="25.5" x14ac:dyDescent="0.25">
      <c r="A13" s="115" t="s">
        <v>6</v>
      </c>
      <c r="B13" s="357" t="s">
        <v>914</v>
      </c>
      <c r="C13" s="395" t="s">
        <v>915</v>
      </c>
      <c r="D13" s="396" t="s">
        <v>24</v>
      </c>
      <c r="E13" s="35">
        <v>2</v>
      </c>
      <c r="F13" s="135">
        <v>463.71</v>
      </c>
      <c r="G13" s="397">
        <f t="shared" si="0"/>
        <v>927.42</v>
      </c>
    </row>
    <row r="14" spans="1:7" s="121" customFormat="1" ht="25.5" x14ac:dyDescent="0.25">
      <c r="A14" s="115" t="s">
        <v>34</v>
      </c>
      <c r="B14" s="357" t="s">
        <v>720</v>
      </c>
      <c r="C14" s="395" t="s">
        <v>916</v>
      </c>
      <c r="D14" s="396" t="s">
        <v>24</v>
      </c>
      <c r="E14" s="35">
        <v>2</v>
      </c>
      <c r="F14" s="135">
        <v>117.08</v>
      </c>
      <c r="G14" s="397">
        <f t="shared" si="0"/>
        <v>234.16</v>
      </c>
    </row>
    <row r="15" spans="1:7" s="121" customFormat="1" ht="25.5" x14ac:dyDescent="0.25">
      <c r="A15" s="115" t="s">
        <v>35</v>
      </c>
      <c r="B15" s="357" t="s">
        <v>789</v>
      </c>
      <c r="C15" s="395" t="s">
        <v>917</v>
      </c>
      <c r="D15" s="396" t="s">
        <v>24</v>
      </c>
      <c r="E15" s="35">
        <v>2</v>
      </c>
      <c r="F15" s="135">
        <v>216.42</v>
      </c>
      <c r="G15" s="397">
        <f t="shared" si="0"/>
        <v>432.84</v>
      </c>
    </row>
    <row r="16" spans="1:7" s="121" customFormat="1" ht="25.5" x14ac:dyDescent="0.25">
      <c r="A16" s="115" t="s">
        <v>36</v>
      </c>
      <c r="B16" s="357" t="s">
        <v>1369</v>
      </c>
      <c r="C16" s="395" t="s">
        <v>918</v>
      </c>
      <c r="D16" s="396" t="s">
        <v>24</v>
      </c>
      <c r="E16" s="35">
        <v>2</v>
      </c>
      <c r="F16" s="135">
        <v>883.72</v>
      </c>
      <c r="G16" s="397">
        <f t="shared" si="0"/>
        <v>1767.44</v>
      </c>
    </row>
    <row r="17" spans="1:7" s="121" customFormat="1" ht="25.5" x14ac:dyDescent="0.25">
      <c r="A17" s="115" t="s">
        <v>37</v>
      </c>
      <c r="B17" s="357" t="s">
        <v>919</v>
      </c>
      <c r="C17" s="395" t="s">
        <v>920</v>
      </c>
      <c r="D17" s="396" t="s">
        <v>1358</v>
      </c>
      <c r="E17" s="35">
        <v>4</v>
      </c>
      <c r="F17" s="135">
        <v>552.95000000000005</v>
      </c>
      <c r="G17" s="397">
        <f t="shared" si="0"/>
        <v>2211.8000000000002</v>
      </c>
    </row>
    <row r="18" spans="1:7" s="121" customFormat="1" ht="25.5" x14ac:dyDescent="0.25">
      <c r="A18" s="115" t="s">
        <v>1484</v>
      </c>
      <c r="B18" s="357" t="s">
        <v>721</v>
      </c>
      <c r="C18" s="395" t="s">
        <v>921</v>
      </c>
      <c r="D18" s="396" t="s">
        <v>24</v>
      </c>
      <c r="E18" s="35">
        <v>2</v>
      </c>
      <c r="F18" s="135">
        <v>111.76</v>
      </c>
      <c r="G18" s="397">
        <f t="shared" si="0"/>
        <v>223.52</v>
      </c>
    </row>
    <row r="19" spans="1:7" s="121" customFormat="1" ht="25.5" x14ac:dyDescent="0.25">
      <c r="A19" s="115" t="s">
        <v>38</v>
      </c>
      <c r="B19" s="357" t="s">
        <v>722</v>
      </c>
      <c r="C19" s="395" t="s">
        <v>922</v>
      </c>
      <c r="D19" s="396" t="s">
        <v>24</v>
      </c>
      <c r="E19" s="35">
        <v>2</v>
      </c>
      <c r="F19" s="135">
        <v>240.61</v>
      </c>
      <c r="G19" s="397">
        <f t="shared" si="0"/>
        <v>481.22</v>
      </c>
    </row>
    <row r="20" spans="1:7" s="121" customFormat="1" x14ac:dyDescent="0.25">
      <c r="A20" s="115" t="s">
        <v>1314</v>
      </c>
      <c r="B20" s="357" t="s">
        <v>723</v>
      </c>
      <c r="C20" s="395" t="s">
        <v>923</v>
      </c>
      <c r="D20" s="396" t="s">
        <v>24</v>
      </c>
      <c r="E20" s="35">
        <v>1</v>
      </c>
      <c r="F20" s="135">
        <v>35.369999999999997</v>
      </c>
      <c r="G20" s="397">
        <f t="shared" si="0"/>
        <v>35.369999999999997</v>
      </c>
    </row>
    <row r="21" spans="1:7" s="121" customFormat="1" ht="25.5" x14ac:dyDescent="0.25">
      <c r="A21" s="115" t="s">
        <v>1331</v>
      </c>
      <c r="B21" s="357" t="s">
        <v>924</v>
      </c>
      <c r="C21" s="395" t="s">
        <v>925</v>
      </c>
      <c r="D21" s="396" t="s">
        <v>24</v>
      </c>
      <c r="E21" s="35">
        <v>2</v>
      </c>
      <c r="F21" s="135">
        <v>65.14</v>
      </c>
      <c r="G21" s="397">
        <f t="shared" si="0"/>
        <v>130.28</v>
      </c>
    </row>
    <row r="22" spans="1:7" s="121" customFormat="1" ht="25.5" x14ac:dyDescent="0.25">
      <c r="A22" s="115" t="s">
        <v>1332</v>
      </c>
      <c r="B22" s="357" t="s">
        <v>725</v>
      </c>
      <c r="C22" s="395" t="s">
        <v>926</v>
      </c>
      <c r="D22" s="396" t="s">
        <v>24</v>
      </c>
      <c r="E22" s="35">
        <v>1</v>
      </c>
      <c r="F22" s="135">
        <v>1528.83</v>
      </c>
      <c r="G22" s="397">
        <f t="shared" si="0"/>
        <v>1528.83</v>
      </c>
    </row>
    <row r="23" spans="1:7" s="121" customFormat="1" ht="25.5" x14ac:dyDescent="0.25">
      <c r="A23" s="115" t="s">
        <v>1333</v>
      </c>
      <c r="B23" s="357" t="s">
        <v>927</v>
      </c>
      <c r="C23" s="395" t="s">
        <v>928</v>
      </c>
      <c r="D23" s="396" t="s">
        <v>24</v>
      </c>
      <c r="E23" s="35">
        <v>1</v>
      </c>
      <c r="F23" s="135">
        <v>1428.82</v>
      </c>
      <c r="G23" s="397">
        <f t="shared" si="0"/>
        <v>1428.82</v>
      </c>
    </row>
    <row r="24" spans="1:7" s="121" customFormat="1" ht="25.5" x14ac:dyDescent="0.25">
      <c r="A24" s="115" t="s">
        <v>1334</v>
      </c>
      <c r="B24" s="357" t="s">
        <v>726</v>
      </c>
      <c r="C24" s="395" t="s">
        <v>929</v>
      </c>
      <c r="D24" s="396" t="s">
        <v>24</v>
      </c>
      <c r="E24" s="35">
        <v>1</v>
      </c>
      <c r="F24" s="135">
        <v>473.82</v>
      </c>
      <c r="G24" s="397">
        <f t="shared" si="0"/>
        <v>473.82</v>
      </c>
    </row>
    <row r="25" spans="1:7" s="121" customFormat="1" ht="25.5" x14ac:dyDescent="0.25">
      <c r="A25" s="115" t="s">
        <v>1335</v>
      </c>
      <c r="B25" s="357" t="s">
        <v>930</v>
      </c>
      <c r="C25" s="395" t="s">
        <v>931</v>
      </c>
      <c r="D25" s="396" t="s">
        <v>24</v>
      </c>
      <c r="E25" s="35">
        <v>1</v>
      </c>
      <c r="F25" s="135">
        <v>365.6</v>
      </c>
      <c r="G25" s="397">
        <f t="shared" si="0"/>
        <v>365.6</v>
      </c>
    </row>
    <row r="26" spans="1:7" s="121" customFormat="1" x14ac:dyDescent="0.25">
      <c r="A26" s="115" t="s">
        <v>1336</v>
      </c>
      <c r="B26" s="357" t="s">
        <v>932</v>
      </c>
      <c r="C26" s="395" t="s">
        <v>933</v>
      </c>
      <c r="D26" s="396" t="s">
        <v>22</v>
      </c>
      <c r="E26" s="35">
        <v>0.9</v>
      </c>
      <c r="F26" s="135">
        <v>350.19</v>
      </c>
      <c r="G26" s="397">
        <f t="shared" si="0"/>
        <v>315.17</v>
      </c>
    </row>
    <row r="27" spans="1:7" s="121" customFormat="1" x14ac:dyDescent="0.25">
      <c r="A27" s="115" t="s">
        <v>1337</v>
      </c>
      <c r="B27" s="357" t="s">
        <v>934</v>
      </c>
      <c r="C27" s="395" t="s">
        <v>935</v>
      </c>
      <c r="D27" s="396" t="s">
        <v>22</v>
      </c>
      <c r="E27" s="35">
        <v>3.65</v>
      </c>
      <c r="F27" s="135">
        <v>350.19</v>
      </c>
      <c r="G27" s="397">
        <f t="shared" si="0"/>
        <v>1278.19</v>
      </c>
    </row>
    <row r="28" spans="1:7" s="121" customFormat="1" ht="25.5" x14ac:dyDescent="0.25">
      <c r="A28" s="115" t="s">
        <v>1338</v>
      </c>
      <c r="B28" s="357" t="s">
        <v>728</v>
      </c>
      <c r="C28" s="395" t="s">
        <v>936</v>
      </c>
      <c r="D28" s="396" t="s">
        <v>24</v>
      </c>
      <c r="E28" s="35">
        <v>1</v>
      </c>
      <c r="F28" s="135">
        <v>927.11</v>
      </c>
      <c r="G28" s="397">
        <f t="shared" si="0"/>
        <v>927.11</v>
      </c>
    </row>
    <row r="29" spans="1:7" s="121" customFormat="1" ht="25.5" x14ac:dyDescent="0.25">
      <c r="A29" s="115" t="s">
        <v>1339</v>
      </c>
      <c r="B29" s="357" t="s">
        <v>724</v>
      </c>
      <c r="C29" s="395" t="s">
        <v>937</v>
      </c>
      <c r="D29" s="396" t="s">
        <v>24</v>
      </c>
      <c r="E29" s="35">
        <v>1</v>
      </c>
      <c r="F29" s="135">
        <v>676.9</v>
      </c>
      <c r="G29" s="397">
        <f t="shared" si="0"/>
        <v>676.9</v>
      </c>
    </row>
    <row r="30" spans="1:7" s="121" customFormat="1" ht="25.5" x14ac:dyDescent="0.25">
      <c r="A30" s="115" t="s">
        <v>1340</v>
      </c>
      <c r="B30" s="357" t="s">
        <v>727</v>
      </c>
      <c r="C30" s="395" t="s">
        <v>938</v>
      </c>
      <c r="D30" s="396" t="s">
        <v>24</v>
      </c>
      <c r="E30" s="35">
        <v>1</v>
      </c>
      <c r="F30" s="135">
        <v>55.2</v>
      </c>
      <c r="G30" s="397">
        <f t="shared" si="0"/>
        <v>55.2</v>
      </c>
    </row>
    <row r="31" spans="1:7" s="121" customFormat="1" ht="25.5" x14ac:dyDescent="0.25">
      <c r="A31" s="115" t="s">
        <v>1341</v>
      </c>
      <c r="B31" s="357" t="s">
        <v>729</v>
      </c>
      <c r="C31" s="395" t="s">
        <v>939</v>
      </c>
      <c r="D31" s="396" t="s">
        <v>24</v>
      </c>
      <c r="E31" s="35">
        <v>19</v>
      </c>
      <c r="F31" s="135">
        <v>30.66</v>
      </c>
      <c r="G31" s="397">
        <f t="shared" si="0"/>
        <v>582.54</v>
      </c>
    </row>
    <row r="32" spans="1:7" s="121" customFormat="1" ht="25.5" x14ac:dyDescent="0.25">
      <c r="A32" s="115" t="s">
        <v>1342</v>
      </c>
      <c r="B32" s="357" t="s">
        <v>730</v>
      </c>
      <c r="C32" s="395" t="s">
        <v>940</v>
      </c>
      <c r="D32" s="396" t="s">
        <v>24</v>
      </c>
      <c r="E32" s="35">
        <v>1</v>
      </c>
      <c r="F32" s="135">
        <v>68.78</v>
      </c>
      <c r="G32" s="397">
        <f t="shared" si="0"/>
        <v>68.78</v>
      </c>
    </row>
    <row r="33" spans="1:7" s="121" customFormat="1" ht="25.5" x14ac:dyDescent="0.25">
      <c r="A33" s="115" t="s">
        <v>1343</v>
      </c>
      <c r="B33" s="357" t="s">
        <v>731</v>
      </c>
      <c r="C33" s="395" t="s">
        <v>941</v>
      </c>
      <c r="D33" s="396" t="s">
        <v>24</v>
      </c>
      <c r="E33" s="35">
        <v>152</v>
      </c>
      <c r="F33" s="135">
        <v>10.81</v>
      </c>
      <c r="G33" s="397">
        <f t="shared" si="0"/>
        <v>1643.12</v>
      </c>
    </row>
    <row r="34" spans="1:7" s="121" customFormat="1" ht="25.5" x14ac:dyDescent="0.25">
      <c r="A34" s="115" t="s">
        <v>1344</v>
      </c>
      <c r="B34" s="357" t="s">
        <v>732</v>
      </c>
      <c r="C34" s="395" t="s">
        <v>942</v>
      </c>
      <c r="D34" s="396" t="s">
        <v>24</v>
      </c>
      <c r="E34" s="35">
        <v>8</v>
      </c>
      <c r="F34" s="135">
        <v>15.94</v>
      </c>
      <c r="G34" s="397">
        <f t="shared" si="0"/>
        <v>127.52</v>
      </c>
    </row>
    <row r="35" spans="1:7" s="121" customFormat="1" x14ac:dyDescent="0.25">
      <c r="A35" s="398"/>
      <c r="B35" s="399"/>
      <c r="C35" s="400"/>
      <c r="D35" s="399"/>
      <c r="E35" s="401"/>
      <c r="F35" s="145"/>
      <c r="G35" s="337"/>
    </row>
    <row r="36" spans="1:7" s="121" customFormat="1" x14ac:dyDescent="0.25">
      <c r="A36" s="344" t="s">
        <v>75</v>
      </c>
      <c r="B36" s="423"/>
      <c r="C36" s="390" t="s">
        <v>115</v>
      </c>
      <c r="D36" s="391"/>
      <c r="E36" s="402"/>
      <c r="F36" s="393"/>
      <c r="G36" s="394">
        <f>SUBTOTAL(9,G37:G78)</f>
        <v>13216.150000000001</v>
      </c>
    </row>
    <row r="37" spans="1:7" s="121" customFormat="1" ht="25.5" x14ac:dyDescent="0.25">
      <c r="A37" s="412" t="s">
        <v>9</v>
      </c>
      <c r="B37" s="418">
        <v>1093</v>
      </c>
      <c r="C37" s="102" t="s">
        <v>795</v>
      </c>
      <c r="D37" s="396" t="s">
        <v>24</v>
      </c>
      <c r="E37" s="35">
        <v>1</v>
      </c>
      <c r="F37" s="424">
        <v>30.46</v>
      </c>
      <c r="G37" s="397">
        <f t="shared" ref="G37:G49" si="1">ROUND(F37*E37,2)</f>
        <v>30.46</v>
      </c>
    </row>
    <row r="38" spans="1:7" s="121" customFormat="1" ht="25.5" x14ac:dyDescent="0.25">
      <c r="A38" s="412" t="s">
        <v>11</v>
      </c>
      <c r="B38" s="16">
        <v>995</v>
      </c>
      <c r="C38" s="15" t="s">
        <v>794</v>
      </c>
      <c r="D38" s="13" t="s">
        <v>22</v>
      </c>
      <c r="E38" s="35">
        <v>120</v>
      </c>
      <c r="F38" s="141">
        <v>9.08</v>
      </c>
      <c r="G38" s="397">
        <f t="shared" si="1"/>
        <v>1089.5999999999999</v>
      </c>
    </row>
    <row r="39" spans="1:7" s="121" customFormat="1" x14ac:dyDescent="0.25">
      <c r="A39" s="412" t="s">
        <v>12</v>
      </c>
      <c r="B39" s="16">
        <v>857</v>
      </c>
      <c r="C39" s="15" t="s">
        <v>793</v>
      </c>
      <c r="D39" s="13" t="s">
        <v>22</v>
      </c>
      <c r="E39" s="35">
        <v>60</v>
      </c>
      <c r="F39" s="141">
        <v>6.87</v>
      </c>
      <c r="G39" s="397">
        <f t="shared" si="1"/>
        <v>412.2</v>
      </c>
    </row>
    <row r="40" spans="1:7" s="121" customFormat="1" x14ac:dyDescent="0.25">
      <c r="A40" s="412" t="s">
        <v>48</v>
      </c>
      <c r="B40" s="16">
        <v>1881</v>
      </c>
      <c r="C40" s="15" t="s">
        <v>869</v>
      </c>
      <c r="D40" s="13" t="s">
        <v>24</v>
      </c>
      <c r="E40" s="35">
        <v>2</v>
      </c>
      <c r="F40" s="141">
        <v>9.4700000000000006</v>
      </c>
      <c r="G40" s="397">
        <f t="shared" si="1"/>
        <v>18.940000000000001</v>
      </c>
    </row>
    <row r="41" spans="1:7" s="121" customFormat="1" x14ac:dyDescent="0.25">
      <c r="A41" s="412" t="s">
        <v>1345</v>
      </c>
      <c r="B41" s="16">
        <v>1893</v>
      </c>
      <c r="C41" s="15" t="s">
        <v>870</v>
      </c>
      <c r="D41" s="13" t="s">
        <v>24</v>
      </c>
      <c r="E41" s="35">
        <v>4</v>
      </c>
      <c r="F41" s="141">
        <v>3.57</v>
      </c>
      <c r="G41" s="397">
        <f t="shared" si="1"/>
        <v>14.28</v>
      </c>
    </row>
    <row r="42" spans="1:7" s="121" customFormat="1" x14ac:dyDescent="0.25">
      <c r="A42" s="412" t="s">
        <v>1394</v>
      </c>
      <c r="B42" s="16">
        <v>2538</v>
      </c>
      <c r="C42" s="15" t="s">
        <v>871</v>
      </c>
      <c r="D42" s="13" t="s">
        <v>24</v>
      </c>
      <c r="E42" s="35">
        <v>6</v>
      </c>
      <c r="F42" s="141">
        <v>0.79</v>
      </c>
      <c r="G42" s="397">
        <f t="shared" si="1"/>
        <v>4.74</v>
      </c>
    </row>
    <row r="43" spans="1:7" s="121" customFormat="1" x14ac:dyDescent="0.25">
      <c r="A43" s="412" t="s">
        <v>1395</v>
      </c>
      <c r="B43" s="16" t="s">
        <v>733</v>
      </c>
      <c r="C43" s="15" t="s">
        <v>872</v>
      </c>
      <c r="D43" s="13" t="s">
        <v>24</v>
      </c>
      <c r="E43" s="35">
        <v>6</v>
      </c>
      <c r="F43" s="141">
        <v>11.21</v>
      </c>
      <c r="G43" s="397">
        <f t="shared" si="1"/>
        <v>67.260000000000005</v>
      </c>
    </row>
    <row r="44" spans="1:7" s="121" customFormat="1" x14ac:dyDescent="0.25">
      <c r="A44" s="412" t="s">
        <v>1396</v>
      </c>
      <c r="B44" s="16">
        <v>12033</v>
      </c>
      <c r="C44" s="15" t="s">
        <v>873</v>
      </c>
      <c r="D44" s="13" t="s">
        <v>24</v>
      </c>
      <c r="E44" s="35">
        <v>1</v>
      </c>
      <c r="F44" s="141">
        <v>9.4700000000000006</v>
      </c>
      <c r="G44" s="397">
        <f t="shared" si="1"/>
        <v>9.4700000000000006</v>
      </c>
    </row>
    <row r="45" spans="1:7" s="121" customFormat="1" x14ac:dyDescent="0.25">
      <c r="A45" s="412" t="s">
        <v>1397</v>
      </c>
      <c r="B45" s="16">
        <v>2680</v>
      </c>
      <c r="C45" s="15" t="s">
        <v>874</v>
      </c>
      <c r="D45" s="13" t="s">
        <v>22</v>
      </c>
      <c r="E45" s="35">
        <v>15</v>
      </c>
      <c r="F45" s="141">
        <v>5.93</v>
      </c>
      <c r="G45" s="397">
        <f t="shared" si="1"/>
        <v>88.95</v>
      </c>
    </row>
    <row r="46" spans="1:7" s="121" customFormat="1" x14ac:dyDescent="0.25">
      <c r="A46" s="412" t="s">
        <v>1398</v>
      </c>
      <c r="B46" s="16">
        <v>2688</v>
      </c>
      <c r="C46" s="15" t="s">
        <v>875</v>
      </c>
      <c r="D46" s="13" t="s">
        <v>22</v>
      </c>
      <c r="E46" s="35">
        <v>3</v>
      </c>
      <c r="F46" s="141">
        <v>1.7</v>
      </c>
      <c r="G46" s="397">
        <f t="shared" si="1"/>
        <v>5.0999999999999996</v>
      </c>
    </row>
    <row r="47" spans="1:7" s="121" customFormat="1" x14ac:dyDescent="0.25">
      <c r="A47" s="412" t="s">
        <v>1399</v>
      </c>
      <c r="B47" s="16">
        <v>3383</v>
      </c>
      <c r="C47" s="15" t="s">
        <v>876</v>
      </c>
      <c r="D47" s="13" t="s">
        <v>24</v>
      </c>
      <c r="E47" s="35">
        <v>4</v>
      </c>
      <c r="F47" s="141">
        <v>19.66</v>
      </c>
      <c r="G47" s="397">
        <f t="shared" si="1"/>
        <v>78.64</v>
      </c>
    </row>
    <row r="48" spans="1:7" s="121" customFormat="1" x14ac:dyDescent="0.25">
      <c r="A48" s="412" t="s">
        <v>1400</v>
      </c>
      <c r="B48" s="16">
        <v>13843</v>
      </c>
      <c r="C48" s="15" t="s">
        <v>877</v>
      </c>
      <c r="D48" s="13" t="s">
        <v>24</v>
      </c>
      <c r="E48" s="35">
        <v>1</v>
      </c>
      <c r="F48" s="141">
        <v>105.12</v>
      </c>
      <c r="G48" s="397">
        <f t="shared" si="1"/>
        <v>105.12</v>
      </c>
    </row>
    <row r="49" spans="1:7" s="121" customFormat="1" x14ac:dyDescent="0.25">
      <c r="A49" s="412" t="s">
        <v>1401</v>
      </c>
      <c r="B49" s="16">
        <v>13335</v>
      </c>
      <c r="C49" s="15" t="s">
        <v>878</v>
      </c>
      <c r="D49" s="13" t="s">
        <v>24</v>
      </c>
      <c r="E49" s="35">
        <v>1</v>
      </c>
      <c r="F49" s="141">
        <v>440.57</v>
      </c>
      <c r="G49" s="397">
        <f t="shared" si="1"/>
        <v>440.57</v>
      </c>
    </row>
    <row r="50" spans="1:7" s="121" customFormat="1" ht="76.5" x14ac:dyDescent="0.25">
      <c r="A50" s="412" t="s">
        <v>1402</v>
      </c>
      <c r="B50" s="101" t="s">
        <v>297</v>
      </c>
      <c r="C50" s="102" t="s">
        <v>879</v>
      </c>
      <c r="D50" s="103" t="s">
        <v>24</v>
      </c>
      <c r="E50" s="35">
        <v>1</v>
      </c>
      <c r="F50" s="424">
        <v>3414.6</v>
      </c>
      <c r="G50" s="397">
        <f t="shared" ref="G50:G51" si="2">ROUND(F50*E50,2)</f>
        <v>3414.6</v>
      </c>
    </row>
    <row r="51" spans="1:7" s="121" customFormat="1" ht="51" x14ac:dyDescent="0.25">
      <c r="A51" s="412" t="s">
        <v>1403</v>
      </c>
      <c r="B51" s="19" t="s">
        <v>331</v>
      </c>
      <c r="C51" s="15" t="s">
        <v>739</v>
      </c>
      <c r="D51" s="30" t="s">
        <v>24</v>
      </c>
      <c r="E51" s="35">
        <v>1</v>
      </c>
      <c r="F51" s="141">
        <v>619.52</v>
      </c>
      <c r="G51" s="397">
        <f t="shared" si="2"/>
        <v>619.52</v>
      </c>
    </row>
    <row r="52" spans="1:7" x14ac:dyDescent="0.25">
      <c r="A52" s="412" t="s">
        <v>1404</v>
      </c>
      <c r="B52" s="425">
        <v>984</v>
      </c>
      <c r="C52" s="102" t="s">
        <v>880</v>
      </c>
      <c r="D52" s="396" t="s">
        <v>22</v>
      </c>
      <c r="E52" s="35">
        <v>100</v>
      </c>
      <c r="F52" s="135">
        <v>1.48</v>
      </c>
      <c r="G52" s="397">
        <f t="shared" ref="G52:G71" si="3">ROUND(F52*E52,2)</f>
        <v>148</v>
      </c>
    </row>
    <row r="53" spans="1:7" x14ac:dyDescent="0.25">
      <c r="A53" s="412" t="s">
        <v>1405</v>
      </c>
      <c r="B53" s="17">
        <v>1872</v>
      </c>
      <c r="C53" s="15" t="s">
        <v>239</v>
      </c>
      <c r="D53" s="13" t="s">
        <v>24</v>
      </c>
      <c r="E53" s="35">
        <v>5</v>
      </c>
      <c r="F53" s="137">
        <v>1.75</v>
      </c>
      <c r="G53" s="397">
        <f t="shared" si="3"/>
        <v>8.75</v>
      </c>
    </row>
    <row r="54" spans="1:7" ht="25.5" x14ac:dyDescent="0.25">
      <c r="A54" s="412" t="s">
        <v>1406</v>
      </c>
      <c r="B54" s="17">
        <v>855</v>
      </c>
      <c r="C54" s="15" t="s">
        <v>881</v>
      </c>
      <c r="D54" s="13" t="s">
        <v>54</v>
      </c>
      <c r="E54" s="35">
        <v>20</v>
      </c>
      <c r="F54" s="137">
        <v>0.84</v>
      </c>
      <c r="G54" s="397">
        <f t="shared" si="3"/>
        <v>16.8</v>
      </c>
    </row>
    <row r="55" spans="1:7" x14ac:dyDescent="0.25">
      <c r="A55" s="412" t="s">
        <v>1407</v>
      </c>
      <c r="B55" s="17">
        <v>2560</v>
      </c>
      <c r="C55" s="15" t="s">
        <v>882</v>
      </c>
      <c r="D55" s="13" t="s">
        <v>24</v>
      </c>
      <c r="E55" s="35">
        <v>4</v>
      </c>
      <c r="F55" s="137">
        <v>9.6199999999999992</v>
      </c>
      <c r="G55" s="397">
        <f t="shared" si="3"/>
        <v>38.479999999999997</v>
      </c>
    </row>
    <row r="56" spans="1:7" x14ac:dyDescent="0.25">
      <c r="A56" s="412" t="s">
        <v>1408</v>
      </c>
      <c r="B56" s="17">
        <v>2590</v>
      </c>
      <c r="C56" s="15" t="s">
        <v>883</v>
      </c>
      <c r="D56" s="13" t="s">
        <v>24</v>
      </c>
      <c r="E56" s="35">
        <v>3</v>
      </c>
      <c r="F56" s="137">
        <v>9.34</v>
      </c>
      <c r="G56" s="397">
        <f t="shared" si="3"/>
        <v>28.02</v>
      </c>
    </row>
    <row r="57" spans="1:7" x14ac:dyDescent="0.25">
      <c r="A57" s="412" t="s">
        <v>1409</v>
      </c>
      <c r="B57" s="17">
        <v>2570</v>
      </c>
      <c r="C57" s="15" t="s">
        <v>884</v>
      </c>
      <c r="D57" s="13" t="s">
        <v>24</v>
      </c>
      <c r="E57" s="35">
        <v>3</v>
      </c>
      <c r="F57" s="137">
        <v>9.42</v>
      </c>
      <c r="G57" s="397">
        <f t="shared" si="3"/>
        <v>28.26</v>
      </c>
    </row>
    <row r="58" spans="1:7" x14ac:dyDescent="0.25">
      <c r="A58" s="412" t="s">
        <v>1410</v>
      </c>
      <c r="B58" s="17">
        <v>2678</v>
      </c>
      <c r="C58" s="15" t="s">
        <v>885</v>
      </c>
      <c r="D58" s="13" t="s">
        <v>22</v>
      </c>
      <c r="E58" s="35">
        <v>36</v>
      </c>
      <c r="F58" s="137">
        <v>1.55</v>
      </c>
      <c r="G58" s="397">
        <f t="shared" si="3"/>
        <v>55.8</v>
      </c>
    </row>
    <row r="59" spans="1:7" x14ac:dyDescent="0.25">
      <c r="A59" s="412" t="s">
        <v>1411</v>
      </c>
      <c r="B59" s="17">
        <v>21136</v>
      </c>
      <c r="C59" s="15" t="s">
        <v>886</v>
      </c>
      <c r="D59" s="13" t="s">
        <v>22</v>
      </c>
      <c r="E59" s="35">
        <v>24</v>
      </c>
      <c r="F59" s="137">
        <v>11.24</v>
      </c>
      <c r="G59" s="397">
        <f t="shared" si="3"/>
        <v>269.76</v>
      </c>
    </row>
    <row r="60" spans="1:7" ht="38.25" x14ac:dyDescent="0.25">
      <c r="A60" s="412" t="s">
        <v>1412</v>
      </c>
      <c r="B60" s="29" t="s">
        <v>347</v>
      </c>
      <c r="C60" s="15" t="s">
        <v>887</v>
      </c>
      <c r="D60" s="30" t="s">
        <v>24</v>
      </c>
      <c r="E60" s="35">
        <v>4</v>
      </c>
      <c r="F60" s="137">
        <v>57.53</v>
      </c>
      <c r="G60" s="397">
        <f t="shared" si="3"/>
        <v>230.12</v>
      </c>
    </row>
    <row r="61" spans="1:7" ht="38.25" x14ac:dyDescent="0.25">
      <c r="A61" s="412" t="s">
        <v>1413</v>
      </c>
      <c r="B61" s="29" t="s">
        <v>286</v>
      </c>
      <c r="C61" s="15" t="s">
        <v>295</v>
      </c>
      <c r="D61" s="30" t="s">
        <v>24</v>
      </c>
      <c r="E61" s="35">
        <v>2</v>
      </c>
      <c r="F61" s="137">
        <v>48.46</v>
      </c>
      <c r="G61" s="397">
        <f t="shared" si="3"/>
        <v>96.92</v>
      </c>
    </row>
    <row r="62" spans="1:7" x14ac:dyDescent="0.25">
      <c r="A62" s="412" t="s">
        <v>1414</v>
      </c>
      <c r="B62" s="17">
        <v>7529</v>
      </c>
      <c r="C62" s="15" t="s">
        <v>888</v>
      </c>
      <c r="D62" s="13" t="s">
        <v>24</v>
      </c>
      <c r="E62" s="35">
        <v>1</v>
      </c>
      <c r="F62" s="137">
        <v>14.16</v>
      </c>
      <c r="G62" s="397">
        <f t="shared" si="3"/>
        <v>14.16</v>
      </c>
    </row>
    <row r="63" spans="1:7" ht="25.5" x14ac:dyDescent="0.25">
      <c r="A63" s="412" t="s">
        <v>1415</v>
      </c>
      <c r="B63" s="17">
        <v>7556</v>
      </c>
      <c r="C63" s="15" t="s">
        <v>796</v>
      </c>
      <c r="D63" s="13" t="s">
        <v>24</v>
      </c>
      <c r="E63" s="35">
        <v>1</v>
      </c>
      <c r="F63" s="137">
        <v>10.86</v>
      </c>
      <c r="G63" s="397">
        <f t="shared" si="3"/>
        <v>10.86</v>
      </c>
    </row>
    <row r="64" spans="1:7" x14ac:dyDescent="0.25">
      <c r="A64" s="412" t="s">
        <v>1485</v>
      </c>
      <c r="B64" s="17">
        <v>12216</v>
      </c>
      <c r="C64" s="15" t="s">
        <v>889</v>
      </c>
      <c r="D64" s="13" t="s">
        <v>24</v>
      </c>
      <c r="E64" s="35">
        <v>2</v>
      </c>
      <c r="F64" s="137">
        <v>38.74</v>
      </c>
      <c r="G64" s="397">
        <f t="shared" si="3"/>
        <v>77.48</v>
      </c>
    </row>
    <row r="65" spans="1:7" x14ac:dyDescent="0.25">
      <c r="A65" s="412" t="s">
        <v>1486</v>
      </c>
      <c r="B65" s="17" t="s">
        <v>1370</v>
      </c>
      <c r="C65" s="15" t="s">
        <v>890</v>
      </c>
      <c r="D65" s="13" t="s">
        <v>24</v>
      </c>
      <c r="E65" s="35">
        <v>4</v>
      </c>
      <c r="F65" s="137">
        <v>17.059999999999999</v>
      </c>
      <c r="G65" s="397">
        <f t="shared" si="3"/>
        <v>68.239999999999995</v>
      </c>
    </row>
    <row r="66" spans="1:7" x14ac:dyDescent="0.25">
      <c r="A66" s="412" t="s">
        <v>1487</v>
      </c>
      <c r="B66" s="17">
        <v>12268</v>
      </c>
      <c r="C66" s="15" t="s">
        <v>891</v>
      </c>
      <c r="D66" s="13" t="s">
        <v>24</v>
      </c>
      <c r="E66" s="35">
        <v>2</v>
      </c>
      <c r="F66" s="137">
        <v>72.73</v>
      </c>
      <c r="G66" s="397">
        <f t="shared" si="3"/>
        <v>145.46</v>
      </c>
    </row>
    <row r="67" spans="1:7" ht="25.5" x14ac:dyDescent="0.25">
      <c r="A67" s="412" t="s">
        <v>1488</v>
      </c>
      <c r="B67" s="17">
        <v>3794</v>
      </c>
      <c r="C67" s="15" t="s">
        <v>892</v>
      </c>
      <c r="D67" s="13" t="s">
        <v>24</v>
      </c>
      <c r="E67" s="35">
        <v>4</v>
      </c>
      <c r="F67" s="137">
        <v>189.37</v>
      </c>
      <c r="G67" s="397">
        <f t="shared" si="3"/>
        <v>757.48</v>
      </c>
    </row>
    <row r="68" spans="1:7" x14ac:dyDescent="0.25">
      <c r="A68" s="412" t="s">
        <v>1489</v>
      </c>
      <c r="B68" s="17">
        <v>14646</v>
      </c>
      <c r="C68" s="15" t="s">
        <v>893</v>
      </c>
      <c r="D68" s="13" t="s">
        <v>24</v>
      </c>
      <c r="E68" s="35">
        <v>1</v>
      </c>
      <c r="F68" s="137">
        <v>58.35</v>
      </c>
      <c r="G68" s="397">
        <f t="shared" si="3"/>
        <v>58.35</v>
      </c>
    </row>
    <row r="69" spans="1:7" x14ac:dyDescent="0.25">
      <c r="A69" s="412" t="s">
        <v>1490</v>
      </c>
      <c r="B69" s="17">
        <v>12378</v>
      </c>
      <c r="C69" s="15" t="s">
        <v>894</v>
      </c>
      <c r="D69" s="13" t="s">
        <v>24</v>
      </c>
      <c r="E69" s="35">
        <v>2</v>
      </c>
      <c r="F69" s="137">
        <v>763.39</v>
      </c>
      <c r="G69" s="397">
        <f t="shared" si="3"/>
        <v>1526.78</v>
      </c>
    </row>
    <row r="70" spans="1:7" x14ac:dyDescent="0.25">
      <c r="A70" s="412" t="s">
        <v>1491</v>
      </c>
      <c r="B70" s="17">
        <v>1082</v>
      </c>
      <c r="C70" s="15" t="s">
        <v>240</v>
      </c>
      <c r="D70" s="13" t="s">
        <v>24</v>
      </c>
      <c r="E70" s="35">
        <v>2</v>
      </c>
      <c r="F70" s="137">
        <v>125.63</v>
      </c>
      <c r="G70" s="397">
        <f t="shared" si="3"/>
        <v>251.26</v>
      </c>
    </row>
    <row r="71" spans="1:7" x14ac:dyDescent="0.25">
      <c r="A71" s="412" t="s">
        <v>1492</v>
      </c>
      <c r="B71" s="17">
        <v>2510</v>
      </c>
      <c r="C71" s="15" t="s">
        <v>895</v>
      </c>
      <c r="D71" s="13" t="s">
        <v>24</v>
      </c>
      <c r="E71" s="35">
        <v>2</v>
      </c>
      <c r="F71" s="137">
        <v>33.01</v>
      </c>
      <c r="G71" s="397">
        <f t="shared" si="3"/>
        <v>66.02</v>
      </c>
    </row>
    <row r="72" spans="1:7" x14ac:dyDescent="0.25">
      <c r="A72" s="412" t="s">
        <v>1493</v>
      </c>
      <c r="B72" s="425">
        <v>1021</v>
      </c>
      <c r="C72" s="102" t="s">
        <v>896</v>
      </c>
      <c r="D72" s="396" t="s">
        <v>22</v>
      </c>
      <c r="E72" s="35">
        <v>120</v>
      </c>
      <c r="F72" s="135">
        <v>3.17</v>
      </c>
      <c r="G72" s="397">
        <f t="shared" ref="G72:G77" si="4">ROUND(F72*E72,2)</f>
        <v>380.4</v>
      </c>
    </row>
    <row r="73" spans="1:7" x14ac:dyDescent="0.25">
      <c r="A73" s="412" t="s">
        <v>1494</v>
      </c>
      <c r="B73" s="16" t="s">
        <v>734</v>
      </c>
      <c r="C73" s="15" t="s">
        <v>897</v>
      </c>
      <c r="D73" s="13" t="s">
        <v>22</v>
      </c>
      <c r="E73" s="35">
        <v>30</v>
      </c>
      <c r="F73" s="137">
        <v>9.16</v>
      </c>
      <c r="G73" s="397">
        <f t="shared" si="4"/>
        <v>274.8</v>
      </c>
    </row>
    <row r="74" spans="1:7" ht="38.25" x14ac:dyDescent="0.25">
      <c r="A74" s="412" t="s">
        <v>1495</v>
      </c>
      <c r="B74" s="29" t="s">
        <v>330</v>
      </c>
      <c r="C74" s="15" t="s">
        <v>241</v>
      </c>
      <c r="D74" s="30" t="s">
        <v>22</v>
      </c>
      <c r="E74" s="35">
        <v>30</v>
      </c>
      <c r="F74" s="137">
        <v>4.63</v>
      </c>
      <c r="G74" s="397">
        <f t="shared" si="4"/>
        <v>138.9</v>
      </c>
    </row>
    <row r="75" spans="1:7" x14ac:dyDescent="0.25">
      <c r="A75" s="412" t="s">
        <v>1496</v>
      </c>
      <c r="B75" s="17">
        <v>1884</v>
      </c>
      <c r="C75" s="15" t="s">
        <v>898</v>
      </c>
      <c r="D75" s="13" t="s">
        <v>24</v>
      </c>
      <c r="E75" s="35">
        <v>2</v>
      </c>
      <c r="F75" s="137">
        <v>3.57</v>
      </c>
      <c r="G75" s="397">
        <f t="shared" si="4"/>
        <v>7.14</v>
      </c>
    </row>
    <row r="76" spans="1:7" x14ac:dyDescent="0.25">
      <c r="A76" s="412" t="s">
        <v>1497</v>
      </c>
      <c r="B76" s="16">
        <v>1892</v>
      </c>
      <c r="C76" s="36" t="s">
        <v>899</v>
      </c>
      <c r="D76" s="16" t="s">
        <v>24</v>
      </c>
      <c r="E76" s="35">
        <v>3</v>
      </c>
      <c r="F76" s="137">
        <v>1.7</v>
      </c>
      <c r="G76" s="397">
        <f t="shared" si="4"/>
        <v>5.0999999999999996</v>
      </c>
    </row>
    <row r="77" spans="1:7" x14ac:dyDescent="0.25">
      <c r="A77" s="412" t="s">
        <v>1498</v>
      </c>
      <c r="B77" s="18">
        <v>2685</v>
      </c>
      <c r="C77" s="15" t="s">
        <v>900</v>
      </c>
      <c r="D77" s="13" t="s">
        <v>22</v>
      </c>
      <c r="E77" s="35">
        <v>10</v>
      </c>
      <c r="F77" s="137">
        <v>3.2</v>
      </c>
      <c r="G77" s="397">
        <f t="shared" si="4"/>
        <v>32</v>
      </c>
    </row>
    <row r="78" spans="1:7" ht="76.5" x14ac:dyDescent="0.25">
      <c r="A78" s="412" t="s">
        <v>1499</v>
      </c>
      <c r="B78" s="101" t="s">
        <v>314</v>
      </c>
      <c r="C78" s="102" t="s">
        <v>296</v>
      </c>
      <c r="D78" s="101" t="s">
        <v>83</v>
      </c>
      <c r="E78" s="35">
        <v>1</v>
      </c>
      <c r="F78" s="212">
        <v>2081.36</v>
      </c>
      <c r="G78" s="397">
        <f t="shared" ref="G78" si="5">ROUND(F78*E78,2)</f>
        <v>2081.36</v>
      </c>
    </row>
    <row r="79" spans="1:7" x14ac:dyDescent="0.25">
      <c r="A79" s="412"/>
      <c r="B79" s="61"/>
      <c r="C79" s="62"/>
      <c r="D79" s="61"/>
      <c r="E79" s="63"/>
      <c r="F79" s="417"/>
      <c r="G79" s="64"/>
    </row>
    <row r="80" spans="1:7" x14ac:dyDescent="0.25">
      <c r="A80" s="389"/>
      <c r="B80" s="389"/>
      <c r="C80" s="422"/>
      <c r="D80" s="419"/>
      <c r="E80" s="421"/>
      <c r="F80" s="421" t="s">
        <v>901</v>
      </c>
      <c r="G80" s="394">
        <f>SUBTOTAL(9,G11:G79)</f>
        <v>39016.58</v>
      </c>
    </row>
  </sheetData>
  <autoFilter ref="A9:G80"/>
  <mergeCells count="9">
    <mergeCell ref="A1:G1"/>
    <mergeCell ref="A2:G2"/>
    <mergeCell ref="A3:G3"/>
    <mergeCell ref="A5:D5"/>
    <mergeCell ref="G6:G7"/>
    <mergeCell ref="A6:D6"/>
    <mergeCell ref="A7:D7"/>
    <mergeCell ref="E5:F5"/>
    <mergeCell ref="E6:F7"/>
  </mergeCells>
  <printOptions horizontalCentered="1"/>
  <pageMargins left="0.78740157480314965" right="0.39370078740157483" top="0.78740157480314965" bottom="0.39370078740157483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>
    <tabColor rgb="FF0070C0"/>
  </sheetPr>
  <dimension ref="A1:G91"/>
  <sheetViews>
    <sheetView view="pageBreakPreview" zoomScale="110" zoomScaleSheetLayoutView="110" workbookViewId="0">
      <pane ySplit="9" topLeftCell="A87" activePane="bottomLeft" state="frozen"/>
      <selection activeCell="C23" sqref="C23"/>
      <selection pane="bottomLeft" activeCell="G91" sqref="G91"/>
    </sheetView>
  </sheetViews>
  <sheetFormatPr defaultRowHeight="12.75" x14ac:dyDescent="0.25"/>
  <cols>
    <col min="1" max="1" width="5.7109375" style="3" customWidth="1"/>
    <col min="2" max="2" width="8.7109375" style="20" customWidth="1"/>
    <col min="3" max="3" width="38.7109375" style="73" customWidth="1"/>
    <col min="4" max="4" width="4.85546875" style="3" customWidth="1"/>
    <col min="5" max="7" width="10.7109375" style="146" customWidth="1"/>
    <col min="8" max="8" width="9.5703125" style="3" bestFit="1" customWidth="1"/>
    <col min="9" max="16384" width="9.140625" style="3"/>
  </cols>
  <sheetData>
    <row r="1" spans="1:7" s="5" customFormat="1" x14ac:dyDescent="0.25">
      <c r="A1" s="697" t="s">
        <v>70</v>
      </c>
      <c r="B1" s="698"/>
      <c r="C1" s="698"/>
      <c r="D1" s="698"/>
      <c r="E1" s="698"/>
      <c r="F1" s="698"/>
      <c r="G1" s="699"/>
    </row>
    <row r="2" spans="1:7" s="5" customFormat="1" x14ac:dyDescent="0.25">
      <c r="A2" s="700" t="s">
        <v>71</v>
      </c>
      <c r="B2" s="701"/>
      <c r="C2" s="701"/>
      <c r="D2" s="701"/>
      <c r="E2" s="701"/>
      <c r="F2" s="701"/>
      <c r="G2" s="702"/>
    </row>
    <row r="3" spans="1:7" s="5" customFormat="1" x14ac:dyDescent="0.25">
      <c r="A3" s="703" t="s">
        <v>119</v>
      </c>
      <c r="B3" s="704"/>
      <c r="C3" s="704"/>
      <c r="D3" s="704"/>
      <c r="E3" s="704"/>
      <c r="F3" s="704"/>
      <c r="G3" s="705"/>
    </row>
    <row r="4" spans="1:7" s="5" customFormat="1" x14ac:dyDescent="0.25">
      <c r="A4" s="76"/>
      <c r="B4" s="76"/>
      <c r="C4" s="76"/>
      <c r="D4" s="59"/>
      <c r="E4" s="182"/>
      <c r="F4" s="182"/>
      <c r="G4" s="182"/>
    </row>
    <row r="5" spans="1:7" s="5" customFormat="1" x14ac:dyDescent="0.25">
      <c r="A5" s="708" t="s">
        <v>256</v>
      </c>
      <c r="B5" s="709"/>
      <c r="C5" s="709"/>
      <c r="D5" s="710"/>
      <c r="E5" s="721" t="s">
        <v>1365</v>
      </c>
      <c r="F5" s="722"/>
      <c r="G5" s="132" t="s">
        <v>58</v>
      </c>
    </row>
    <row r="6" spans="1:7" s="5" customFormat="1" ht="15" customHeight="1" x14ac:dyDescent="0.25">
      <c r="A6" s="711" t="s">
        <v>1372</v>
      </c>
      <c r="B6" s="712"/>
      <c r="C6" s="712"/>
      <c r="D6" s="713"/>
      <c r="E6" s="717">
        <f>G91</f>
        <v>17011.600000000002</v>
      </c>
      <c r="F6" s="718"/>
      <c r="G6" s="706" t="str">
        <f>RESUMO!F6</f>
        <v>JUNHO / 2014</v>
      </c>
    </row>
    <row r="7" spans="1:7" s="5" customFormat="1" ht="15" customHeight="1" x14ac:dyDescent="0.25">
      <c r="A7" s="714" t="s">
        <v>1368</v>
      </c>
      <c r="B7" s="715"/>
      <c r="C7" s="715"/>
      <c r="D7" s="716"/>
      <c r="E7" s="719"/>
      <c r="F7" s="720"/>
      <c r="G7" s="707"/>
    </row>
    <row r="8" spans="1:7" s="4" customFormat="1" x14ac:dyDescent="0.25">
      <c r="A8" s="27"/>
      <c r="B8" s="27"/>
      <c r="C8" s="27"/>
      <c r="D8" s="26"/>
      <c r="E8" s="196"/>
      <c r="F8" s="196"/>
      <c r="G8" s="196"/>
    </row>
    <row r="9" spans="1:7" x14ac:dyDescent="0.25">
      <c r="A9" s="66" t="s">
        <v>0</v>
      </c>
      <c r="B9" s="66" t="s">
        <v>65</v>
      </c>
      <c r="C9" s="66" t="s">
        <v>2</v>
      </c>
      <c r="D9" s="309" t="s">
        <v>255</v>
      </c>
      <c r="E9" s="489" t="s">
        <v>84</v>
      </c>
      <c r="F9" s="489" t="s">
        <v>85</v>
      </c>
      <c r="G9" s="489" t="s">
        <v>86</v>
      </c>
    </row>
    <row r="10" spans="1:7" x14ac:dyDescent="0.25">
      <c r="A10" s="67"/>
      <c r="B10" s="65"/>
      <c r="C10" s="65"/>
      <c r="D10" s="65"/>
      <c r="E10" s="479"/>
      <c r="F10" s="479"/>
      <c r="G10" s="480"/>
    </row>
    <row r="11" spans="1:7" x14ac:dyDescent="0.25">
      <c r="A11" s="432" t="s">
        <v>74</v>
      </c>
      <c r="B11" s="409"/>
      <c r="C11" s="390" t="s">
        <v>187</v>
      </c>
      <c r="D11" s="420"/>
      <c r="E11" s="464"/>
      <c r="F11" s="464"/>
      <c r="G11" s="431">
        <f>SUBTOTAL(9,G12:G27)</f>
        <v>8933</v>
      </c>
    </row>
    <row r="12" spans="1:7" ht="25.5" x14ac:dyDescent="0.25">
      <c r="A12" s="74" t="s">
        <v>4</v>
      </c>
      <c r="B12" s="357" t="s">
        <v>727</v>
      </c>
      <c r="C12" s="436" t="s">
        <v>990</v>
      </c>
      <c r="D12" s="437" t="s">
        <v>24</v>
      </c>
      <c r="E12" s="35">
        <v>1</v>
      </c>
      <c r="F12" s="459">
        <v>55.2</v>
      </c>
      <c r="G12" s="471">
        <f t="shared" ref="G12:G60" si="0">ROUND(F12*E12,2)</f>
        <v>55.2</v>
      </c>
    </row>
    <row r="13" spans="1:7" ht="25.5" x14ac:dyDescent="0.25">
      <c r="A13" s="74" t="s">
        <v>6</v>
      </c>
      <c r="B13" s="357" t="s">
        <v>991</v>
      </c>
      <c r="C13" s="436" t="s">
        <v>992</v>
      </c>
      <c r="D13" s="437" t="s">
        <v>24</v>
      </c>
      <c r="E13" s="35">
        <v>1</v>
      </c>
      <c r="F13" s="459">
        <v>182.04</v>
      </c>
      <c r="G13" s="471">
        <f t="shared" si="0"/>
        <v>182.04</v>
      </c>
    </row>
    <row r="14" spans="1:7" ht="25.5" x14ac:dyDescent="0.25">
      <c r="A14" s="74" t="s">
        <v>34</v>
      </c>
      <c r="B14" s="357" t="s">
        <v>736</v>
      </c>
      <c r="C14" s="436" t="s">
        <v>993</v>
      </c>
      <c r="D14" s="437" t="s">
        <v>24</v>
      </c>
      <c r="E14" s="35">
        <v>4</v>
      </c>
      <c r="F14" s="459">
        <v>128.56</v>
      </c>
      <c r="G14" s="471">
        <f t="shared" si="0"/>
        <v>514.24</v>
      </c>
    </row>
    <row r="15" spans="1:7" ht="25.5" x14ac:dyDescent="0.25">
      <c r="A15" s="74" t="s">
        <v>35</v>
      </c>
      <c r="B15" s="357" t="s">
        <v>735</v>
      </c>
      <c r="C15" s="436" t="s">
        <v>282</v>
      </c>
      <c r="D15" s="437" t="s">
        <v>24</v>
      </c>
      <c r="E15" s="35">
        <v>1</v>
      </c>
      <c r="F15" s="459">
        <v>206.44</v>
      </c>
      <c r="G15" s="471">
        <f t="shared" si="0"/>
        <v>206.44</v>
      </c>
    </row>
    <row r="16" spans="1:7" ht="25.5" x14ac:dyDescent="0.25">
      <c r="A16" s="74" t="s">
        <v>36</v>
      </c>
      <c r="B16" s="357">
        <v>6240</v>
      </c>
      <c r="C16" s="436" t="s">
        <v>752</v>
      </c>
      <c r="D16" s="437" t="s">
        <v>24</v>
      </c>
      <c r="E16" s="35">
        <v>3</v>
      </c>
      <c r="F16" s="459">
        <v>593.6</v>
      </c>
      <c r="G16" s="471">
        <f t="shared" si="0"/>
        <v>1780.8</v>
      </c>
    </row>
    <row r="17" spans="1:7" ht="25.5" x14ac:dyDescent="0.25">
      <c r="A17" s="74" t="s">
        <v>37</v>
      </c>
      <c r="B17" s="357" t="s">
        <v>994</v>
      </c>
      <c r="C17" s="436" t="s">
        <v>995</v>
      </c>
      <c r="D17" s="437" t="s">
        <v>1358</v>
      </c>
      <c r="E17" s="35">
        <v>9</v>
      </c>
      <c r="F17" s="459">
        <v>213.55</v>
      </c>
      <c r="G17" s="471">
        <f t="shared" si="0"/>
        <v>1921.95</v>
      </c>
    </row>
    <row r="18" spans="1:7" ht="25.5" x14ac:dyDescent="0.25">
      <c r="A18" s="74" t="s">
        <v>75</v>
      </c>
      <c r="B18" s="357" t="s">
        <v>996</v>
      </c>
      <c r="C18" s="436" t="s">
        <v>995</v>
      </c>
      <c r="D18" s="437" t="s">
        <v>22</v>
      </c>
      <c r="E18" s="35">
        <v>2</v>
      </c>
      <c r="F18" s="459">
        <v>275.89</v>
      </c>
      <c r="G18" s="471">
        <f t="shared" si="0"/>
        <v>551.78</v>
      </c>
    </row>
    <row r="19" spans="1:7" ht="25.5" x14ac:dyDescent="0.25">
      <c r="A19" s="74" t="s">
        <v>38</v>
      </c>
      <c r="B19" s="357">
        <v>9818</v>
      </c>
      <c r="C19" s="436" t="s">
        <v>803</v>
      </c>
      <c r="D19" s="437" t="s">
        <v>22</v>
      </c>
      <c r="E19" s="35">
        <v>108</v>
      </c>
      <c r="F19" s="130">
        <v>26.02</v>
      </c>
      <c r="G19" s="471">
        <f t="shared" si="0"/>
        <v>2810.16</v>
      </c>
    </row>
    <row r="20" spans="1:7" x14ac:dyDescent="0.25">
      <c r="A20" s="74" t="s">
        <v>1314</v>
      </c>
      <c r="B20" s="357">
        <v>9839</v>
      </c>
      <c r="C20" s="436" t="s">
        <v>997</v>
      </c>
      <c r="D20" s="437" t="s">
        <v>22</v>
      </c>
      <c r="E20" s="35">
        <v>32</v>
      </c>
      <c r="F20" s="130">
        <v>11.8</v>
      </c>
      <c r="G20" s="471">
        <f t="shared" si="0"/>
        <v>377.6</v>
      </c>
    </row>
    <row r="21" spans="1:7" x14ac:dyDescent="0.25">
      <c r="A21" s="74" t="s">
        <v>1331</v>
      </c>
      <c r="B21" s="92">
        <v>11871</v>
      </c>
      <c r="C21" s="87" t="s">
        <v>946</v>
      </c>
      <c r="D21" s="92" t="s">
        <v>24</v>
      </c>
      <c r="E21" s="35">
        <v>2</v>
      </c>
      <c r="F21" s="438">
        <v>209.59</v>
      </c>
      <c r="G21" s="471">
        <f t="shared" si="0"/>
        <v>419.18</v>
      </c>
    </row>
    <row r="22" spans="1:7" x14ac:dyDescent="0.25">
      <c r="A22" s="74" t="s">
        <v>1332</v>
      </c>
      <c r="B22" s="32">
        <v>9867</v>
      </c>
      <c r="C22" s="22" t="s">
        <v>797</v>
      </c>
      <c r="D22" s="32" t="s">
        <v>22</v>
      </c>
      <c r="E22" s="35">
        <v>6</v>
      </c>
      <c r="F22" s="459">
        <v>1.94</v>
      </c>
      <c r="G22" s="471">
        <f t="shared" si="0"/>
        <v>11.64</v>
      </c>
    </row>
    <row r="23" spans="1:7" x14ac:dyDescent="0.25">
      <c r="A23" s="74" t="s">
        <v>1333</v>
      </c>
      <c r="B23" s="32">
        <v>9868</v>
      </c>
      <c r="C23" s="22" t="s">
        <v>798</v>
      </c>
      <c r="D23" s="32" t="s">
        <v>22</v>
      </c>
      <c r="E23" s="35">
        <v>12</v>
      </c>
      <c r="F23" s="459">
        <v>2.64</v>
      </c>
      <c r="G23" s="471">
        <f t="shared" si="0"/>
        <v>31.68</v>
      </c>
    </row>
    <row r="24" spans="1:7" x14ac:dyDescent="0.25">
      <c r="A24" s="74" t="s">
        <v>1334</v>
      </c>
      <c r="B24" s="32">
        <v>9869</v>
      </c>
      <c r="C24" s="22" t="s">
        <v>799</v>
      </c>
      <c r="D24" s="32" t="s">
        <v>22</v>
      </c>
      <c r="E24" s="35">
        <v>8</v>
      </c>
      <c r="F24" s="459">
        <v>6.02</v>
      </c>
      <c r="G24" s="471">
        <f t="shared" si="0"/>
        <v>48.16</v>
      </c>
    </row>
    <row r="25" spans="1:7" ht="25.5" x14ac:dyDescent="0.25">
      <c r="A25" s="74" t="s">
        <v>1335</v>
      </c>
      <c r="B25" s="32">
        <v>20147</v>
      </c>
      <c r="C25" s="22" t="s">
        <v>206</v>
      </c>
      <c r="D25" s="32" t="s">
        <v>24</v>
      </c>
      <c r="E25" s="35">
        <v>3</v>
      </c>
      <c r="F25" s="459">
        <v>4.4800000000000004</v>
      </c>
      <c r="G25" s="471">
        <f t="shared" si="0"/>
        <v>13.44</v>
      </c>
    </row>
    <row r="26" spans="1:7" x14ac:dyDescent="0.25">
      <c r="A26" s="74" t="s">
        <v>1336</v>
      </c>
      <c r="B26" s="481">
        <v>3529</v>
      </c>
      <c r="C26" s="22" t="s">
        <v>947</v>
      </c>
      <c r="D26" s="32" t="s">
        <v>24</v>
      </c>
      <c r="E26" s="35">
        <v>8</v>
      </c>
      <c r="F26" s="459">
        <v>0.52</v>
      </c>
      <c r="G26" s="471">
        <f t="shared" si="0"/>
        <v>4.16</v>
      </c>
    </row>
    <row r="27" spans="1:7" ht="25.5" x14ac:dyDescent="0.25">
      <c r="A27" s="74" t="s">
        <v>1337</v>
      </c>
      <c r="B27" s="32">
        <v>3533</v>
      </c>
      <c r="C27" s="22" t="s">
        <v>290</v>
      </c>
      <c r="D27" s="32" t="s">
        <v>24</v>
      </c>
      <c r="E27" s="35">
        <v>3</v>
      </c>
      <c r="F27" s="459">
        <v>1.51</v>
      </c>
      <c r="G27" s="471">
        <f t="shared" si="0"/>
        <v>4.53</v>
      </c>
    </row>
    <row r="28" spans="1:7" ht="25.5" x14ac:dyDescent="0.25">
      <c r="A28" s="74" t="s">
        <v>1338</v>
      </c>
      <c r="B28" s="32">
        <v>95</v>
      </c>
      <c r="C28" s="22" t="s">
        <v>948</v>
      </c>
      <c r="D28" s="32" t="s">
        <v>24</v>
      </c>
      <c r="E28" s="35">
        <v>2</v>
      </c>
      <c r="F28" s="459">
        <v>7.63</v>
      </c>
      <c r="G28" s="471">
        <f t="shared" si="0"/>
        <v>15.26</v>
      </c>
    </row>
    <row r="29" spans="1:7" ht="25.5" x14ac:dyDescent="0.25">
      <c r="A29" s="74" t="s">
        <v>1339</v>
      </c>
      <c r="B29" s="32">
        <v>96</v>
      </c>
      <c r="C29" s="22" t="s">
        <v>949</v>
      </c>
      <c r="D29" s="32" t="s">
        <v>24</v>
      </c>
      <c r="E29" s="35">
        <v>4</v>
      </c>
      <c r="F29" s="459">
        <v>9.42</v>
      </c>
      <c r="G29" s="471">
        <f t="shared" si="0"/>
        <v>37.68</v>
      </c>
    </row>
    <row r="30" spans="1:7" ht="25.5" x14ac:dyDescent="0.25">
      <c r="A30" s="74" t="s">
        <v>1340</v>
      </c>
      <c r="B30" s="32">
        <v>108</v>
      </c>
      <c r="C30" s="22" t="s">
        <v>950</v>
      </c>
      <c r="D30" s="32" t="s">
        <v>24</v>
      </c>
      <c r="E30" s="35">
        <v>3</v>
      </c>
      <c r="F30" s="459">
        <v>1.35</v>
      </c>
      <c r="G30" s="471">
        <f t="shared" si="0"/>
        <v>4.05</v>
      </c>
    </row>
    <row r="31" spans="1:7" ht="25.5" x14ac:dyDescent="0.25">
      <c r="A31" s="74" t="s">
        <v>1341</v>
      </c>
      <c r="B31" s="32">
        <v>65</v>
      </c>
      <c r="C31" s="22" t="s">
        <v>951</v>
      </c>
      <c r="D31" s="32" t="s">
        <v>24</v>
      </c>
      <c r="E31" s="35">
        <v>4</v>
      </c>
      <c r="F31" s="459">
        <v>0.64</v>
      </c>
      <c r="G31" s="471">
        <f t="shared" si="0"/>
        <v>2.56</v>
      </c>
    </row>
    <row r="32" spans="1:7" ht="25.5" x14ac:dyDescent="0.25">
      <c r="A32" s="74" t="s">
        <v>1342</v>
      </c>
      <c r="B32" s="32">
        <v>107</v>
      </c>
      <c r="C32" s="22" t="s">
        <v>952</v>
      </c>
      <c r="D32" s="32" t="s">
        <v>24</v>
      </c>
      <c r="E32" s="35">
        <v>1</v>
      </c>
      <c r="F32" s="459">
        <v>0.51</v>
      </c>
      <c r="G32" s="471">
        <f t="shared" si="0"/>
        <v>0.51</v>
      </c>
    </row>
    <row r="33" spans="1:7" x14ac:dyDescent="0.25">
      <c r="A33" s="74" t="s">
        <v>1343</v>
      </c>
      <c r="B33" s="32">
        <v>3873</v>
      </c>
      <c r="C33" s="22" t="s">
        <v>953</v>
      </c>
      <c r="D33" s="32" t="s">
        <v>24</v>
      </c>
      <c r="E33" s="35">
        <v>3</v>
      </c>
      <c r="F33" s="459">
        <v>8.9499999999999993</v>
      </c>
      <c r="G33" s="471">
        <f t="shared" si="0"/>
        <v>26.85</v>
      </c>
    </row>
    <row r="34" spans="1:7" x14ac:dyDescent="0.25">
      <c r="A34" s="74" t="s">
        <v>1344</v>
      </c>
      <c r="B34" s="32">
        <v>7139</v>
      </c>
      <c r="C34" s="22" t="s">
        <v>954</v>
      </c>
      <c r="D34" s="32" t="s">
        <v>24</v>
      </c>
      <c r="E34" s="35">
        <v>2</v>
      </c>
      <c r="F34" s="459">
        <v>0.94</v>
      </c>
      <c r="G34" s="471">
        <f t="shared" si="0"/>
        <v>1.88</v>
      </c>
    </row>
    <row r="35" spans="1:7" ht="25.5" x14ac:dyDescent="0.25">
      <c r="A35" s="74" t="s">
        <v>1346</v>
      </c>
      <c r="B35" s="32">
        <v>7104</v>
      </c>
      <c r="C35" s="22" t="s">
        <v>291</v>
      </c>
      <c r="D35" s="32" t="s">
        <v>24</v>
      </c>
      <c r="E35" s="35">
        <v>1</v>
      </c>
      <c r="F35" s="459">
        <v>2.5</v>
      </c>
      <c r="G35" s="471">
        <f t="shared" si="0"/>
        <v>2.5</v>
      </c>
    </row>
    <row r="36" spans="1:7" x14ac:dyDescent="0.25">
      <c r="A36" s="74" t="s">
        <v>1347</v>
      </c>
      <c r="B36" s="32">
        <v>3883</v>
      </c>
      <c r="C36" s="22" t="s">
        <v>205</v>
      </c>
      <c r="D36" s="32" t="s">
        <v>24</v>
      </c>
      <c r="E36" s="35">
        <v>1</v>
      </c>
      <c r="F36" s="459">
        <v>0.75</v>
      </c>
      <c r="G36" s="471">
        <f t="shared" si="0"/>
        <v>0.75</v>
      </c>
    </row>
    <row r="37" spans="1:7" ht="25.5" x14ac:dyDescent="0.25">
      <c r="A37" s="74" t="s">
        <v>1348</v>
      </c>
      <c r="B37" s="32">
        <v>6005</v>
      </c>
      <c r="C37" s="22" t="s">
        <v>204</v>
      </c>
      <c r="D37" s="32" t="s">
        <v>24</v>
      </c>
      <c r="E37" s="35">
        <v>2</v>
      </c>
      <c r="F37" s="459">
        <v>60.49</v>
      </c>
      <c r="G37" s="471">
        <f t="shared" si="0"/>
        <v>120.98</v>
      </c>
    </row>
    <row r="38" spans="1:7" x14ac:dyDescent="0.25">
      <c r="A38" s="74" t="s">
        <v>1349</v>
      </c>
      <c r="B38" s="32">
        <v>6013</v>
      </c>
      <c r="C38" s="22" t="s">
        <v>955</v>
      </c>
      <c r="D38" s="32" t="s">
        <v>24</v>
      </c>
      <c r="E38" s="35">
        <v>1</v>
      </c>
      <c r="F38" s="459">
        <v>72.36</v>
      </c>
      <c r="G38" s="471">
        <f t="shared" si="0"/>
        <v>72.36</v>
      </c>
    </row>
    <row r="39" spans="1:7" ht="25.5" x14ac:dyDescent="0.25">
      <c r="A39" s="74" t="s">
        <v>1350</v>
      </c>
      <c r="B39" s="32">
        <v>6021</v>
      </c>
      <c r="C39" s="22" t="s">
        <v>956</v>
      </c>
      <c r="D39" s="32" t="s">
        <v>24</v>
      </c>
      <c r="E39" s="35">
        <v>1</v>
      </c>
      <c r="F39" s="459">
        <v>54.65</v>
      </c>
      <c r="G39" s="471">
        <f t="shared" si="0"/>
        <v>54.65</v>
      </c>
    </row>
    <row r="40" spans="1:7" ht="25.5" x14ac:dyDescent="0.25">
      <c r="A40" s="74" t="s">
        <v>1351</v>
      </c>
      <c r="B40" s="32">
        <v>6024</v>
      </c>
      <c r="C40" s="22" t="s">
        <v>957</v>
      </c>
      <c r="D40" s="32" t="s">
        <v>24</v>
      </c>
      <c r="E40" s="35">
        <v>1</v>
      </c>
      <c r="F40" s="459">
        <v>59.76</v>
      </c>
      <c r="G40" s="471">
        <f t="shared" si="0"/>
        <v>59.76</v>
      </c>
    </row>
    <row r="41" spans="1:7" x14ac:dyDescent="0.25">
      <c r="A41" s="74" t="s">
        <v>1352</v>
      </c>
      <c r="B41" s="32">
        <v>11763</v>
      </c>
      <c r="C41" s="22" t="s">
        <v>322</v>
      </c>
      <c r="D41" s="32" t="s">
        <v>24</v>
      </c>
      <c r="E41" s="35">
        <v>2</v>
      </c>
      <c r="F41" s="459">
        <v>99.46</v>
      </c>
      <c r="G41" s="471">
        <f t="shared" si="0"/>
        <v>198.92</v>
      </c>
    </row>
    <row r="42" spans="1:7" x14ac:dyDescent="0.25">
      <c r="A42" s="74" t="s">
        <v>1378</v>
      </c>
      <c r="B42" s="32">
        <v>9835</v>
      </c>
      <c r="C42" s="22" t="s">
        <v>958</v>
      </c>
      <c r="D42" s="32" t="s">
        <v>22</v>
      </c>
      <c r="E42" s="35">
        <v>3</v>
      </c>
      <c r="F42" s="459">
        <v>2.82</v>
      </c>
      <c r="G42" s="471">
        <f t="shared" si="0"/>
        <v>8.4600000000000009</v>
      </c>
    </row>
    <row r="43" spans="1:7" x14ac:dyDescent="0.25">
      <c r="A43" s="74" t="s">
        <v>1379</v>
      </c>
      <c r="B43" s="32">
        <v>9838</v>
      </c>
      <c r="C43" s="22" t="s">
        <v>959</v>
      </c>
      <c r="D43" s="32" t="s">
        <v>22</v>
      </c>
      <c r="E43" s="35">
        <v>8</v>
      </c>
      <c r="F43" s="459">
        <v>5.33</v>
      </c>
      <c r="G43" s="471">
        <f t="shared" si="0"/>
        <v>42.64</v>
      </c>
    </row>
    <row r="44" spans="1:7" x14ac:dyDescent="0.25">
      <c r="A44" s="74" t="s">
        <v>1380</v>
      </c>
      <c r="B44" s="32">
        <v>9837</v>
      </c>
      <c r="C44" s="22" t="s">
        <v>960</v>
      </c>
      <c r="D44" s="32" t="s">
        <v>22</v>
      </c>
      <c r="E44" s="35">
        <v>8</v>
      </c>
      <c r="F44" s="459">
        <v>6.73</v>
      </c>
      <c r="G44" s="471">
        <f t="shared" si="0"/>
        <v>53.84</v>
      </c>
    </row>
    <row r="45" spans="1:7" x14ac:dyDescent="0.25">
      <c r="A45" s="74" t="s">
        <v>1381</v>
      </c>
      <c r="B45" s="32">
        <v>9836</v>
      </c>
      <c r="C45" s="22" t="s">
        <v>961</v>
      </c>
      <c r="D45" s="32" t="s">
        <v>22</v>
      </c>
      <c r="E45" s="35">
        <v>42</v>
      </c>
      <c r="F45" s="459">
        <v>8.15</v>
      </c>
      <c r="G45" s="471">
        <f t="shared" si="0"/>
        <v>342.3</v>
      </c>
    </row>
    <row r="46" spans="1:7" ht="25.5" x14ac:dyDescent="0.25">
      <c r="A46" s="74" t="s">
        <v>1416</v>
      </c>
      <c r="B46" s="32">
        <v>6140</v>
      </c>
      <c r="C46" s="22" t="s">
        <v>203</v>
      </c>
      <c r="D46" s="32" t="s">
        <v>24</v>
      </c>
      <c r="E46" s="35">
        <v>1</v>
      </c>
      <c r="F46" s="459">
        <v>2.11</v>
      </c>
      <c r="G46" s="471">
        <f t="shared" si="0"/>
        <v>2.11</v>
      </c>
    </row>
    <row r="47" spans="1:7" x14ac:dyDescent="0.25">
      <c r="A47" s="74" t="s">
        <v>1417</v>
      </c>
      <c r="B47" s="32">
        <v>3517</v>
      </c>
      <c r="C47" s="22" t="s">
        <v>962</v>
      </c>
      <c r="D47" s="32" t="s">
        <v>24</v>
      </c>
      <c r="E47" s="35">
        <v>1</v>
      </c>
      <c r="F47" s="459">
        <v>1.2</v>
      </c>
      <c r="G47" s="471">
        <f t="shared" si="0"/>
        <v>1.2</v>
      </c>
    </row>
    <row r="48" spans="1:7" x14ac:dyDescent="0.25">
      <c r="A48" s="74" t="s">
        <v>1418</v>
      </c>
      <c r="B48" s="32">
        <v>3516</v>
      </c>
      <c r="C48" s="22" t="s">
        <v>785</v>
      </c>
      <c r="D48" s="32" t="s">
        <v>24</v>
      </c>
      <c r="E48" s="35">
        <v>3</v>
      </c>
      <c r="F48" s="459">
        <v>1.41</v>
      </c>
      <c r="G48" s="471">
        <f t="shared" si="0"/>
        <v>4.2300000000000004</v>
      </c>
    </row>
    <row r="49" spans="1:7" ht="25.5" x14ac:dyDescent="0.25">
      <c r="A49" s="74" t="s">
        <v>1419</v>
      </c>
      <c r="B49" s="32">
        <v>10835</v>
      </c>
      <c r="C49" s="22" t="s">
        <v>963</v>
      </c>
      <c r="D49" s="32" t="s">
        <v>24</v>
      </c>
      <c r="E49" s="35">
        <v>3</v>
      </c>
      <c r="F49" s="459">
        <v>2.2400000000000002</v>
      </c>
      <c r="G49" s="471">
        <f t="shared" si="0"/>
        <v>6.72</v>
      </c>
    </row>
    <row r="50" spans="1:7" x14ac:dyDescent="0.25">
      <c r="A50" s="74" t="s">
        <v>1420</v>
      </c>
      <c r="B50" s="32">
        <v>3520</v>
      </c>
      <c r="C50" s="22" t="s">
        <v>964</v>
      </c>
      <c r="D50" s="32" t="s">
        <v>24</v>
      </c>
      <c r="E50" s="35">
        <v>1</v>
      </c>
      <c r="F50" s="459">
        <v>6.04</v>
      </c>
      <c r="G50" s="471">
        <f t="shared" si="0"/>
        <v>6.04</v>
      </c>
    </row>
    <row r="51" spans="1:7" x14ac:dyDescent="0.25">
      <c r="A51" s="74" t="s">
        <v>1421</v>
      </c>
      <c r="B51" s="32">
        <v>3509</v>
      </c>
      <c r="C51" s="22" t="s">
        <v>965</v>
      </c>
      <c r="D51" s="32" t="s">
        <v>24</v>
      </c>
      <c r="E51" s="35">
        <v>2</v>
      </c>
      <c r="F51" s="459">
        <v>4.42</v>
      </c>
      <c r="G51" s="471">
        <f t="shared" si="0"/>
        <v>8.84</v>
      </c>
    </row>
    <row r="52" spans="1:7" x14ac:dyDescent="0.25">
      <c r="A52" s="74" t="s">
        <v>1422</v>
      </c>
      <c r="B52" s="32">
        <v>3526</v>
      </c>
      <c r="C52" s="22" t="s">
        <v>966</v>
      </c>
      <c r="D52" s="32" t="s">
        <v>24</v>
      </c>
      <c r="E52" s="35">
        <v>2</v>
      </c>
      <c r="F52" s="459">
        <v>1.83</v>
      </c>
      <c r="G52" s="471">
        <f t="shared" si="0"/>
        <v>3.66</v>
      </c>
    </row>
    <row r="53" spans="1:7" ht="25.5" x14ac:dyDescent="0.25">
      <c r="A53" s="74" t="s">
        <v>1423</v>
      </c>
      <c r="B53" s="32">
        <v>20159</v>
      </c>
      <c r="C53" s="22" t="s">
        <v>967</v>
      </c>
      <c r="D53" s="32" t="s">
        <v>24</v>
      </c>
      <c r="E53" s="35">
        <v>1</v>
      </c>
      <c r="F53" s="459">
        <v>32.81</v>
      </c>
      <c r="G53" s="471">
        <f t="shared" si="0"/>
        <v>32.81</v>
      </c>
    </row>
    <row r="54" spans="1:7" x14ac:dyDescent="0.25">
      <c r="A54" s="74" t="s">
        <v>1424</v>
      </c>
      <c r="B54" s="32">
        <v>3662</v>
      </c>
      <c r="C54" s="22" t="s">
        <v>786</v>
      </c>
      <c r="D54" s="32" t="s">
        <v>24</v>
      </c>
      <c r="E54" s="35">
        <v>1</v>
      </c>
      <c r="F54" s="459">
        <v>5.62</v>
      </c>
      <c r="G54" s="471">
        <f t="shared" si="0"/>
        <v>5.62</v>
      </c>
    </row>
    <row r="55" spans="1:7" x14ac:dyDescent="0.25">
      <c r="A55" s="74" t="s">
        <v>1425</v>
      </c>
      <c r="B55" s="32">
        <v>3848</v>
      </c>
      <c r="C55" s="22" t="s">
        <v>202</v>
      </c>
      <c r="D55" s="32" t="s">
        <v>24</v>
      </c>
      <c r="E55" s="35">
        <v>2</v>
      </c>
      <c r="F55" s="459">
        <v>5.78</v>
      </c>
      <c r="G55" s="471">
        <f t="shared" si="0"/>
        <v>11.56</v>
      </c>
    </row>
    <row r="56" spans="1:7" ht="25.5" x14ac:dyDescent="0.25">
      <c r="A56" s="74" t="s">
        <v>1426</v>
      </c>
      <c r="B56" s="32">
        <v>11712</v>
      </c>
      <c r="C56" s="22" t="s">
        <v>787</v>
      </c>
      <c r="D56" s="32" t="s">
        <v>24</v>
      </c>
      <c r="E56" s="35">
        <v>1</v>
      </c>
      <c r="F56" s="459">
        <v>23.21</v>
      </c>
      <c r="G56" s="471">
        <f t="shared" si="0"/>
        <v>23.21</v>
      </c>
    </row>
    <row r="57" spans="1:7" ht="25.5" x14ac:dyDescent="0.25">
      <c r="A57" s="74" t="s">
        <v>1427</v>
      </c>
      <c r="B57" s="32">
        <v>5102</v>
      </c>
      <c r="C57" s="22" t="s">
        <v>968</v>
      </c>
      <c r="D57" s="32" t="s">
        <v>24</v>
      </c>
      <c r="E57" s="35">
        <v>1</v>
      </c>
      <c r="F57" s="459">
        <v>7.74</v>
      </c>
      <c r="G57" s="471">
        <f t="shared" si="0"/>
        <v>7.74</v>
      </c>
    </row>
    <row r="58" spans="1:7" x14ac:dyDescent="0.25">
      <c r="A58" s="74" t="s">
        <v>1428</v>
      </c>
      <c r="B58" s="32">
        <v>11186</v>
      </c>
      <c r="C58" s="22" t="s">
        <v>201</v>
      </c>
      <c r="D58" s="32" t="s">
        <v>5</v>
      </c>
      <c r="E58" s="35">
        <v>1</v>
      </c>
      <c r="F58" s="459">
        <v>226.04</v>
      </c>
      <c r="G58" s="471">
        <f t="shared" si="0"/>
        <v>226.04</v>
      </c>
    </row>
    <row r="59" spans="1:7" x14ac:dyDescent="0.25">
      <c r="A59" s="74" t="s">
        <v>1429</v>
      </c>
      <c r="B59" s="32">
        <v>4269</v>
      </c>
      <c r="C59" s="22" t="s">
        <v>969</v>
      </c>
      <c r="D59" s="32" t="s">
        <v>24</v>
      </c>
      <c r="E59" s="35">
        <v>1</v>
      </c>
      <c r="F59" s="459">
        <v>26.02</v>
      </c>
      <c r="G59" s="471">
        <f t="shared" si="0"/>
        <v>26.02</v>
      </c>
    </row>
    <row r="60" spans="1:7" x14ac:dyDescent="0.25">
      <c r="A60" s="74" t="s">
        <v>1430</v>
      </c>
      <c r="B60" s="32">
        <v>7608</v>
      </c>
      <c r="C60" s="22" t="s">
        <v>82</v>
      </c>
      <c r="D60" s="32" t="s">
        <v>24</v>
      </c>
      <c r="E60" s="35">
        <v>1</v>
      </c>
      <c r="F60" s="459">
        <v>7.79</v>
      </c>
      <c r="G60" s="471">
        <f t="shared" si="0"/>
        <v>7.79</v>
      </c>
    </row>
    <row r="61" spans="1:7" x14ac:dyDescent="0.25">
      <c r="A61" s="74"/>
      <c r="B61" s="482"/>
      <c r="C61" s="93"/>
      <c r="D61" s="442"/>
      <c r="E61" s="455"/>
      <c r="F61" s="483"/>
      <c r="G61" s="445"/>
    </row>
    <row r="62" spans="1:7" x14ac:dyDescent="0.25">
      <c r="A62" s="409" t="s">
        <v>75</v>
      </c>
      <c r="B62" s="409"/>
      <c r="C62" s="390" t="s">
        <v>115</v>
      </c>
      <c r="D62" s="420"/>
      <c r="E62" s="464"/>
      <c r="F62" s="464"/>
      <c r="G62" s="431">
        <f>SUBTOTAL(9,G63:G89)</f>
        <v>6659.0599999999995</v>
      </c>
    </row>
    <row r="63" spans="1:7" ht="25.5" x14ac:dyDescent="0.25">
      <c r="A63" s="74" t="s">
        <v>9</v>
      </c>
      <c r="B63" s="418">
        <v>1093</v>
      </c>
      <c r="C63" s="102" t="s">
        <v>970</v>
      </c>
      <c r="D63" s="396" t="s">
        <v>24</v>
      </c>
      <c r="E63" s="35">
        <v>1</v>
      </c>
      <c r="F63" s="424">
        <v>30.46</v>
      </c>
      <c r="G63" s="397">
        <f t="shared" ref="G63:G75" si="1">ROUND(F63*E63,2)</f>
        <v>30.46</v>
      </c>
    </row>
    <row r="64" spans="1:7" x14ac:dyDescent="0.25">
      <c r="A64" s="74" t="s">
        <v>11</v>
      </c>
      <c r="B64" s="16">
        <v>995</v>
      </c>
      <c r="C64" s="15" t="s">
        <v>971</v>
      </c>
      <c r="D64" s="13" t="s">
        <v>22</v>
      </c>
      <c r="E64" s="35">
        <v>120</v>
      </c>
      <c r="F64" s="141">
        <v>9.08</v>
      </c>
      <c r="G64" s="54">
        <f t="shared" si="1"/>
        <v>1089.5999999999999</v>
      </c>
    </row>
    <row r="65" spans="1:7" x14ac:dyDescent="0.25">
      <c r="A65" s="74" t="s">
        <v>12</v>
      </c>
      <c r="B65" s="16">
        <v>857</v>
      </c>
      <c r="C65" s="15" t="s">
        <v>972</v>
      </c>
      <c r="D65" s="13" t="s">
        <v>22</v>
      </c>
      <c r="E65" s="35">
        <v>60</v>
      </c>
      <c r="F65" s="141">
        <v>6.87</v>
      </c>
      <c r="G65" s="54">
        <f t="shared" si="1"/>
        <v>412.2</v>
      </c>
    </row>
    <row r="66" spans="1:7" x14ac:dyDescent="0.25">
      <c r="A66" s="74" t="s">
        <v>48</v>
      </c>
      <c r="B66" s="16">
        <v>1881</v>
      </c>
      <c r="C66" s="15" t="s">
        <v>869</v>
      </c>
      <c r="D66" s="13" t="s">
        <v>24</v>
      </c>
      <c r="E66" s="35">
        <v>2</v>
      </c>
      <c r="F66" s="141">
        <v>9.4700000000000006</v>
      </c>
      <c r="G66" s="54">
        <f t="shared" si="1"/>
        <v>18.940000000000001</v>
      </c>
    </row>
    <row r="67" spans="1:7" x14ac:dyDescent="0.25">
      <c r="A67" s="74" t="s">
        <v>1345</v>
      </c>
      <c r="B67" s="16">
        <v>1893</v>
      </c>
      <c r="C67" s="15" t="s">
        <v>870</v>
      </c>
      <c r="D67" s="13" t="s">
        <v>24</v>
      </c>
      <c r="E67" s="35">
        <v>4</v>
      </c>
      <c r="F67" s="141">
        <v>3.57</v>
      </c>
      <c r="G67" s="54">
        <f t="shared" si="1"/>
        <v>14.28</v>
      </c>
    </row>
    <row r="68" spans="1:7" x14ac:dyDescent="0.25">
      <c r="A68" s="74" t="s">
        <v>1394</v>
      </c>
      <c r="B68" s="16">
        <v>2538</v>
      </c>
      <c r="C68" s="15" t="s">
        <v>871</v>
      </c>
      <c r="D68" s="13" t="s">
        <v>24</v>
      </c>
      <c r="E68" s="35">
        <v>6</v>
      </c>
      <c r="F68" s="141">
        <v>0.79</v>
      </c>
      <c r="G68" s="54">
        <f t="shared" si="1"/>
        <v>4.74</v>
      </c>
    </row>
    <row r="69" spans="1:7" x14ac:dyDescent="0.25">
      <c r="A69" s="74" t="s">
        <v>1395</v>
      </c>
      <c r="B69" s="16" t="s">
        <v>733</v>
      </c>
      <c r="C69" s="15" t="s">
        <v>872</v>
      </c>
      <c r="D69" s="13" t="s">
        <v>24</v>
      </c>
      <c r="E69" s="35">
        <v>6</v>
      </c>
      <c r="F69" s="141">
        <v>11.21</v>
      </c>
      <c r="G69" s="54">
        <f t="shared" si="1"/>
        <v>67.260000000000005</v>
      </c>
    </row>
    <row r="70" spans="1:7" x14ac:dyDescent="0.25">
      <c r="A70" s="74" t="s">
        <v>1396</v>
      </c>
      <c r="B70" s="16">
        <v>12033</v>
      </c>
      <c r="C70" s="15" t="s">
        <v>973</v>
      </c>
      <c r="D70" s="13" t="s">
        <v>24</v>
      </c>
      <c r="E70" s="35">
        <v>1</v>
      </c>
      <c r="F70" s="141">
        <v>9.4700000000000006</v>
      </c>
      <c r="G70" s="54">
        <f t="shared" si="1"/>
        <v>9.4700000000000006</v>
      </c>
    </row>
    <row r="71" spans="1:7" x14ac:dyDescent="0.25">
      <c r="A71" s="74" t="s">
        <v>1397</v>
      </c>
      <c r="B71" s="16">
        <v>2680</v>
      </c>
      <c r="C71" s="15" t="s">
        <v>874</v>
      </c>
      <c r="D71" s="13" t="s">
        <v>22</v>
      </c>
      <c r="E71" s="35">
        <v>15</v>
      </c>
      <c r="F71" s="141">
        <v>5.93</v>
      </c>
      <c r="G71" s="54">
        <f t="shared" si="1"/>
        <v>88.95</v>
      </c>
    </row>
    <row r="72" spans="1:7" x14ac:dyDescent="0.25">
      <c r="A72" s="74" t="s">
        <v>1398</v>
      </c>
      <c r="B72" s="16">
        <v>2688</v>
      </c>
      <c r="C72" s="15" t="s">
        <v>974</v>
      </c>
      <c r="D72" s="13" t="s">
        <v>22</v>
      </c>
      <c r="E72" s="35">
        <v>103</v>
      </c>
      <c r="F72" s="141">
        <v>1.7</v>
      </c>
      <c r="G72" s="54">
        <f t="shared" si="1"/>
        <v>175.1</v>
      </c>
    </row>
    <row r="73" spans="1:7" x14ac:dyDescent="0.25">
      <c r="A73" s="74" t="s">
        <v>1399</v>
      </c>
      <c r="B73" s="16">
        <v>3383</v>
      </c>
      <c r="C73" s="15" t="s">
        <v>876</v>
      </c>
      <c r="D73" s="13" t="s">
        <v>24</v>
      </c>
      <c r="E73" s="35">
        <v>4</v>
      </c>
      <c r="F73" s="141">
        <v>19.66</v>
      </c>
      <c r="G73" s="54">
        <f t="shared" si="1"/>
        <v>78.64</v>
      </c>
    </row>
    <row r="74" spans="1:7" x14ac:dyDescent="0.25">
      <c r="A74" s="74" t="s">
        <v>1400</v>
      </c>
      <c r="B74" s="16">
        <v>13843</v>
      </c>
      <c r="C74" s="15" t="s">
        <v>877</v>
      </c>
      <c r="D74" s="13" t="s">
        <v>24</v>
      </c>
      <c r="E74" s="35">
        <v>1</v>
      </c>
      <c r="F74" s="141">
        <v>105.12</v>
      </c>
      <c r="G74" s="54">
        <f t="shared" si="1"/>
        <v>105.12</v>
      </c>
    </row>
    <row r="75" spans="1:7" x14ac:dyDescent="0.25">
      <c r="A75" s="74" t="s">
        <v>1401</v>
      </c>
      <c r="B75" s="16">
        <v>13335</v>
      </c>
      <c r="C75" s="15" t="s">
        <v>975</v>
      </c>
      <c r="D75" s="13" t="s">
        <v>24</v>
      </c>
      <c r="E75" s="35">
        <v>1</v>
      </c>
      <c r="F75" s="141">
        <v>440.57</v>
      </c>
      <c r="G75" s="54">
        <f t="shared" si="1"/>
        <v>440.57</v>
      </c>
    </row>
    <row r="76" spans="1:7" ht="51" x14ac:dyDescent="0.25">
      <c r="A76" s="74" t="s">
        <v>1402</v>
      </c>
      <c r="B76" s="484" t="s">
        <v>331</v>
      </c>
      <c r="C76" s="87" t="s">
        <v>739</v>
      </c>
      <c r="D76" s="92" t="s">
        <v>24</v>
      </c>
      <c r="E76" s="35">
        <v>1</v>
      </c>
      <c r="F76" s="467">
        <v>619.52</v>
      </c>
      <c r="G76" s="440">
        <f t="shared" ref="G76:G85" si="2">ROUND(F76*E76,2)</f>
        <v>619.52</v>
      </c>
    </row>
    <row r="77" spans="1:7" ht="38.25" x14ac:dyDescent="0.25">
      <c r="A77" s="74" t="s">
        <v>1403</v>
      </c>
      <c r="B77" s="21">
        <v>3799</v>
      </c>
      <c r="C77" s="22" t="s">
        <v>292</v>
      </c>
      <c r="D77" s="32" t="s">
        <v>24</v>
      </c>
      <c r="E77" s="35">
        <v>3</v>
      </c>
      <c r="F77" s="468">
        <v>78.33</v>
      </c>
      <c r="G77" s="460">
        <f t="shared" si="2"/>
        <v>234.99</v>
      </c>
    </row>
    <row r="78" spans="1:7" ht="38.25" x14ac:dyDescent="0.25">
      <c r="A78" s="74" t="s">
        <v>1404</v>
      </c>
      <c r="B78" s="21">
        <v>3811</v>
      </c>
      <c r="C78" s="22" t="s">
        <v>976</v>
      </c>
      <c r="D78" s="32" t="s">
        <v>24</v>
      </c>
      <c r="E78" s="35">
        <v>2</v>
      </c>
      <c r="F78" s="468">
        <v>74.45</v>
      </c>
      <c r="G78" s="460">
        <f t="shared" si="2"/>
        <v>148.9</v>
      </c>
    </row>
    <row r="79" spans="1:7" ht="25.5" x14ac:dyDescent="0.25">
      <c r="A79" s="74" t="s">
        <v>1405</v>
      </c>
      <c r="B79" s="21">
        <v>7529</v>
      </c>
      <c r="C79" s="22" t="s">
        <v>977</v>
      </c>
      <c r="D79" s="32" t="s">
        <v>24</v>
      </c>
      <c r="E79" s="35">
        <v>9</v>
      </c>
      <c r="F79" s="468">
        <v>14.16</v>
      </c>
      <c r="G79" s="460">
        <f t="shared" si="2"/>
        <v>127.44</v>
      </c>
    </row>
    <row r="80" spans="1:7" ht="25.5" x14ac:dyDescent="0.25">
      <c r="A80" s="74" t="s">
        <v>1406</v>
      </c>
      <c r="B80" s="70">
        <v>7555</v>
      </c>
      <c r="C80" s="22" t="s">
        <v>978</v>
      </c>
      <c r="D80" s="32" t="s">
        <v>24</v>
      </c>
      <c r="E80" s="35">
        <v>5</v>
      </c>
      <c r="F80" s="468">
        <v>5.69</v>
      </c>
      <c r="G80" s="460">
        <f t="shared" si="2"/>
        <v>28.45</v>
      </c>
    </row>
    <row r="81" spans="1:7" x14ac:dyDescent="0.25">
      <c r="A81" s="74" t="s">
        <v>1407</v>
      </c>
      <c r="B81" s="21">
        <v>1872</v>
      </c>
      <c r="C81" s="22" t="s">
        <v>239</v>
      </c>
      <c r="D81" s="32" t="s">
        <v>24</v>
      </c>
      <c r="E81" s="35">
        <v>14</v>
      </c>
      <c r="F81" s="468">
        <v>1.75</v>
      </c>
      <c r="G81" s="460">
        <f t="shared" si="2"/>
        <v>24.5</v>
      </c>
    </row>
    <row r="82" spans="1:7" x14ac:dyDescent="0.25">
      <c r="A82" s="74" t="s">
        <v>1408</v>
      </c>
      <c r="B82" s="70">
        <v>12001</v>
      </c>
      <c r="C82" s="22" t="s">
        <v>284</v>
      </c>
      <c r="D82" s="32" t="s">
        <v>24</v>
      </c>
      <c r="E82" s="35">
        <v>5</v>
      </c>
      <c r="F82" s="468">
        <v>3.9</v>
      </c>
      <c r="G82" s="460">
        <f t="shared" si="2"/>
        <v>19.5</v>
      </c>
    </row>
    <row r="83" spans="1:7" x14ac:dyDescent="0.25">
      <c r="A83" s="74" t="s">
        <v>1409</v>
      </c>
      <c r="B83" s="71">
        <v>1873</v>
      </c>
      <c r="C83" s="22" t="s">
        <v>285</v>
      </c>
      <c r="D83" s="32" t="s">
        <v>24</v>
      </c>
      <c r="E83" s="35">
        <v>5</v>
      </c>
      <c r="F83" s="468">
        <v>2.77</v>
      </c>
      <c r="G83" s="460">
        <f t="shared" si="2"/>
        <v>13.85</v>
      </c>
    </row>
    <row r="84" spans="1:7" ht="25.5" x14ac:dyDescent="0.25">
      <c r="A84" s="74" t="s">
        <v>1410</v>
      </c>
      <c r="B84" s="71">
        <v>981</v>
      </c>
      <c r="C84" s="22" t="s">
        <v>979</v>
      </c>
      <c r="D84" s="32" t="s">
        <v>22</v>
      </c>
      <c r="E84" s="35">
        <v>40</v>
      </c>
      <c r="F84" s="468">
        <v>2.54</v>
      </c>
      <c r="G84" s="460">
        <f t="shared" si="2"/>
        <v>101.6</v>
      </c>
    </row>
    <row r="85" spans="1:7" ht="25.5" x14ac:dyDescent="0.25">
      <c r="A85" s="74" t="s">
        <v>1411</v>
      </c>
      <c r="B85" s="71">
        <v>984</v>
      </c>
      <c r="C85" s="22" t="s">
        <v>980</v>
      </c>
      <c r="D85" s="32" t="s">
        <v>22</v>
      </c>
      <c r="E85" s="35">
        <v>450</v>
      </c>
      <c r="F85" s="468">
        <v>1.48</v>
      </c>
      <c r="G85" s="460">
        <f t="shared" si="2"/>
        <v>666</v>
      </c>
    </row>
    <row r="86" spans="1:7" x14ac:dyDescent="0.25">
      <c r="A86" s="74" t="s">
        <v>1412</v>
      </c>
      <c r="B86" s="21">
        <v>12268</v>
      </c>
      <c r="C86" s="72" t="s">
        <v>891</v>
      </c>
      <c r="D86" s="69" t="s">
        <v>24</v>
      </c>
      <c r="E86" s="35">
        <v>1</v>
      </c>
      <c r="F86" s="468">
        <v>72.73</v>
      </c>
      <c r="G86" s="460">
        <f>ROUND(F86*E86,2)</f>
        <v>72.73</v>
      </c>
    </row>
    <row r="87" spans="1:7" ht="38.25" x14ac:dyDescent="0.25">
      <c r="A87" s="74" t="s">
        <v>1413</v>
      </c>
      <c r="B87" s="16" t="s">
        <v>347</v>
      </c>
      <c r="C87" s="15" t="s">
        <v>981</v>
      </c>
      <c r="D87" s="13" t="s">
        <v>24</v>
      </c>
      <c r="E87" s="35">
        <v>3</v>
      </c>
      <c r="F87" s="485">
        <v>57.53</v>
      </c>
      <c r="G87" s="460">
        <f>ROUND(F87*E87,2)</f>
        <v>172.59</v>
      </c>
    </row>
    <row r="88" spans="1:7" ht="38.25" x14ac:dyDescent="0.25">
      <c r="A88" s="74" t="s">
        <v>1414</v>
      </c>
      <c r="B88" s="16" t="s">
        <v>286</v>
      </c>
      <c r="C88" s="15" t="s">
        <v>186</v>
      </c>
      <c r="D88" s="13" t="s">
        <v>24</v>
      </c>
      <c r="E88" s="35">
        <v>3</v>
      </c>
      <c r="F88" s="485">
        <v>48.46</v>
      </c>
      <c r="G88" s="460">
        <f>ROUND(F88*E88,2)</f>
        <v>145.38</v>
      </c>
    </row>
    <row r="89" spans="1:7" ht="76.5" x14ac:dyDescent="0.25">
      <c r="A89" s="74" t="s">
        <v>1415</v>
      </c>
      <c r="B89" s="16" t="s">
        <v>312</v>
      </c>
      <c r="C89" s="15" t="s">
        <v>287</v>
      </c>
      <c r="D89" s="13" t="s">
        <v>83</v>
      </c>
      <c r="E89" s="35">
        <v>1</v>
      </c>
      <c r="F89" s="485">
        <v>1748.28</v>
      </c>
      <c r="G89" s="460">
        <f>ROUND(F89*E89,2)</f>
        <v>1748.28</v>
      </c>
    </row>
    <row r="90" spans="1:7" x14ac:dyDescent="0.25">
      <c r="A90" s="74"/>
      <c r="B90" s="14"/>
      <c r="C90" s="37"/>
      <c r="D90" s="14"/>
      <c r="E90" s="486"/>
      <c r="F90" s="486"/>
      <c r="G90" s="460"/>
    </row>
    <row r="91" spans="1:7" x14ac:dyDescent="0.25">
      <c r="A91" s="487"/>
      <c r="B91" s="487"/>
      <c r="C91" s="487"/>
      <c r="D91" s="487"/>
      <c r="E91" s="430"/>
      <c r="F91" s="430" t="s">
        <v>1357</v>
      </c>
      <c r="G91" s="488">
        <f>SUBTOTAL(9,G11:G90)</f>
        <v>17011.600000000002</v>
      </c>
    </row>
  </sheetData>
  <autoFilter ref="A9:G9"/>
  <mergeCells count="9">
    <mergeCell ref="A1:G1"/>
    <mergeCell ref="A2:G2"/>
    <mergeCell ref="A3:G3"/>
    <mergeCell ref="G6:G7"/>
    <mergeCell ref="A5:D5"/>
    <mergeCell ref="A6:D6"/>
    <mergeCell ref="A7:D7"/>
    <mergeCell ref="E5:F5"/>
    <mergeCell ref="E6:F7"/>
  </mergeCells>
  <printOptions horizontalCentered="1"/>
  <pageMargins left="0.78740157480314965" right="0.39370078740157483" top="0.78740157480314965" bottom="0.39370078740157483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rgb="FF0070C0"/>
  </sheetPr>
  <dimension ref="A1:BV441"/>
  <sheetViews>
    <sheetView view="pageBreakPreview" zoomScaleSheetLayoutView="100" workbookViewId="0">
      <pane xSplit="7" ySplit="10" topLeftCell="I11" activePane="bottomRight" state="frozen"/>
      <selection activeCell="A10" sqref="A10"/>
      <selection pane="topRight" activeCell="A10" sqref="A10"/>
      <selection pane="bottomLeft" activeCell="A10" sqref="A10"/>
      <selection pane="bottomRight" activeCell="A12" sqref="A12"/>
    </sheetView>
  </sheetViews>
  <sheetFormatPr defaultRowHeight="15" outlineLevelRow="2" outlineLevelCol="1" x14ac:dyDescent="0.25"/>
  <cols>
    <col min="1" max="1" width="5.7109375" style="5" customWidth="1"/>
    <col min="2" max="2" width="8.42578125" style="506" bestFit="1" customWidth="1"/>
    <col min="3" max="3" width="40.7109375" style="507" customWidth="1"/>
    <col min="4" max="4" width="4.85546875" style="5" customWidth="1"/>
    <col min="5" max="6" width="10.7109375" style="493" hidden="1" customWidth="1" outlineLevel="1"/>
    <col min="7" max="7" width="10.7109375" style="163" customWidth="1" collapsed="1"/>
    <col min="8" max="8" width="10.7109375" style="493" hidden="1" customWidth="1" outlineLevel="1"/>
    <col min="9" max="9" width="10.7109375" style="508" customWidth="1" collapsed="1"/>
    <col min="10" max="10" width="10.7109375" style="157" customWidth="1"/>
    <col min="11" max="11" width="10.7109375" style="493" hidden="1" customWidth="1" outlineLevel="1"/>
    <col min="12" max="12" width="10.7109375" style="508" customWidth="1" collapsed="1"/>
    <col min="13" max="13" width="10.7109375" style="157" customWidth="1"/>
    <col min="14" max="14" width="10.7109375" style="493" hidden="1" customWidth="1" outlineLevel="1"/>
    <col min="15" max="15" width="10.7109375" style="508" customWidth="1" collapsed="1"/>
    <col min="16" max="16" width="10.7109375" style="157" customWidth="1"/>
    <col min="17" max="17" width="10.7109375" style="493" hidden="1" customWidth="1" outlineLevel="1"/>
    <col min="18" max="18" width="10.7109375" style="508" customWidth="1" collapsed="1"/>
    <col min="19" max="19" width="10.7109375" style="157" customWidth="1"/>
    <col min="20" max="20" width="10.7109375" style="493" hidden="1" customWidth="1" outlineLevel="1"/>
    <col min="21" max="21" width="10.7109375" style="508" customWidth="1" collapsed="1"/>
    <col min="22" max="22" width="10.7109375" style="157" customWidth="1"/>
    <col min="23" max="23" width="10.7109375" style="493" hidden="1" customWidth="1" outlineLevel="1"/>
    <col min="24" max="24" width="10.7109375" style="508" customWidth="1" collapsed="1"/>
    <col min="25" max="25" width="10.7109375" style="157" customWidth="1"/>
    <col min="26" max="26" width="10.7109375" style="493" hidden="1" customWidth="1" outlineLevel="1"/>
    <col min="27" max="27" width="10.7109375" style="508" customWidth="1" collapsed="1"/>
    <col min="28" max="28" width="10.7109375" style="157" customWidth="1"/>
    <col min="29" max="29" width="10.7109375" style="493" hidden="1" customWidth="1" outlineLevel="1"/>
    <col min="30" max="30" width="10.7109375" style="508" customWidth="1" collapsed="1"/>
    <col min="31" max="31" width="10.7109375" style="157" customWidth="1"/>
    <col min="32" max="32" width="10.7109375" style="493" hidden="1" customWidth="1" outlineLevel="1"/>
    <col min="33" max="33" width="10.7109375" style="508" customWidth="1" collapsed="1"/>
    <col min="34" max="34" width="10.7109375" style="157" customWidth="1"/>
    <col min="35" max="35" width="10.7109375" style="493" hidden="1" customWidth="1" outlineLevel="1"/>
    <col min="36" max="36" width="10.7109375" style="508" customWidth="1" collapsed="1"/>
    <col min="37" max="37" width="10.7109375" style="157" customWidth="1"/>
    <col min="38" max="38" width="10.7109375" style="493" hidden="1" customWidth="1" outlineLevel="1"/>
    <col min="39" max="39" width="10.7109375" style="508" customWidth="1" collapsed="1"/>
    <col min="40" max="40" width="10.7109375" style="157" customWidth="1"/>
    <col min="41" max="41" width="10.7109375" style="493" hidden="1" customWidth="1" outlineLevel="1"/>
    <col min="42" max="42" width="10.7109375" style="508" customWidth="1" collapsed="1"/>
    <col min="43" max="43" width="10.7109375" style="157" customWidth="1"/>
    <col min="44" max="44" width="10.7109375" style="493" hidden="1" customWidth="1" outlineLevel="1"/>
    <col min="45" max="45" width="10.7109375" style="508" customWidth="1" collapsed="1"/>
    <col min="46" max="46" width="10.7109375" style="157" customWidth="1"/>
    <col min="47" max="47" width="10.7109375" style="493" hidden="1" customWidth="1" outlineLevel="1"/>
    <col min="48" max="48" width="10.7109375" style="508" customWidth="1" collapsed="1"/>
    <col min="49" max="49" width="10.7109375" style="157" customWidth="1"/>
    <col min="50" max="50" width="10.7109375" style="493" hidden="1" customWidth="1" outlineLevel="1"/>
    <col min="51" max="51" width="10.7109375" style="508" customWidth="1" collapsed="1"/>
    <col min="52" max="52" width="10.7109375" style="157" customWidth="1"/>
    <col min="53" max="53" width="10.7109375" style="493" hidden="1" customWidth="1" outlineLevel="1"/>
    <col min="54" max="54" width="10.7109375" style="508" customWidth="1" collapsed="1"/>
    <col min="55" max="55" width="10.7109375" style="157" customWidth="1"/>
    <col min="56" max="56" width="10.7109375" style="493" hidden="1" customWidth="1" outlineLevel="1"/>
    <col min="57" max="57" width="10.7109375" style="508" customWidth="1" collapsed="1"/>
    <col min="58" max="58" width="10.7109375" style="157" customWidth="1"/>
    <col min="59" max="59" width="10.7109375" style="493" hidden="1" customWidth="1" outlineLevel="1"/>
    <col min="60" max="60" width="10.7109375" style="508" customWidth="1" collapsed="1"/>
    <col min="61" max="61" width="10.7109375" style="157" customWidth="1"/>
    <col min="62" max="62" width="10.7109375" style="493" hidden="1" customWidth="1" outlineLevel="1"/>
    <col min="63" max="63" width="10.7109375" style="508" customWidth="1" collapsed="1"/>
    <col min="64" max="64" width="10.7109375" style="157" customWidth="1"/>
    <col min="65" max="65" width="10.7109375" style="493" hidden="1" customWidth="1" outlineLevel="1"/>
    <col min="66" max="66" width="10.7109375" style="508" customWidth="1" collapsed="1"/>
    <col min="67" max="67" width="10.7109375" style="157" customWidth="1"/>
    <col min="68" max="68" width="10.7109375" style="493" customWidth="1"/>
    <col min="69" max="69" width="10.7109375" style="508" customWidth="1"/>
    <col min="70" max="70" width="10.7109375" style="157" customWidth="1"/>
    <col min="72" max="73" width="10.7109375" style="157" customWidth="1"/>
    <col min="74" max="74" width="10.7109375" style="169" customWidth="1"/>
    <col min="75" max="75" width="9.42578125" style="5" bestFit="1" customWidth="1"/>
    <col min="76" max="16384" width="9.140625" style="5"/>
  </cols>
  <sheetData>
    <row r="1" spans="1:74" ht="12.75" x14ac:dyDescent="0.25">
      <c r="A1" s="160"/>
      <c r="B1" s="161"/>
      <c r="C1" s="161"/>
      <c r="D1" s="161"/>
      <c r="E1" s="213"/>
      <c r="F1" s="161"/>
      <c r="G1" s="213"/>
      <c r="H1" s="213"/>
      <c r="I1" s="162" t="s">
        <v>70</v>
      </c>
      <c r="J1" s="213"/>
      <c r="K1" s="213"/>
      <c r="L1" s="161"/>
      <c r="M1" s="213"/>
      <c r="N1" s="213"/>
      <c r="O1" s="161"/>
      <c r="P1" s="216"/>
      <c r="Q1" s="163"/>
      <c r="R1" s="164" t="s">
        <v>70</v>
      </c>
      <c r="S1" s="165"/>
      <c r="T1" s="166"/>
      <c r="U1" s="167"/>
      <c r="V1" s="165"/>
      <c r="W1" s="166"/>
      <c r="X1" s="167"/>
      <c r="Y1" s="168"/>
      <c r="Z1" s="163"/>
      <c r="AA1" s="164" t="s">
        <v>70</v>
      </c>
      <c r="AB1" s="165"/>
      <c r="AC1" s="166"/>
      <c r="AD1" s="167"/>
      <c r="AE1" s="165"/>
      <c r="AF1" s="166"/>
      <c r="AG1" s="167"/>
      <c r="AH1" s="168"/>
      <c r="AI1" s="163"/>
      <c r="AJ1" s="164" t="s">
        <v>70</v>
      </c>
      <c r="AK1" s="165"/>
      <c r="AL1" s="166"/>
      <c r="AM1" s="167"/>
      <c r="AN1" s="165"/>
      <c r="AO1" s="166"/>
      <c r="AP1" s="167"/>
      <c r="AQ1" s="168"/>
      <c r="AR1" s="163"/>
      <c r="AS1" s="164" t="s">
        <v>70</v>
      </c>
      <c r="AT1" s="165"/>
      <c r="AU1" s="166"/>
      <c r="AV1" s="167"/>
      <c r="AW1" s="165"/>
      <c r="AX1" s="166"/>
      <c r="AY1" s="167"/>
      <c r="AZ1" s="168"/>
      <c r="BA1" s="163"/>
      <c r="BB1" s="164" t="s">
        <v>70</v>
      </c>
      <c r="BC1" s="165"/>
      <c r="BD1" s="166"/>
      <c r="BE1" s="167"/>
      <c r="BF1" s="165"/>
      <c r="BG1" s="166"/>
      <c r="BH1" s="167"/>
      <c r="BI1" s="168"/>
      <c r="BJ1" s="163"/>
      <c r="BK1" s="164" t="s">
        <v>70</v>
      </c>
      <c r="BL1" s="165"/>
      <c r="BM1" s="166"/>
      <c r="BN1" s="167"/>
      <c r="BO1" s="165"/>
      <c r="BP1" s="166"/>
      <c r="BQ1" s="167"/>
      <c r="BR1" s="5"/>
      <c r="BS1" s="5"/>
      <c r="BT1" s="5"/>
      <c r="BU1" s="5"/>
      <c r="BV1" s="5"/>
    </row>
    <row r="2" spans="1:74" ht="12.75" x14ac:dyDescent="0.25">
      <c r="A2" s="170"/>
      <c r="B2" s="24"/>
      <c r="C2" s="24"/>
      <c r="D2" s="24"/>
      <c r="E2" s="214"/>
      <c r="F2" s="24"/>
      <c r="G2" s="214"/>
      <c r="H2" s="214"/>
      <c r="I2" s="4" t="s">
        <v>71</v>
      </c>
      <c r="J2" s="214"/>
      <c r="K2" s="214"/>
      <c r="L2" s="24"/>
      <c r="M2" s="214"/>
      <c r="N2" s="214"/>
      <c r="O2" s="24"/>
      <c r="P2" s="217"/>
      <c r="Q2" s="163"/>
      <c r="R2" s="171" t="s">
        <v>71</v>
      </c>
      <c r="S2" s="172"/>
      <c r="T2" s="173"/>
      <c r="U2" s="171"/>
      <c r="V2" s="172"/>
      <c r="W2" s="173"/>
      <c r="X2" s="171"/>
      <c r="Y2" s="174"/>
      <c r="Z2" s="163"/>
      <c r="AA2" s="171" t="s">
        <v>71</v>
      </c>
      <c r="AB2" s="172"/>
      <c r="AC2" s="173"/>
      <c r="AD2" s="171"/>
      <c r="AE2" s="172"/>
      <c r="AF2" s="173"/>
      <c r="AG2" s="171"/>
      <c r="AH2" s="174"/>
      <c r="AI2" s="163"/>
      <c r="AJ2" s="171" t="s">
        <v>71</v>
      </c>
      <c r="AK2" s="172"/>
      <c r="AL2" s="173"/>
      <c r="AM2" s="171"/>
      <c r="AN2" s="172"/>
      <c r="AO2" s="173"/>
      <c r="AP2" s="171"/>
      <c r="AQ2" s="174"/>
      <c r="AR2" s="163"/>
      <c r="AS2" s="171" t="s">
        <v>71</v>
      </c>
      <c r="AT2" s="172"/>
      <c r="AU2" s="173"/>
      <c r="AV2" s="171"/>
      <c r="AW2" s="172"/>
      <c r="AX2" s="173"/>
      <c r="AY2" s="171"/>
      <c r="AZ2" s="174"/>
      <c r="BA2" s="163"/>
      <c r="BB2" s="171" t="s">
        <v>71</v>
      </c>
      <c r="BC2" s="172"/>
      <c r="BD2" s="173"/>
      <c r="BE2" s="171"/>
      <c r="BF2" s="172"/>
      <c r="BG2" s="173"/>
      <c r="BH2" s="171"/>
      <c r="BI2" s="174"/>
      <c r="BJ2" s="163"/>
      <c r="BK2" s="171" t="s">
        <v>71</v>
      </c>
      <c r="BL2" s="172"/>
      <c r="BM2" s="173"/>
      <c r="BN2" s="171"/>
      <c r="BO2" s="172"/>
      <c r="BP2" s="173"/>
      <c r="BQ2" s="171"/>
      <c r="BR2" s="5"/>
      <c r="BS2" s="5"/>
      <c r="BT2" s="5"/>
      <c r="BU2" s="5"/>
      <c r="BV2" s="5"/>
    </row>
    <row r="3" spans="1:74" ht="12.75" x14ac:dyDescent="0.25">
      <c r="A3" s="175"/>
      <c r="B3" s="176"/>
      <c r="C3" s="176"/>
      <c r="D3" s="176"/>
      <c r="E3" s="215"/>
      <c r="F3" s="176"/>
      <c r="G3" s="215"/>
      <c r="H3" s="215"/>
      <c r="I3" s="177" t="s">
        <v>119</v>
      </c>
      <c r="J3" s="215"/>
      <c r="K3" s="215"/>
      <c r="L3" s="176"/>
      <c r="M3" s="215"/>
      <c r="N3" s="215"/>
      <c r="O3" s="176"/>
      <c r="P3" s="218"/>
      <c r="Q3" s="163"/>
      <c r="R3" s="178" t="s">
        <v>119</v>
      </c>
      <c r="S3" s="179"/>
      <c r="T3" s="180"/>
      <c r="U3" s="178"/>
      <c r="V3" s="179"/>
      <c r="W3" s="180"/>
      <c r="X3" s="178"/>
      <c r="Y3" s="181"/>
      <c r="Z3" s="163"/>
      <c r="AA3" s="178" t="s">
        <v>119</v>
      </c>
      <c r="AB3" s="179"/>
      <c r="AC3" s="180"/>
      <c r="AD3" s="178"/>
      <c r="AE3" s="179"/>
      <c r="AF3" s="180"/>
      <c r="AG3" s="178"/>
      <c r="AH3" s="181"/>
      <c r="AI3" s="163"/>
      <c r="AJ3" s="178" t="s">
        <v>119</v>
      </c>
      <c r="AK3" s="179"/>
      <c r="AL3" s="180"/>
      <c r="AM3" s="178"/>
      <c r="AN3" s="179"/>
      <c r="AO3" s="180"/>
      <c r="AP3" s="178"/>
      <c r="AQ3" s="181"/>
      <c r="AR3" s="163"/>
      <c r="AS3" s="178" t="s">
        <v>119</v>
      </c>
      <c r="AT3" s="179"/>
      <c r="AU3" s="180"/>
      <c r="AV3" s="178"/>
      <c r="AW3" s="179"/>
      <c r="AX3" s="180"/>
      <c r="AY3" s="178"/>
      <c r="AZ3" s="181"/>
      <c r="BA3" s="163"/>
      <c r="BB3" s="178" t="s">
        <v>119</v>
      </c>
      <c r="BC3" s="179"/>
      <c r="BD3" s="180"/>
      <c r="BE3" s="178"/>
      <c r="BF3" s="179"/>
      <c r="BG3" s="180"/>
      <c r="BH3" s="178"/>
      <c r="BI3" s="181"/>
      <c r="BJ3" s="163"/>
      <c r="BK3" s="178" t="s">
        <v>119</v>
      </c>
      <c r="BL3" s="179"/>
      <c r="BM3" s="180"/>
      <c r="BN3" s="178"/>
      <c r="BO3" s="179"/>
      <c r="BP3" s="180"/>
      <c r="BQ3" s="178"/>
      <c r="BR3" s="5"/>
      <c r="BS3" s="5"/>
      <c r="BT3" s="5"/>
      <c r="BU3" s="5"/>
      <c r="BV3" s="5"/>
    </row>
    <row r="4" spans="1:74" ht="12.75" x14ac:dyDescent="0.25">
      <c r="A4" s="76"/>
      <c r="B4" s="76"/>
      <c r="C4" s="76"/>
      <c r="D4" s="59"/>
      <c r="E4" s="182"/>
      <c r="F4" s="182"/>
      <c r="G4" s="183"/>
      <c r="H4" s="182"/>
      <c r="I4" s="184"/>
      <c r="J4" s="185"/>
      <c r="K4" s="182"/>
      <c r="L4" s="184"/>
      <c r="M4" s="185"/>
      <c r="N4" s="182"/>
      <c r="O4" s="184"/>
      <c r="P4" s="185"/>
      <c r="Q4" s="182"/>
      <c r="R4" s="184"/>
      <c r="S4" s="185"/>
      <c r="T4" s="182"/>
      <c r="U4" s="184"/>
      <c r="V4" s="185"/>
      <c r="W4" s="182"/>
      <c r="X4" s="184"/>
      <c r="Y4" s="185"/>
      <c r="Z4" s="182"/>
      <c r="AA4" s="184"/>
      <c r="AB4" s="185"/>
      <c r="AC4" s="182"/>
      <c r="AD4" s="184"/>
      <c r="AE4" s="185"/>
      <c r="AF4" s="182"/>
      <c r="AG4" s="184"/>
      <c r="AH4" s="185"/>
      <c r="AI4" s="182"/>
      <c r="AJ4" s="184"/>
      <c r="AK4" s="185"/>
      <c r="AL4" s="182"/>
      <c r="AM4" s="184"/>
      <c r="AN4" s="185"/>
      <c r="AO4" s="182"/>
      <c r="AP4" s="184"/>
      <c r="AQ4" s="185"/>
      <c r="AR4" s="182"/>
      <c r="AS4" s="184"/>
      <c r="AT4" s="185"/>
      <c r="AU4" s="182"/>
      <c r="AV4" s="184"/>
      <c r="AW4" s="185"/>
      <c r="AX4" s="182"/>
      <c r="AY4" s="184"/>
      <c r="AZ4" s="185"/>
      <c r="BA4" s="182"/>
      <c r="BB4" s="184"/>
      <c r="BC4" s="185"/>
      <c r="BD4" s="182"/>
      <c r="BE4" s="184"/>
      <c r="BF4" s="185"/>
      <c r="BG4" s="182"/>
      <c r="BH4" s="184"/>
      <c r="BI4" s="185"/>
      <c r="BJ4" s="182"/>
      <c r="BK4" s="184"/>
      <c r="BL4" s="185"/>
      <c r="BM4" s="182"/>
      <c r="BN4" s="184"/>
      <c r="BO4" s="185"/>
      <c r="BP4" s="133"/>
      <c r="BQ4" s="186"/>
      <c r="BR4" s="5"/>
      <c r="BS4" s="5"/>
      <c r="BT4" s="5"/>
      <c r="BU4" s="5"/>
      <c r="BV4" s="5"/>
    </row>
    <row r="5" spans="1:74" ht="12.75" x14ac:dyDescent="0.25">
      <c r="A5" s="749" t="s">
        <v>256</v>
      </c>
      <c r="B5" s="750"/>
      <c r="C5" s="750"/>
      <c r="D5" s="750"/>
      <c r="E5" s="750"/>
      <c r="F5" s="750"/>
      <c r="G5" s="750"/>
      <c r="H5" s="750"/>
      <c r="I5" s="750"/>
      <c r="J5" s="750"/>
      <c r="K5" s="187"/>
      <c r="L5" s="741" t="s">
        <v>259</v>
      </c>
      <c r="M5" s="742"/>
      <c r="N5" s="187"/>
      <c r="O5" s="283">
        <f>RESUMO!E5</f>
        <v>9928033.6600000001</v>
      </c>
      <c r="P5" s="188" t="s">
        <v>58</v>
      </c>
      <c r="Q5" s="189"/>
      <c r="R5" s="190"/>
      <c r="S5" s="191"/>
      <c r="T5" s="189"/>
      <c r="U5" s="741" t="s">
        <v>259</v>
      </c>
      <c r="V5" s="742"/>
      <c r="W5" s="187"/>
      <c r="X5" s="283">
        <f>O5</f>
        <v>9928033.6600000001</v>
      </c>
      <c r="Y5" s="188" t="s">
        <v>58</v>
      </c>
      <c r="Z5" s="189"/>
      <c r="AA5" s="190"/>
      <c r="AB5" s="191"/>
      <c r="AC5" s="189"/>
      <c r="AD5" s="741" t="s">
        <v>259</v>
      </c>
      <c r="AE5" s="742"/>
      <c r="AF5" s="187"/>
      <c r="AG5" s="283">
        <f>X5</f>
        <v>9928033.6600000001</v>
      </c>
      <c r="AH5" s="188" t="s">
        <v>58</v>
      </c>
      <c r="AI5" s="189"/>
      <c r="AJ5" s="190"/>
      <c r="AK5" s="191"/>
      <c r="AL5" s="189"/>
      <c r="AM5" s="741" t="s">
        <v>259</v>
      </c>
      <c r="AN5" s="742"/>
      <c r="AO5" s="187"/>
      <c r="AP5" s="283">
        <f>AG5</f>
        <v>9928033.6600000001</v>
      </c>
      <c r="AQ5" s="188" t="s">
        <v>58</v>
      </c>
      <c r="AR5" s="189"/>
      <c r="AS5" s="190"/>
      <c r="AT5" s="191"/>
      <c r="AU5" s="189"/>
      <c r="AV5" s="741" t="s">
        <v>259</v>
      </c>
      <c r="AW5" s="742"/>
      <c r="AX5" s="187"/>
      <c r="AY5" s="283">
        <f>AP5</f>
        <v>9928033.6600000001</v>
      </c>
      <c r="AZ5" s="188" t="s">
        <v>58</v>
      </c>
      <c r="BA5" s="189"/>
      <c r="BB5" s="190"/>
      <c r="BC5" s="191"/>
      <c r="BD5" s="189"/>
      <c r="BE5" s="741" t="s">
        <v>259</v>
      </c>
      <c r="BF5" s="742"/>
      <c r="BG5" s="187"/>
      <c r="BH5" s="283">
        <f>AY5</f>
        <v>9928033.6600000001</v>
      </c>
      <c r="BI5" s="188" t="s">
        <v>58</v>
      </c>
      <c r="BJ5" s="189"/>
      <c r="BK5" s="741" t="s">
        <v>259</v>
      </c>
      <c r="BL5" s="742"/>
      <c r="BM5" s="189"/>
      <c r="BN5" s="283">
        <f>BH5</f>
        <v>9928033.6600000001</v>
      </c>
      <c r="BO5" s="188" t="s">
        <v>58</v>
      </c>
      <c r="BP5" s="186"/>
      <c r="BQ5" s="5"/>
      <c r="BR5" s="5"/>
      <c r="BS5" s="5"/>
      <c r="BT5" s="5"/>
      <c r="BU5" s="5"/>
      <c r="BV5" s="5"/>
    </row>
    <row r="6" spans="1:74" ht="12.75" x14ac:dyDescent="0.25">
      <c r="A6" s="751" t="s">
        <v>805</v>
      </c>
      <c r="B6" s="712"/>
      <c r="C6" s="712"/>
      <c r="D6" s="712"/>
      <c r="E6" s="712"/>
      <c r="F6" s="712"/>
      <c r="G6" s="712"/>
      <c r="H6" s="712"/>
      <c r="I6" s="712"/>
      <c r="J6" s="712"/>
      <c r="K6" s="158"/>
      <c r="L6" s="743" t="s">
        <v>257</v>
      </c>
      <c r="M6" s="744"/>
      <c r="N6" s="158"/>
      <c r="O6" s="284">
        <f>RESUMO!E6</f>
        <v>9636009.3100000005</v>
      </c>
      <c r="P6" s="747" t="str">
        <f>RESUMO!F6</f>
        <v>JUNHO / 2014</v>
      </c>
      <c r="Q6" s="152"/>
      <c r="R6" s="192"/>
      <c r="S6" s="193"/>
      <c r="T6" s="152"/>
      <c r="U6" s="743" t="s">
        <v>257</v>
      </c>
      <c r="V6" s="744"/>
      <c r="W6" s="158"/>
      <c r="X6" s="284">
        <f>O6</f>
        <v>9636009.3100000005</v>
      </c>
      <c r="Y6" s="747" t="str">
        <f>P6</f>
        <v>JUNHO / 2014</v>
      </c>
      <c r="Z6" s="152"/>
      <c r="AA6" s="192"/>
      <c r="AB6" s="193"/>
      <c r="AC6" s="152"/>
      <c r="AD6" s="743" t="s">
        <v>257</v>
      </c>
      <c r="AE6" s="744"/>
      <c r="AF6" s="158"/>
      <c r="AG6" s="284">
        <f>X6</f>
        <v>9636009.3100000005</v>
      </c>
      <c r="AH6" s="747" t="str">
        <f>Y6</f>
        <v>JUNHO / 2014</v>
      </c>
      <c r="AI6" s="152"/>
      <c r="AJ6" s="192"/>
      <c r="AK6" s="193"/>
      <c r="AL6" s="152"/>
      <c r="AM6" s="743" t="s">
        <v>257</v>
      </c>
      <c r="AN6" s="744"/>
      <c r="AO6" s="511"/>
      <c r="AP6" s="284">
        <f>AG6</f>
        <v>9636009.3100000005</v>
      </c>
      <c r="AQ6" s="747" t="str">
        <f>AH6</f>
        <v>JUNHO / 2014</v>
      </c>
      <c r="AR6" s="152"/>
      <c r="AS6" s="192"/>
      <c r="AT6" s="193"/>
      <c r="AU6" s="152"/>
      <c r="AV6" s="743" t="s">
        <v>257</v>
      </c>
      <c r="AW6" s="744"/>
      <c r="AX6" s="511"/>
      <c r="AY6" s="284">
        <f>AP6</f>
        <v>9636009.3100000005</v>
      </c>
      <c r="AZ6" s="747" t="str">
        <f>AQ6</f>
        <v>JUNHO / 2014</v>
      </c>
      <c r="BA6" s="152"/>
      <c r="BB6" s="192"/>
      <c r="BC6" s="193"/>
      <c r="BD6" s="152"/>
      <c r="BE6" s="743" t="s">
        <v>257</v>
      </c>
      <c r="BF6" s="744"/>
      <c r="BG6" s="511"/>
      <c r="BH6" s="284">
        <f>AY6</f>
        <v>9636009.3100000005</v>
      </c>
      <c r="BI6" s="747" t="str">
        <f>AZ6</f>
        <v>JUNHO / 2014</v>
      </c>
      <c r="BJ6" s="152"/>
      <c r="BK6" s="743" t="s">
        <v>257</v>
      </c>
      <c r="BL6" s="744"/>
      <c r="BM6" s="152"/>
      <c r="BN6" s="284">
        <f>BH6</f>
        <v>9636009.3100000005</v>
      </c>
      <c r="BO6" s="747" t="str">
        <f>BI6</f>
        <v>JUNHO / 2014</v>
      </c>
      <c r="BP6" s="186"/>
      <c r="BQ6" s="5"/>
      <c r="BR6" s="5"/>
      <c r="BS6" s="5"/>
      <c r="BT6" s="5"/>
      <c r="BU6" s="5"/>
      <c r="BV6" s="5"/>
    </row>
    <row r="7" spans="1:74" ht="12.75" x14ac:dyDescent="0.25">
      <c r="A7" s="714" t="s">
        <v>372</v>
      </c>
      <c r="B7" s="715"/>
      <c r="C7" s="715"/>
      <c r="D7" s="715"/>
      <c r="E7" s="715"/>
      <c r="F7" s="715"/>
      <c r="G7" s="715"/>
      <c r="H7" s="715"/>
      <c r="I7" s="715"/>
      <c r="J7" s="715"/>
      <c r="K7" s="159"/>
      <c r="L7" s="745" t="s">
        <v>258</v>
      </c>
      <c r="M7" s="746"/>
      <c r="N7" s="159"/>
      <c r="O7" s="285">
        <f>RESUMO!E7</f>
        <v>292024.34999999998</v>
      </c>
      <c r="P7" s="748"/>
      <c r="Q7" s="153"/>
      <c r="R7" s="194"/>
      <c r="S7" s="195"/>
      <c r="T7" s="153"/>
      <c r="U7" s="745" t="s">
        <v>258</v>
      </c>
      <c r="V7" s="746"/>
      <c r="W7" s="159"/>
      <c r="X7" s="285">
        <f>O7</f>
        <v>292024.34999999998</v>
      </c>
      <c r="Y7" s="748"/>
      <c r="Z7" s="153"/>
      <c r="AA7" s="194"/>
      <c r="AB7" s="195"/>
      <c r="AC7" s="153"/>
      <c r="AD7" s="745" t="s">
        <v>258</v>
      </c>
      <c r="AE7" s="746"/>
      <c r="AF7" s="159"/>
      <c r="AG7" s="285">
        <f>X7</f>
        <v>292024.34999999998</v>
      </c>
      <c r="AH7" s="748"/>
      <c r="AI7" s="153"/>
      <c r="AJ7" s="194"/>
      <c r="AK7" s="195"/>
      <c r="AL7" s="153"/>
      <c r="AM7" s="745" t="s">
        <v>258</v>
      </c>
      <c r="AN7" s="746"/>
      <c r="AO7" s="512"/>
      <c r="AP7" s="285">
        <f>AG7</f>
        <v>292024.34999999998</v>
      </c>
      <c r="AQ7" s="748"/>
      <c r="AR7" s="153"/>
      <c r="AS7" s="194"/>
      <c r="AT7" s="195"/>
      <c r="AU7" s="153"/>
      <c r="AV7" s="745" t="s">
        <v>258</v>
      </c>
      <c r="AW7" s="746"/>
      <c r="AX7" s="512"/>
      <c r="AY7" s="285">
        <f>AP7</f>
        <v>292024.34999999998</v>
      </c>
      <c r="AZ7" s="748"/>
      <c r="BA7" s="153"/>
      <c r="BB7" s="194"/>
      <c r="BC7" s="195"/>
      <c r="BD7" s="153"/>
      <c r="BE7" s="745" t="s">
        <v>258</v>
      </c>
      <c r="BF7" s="746"/>
      <c r="BG7" s="512"/>
      <c r="BH7" s="285">
        <f>AY7</f>
        <v>292024.34999999998</v>
      </c>
      <c r="BI7" s="748"/>
      <c r="BJ7" s="153"/>
      <c r="BK7" s="745" t="s">
        <v>258</v>
      </c>
      <c r="BL7" s="746"/>
      <c r="BM7" s="153"/>
      <c r="BN7" s="285">
        <f>BH7</f>
        <v>292024.34999999998</v>
      </c>
      <c r="BO7" s="748"/>
      <c r="BP7" s="186"/>
      <c r="BQ7" s="5"/>
      <c r="BR7" s="5"/>
      <c r="BS7" s="5"/>
      <c r="BT7" s="5"/>
      <c r="BU7" s="5"/>
      <c r="BV7" s="5"/>
    </row>
    <row r="8" spans="1:74" s="4" customFormat="1" ht="12.75" x14ac:dyDescent="0.25">
      <c r="A8" s="27"/>
      <c r="B8" s="27"/>
      <c r="C8" s="27"/>
      <c r="D8" s="26"/>
      <c r="E8" s="196"/>
      <c r="F8" s="196"/>
      <c r="G8" s="147"/>
      <c r="H8" s="196"/>
      <c r="I8" s="197"/>
      <c r="J8" s="133"/>
      <c r="K8" s="196"/>
      <c r="L8" s="197"/>
      <c r="M8" s="133"/>
      <c r="N8" s="196"/>
      <c r="O8" s="197"/>
      <c r="P8" s="133"/>
      <c r="Q8" s="196"/>
      <c r="R8" s="197"/>
      <c r="S8" s="133"/>
      <c r="T8" s="196"/>
      <c r="U8" s="197"/>
      <c r="V8" s="133"/>
      <c r="W8" s="196"/>
      <c r="X8" s="197"/>
      <c r="Y8" s="133"/>
      <c r="Z8" s="196"/>
      <c r="AA8" s="197"/>
      <c r="AB8" s="133"/>
      <c r="AC8" s="196"/>
      <c r="AD8" s="197"/>
      <c r="AE8" s="133"/>
      <c r="AF8" s="196"/>
      <c r="AG8" s="197"/>
      <c r="AH8" s="133"/>
      <c r="AI8" s="196"/>
      <c r="AJ8" s="197"/>
      <c r="AK8" s="133"/>
      <c r="AL8" s="196"/>
      <c r="AM8" s="197"/>
      <c r="AN8" s="133"/>
      <c r="AO8" s="196"/>
      <c r="AP8" s="197"/>
      <c r="AQ8" s="133"/>
      <c r="AR8" s="196"/>
      <c r="AS8" s="197"/>
      <c r="AT8" s="133"/>
      <c r="AU8" s="196"/>
      <c r="AV8" s="197"/>
      <c r="AW8" s="133"/>
      <c r="AX8" s="196"/>
      <c r="AY8" s="197"/>
      <c r="AZ8" s="133"/>
      <c r="BA8" s="196"/>
      <c r="BB8" s="197"/>
      <c r="BC8" s="133"/>
      <c r="BD8" s="196"/>
      <c r="BE8" s="197"/>
      <c r="BF8" s="133"/>
      <c r="BG8" s="196"/>
      <c r="BH8" s="197"/>
      <c r="BI8" s="133"/>
      <c r="BJ8" s="196"/>
      <c r="BK8" s="197"/>
      <c r="BL8" s="133"/>
      <c r="BM8" s="196"/>
      <c r="BN8" s="197"/>
      <c r="BO8" s="133"/>
      <c r="BP8" s="196"/>
      <c r="BQ8" s="197"/>
      <c r="BR8" s="133"/>
      <c r="BS8" s="186"/>
    </row>
    <row r="9" spans="1:74" s="3" customFormat="1" ht="12.75" x14ac:dyDescent="0.25">
      <c r="A9" s="753" t="s">
        <v>0</v>
      </c>
      <c r="B9" s="753" t="s">
        <v>65</v>
      </c>
      <c r="C9" s="753" t="s">
        <v>2</v>
      </c>
      <c r="D9" s="753" t="s">
        <v>255</v>
      </c>
      <c r="E9" s="752" t="s">
        <v>84</v>
      </c>
      <c r="F9" s="752" t="s">
        <v>85</v>
      </c>
      <c r="G9" s="752" t="s">
        <v>86</v>
      </c>
      <c r="H9" s="752" t="s">
        <v>373</v>
      </c>
      <c r="I9" s="752"/>
      <c r="J9" s="752"/>
      <c r="K9" s="752" t="s">
        <v>374</v>
      </c>
      <c r="L9" s="752"/>
      <c r="M9" s="752"/>
      <c r="N9" s="752" t="s">
        <v>375</v>
      </c>
      <c r="O9" s="752"/>
      <c r="P9" s="752"/>
      <c r="Q9" s="752" t="s">
        <v>376</v>
      </c>
      <c r="R9" s="752"/>
      <c r="S9" s="752"/>
      <c r="T9" s="752" t="s">
        <v>377</v>
      </c>
      <c r="U9" s="752"/>
      <c r="V9" s="752"/>
      <c r="W9" s="752" t="s">
        <v>378</v>
      </c>
      <c r="X9" s="752"/>
      <c r="Y9" s="752"/>
      <c r="Z9" s="752" t="s">
        <v>379</v>
      </c>
      <c r="AA9" s="752"/>
      <c r="AB9" s="752"/>
      <c r="AC9" s="752" t="s">
        <v>380</v>
      </c>
      <c r="AD9" s="752"/>
      <c r="AE9" s="752"/>
      <c r="AF9" s="752" t="s">
        <v>381</v>
      </c>
      <c r="AG9" s="752"/>
      <c r="AH9" s="752"/>
      <c r="AI9" s="752" t="s">
        <v>382</v>
      </c>
      <c r="AJ9" s="752"/>
      <c r="AK9" s="752"/>
      <c r="AL9" s="752" t="s">
        <v>383</v>
      </c>
      <c r="AM9" s="752"/>
      <c r="AN9" s="752"/>
      <c r="AO9" s="752" t="s">
        <v>384</v>
      </c>
      <c r="AP9" s="752"/>
      <c r="AQ9" s="752"/>
      <c r="AR9" s="752" t="s">
        <v>1284</v>
      </c>
      <c r="AS9" s="752"/>
      <c r="AT9" s="752"/>
      <c r="AU9" s="752" t="s">
        <v>1285</v>
      </c>
      <c r="AV9" s="752"/>
      <c r="AW9" s="752"/>
      <c r="AX9" s="752" t="s">
        <v>1286</v>
      </c>
      <c r="AY9" s="752"/>
      <c r="AZ9" s="752"/>
      <c r="BA9" s="752" t="s">
        <v>1287</v>
      </c>
      <c r="BB9" s="752"/>
      <c r="BC9" s="752"/>
      <c r="BD9" s="752" t="s">
        <v>1288</v>
      </c>
      <c r="BE9" s="752"/>
      <c r="BF9" s="752"/>
      <c r="BG9" s="752" t="s">
        <v>1289</v>
      </c>
      <c r="BH9" s="752"/>
      <c r="BI9" s="752"/>
      <c r="BJ9" s="752" t="s">
        <v>1290</v>
      </c>
      <c r="BK9" s="752"/>
      <c r="BL9" s="752"/>
      <c r="BM9" s="752" t="s">
        <v>1291</v>
      </c>
      <c r="BN9" s="752"/>
      <c r="BO9" s="752"/>
      <c r="BP9" s="754" t="s">
        <v>385</v>
      </c>
      <c r="BQ9" s="752"/>
      <c r="BR9" s="752" t="s">
        <v>386</v>
      </c>
    </row>
    <row r="10" spans="1:74" s="3" customFormat="1" ht="12.75" x14ac:dyDescent="0.25">
      <c r="A10" s="753"/>
      <c r="B10" s="753"/>
      <c r="C10" s="753"/>
      <c r="D10" s="753"/>
      <c r="E10" s="752"/>
      <c r="F10" s="752"/>
      <c r="G10" s="752"/>
      <c r="H10" s="317" t="s">
        <v>388</v>
      </c>
      <c r="I10" s="318" t="s">
        <v>389</v>
      </c>
      <c r="J10" s="317" t="s">
        <v>390</v>
      </c>
      <c r="K10" s="317" t="s">
        <v>388</v>
      </c>
      <c r="L10" s="318" t="s">
        <v>389</v>
      </c>
      <c r="M10" s="513" t="s">
        <v>390</v>
      </c>
      <c r="N10" s="317" t="s">
        <v>388</v>
      </c>
      <c r="O10" s="318" t="s">
        <v>389</v>
      </c>
      <c r="P10" s="513" t="s">
        <v>390</v>
      </c>
      <c r="Q10" s="317" t="s">
        <v>388</v>
      </c>
      <c r="R10" s="318" t="s">
        <v>389</v>
      </c>
      <c r="S10" s="513" t="s">
        <v>390</v>
      </c>
      <c r="T10" s="317" t="s">
        <v>388</v>
      </c>
      <c r="U10" s="318" t="s">
        <v>389</v>
      </c>
      <c r="V10" s="513" t="s">
        <v>390</v>
      </c>
      <c r="W10" s="317" t="s">
        <v>388</v>
      </c>
      <c r="X10" s="318" t="s">
        <v>389</v>
      </c>
      <c r="Y10" s="513" t="s">
        <v>390</v>
      </c>
      <c r="Z10" s="317" t="s">
        <v>388</v>
      </c>
      <c r="AA10" s="318" t="s">
        <v>389</v>
      </c>
      <c r="AB10" s="513" t="s">
        <v>390</v>
      </c>
      <c r="AC10" s="317" t="s">
        <v>388</v>
      </c>
      <c r="AD10" s="318" t="s">
        <v>389</v>
      </c>
      <c r="AE10" s="513" t="s">
        <v>390</v>
      </c>
      <c r="AF10" s="317" t="s">
        <v>388</v>
      </c>
      <c r="AG10" s="318" t="s">
        <v>389</v>
      </c>
      <c r="AH10" s="513" t="s">
        <v>390</v>
      </c>
      <c r="AI10" s="513" t="s">
        <v>388</v>
      </c>
      <c r="AJ10" s="318" t="s">
        <v>389</v>
      </c>
      <c r="AK10" s="513" t="s">
        <v>390</v>
      </c>
      <c r="AL10" s="513" t="s">
        <v>388</v>
      </c>
      <c r="AM10" s="318" t="s">
        <v>389</v>
      </c>
      <c r="AN10" s="513" t="s">
        <v>390</v>
      </c>
      <c r="AO10" s="513" t="s">
        <v>388</v>
      </c>
      <c r="AP10" s="318" t="s">
        <v>389</v>
      </c>
      <c r="AQ10" s="513" t="s">
        <v>390</v>
      </c>
      <c r="AR10" s="513" t="s">
        <v>388</v>
      </c>
      <c r="AS10" s="318" t="s">
        <v>389</v>
      </c>
      <c r="AT10" s="513" t="s">
        <v>390</v>
      </c>
      <c r="AU10" s="513" t="s">
        <v>388</v>
      </c>
      <c r="AV10" s="318" t="s">
        <v>389</v>
      </c>
      <c r="AW10" s="513" t="s">
        <v>390</v>
      </c>
      <c r="AX10" s="513" t="s">
        <v>388</v>
      </c>
      <c r="AY10" s="318" t="s">
        <v>389</v>
      </c>
      <c r="AZ10" s="513" t="s">
        <v>390</v>
      </c>
      <c r="BA10" s="513" t="s">
        <v>388</v>
      </c>
      <c r="BB10" s="318" t="s">
        <v>389</v>
      </c>
      <c r="BC10" s="513" t="s">
        <v>390</v>
      </c>
      <c r="BD10" s="513" t="s">
        <v>388</v>
      </c>
      <c r="BE10" s="318" t="s">
        <v>389</v>
      </c>
      <c r="BF10" s="513" t="s">
        <v>390</v>
      </c>
      <c r="BG10" s="513" t="s">
        <v>388</v>
      </c>
      <c r="BH10" s="318" t="s">
        <v>389</v>
      </c>
      <c r="BI10" s="513" t="s">
        <v>390</v>
      </c>
      <c r="BJ10" s="513" t="s">
        <v>388</v>
      </c>
      <c r="BK10" s="318" t="s">
        <v>389</v>
      </c>
      <c r="BL10" s="513" t="s">
        <v>390</v>
      </c>
      <c r="BM10" s="513" t="s">
        <v>388</v>
      </c>
      <c r="BN10" s="318" t="s">
        <v>389</v>
      </c>
      <c r="BO10" s="513" t="s">
        <v>390</v>
      </c>
      <c r="BP10" s="318" t="s">
        <v>389</v>
      </c>
      <c r="BQ10" s="317" t="s">
        <v>390</v>
      </c>
      <c r="BR10" s="752"/>
    </row>
    <row r="11" spans="1:74" s="3" customFormat="1" ht="12.75" x14ac:dyDescent="0.25">
      <c r="A11" s="564"/>
      <c r="B11" s="565"/>
      <c r="C11" s="566"/>
      <c r="D11" s="567"/>
      <c r="E11" s="585"/>
      <c r="F11" s="586"/>
      <c r="G11" s="568"/>
      <c r="H11" s="585"/>
      <c r="I11" s="569"/>
      <c r="J11" s="570"/>
      <c r="K11" s="585"/>
      <c r="L11" s="569"/>
      <c r="M11" s="570"/>
      <c r="N11" s="585"/>
      <c r="O11" s="569"/>
      <c r="P11" s="570"/>
      <c r="Q11" s="585"/>
      <c r="R11" s="569"/>
      <c r="S11" s="570"/>
      <c r="T11" s="585"/>
      <c r="U11" s="569"/>
      <c r="V11" s="570"/>
      <c r="W11" s="585"/>
      <c r="X11" s="569"/>
      <c r="Y11" s="570"/>
      <c r="Z11" s="585"/>
      <c r="AA11" s="569"/>
      <c r="AB11" s="570"/>
      <c r="AC11" s="585"/>
      <c r="AD11" s="569"/>
      <c r="AE11" s="570"/>
      <c r="AF11" s="585"/>
      <c r="AG11" s="569"/>
      <c r="AH11" s="570"/>
      <c r="AI11" s="585"/>
      <c r="AJ11" s="569"/>
      <c r="AK11" s="570"/>
      <c r="AL11" s="585"/>
      <c r="AM11" s="569"/>
      <c r="AN11" s="570"/>
      <c r="AO11" s="585"/>
      <c r="AP11" s="569"/>
      <c r="AQ11" s="570"/>
      <c r="AR11" s="585"/>
      <c r="AS11" s="569"/>
      <c r="AT11" s="570"/>
      <c r="AU11" s="585"/>
      <c r="AV11" s="569"/>
      <c r="AW11" s="570"/>
      <c r="AX11" s="585"/>
      <c r="AY11" s="569"/>
      <c r="AZ11" s="570"/>
      <c r="BA11" s="585"/>
      <c r="BB11" s="569"/>
      <c r="BC11" s="570"/>
      <c r="BD11" s="585"/>
      <c r="BE11" s="569"/>
      <c r="BF11" s="570"/>
      <c r="BG11" s="585"/>
      <c r="BH11" s="569"/>
      <c r="BI11" s="570"/>
      <c r="BJ11" s="585"/>
      <c r="BK11" s="569"/>
      <c r="BL11" s="570"/>
      <c r="BM11" s="585"/>
      <c r="BN11" s="569"/>
      <c r="BO11" s="570"/>
      <c r="BP11" s="571"/>
      <c r="BQ11" s="572"/>
      <c r="BR11" s="583"/>
      <c r="BT11" s="5"/>
    </row>
    <row r="12" spans="1:74" x14ac:dyDescent="0.25">
      <c r="A12" s="576" t="s">
        <v>74</v>
      </c>
      <c r="B12" s="577"/>
      <c r="C12" s="578" t="s">
        <v>30</v>
      </c>
      <c r="D12" s="587"/>
      <c r="E12" s="588"/>
      <c r="F12" s="589"/>
      <c r="G12" s="581">
        <f>SUBTOTAL(9,G14:G29)</f>
        <v>1191354.6499999997</v>
      </c>
      <c r="H12" s="581"/>
      <c r="I12" s="590">
        <f>ROUND(J12/$G12,6)</f>
        <v>2.8122999999999999E-2</v>
      </c>
      <c r="J12" s="581">
        <f>SUBTOTAL(9,J14:J29)</f>
        <v>33504.239999999998</v>
      </c>
      <c r="K12" s="581"/>
      <c r="L12" s="590">
        <f>ROUND(M12/$G12,6)</f>
        <v>2.9155E-2</v>
      </c>
      <c r="M12" s="581">
        <f>SUBTOTAL(9,M14:M29)</f>
        <v>34734.239999999998</v>
      </c>
      <c r="N12" s="581"/>
      <c r="O12" s="590">
        <f>ROUND(P12/$G12,6)</f>
        <v>0.165052</v>
      </c>
      <c r="P12" s="581">
        <f>SUBTOTAL(9,P14:P29)</f>
        <v>196635.50999999998</v>
      </c>
      <c r="Q12" s="581"/>
      <c r="R12" s="590">
        <f>ROUND(S12/$G12,6)</f>
        <v>4.4026000000000003E-2</v>
      </c>
      <c r="S12" s="581">
        <f>SUBTOTAL(9,S14:S29)</f>
        <v>52450.96</v>
      </c>
      <c r="T12" s="581"/>
      <c r="U12" s="590">
        <f>ROUND(V12/$G12,6)</f>
        <v>9.1236999999999999E-2</v>
      </c>
      <c r="V12" s="581">
        <f>SUBTOTAL(9,V14:V29)</f>
        <v>108695.31</v>
      </c>
      <c r="W12" s="581"/>
      <c r="X12" s="590">
        <f>ROUND(Y12/$G12,6)</f>
        <v>4.4026000000000003E-2</v>
      </c>
      <c r="Y12" s="581">
        <f>SUBTOTAL(9,Y14:Y29)</f>
        <v>52450.96</v>
      </c>
      <c r="Z12" s="581"/>
      <c r="AA12" s="590">
        <f>ROUND(AB12/$G12,6)</f>
        <v>4.2507000000000003E-2</v>
      </c>
      <c r="AB12" s="581">
        <f>SUBTOTAL(9,AB14:AB29)</f>
        <v>50641.42</v>
      </c>
      <c r="AC12" s="581"/>
      <c r="AD12" s="590">
        <f>ROUND(AE12/$G12,6)</f>
        <v>4.2507000000000003E-2</v>
      </c>
      <c r="AE12" s="581">
        <f>SUBTOTAL(9,AE14:AE29)</f>
        <v>50641.42</v>
      </c>
      <c r="AF12" s="581"/>
      <c r="AG12" s="590">
        <f>ROUND(AH12/$G12,6)</f>
        <v>4.2507000000000003E-2</v>
      </c>
      <c r="AH12" s="581">
        <f>SUBTOTAL(9,AH14:AH29)</f>
        <v>50641.42</v>
      </c>
      <c r="AI12" s="581"/>
      <c r="AJ12" s="590">
        <f>ROUND(AK12/$G12,6)</f>
        <v>4.2507000000000003E-2</v>
      </c>
      <c r="AK12" s="581">
        <f>SUBTOTAL(9,AK14:AK29)</f>
        <v>50641.42</v>
      </c>
      <c r="AL12" s="581"/>
      <c r="AM12" s="590">
        <f>ROUND(AN12/$G12,6)</f>
        <v>4.2507000000000003E-2</v>
      </c>
      <c r="AN12" s="581">
        <f>SUBTOTAL(9,AN14:AN29)</f>
        <v>50641.42</v>
      </c>
      <c r="AO12" s="581"/>
      <c r="AP12" s="590">
        <f>ROUND(AQ12/$G12,6)</f>
        <v>4.2507000000000003E-2</v>
      </c>
      <c r="AQ12" s="581">
        <f>SUBTOTAL(9,AQ14:AQ29)</f>
        <v>50641.42</v>
      </c>
      <c r="AR12" s="581"/>
      <c r="AS12" s="590">
        <f>ROUND(AT12/$G12,6)</f>
        <v>4.2507000000000003E-2</v>
      </c>
      <c r="AT12" s="581">
        <f>SUBTOTAL(9,AT14:AT29)</f>
        <v>50641.42</v>
      </c>
      <c r="AU12" s="581"/>
      <c r="AV12" s="590">
        <f>ROUND(AW12/$G12,6)</f>
        <v>4.2507000000000003E-2</v>
      </c>
      <c r="AW12" s="581">
        <f>SUBTOTAL(9,AW14:AW29)</f>
        <v>50641.42</v>
      </c>
      <c r="AX12" s="581"/>
      <c r="AY12" s="590">
        <f>ROUND(AZ12/$G12,6)</f>
        <v>4.2507000000000003E-2</v>
      </c>
      <c r="AZ12" s="581">
        <f>SUBTOTAL(9,AZ14:AZ29)</f>
        <v>50641.42</v>
      </c>
      <c r="BA12" s="581"/>
      <c r="BB12" s="590">
        <f>ROUND(BC12/$G12,6)</f>
        <v>4.2507000000000003E-2</v>
      </c>
      <c r="BC12" s="581">
        <f>SUBTOTAL(9,BC14:BC29)</f>
        <v>50641.42</v>
      </c>
      <c r="BD12" s="581"/>
      <c r="BE12" s="590">
        <f>ROUND(BF12/$G12,6)</f>
        <v>4.2507000000000003E-2</v>
      </c>
      <c r="BF12" s="581">
        <f>SUBTOTAL(9,BF14:BF29)</f>
        <v>50641.42</v>
      </c>
      <c r="BG12" s="581"/>
      <c r="BH12" s="590">
        <f>ROUND(BI12/$G12,6)</f>
        <v>4.2507000000000003E-2</v>
      </c>
      <c r="BI12" s="581">
        <f>SUBTOTAL(9,BI14:BI29)</f>
        <v>50641.42</v>
      </c>
      <c r="BJ12" s="581"/>
      <c r="BK12" s="590">
        <f>ROUND(BL12/$G12,6)</f>
        <v>4.4145999999999998E-2</v>
      </c>
      <c r="BL12" s="581">
        <f>SUBTOTAL(9,BL14:BL29)</f>
        <v>52593.2</v>
      </c>
      <c r="BM12" s="581"/>
      <c r="BN12" s="590">
        <f>ROUND(BO12/$G12,6)</f>
        <v>4.4145999999999998E-2</v>
      </c>
      <c r="BO12" s="581">
        <f>SUBTOTAL(9,BO14:BO29)</f>
        <v>52593.2</v>
      </c>
      <c r="BP12" s="582">
        <f>ROUND(BQ12/$G12,6)</f>
        <v>1</v>
      </c>
      <c r="BQ12" s="580">
        <f>ROUND(SUMIF(H$10:BO$10,"FINANCEIRO",H12:BO12),2)</f>
        <v>1191354.6599999999</v>
      </c>
      <c r="BR12" s="579">
        <f>BQ12-G12</f>
        <v>1.0000000242143869E-2</v>
      </c>
      <c r="BT12" s="5"/>
      <c r="BU12" s="5"/>
      <c r="BV12" s="5"/>
    </row>
    <row r="13" spans="1:74" s="3" customFormat="1" ht="12.75" hidden="1" outlineLevel="1" x14ac:dyDescent="0.25">
      <c r="A13" s="84"/>
      <c r="B13" s="496"/>
      <c r="C13" s="203"/>
      <c r="D13" s="204"/>
      <c r="E13" s="35"/>
      <c r="F13" s="330"/>
      <c r="G13" s="573"/>
      <c r="H13" s="35"/>
      <c r="I13" s="518"/>
      <c r="J13" s="574"/>
      <c r="K13" s="35"/>
      <c r="L13" s="518"/>
      <c r="M13" s="574"/>
      <c r="N13" s="35"/>
      <c r="O13" s="518"/>
      <c r="P13" s="574"/>
      <c r="Q13" s="35"/>
      <c r="R13" s="518"/>
      <c r="S13" s="574"/>
      <c r="T13" s="35"/>
      <c r="U13" s="518"/>
      <c r="V13" s="574"/>
      <c r="W13" s="35"/>
      <c r="X13" s="518"/>
      <c r="Y13" s="574"/>
      <c r="Z13" s="35"/>
      <c r="AA13" s="518"/>
      <c r="AB13" s="574"/>
      <c r="AC13" s="35"/>
      <c r="AD13" s="518"/>
      <c r="AE13" s="574"/>
      <c r="AF13" s="35"/>
      <c r="AG13" s="518"/>
      <c r="AH13" s="574"/>
      <c r="AI13" s="35"/>
      <c r="AJ13" s="518"/>
      <c r="AK13" s="574"/>
      <c r="AL13" s="35"/>
      <c r="AM13" s="518"/>
      <c r="AN13" s="574"/>
      <c r="AO13" s="35"/>
      <c r="AP13" s="518"/>
      <c r="AQ13" s="574"/>
      <c r="AR13" s="35"/>
      <c r="AS13" s="518"/>
      <c r="AT13" s="574"/>
      <c r="AU13" s="35"/>
      <c r="AV13" s="518"/>
      <c r="AW13" s="574"/>
      <c r="AX13" s="35"/>
      <c r="AY13" s="518"/>
      <c r="AZ13" s="574"/>
      <c r="BA13" s="35"/>
      <c r="BB13" s="518"/>
      <c r="BC13" s="574"/>
      <c r="BD13" s="35"/>
      <c r="BE13" s="518"/>
      <c r="BF13" s="574"/>
      <c r="BG13" s="35"/>
      <c r="BH13" s="518"/>
      <c r="BI13" s="574"/>
      <c r="BJ13" s="35"/>
      <c r="BK13" s="518"/>
      <c r="BL13" s="574"/>
      <c r="BM13" s="35"/>
      <c r="BN13" s="518"/>
      <c r="BO13" s="574"/>
      <c r="BP13" s="495"/>
      <c r="BQ13" s="575"/>
      <c r="BR13" s="584"/>
      <c r="BT13" s="5"/>
    </row>
    <row r="14" spans="1:74" hidden="1" outlineLevel="1" x14ac:dyDescent="0.25">
      <c r="A14" s="576" t="s">
        <v>391</v>
      </c>
      <c r="B14" s="577"/>
      <c r="C14" s="578" t="s">
        <v>3</v>
      </c>
      <c r="D14" s="587"/>
      <c r="E14" s="588"/>
      <c r="F14" s="589"/>
      <c r="G14" s="581">
        <f>SUBTOTAL(9,G15:G23)</f>
        <v>1077207.6199999999</v>
      </c>
      <c r="H14" s="581"/>
      <c r="I14" s="590">
        <f t="shared" ref="I14:I23" si="0">ROUND(J14/$G14,6)</f>
        <v>3.1102999999999999E-2</v>
      </c>
      <c r="J14" s="581">
        <f>SUBTOTAL(9,J15:J23)</f>
        <v>33504.239999999998</v>
      </c>
      <c r="K14" s="581"/>
      <c r="L14" s="590">
        <f t="shared" ref="L14:L23" si="1">ROUND(M14/$G14,6)</f>
        <v>3.2245000000000003E-2</v>
      </c>
      <c r="M14" s="581">
        <f>SUBTOTAL(9,M15:M23)</f>
        <v>34734.239999999998</v>
      </c>
      <c r="N14" s="581"/>
      <c r="O14" s="590">
        <f t="shared" ref="O14:O23" si="2">ROUND(P14/$G14,6)</f>
        <v>0.130469</v>
      </c>
      <c r="P14" s="581">
        <f>SUBTOTAL(9,P15:P23)</f>
        <v>140542.36999999997</v>
      </c>
      <c r="Q14" s="581"/>
      <c r="R14" s="590">
        <f t="shared" ref="R14:R23" si="3">ROUND(S14/$G14,6)</f>
        <v>4.8691999999999999E-2</v>
      </c>
      <c r="S14" s="581">
        <f>SUBTOTAL(9,S15:S23)</f>
        <v>52450.96</v>
      </c>
      <c r="T14" s="581"/>
      <c r="U14" s="590">
        <f t="shared" ref="U14:U23" si="4">ROUND(V14/$G14,6)</f>
        <v>4.7011999999999998E-2</v>
      </c>
      <c r="V14" s="581">
        <f>SUBTOTAL(9,V15:V23)</f>
        <v>50641.42</v>
      </c>
      <c r="W14" s="581"/>
      <c r="X14" s="590">
        <f t="shared" ref="X14:X23" si="5">ROUND(Y14/$G14,6)</f>
        <v>4.8691999999999999E-2</v>
      </c>
      <c r="Y14" s="581">
        <f>SUBTOTAL(9,Y15:Y23)</f>
        <v>52450.96</v>
      </c>
      <c r="Z14" s="581"/>
      <c r="AA14" s="590">
        <f t="shared" ref="AA14:AA23" si="6">ROUND(AB14/$G14,6)</f>
        <v>4.7011999999999998E-2</v>
      </c>
      <c r="AB14" s="581">
        <f>SUBTOTAL(9,AB15:AB23)</f>
        <v>50641.42</v>
      </c>
      <c r="AC14" s="581"/>
      <c r="AD14" s="590">
        <f t="shared" ref="AD14:AD23" si="7">ROUND(AE14/$G14,6)</f>
        <v>4.7011999999999998E-2</v>
      </c>
      <c r="AE14" s="581">
        <f>SUBTOTAL(9,AE15:AE23)</f>
        <v>50641.42</v>
      </c>
      <c r="AF14" s="581"/>
      <c r="AG14" s="590">
        <f t="shared" ref="AG14:AG23" si="8">ROUND(AH14/$G14,6)</f>
        <v>4.7011999999999998E-2</v>
      </c>
      <c r="AH14" s="581">
        <f>SUBTOTAL(9,AH15:AH23)</f>
        <v>50641.42</v>
      </c>
      <c r="AI14" s="581"/>
      <c r="AJ14" s="590">
        <f t="shared" ref="AJ14:AJ23" si="9">ROUND(AK14/$G14,6)</f>
        <v>4.7011999999999998E-2</v>
      </c>
      <c r="AK14" s="581">
        <f>SUBTOTAL(9,AK15:AK23)</f>
        <v>50641.42</v>
      </c>
      <c r="AL14" s="581"/>
      <c r="AM14" s="590">
        <f t="shared" ref="AM14:AM23" si="10">ROUND(AN14/$G14,6)</f>
        <v>4.7011999999999998E-2</v>
      </c>
      <c r="AN14" s="581">
        <f>SUBTOTAL(9,AN15:AN23)</f>
        <v>50641.42</v>
      </c>
      <c r="AO14" s="581"/>
      <c r="AP14" s="590">
        <f t="shared" ref="AP14:AP23" si="11">ROUND(AQ14/$G14,6)</f>
        <v>4.7011999999999998E-2</v>
      </c>
      <c r="AQ14" s="581">
        <f>SUBTOTAL(9,AQ15:AQ23)</f>
        <v>50641.42</v>
      </c>
      <c r="AR14" s="581"/>
      <c r="AS14" s="590">
        <f t="shared" ref="AS14:AS23" si="12">ROUND(AT14/$G14,6)</f>
        <v>4.7011999999999998E-2</v>
      </c>
      <c r="AT14" s="581">
        <f>SUBTOTAL(9,AT15:AT23)</f>
        <v>50641.42</v>
      </c>
      <c r="AU14" s="581"/>
      <c r="AV14" s="590">
        <f t="shared" ref="AV14:AV23" si="13">ROUND(AW14/$G14,6)</f>
        <v>4.7011999999999998E-2</v>
      </c>
      <c r="AW14" s="581">
        <f>SUBTOTAL(9,AW15:AW23)</f>
        <v>50641.42</v>
      </c>
      <c r="AX14" s="581"/>
      <c r="AY14" s="590">
        <f t="shared" ref="AY14:AY23" si="14">ROUND(AZ14/$G14,6)</f>
        <v>4.7011999999999998E-2</v>
      </c>
      <c r="AZ14" s="581">
        <f>SUBTOTAL(9,AZ15:AZ23)</f>
        <v>50641.42</v>
      </c>
      <c r="BA14" s="581"/>
      <c r="BB14" s="590">
        <f t="shared" ref="BB14:BB23" si="15">ROUND(BC14/$G14,6)</f>
        <v>4.7011999999999998E-2</v>
      </c>
      <c r="BC14" s="581">
        <f>SUBTOTAL(9,BC15:BC23)</f>
        <v>50641.42</v>
      </c>
      <c r="BD14" s="581"/>
      <c r="BE14" s="590">
        <f t="shared" ref="BE14:BE23" si="16">ROUND(BF14/$G14,6)</f>
        <v>4.7011999999999998E-2</v>
      </c>
      <c r="BF14" s="581">
        <f>SUBTOTAL(9,BF15:BF23)</f>
        <v>50641.42</v>
      </c>
      <c r="BG14" s="581"/>
      <c r="BH14" s="590">
        <f t="shared" ref="BH14:BH23" si="17">ROUND(BI14/$G14,6)</f>
        <v>4.7011999999999998E-2</v>
      </c>
      <c r="BI14" s="581">
        <f>SUBTOTAL(9,BI15:BI23)</f>
        <v>50641.42</v>
      </c>
      <c r="BJ14" s="581"/>
      <c r="BK14" s="590">
        <f t="shared" ref="BK14:BK23" si="18">ROUND(BL14/$G14,6)</f>
        <v>4.8823999999999999E-2</v>
      </c>
      <c r="BL14" s="581">
        <f>SUBTOTAL(9,BL15:BL23)</f>
        <v>52593.2</v>
      </c>
      <c r="BM14" s="581"/>
      <c r="BN14" s="590">
        <f t="shared" ref="BN14:BN23" si="19">ROUND(BO14/$G14,6)</f>
        <v>4.8823999999999999E-2</v>
      </c>
      <c r="BO14" s="581">
        <f>SUBTOTAL(9,BO15:BO23)</f>
        <v>52593.2</v>
      </c>
      <c r="BP14" s="582">
        <f>ROUND(BQ14/$G14,6)</f>
        <v>1</v>
      </c>
      <c r="BQ14" s="580">
        <f t="shared" ref="BQ14:BQ23" si="20">ROUND(SUMIF(H$10:BO$10,"FINANCEIRO",H14:BO14),2)</f>
        <v>1077207.6299999999</v>
      </c>
      <c r="BR14" s="579">
        <f t="shared" ref="BR14:BR23" si="21">BQ14-G14</f>
        <v>1.0000000009313226E-2</v>
      </c>
      <c r="BT14" s="5"/>
      <c r="BU14" s="5"/>
      <c r="BV14" s="5"/>
    </row>
    <row r="15" spans="1:74" hidden="1" outlineLevel="2" x14ac:dyDescent="0.25">
      <c r="A15" s="42" t="s">
        <v>392</v>
      </c>
      <c r="B15" s="497" t="s">
        <v>859</v>
      </c>
      <c r="C15" s="206" t="s">
        <v>273</v>
      </c>
      <c r="D15" s="207" t="s">
        <v>24</v>
      </c>
      <c r="E15" s="12">
        <f>'01_S.A._C.'!E12</f>
        <v>1</v>
      </c>
      <c r="F15" s="332">
        <v>95444.78</v>
      </c>
      <c r="G15" s="544">
        <f t="shared" ref="G15:G23" si="22">ROUND($F15*E15,2)</f>
        <v>95444.78</v>
      </c>
      <c r="H15" s="12">
        <v>0.3</v>
      </c>
      <c r="I15" s="519">
        <f t="shared" si="0"/>
        <v>0.3</v>
      </c>
      <c r="J15" s="520">
        <f t="shared" ref="J15:J23" si="23">ROUND($F15*H15,2)</f>
        <v>28633.43</v>
      </c>
      <c r="K15" s="12">
        <v>0.3</v>
      </c>
      <c r="L15" s="519">
        <f t="shared" si="1"/>
        <v>0.3</v>
      </c>
      <c r="M15" s="520">
        <f t="shared" ref="M15:M23" si="24">ROUND($F15*K15,2)</f>
        <v>28633.43</v>
      </c>
      <c r="N15" s="12">
        <v>0.4</v>
      </c>
      <c r="O15" s="519">
        <f t="shared" si="2"/>
        <v>0.4</v>
      </c>
      <c r="P15" s="520">
        <f t="shared" ref="P15:P23" si="25">ROUND($F15*N15,2)</f>
        <v>38177.910000000003</v>
      </c>
      <c r="Q15" s="12"/>
      <c r="R15" s="519">
        <f t="shared" si="3"/>
        <v>0</v>
      </c>
      <c r="S15" s="520">
        <f t="shared" ref="S15:S23" si="26">ROUND($F15*Q15,2)</f>
        <v>0</v>
      </c>
      <c r="T15" s="12"/>
      <c r="U15" s="519">
        <f t="shared" si="4"/>
        <v>0</v>
      </c>
      <c r="V15" s="520">
        <f t="shared" ref="V15:V23" si="27">ROUND($F15*T15,2)</f>
        <v>0</v>
      </c>
      <c r="W15" s="12"/>
      <c r="X15" s="519">
        <f t="shared" si="5"/>
        <v>0</v>
      </c>
      <c r="Y15" s="520">
        <f t="shared" ref="Y15:Y23" si="28">ROUND($F15*W15,2)</f>
        <v>0</v>
      </c>
      <c r="Z15" s="12"/>
      <c r="AA15" s="519">
        <f t="shared" si="6"/>
        <v>0</v>
      </c>
      <c r="AB15" s="520">
        <f t="shared" ref="AB15:AB23" si="29">ROUND($F15*Z15,2)</f>
        <v>0</v>
      </c>
      <c r="AC15" s="12"/>
      <c r="AD15" s="519">
        <f t="shared" si="7"/>
        <v>0</v>
      </c>
      <c r="AE15" s="520">
        <f t="shared" ref="AE15:AE23" si="30">ROUND($F15*AC15,2)</f>
        <v>0</v>
      </c>
      <c r="AF15" s="12"/>
      <c r="AG15" s="519">
        <f t="shared" si="8"/>
        <v>0</v>
      </c>
      <c r="AH15" s="520">
        <f t="shared" ref="AH15:AH23" si="31">ROUND($F15*AF15,2)</f>
        <v>0</v>
      </c>
      <c r="AI15" s="12"/>
      <c r="AJ15" s="519">
        <f t="shared" si="9"/>
        <v>0</v>
      </c>
      <c r="AK15" s="520">
        <f t="shared" ref="AK15:AK23" si="32">ROUND($F15*AI15,2)</f>
        <v>0</v>
      </c>
      <c r="AL15" s="12"/>
      <c r="AM15" s="519">
        <f t="shared" si="10"/>
        <v>0</v>
      </c>
      <c r="AN15" s="520">
        <f t="shared" ref="AN15:AN23" si="33">ROUND($F15*AL15,2)</f>
        <v>0</v>
      </c>
      <c r="AO15" s="12"/>
      <c r="AP15" s="519">
        <f t="shared" si="11"/>
        <v>0</v>
      </c>
      <c r="AQ15" s="520">
        <f t="shared" ref="AQ15:AQ23" si="34">ROUND($F15*AO15,2)</f>
        <v>0</v>
      </c>
      <c r="AR15" s="12"/>
      <c r="AS15" s="519">
        <f t="shared" si="12"/>
        <v>0</v>
      </c>
      <c r="AT15" s="520">
        <f t="shared" ref="AT15:AT23" si="35">ROUND($F15*AR15,2)</f>
        <v>0</v>
      </c>
      <c r="AU15" s="12"/>
      <c r="AV15" s="519">
        <f t="shared" si="13"/>
        <v>0</v>
      </c>
      <c r="AW15" s="520">
        <f t="shared" ref="AW15:AW23" si="36">ROUND($F15*AU15,2)</f>
        <v>0</v>
      </c>
      <c r="AX15" s="12"/>
      <c r="AY15" s="519">
        <f t="shared" si="14"/>
        <v>0</v>
      </c>
      <c r="AZ15" s="520">
        <f t="shared" ref="AZ15:AZ23" si="37">ROUND($F15*AX15,2)</f>
        <v>0</v>
      </c>
      <c r="BA15" s="12"/>
      <c r="BB15" s="519">
        <f t="shared" si="15"/>
        <v>0</v>
      </c>
      <c r="BC15" s="520">
        <f t="shared" ref="BC15:BC23" si="38">ROUND($F15*BA15,2)</f>
        <v>0</v>
      </c>
      <c r="BD15" s="12"/>
      <c r="BE15" s="519">
        <f t="shared" si="16"/>
        <v>0</v>
      </c>
      <c r="BF15" s="520">
        <f t="shared" ref="BF15:BF23" si="39">ROUND($F15*BD15,2)</f>
        <v>0</v>
      </c>
      <c r="BG15" s="12"/>
      <c r="BH15" s="519">
        <f t="shared" si="17"/>
        <v>0</v>
      </c>
      <c r="BI15" s="520">
        <f t="shared" ref="BI15:BI23" si="40">ROUND($F15*BG15,2)</f>
        <v>0</v>
      </c>
      <c r="BJ15" s="12"/>
      <c r="BK15" s="519">
        <f t="shared" si="18"/>
        <v>0</v>
      </c>
      <c r="BL15" s="520">
        <f t="shared" ref="BL15:BL23" si="41">ROUND($F15*BJ15,2)</f>
        <v>0</v>
      </c>
      <c r="BM15" s="12"/>
      <c r="BN15" s="519">
        <f t="shared" si="19"/>
        <v>0</v>
      </c>
      <c r="BO15" s="520">
        <f t="shared" ref="BO15:BO23" si="42">ROUND($F15*BM15,2)</f>
        <v>0</v>
      </c>
      <c r="BP15" s="490">
        <f t="shared" ref="BP15:BP23" si="43">ROUND(BQ15/G15,4)</f>
        <v>1</v>
      </c>
      <c r="BQ15" s="534">
        <f t="shared" si="20"/>
        <v>95444.77</v>
      </c>
      <c r="BR15" s="542">
        <f t="shared" si="21"/>
        <v>-9.9999999947613105E-3</v>
      </c>
      <c r="BT15" s="5"/>
      <c r="BU15" s="5"/>
      <c r="BV15" s="5"/>
    </row>
    <row r="16" spans="1:74" ht="25.5" hidden="1" outlineLevel="2" x14ac:dyDescent="0.25">
      <c r="A16" s="42" t="s">
        <v>394</v>
      </c>
      <c r="B16" s="497" t="s">
        <v>860</v>
      </c>
      <c r="C16" s="206" t="s">
        <v>274</v>
      </c>
      <c r="D16" s="207" t="s">
        <v>24</v>
      </c>
      <c r="E16" s="12">
        <f>'01_S.A._C.'!E13</f>
        <v>1</v>
      </c>
      <c r="F16" s="332">
        <v>95444.78</v>
      </c>
      <c r="G16" s="544">
        <f t="shared" si="22"/>
        <v>95444.78</v>
      </c>
      <c r="H16" s="12"/>
      <c r="I16" s="519">
        <f t="shared" si="0"/>
        <v>0</v>
      </c>
      <c r="J16" s="520">
        <f t="shared" si="23"/>
        <v>0</v>
      </c>
      <c r="K16" s="12"/>
      <c r="L16" s="519">
        <f t="shared" si="1"/>
        <v>0</v>
      </c>
      <c r="M16" s="520">
        <f t="shared" si="24"/>
        <v>0</v>
      </c>
      <c r="N16" s="12"/>
      <c r="O16" s="519">
        <f t="shared" si="2"/>
        <v>0</v>
      </c>
      <c r="P16" s="520">
        <f t="shared" si="25"/>
        <v>0</v>
      </c>
      <c r="Q16" s="12"/>
      <c r="R16" s="519">
        <f t="shared" si="3"/>
        <v>0</v>
      </c>
      <c r="S16" s="520">
        <f t="shared" si="26"/>
        <v>0</v>
      </c>
      <c r="T16" s="12"/>
      <c r="U16" s="519">
        <f t="shared" si="4"/>
        <v>0</v>
      </c>
      <c r="V16" s="520">
        <f t="shared" si="27"/>
        <v>0</v>
      </c>
      <c r="W16" s="12"/>
      <c r="X16" s="519">
        <f t="shared" si="5"/>
        <v>0</v>
      </c>
      <c r="Y16" s="520">
        <f t="shared" si="28"/>
        <v>0</v>
      </c>
      <c r="Z16" s="12"/>
      <c r="AA16" s="519">
        <f t="shared" si="6"/>
        <v>0</v>
      </c>
      <c r="AB16" s="520">
        <f t="shared" si="29"/>
        <v>0</v>
      </c>
      <c r="AC16" s="12"/>
      <c r="AD16" s="519">
        <f t="shared" si="7"/>
        <v>0</v>
      </c>
      <c r="AE16" s="520">
        <f t="shared" si="30"/>
        <v>0</v>
      </c>
      <c r="AF16" s="12"/>
      <c r="AG16" s="519">
        <f t="shared" si="8"/>
        <v>0</v>
      </c>
      <c r="AH16" s="520">
        <f t="shared" si="31"/>
        <v>0</v>
      </c>
      <c r="AI16" s="12"/>
      <c r="AJ16" s="519">
        <f t="shared" si="9"/>
        <v>0</v>
      </c>
      <c r="AK16" s="520">
        <f t="shared" si="32"/>
        <v>0</v>
      </c>
      <c r="AL16" s="12"/>
      <c r="AM16" s="519">
        <f t="shared" si="10"/>
        <v>0</v>
      </c>
      <c r="AN16" s="520">
        <f t="shared" si="33"/>
        <v>0</v>
      </c>
      <c r="AO16" s="12"/>
      <c r="AP16" s="519">
        <f t="shared" si="11"/>
        <v>0</v>
      </c>
      <c r="AQ16" s="520">
        <f t="shared" si="34"/>
        <v>0</v>
      </c>
      <c r="AR16" s="12"/>
      <c r="AS16" s="519">
        <f t="shared" si="12"/>
        <v>0</v>
      </c>
      <c r="AT16" s="520">
        <f t="shared" si="35"/>
        <v>0</v>
      </c>
      <c r="AU16" s="12"/>
      <c r="AV16" s="519">
        <f t="shared" si="13"/>
        <v>0</v>
      </c>
      <c r="AW16" s="520">
        <f t="shared" si="36"/>
        <v>0</v>
      </c>
      <c r="AX16" s="12"/>
      <c r="AY16" s="519">
        <f t="shared" si="14"/>
        <v>0</v>
      </c>
      <c r="AZ16" s="520">
        <f t="shared" si="37"/>
        <v>0</v>
      </c>
      <c r="BA16" s="12"/>
      <c r="BB16" s="519">
        <f t="shared" si="15"/>
        <v>0</v>
      </c>
      <c r="BC16" s="520">
        <f t="shared" si="38"/>
        <v>0</v>
      </c>
      <c r="BD16" s="12"/>
      <c r="BE16" s="519">
        <f t="shared" si="16"/>
        <v>0</v>
      </c>
      <c r="BF16" s="520">
        <f t="shared" si="39"/>
        <v>0</v>
      </c>
      <c r="BG16" s="12"/>
      <c r="BH16" s="519">
        <f t="shared" si="17"/>
        <v>0</v>
      </c>
      <c r="BI16" s="520">
        <f t="shared" si="40"/>
        <v>0</v>
      </c>
      <c r="BJ16" s="12">
        <v>0.5</v>
      </c>
      <c r="BK16" s="519">
        <f t="shared" si="18"/>
        <v>0.5</v>
      </c>
      <c r="BL16" s="520">
        <f t="shared" si="41"/>
        <v>47722.39</v>
      </c>
      <c r="BM16" s="12">
        <v>0.5</v>
      </c>
      <c r="BN16" s="519">
        <f t="shared" si="19"/>
        <v>0.5</v>
      </c>
      <c r="BO16" s="520">
        <f t="shared" si="42"/>
        <v>47722.39</v>
      </c>
      <c r="BP16" s="490">
        <f t="shared" si="43"/>
        <v>1</v>
      </c>
      <c r="BQ16" s="534">
        <f t="shared" si="20"/>
        <v>95444.78</v>
      </c>
      <c r="BR16" s="542">
        <f t="shared" si="21"/>
        <v>0</v>
      </c>
      <c r="BT16" s="5"/>
      <c r="BU16" s="5"/>
      <c r="BV16" s="5"/>
    </row>
    <row r="17" spans="1:74" s="3" customFormat="1" ht="25.5" hidden="1" outlineLevel="2" x14ac:dyDescent="0.25">
      <c r="A17" s="42" t="s">
        <v>395</v>
      </c>
      <c r="B17" s="497" t="s">
        <v>245</v>
      </c>
      <c r="C17" s="206" t="s">
        <v>254</v>
      </c>
      <c r="D17" s="207" t="s">
        <v>5</v>
      </c>
      <c r="E17" s="12">
        <f>'01_S.A._C.'!E14</f>
        <v>1000</v>
      </c>
      <c r="F17" s="332">
        <v>2.0299999999999998</v>
      </c>
      <c r="G17" s="544">
        <f t="shared" si="22"/>
        <v>2030</v>
      </c>
      <c r="H17" s="12"/>
      <c r="I17" s="519">
        <f t="shared" si="0"/>
        <v>0</v>
      </c>
      <c r="J17" s="520">
        <f t="shared" si="23"/>
        <v>0</v>
      </c>
      <c r="K17" s="12">
        <f>$E17/2</f>
        <v>500</v>
      </c>
      <c r="L17" s="519">
        <f t="shared" si="1"/>
        <v>0.5</v>
      </c>
      <c r="M17" s="520">
        <f t="shared" si="24"/>
        <v>1015</v>
      </c>
      <c r="N17" s="12">
        <f>$E17/2</f>
        <v>500</v>
      </c>
      <c r="O17" s="519">
        <f t="shared" si="2"/>
        <v>0.5</v>
      </c>
      <c r="P17" s="520">
        <f t="shared" si="25"/>
        <v>1015</v>
      </c>
      <c r="Q17" s="12"/>
      <c r="R17" s="519">
        <f t="shared" si="3"/>
        <v>0</v>
      </c>
      <c r="S17" s="520">
        <f t="shared" si="26"/>
        <v>0</v>
      </c>
      <c r="T17" s="12"/>
      <c r="U17" s="519">
        <f t="shared" si="4"/>
        <v>0</v>
      </c>
      <c r="V17" s="520">
        <f t="shared" si="27"/>
        <v>0</v>
      </c>
      <c r="W17" s="12"/>
      <c r="X17" s="519">
        <f t="shared" si="5"/>
        <v>0</v>
      </c>
      <c r="Y17" s="520">
        <f t="shared" si="28"/>
        <v>0</v>
      </c>
      <c r="Z17" s="12"/>
      <c r="AA17" s="519">
        <f t="shared" si="6"/>
        <v>0</v>
      </c>
      <c r="AB17" s="520">
        <f t="shared" si="29"/>
        <v>0</v>
      </c>
      <c r="AC17" s="12"/>
      <c r="AD17" s="519">
        <f t="shared" si="7"/>
        <v>0</v>
      </c>
      <c r="AE17" s="520">
        <f t="shared" si="30"/>
        <v>0</v>
      </c>
      <c r="AF17" s="12"/>
      <c r="AG17" s="519">
        <f t="shared" si="8"/>
        <v>0</v>
      </c>
      <c r="AH17" s="520">
        <f t="shared" si="31"/>
        <v>0</v>
      </c>
      <c r="AI17" s="12"/>
      <c r="AJ17" s="519">
        <f t="shared" si="9"/>
        <v>0</v>
      </c>
      <c r="AK17" s="520">
        <f t="shared" si="32"/>
        <v>0</v>
      </c>
      <c r="AL17" s="12"/>
      <c r="AM17" s="519">
        <f t="shared" si="10"/>
        <v>0</v>
      </c>
      <c r="AN17" s="520">
        <f t="shared" si="33"/>
        <v>0</v>
      </c>
      <c r="AO17" s="12"/>
      <c r="AP17" s="519">
        <f t="shared" si="11"/>
        <v>0</v>
      </c>
      <c r="AQ17" s="520">
        <f t="shared" si="34"/>
        <v>0</v>
      </c>
      <c r="AR17" s="12"/>
      <c r="AS17" s="519">
        <f t="shared" si="12"/>
        <v>0</v>
      </c>
      <c r="AT17" s="520">
        <f t="shared" si="35"/>
        <v>0</v>
      </c>
      <c r="AU17" s="12"/>
      <c r="AV17" s="519">
        <f t="shared" si="13"/>
        <v>0</v>
      </c>
      <c r="AW17" s="520">
        <f t="shared" si="36"/>
        <v>0</v>
      </c>
      <c r="AX17" s="12"/>
      <c r="AY17" s="519">
        <f t="shared" si="14"/>
        <v>0</v>
      </c>
      <c r="AZ17" s="520">
        <f t="shared" si="37"/>
        <v>0</v>
      </c>
      <c r="BA17" s="12"/>
      <c r="BB17" s="519">
        <f t="shared" si="15"/>
        <v>0</v>
      </c>
      <c r="BC17" s="520">
        <f t="shared" si="38"/>
        <v>0</v>
      </c>
      <c r="BD17" s="12"/>
      <c r="BE17" s="519">
        <f t="shared" si="16"/>
        <v>0</v>
      </c>
      <c r="BF17" s="520">
        <f t="shared" si="39"/>
        <v>0</v>
      </c>
      <c r="BG17" s="12"/>
      <c r="BH17" s="519">
        <f t="shared" si="17"/>
        <v>0</v>
      </c>
      <c r="BI17" s="520">
        <f t="shared" si="40"/>
        <v>0</v>
      </c>
      <c r="BJ17" s="12"/>
      <c r="BK17" s="519">
        <f t="shared" si="18"/>
        <v>0</v>
      </c>
      <c r="BL17" s="520">
        <f t="shared" si="41"/>
        <v>0</v>
      </c>
      <c r="BM17" s="12"/>
      <c r="BN17" s="519">
        <f t="shared" si="19"/>
        <v>0</v>
      </c>
      <c r="BO17" s="520">
        <f t="shared" si="42"/>
        <v>0</v>
      </c>
      <c r="BP17" s="490">
        <f t="shared" si="43"/>
        <v>1</v>
      </c>
      <c r="BQ17" s="534">
        <f t="shared" si="20"/>
        <v>2030</v>
      </c>
      <c r="BR17" s="542">
        <f t="shared" si="21"/>
        <v>0</v>
      </c>
      <c r="BT17" s="5"/>
    </row>
    <row r="18" spans="1:74" s="3" customFormat="1" ht="25.5" hidden="1" outlineLevel="2" x14ac:dyDescent="0.25">
      <c r="A18" s="42" t="s">
        <v>397</v>
      </c>
      <c r="B18" s="497" t="s">
        <v>1315</v>
      </c>
      <c r="C18" s="206" t="s">
        <v>1316</v>
      </c>
      <c r="D18" s="207"/>
      <c r="E18" s="12">
        <f>'01_S.A._C.'!E15</f>
        <v>1000</v>
      </c>
      <c r="F18" s="332">
        <v>0.43</v>
      </c>
      <c r="G18" s="544">
        <f t="shared" ref="G18:G19" si="44">ROUND($F18*E18,2)</f>
        <v>430</v>
      </c>
      <c r="H18" s="12"/>
      <c r="I18" s="519"/>
      <c r="J18" s="520"/>
      <c r="K18" s="12">
        <v>500</v>
      </c>
      <c r="L18" s="519">
        <f t="shared" ref="L18" si="45">ROUND(M18/$G18,6)</f>
        <v>0.5</v>
      </c>
      <c r="M18" s="520">
        <f t="shared" ref="M18" si="46">ROUND($F18*K18,2)</f>
        <v>215</v>
      </c>
      <c r="N18" s="12">
        <f>$E18/2</f>
        <v>500</v>
      </c>
      <c r="O18" s="519">
        <f t="shared" ref="O18" si="47">ROUND(P18/$G18,6)</f>
        <v>0.5</v>
      </c>
      <c r="P18" s="520">
        <f t="shared" ref="P18" si="48">ROUND($F18*N18,2)</f>
        <v>215</v>
      </c>
      <c r="Q18" s="12"/>
      <c r="R18" s="519"/>
      <c r="S18" s="520"/>
      <c r="T18" s="12"/>
      <c r="U18" s="519"/>
      <c r="V18" s="520"/>
      <c r="W18" s="12"/>
      <c r="X18" s="519"/>
      <c r="Y18" s="520"/>
      <c r="Z18" s="12"/>
      <c r="AA18" s="519"/>
      <c r="AB18" s="520"/>
      <c r="AC18" s="12"/>
      <c r="AD18" s="519"/>
      <c r="AE18" s="520"/>
      <c r="AF18" s="12"/>
      <c r="AG18" s="519"/>
      <c r="AH18" s="520"/>
      <c r="AI18" s="12"/>
      <c r="AJ18" s="519"/>
      <c r="AK18" s="520"/>
      <c r="AL18" s="12"/>
      <c r="AM18" s="519"/>
      <c r="AN18" s="520"/>
      <c r="AO18" s="12"/>
      <c r="AP18" s="519"/>
      <c r="AQ18" s="520"/>
      <c r="AR18" s="12"/>
      <c r="AS18" s="519"/>
      <c r="AT18" s="520"/>
      <c r="AU18" s="12"/>
      <c r="AV18" s="519"/>
      <c r="AW18" s="520"/>
      <c r="AX18" s="12"/>
      <c r="AY18" s="519"/>
      <c r="AZ18" s="520"/>
      <c r="BA18" s="12"/>
      <c r="BB18" s="519"/>
      <c r="BC18" s="520"/>
      <c r="BD18" s="12"/>
      <c r="BE18" s="519"/>
      <c r="BF18" s="520"/>
      <c r="BG18" s="12"/>
      <c r="BH18" s="519"/>
      <c r="BI18" s="520"/>
      <c r="BJ18" s="12"/>
      <c r="BK18" s="519"/>
      <c r="BL18" s="520"/>
      <c r="BM18" s="12"/>
      <c r="BN18" s="519"/>
      <c r="BO18" s="520"/>
      <c r="BP18" s="490"/>
      <c r="BQ18" s="534"/>
      <c r="BR18" s="542"/>
      <c r="BT18" s="5"/>
    </row>
    <row r="19" spans="1:74" s="3" customFormat="1" ht="25.5" hidden="1" outlineLevel="2" x14ac:dyDescent="0.25">
      <c r="A19" s="42" t="s">
        <v>398</v>
      </c>
      <c r="B19" s="497" t="s">
        <v>69</v>
      </c>
      <c r="C19" s="206" t="s">
        <v>332</v>
      </c>
      <c r="D19" s="207" t="s">
        <v>5</v>
      </c>
      <c r="E19" s="12">
        <f>'01_S.A._C.'!E16</f>
        <v>87.12</v>
      </c>
      <c r="F19" s="332">
        <v>420.09</v>
      </c>
      <c r="G19" s="544">
        <f t="shared" si="44"/>
        <v>36598.239999999998</v>
      </c>
      <c r="H19" s="12"/>
      <c r="I19" s="519">
        <f t="shared" si="0"/>
        <v>0</v>
      </c>
      <c r="J19" s="520">
        <f t="shared" si="23"/>
        <v>0</v>
      </c>
      <c r="K19" s="12"/>
      <c r="L19" s="519">
        <f t="shared" si="1"/>
        <v>0</v>
      </c>
      <c r="M19" s="520">
        <f t="shared" si="24"/>
        <v>0</v>
      </c>
      <c r="N19" s="12">
        <f>E19</f>
        <v>87.12</v>
      </c>
      <c r="O19" s="519">
        <f t="shared" si="2"/>
        <v>1</v>
      </c>
      <c r="P19" s="520">
        <f t="shared" si="25"/>
        <v>36598.239999999998</v>
      </c>
      <c r="Q19" s="12"/>
      <c r="R19" s="519">
        <f t="shared" si="3"/>
        <v>0</v>
      </c>
      <c r="S19" s="520">
        <f t="shared" si="26"/>
        <v>0</v>
      </c>
      <c r="T19" s="12"/>
      <c r="U19" s="519">
        <f t="shared" si="4"/>
        <v>0</v>
      </c>
      <c r="V19" s="520">
        <f t="shared" si="27"/>
        <v>0</v>
      </c>
      <c r="W19" s="12"/>
      <c r="X19" s="519">
        <f t="shared" si="5"/>
        <v>0</v>
      </c>
      <c r="Y19" s="520">
        <f t="shared" si="28"/>
        <v>0</v>
      </c>
      <c r="Z19" s="12"/>
      <c r="AA19" s="519">
        <f t="shared" si="6"/>
        <v>0</v>
      </c>
      <c r="AB19" s="520">
        <f t="shared" si="29"/>
        <v>0</v>
      </c>
      <c r="AC19" s="12"/>
      <c r="AD19" s="519">
        <f t="shared" si="7"/>
        <v>0</v>
      </c>
      <c r="AE19" s="520">
        <f t="shared" si="30"/>
        <v>0</v>
      </c>
      <c r="AF19" s="12"/>
      <c r="AG19" s="519">
        <f t="shared" si="8"/>
        <v>0</v>
      </c>
      <c r="AH19" s="520">
        <f t="shared" si="31"/>
        <v>0</v>
      </c>
      <c r="AI19" s="12"/>
      <c r="AJ19" s="519">
        <f t="shared" si="9"/>
        <v>0</v>
      </c>
      <c r="AK19" s="520">
        <f t="shared" si="32"/>
        <v>0</v>
      </c>
      <c r="AL19" s="12"/>
      <c r="AM19" s="519">
        <f t="shared" si="10"/>
        <v>0</v>
      </c>
      <c r="AN19" s="520">
        <f t="shared" si="33"/>
        <v>0</v>
      </c>
      <c r="AO19" s="12"/>
      <c r="AP19" s="519">
        <f t="shared" si="11"/>
        <v>0</v>
      </c>
      <c r="AQ19" s="520">
        <f t="shared" si="34"/>
        <v>0</v>
      </c>
      <c r="AR19" s="12"/>
      <c r="AS19" s="519">
        <f t="shared" si="12"/>
        <v>0</v>
      </c>
      <c r="AT19" s="520">
        <f t="shared" si="35"/>
        <v>0</v>
      </c>
      <c r="AU19" s="12"/>
      <c r="AV19" s="519">
        <f t="shared" si="13"/>
        <v>0</v>
      </c>
      <c r="AW19" s="520">
        <f t="shared" si="36"/>
        <v>0</v>
      </c>
      <c r="AX19" s="12"/>
      <c r="AY19" s="519">
        <f t="shared" si="14"/>
        <v>0</v>
      </c>
      <c r="AZ19" s="520">
        <f t="shared" si="37"/>
        <v>0</v>
      </c>
      <c r="BA19" s="12"/>
      <c r="BB19" s="519">
        <f t="shared" si="15"/>
        <v>0</v>
      </c>
      <c r="BC19" s="520">
        <f t="shared" si="38"/>
        <v>0</v>
      </c>
      <c r="BD19" s="12"/>
      <c r="BE19" s="519">
        <f t="shared" si="16"/>
        <v>0</v>
      </c>
      <c r="BF19" s="520">
        <f t="shared" si="39"/>
        <v>0</v>
      </c>
      <c r="BG19" s="12"/>
      <c r="BH19" s="519">
        <f t="shared" si="17"/>
        <v>0</v>
      </c>
      <c r="BI19" s="520">
        <f t="shared" si="40"/>
        <v>0</v>
      </c>
      <c r="BJ19" s="12"/>
      <c r="BK19" s="519">
        <f t="shared" si="18"/>
        <v>0</v>
      </c>
      <c r="BL19" s="520">
        <f t="shared" si="41"/>
        <v>0</v>
      </c>
      <c r="BM19" s="12"/>
      <c r="BN19" s="519">
        <f t="shared" si="19"/>
        <v>0</v>
      </c>
      <c r="BO19" s="520">
        <f t="shared" si="42"/>
        <v>0</v>
      </c>
      <c r="BP19" s="490">
        <f t="shared" si="43"/>
        <v>1</v>
      </c>
      <c r="BQ19" s="534">
        <f t="shared" si="20"/>
        <v>36598.239999999998</v>
      </c>
      <c r="BR19" s="542">
        <f t="shared" si="21"/>
        <v>0</v>
      </c>
      <c r="BT19" s="5"/>
    </row>
    <row r="20" spans="1:74" s="3" customFormat="1" ht="12.75" hidden="1" outlineLevel="2" x14ac:dyDescent="0.25">
      <c r="A20" s="42" t="s">
        <v>399</v>
      </c>
      <c r="B20" s="497" t="s">
        <v>163</v>
      </c>
      <c r="C20" s="206" t="s">
        <v>164</v>
      </c>
      <c r="D20" s="207" t="s">
        <v>5</v>
      </c>
      <c r="E20" s="12">
        <f>'01_S.A._C.'!E17</f>
        <v>84</v>
      </c>
      <c r="F20" s="332">
        <v>122.33</v>
      </c>
      <c r="G20" s="544">
        <f t="shared" si="22"/>
        <v>10275.719999999999</v>
      </c>
      <c r="H20" s="12"/>
      <c r="I20" s="519">
        <f t="shared" si="0"/>
        <v>0</v>
      </c>
      <c r="J20" s="520">
        <f t="shared" si="23"/>
        <v>0</v>
      </c>
      <c r="K20" s="12"/>
      <c r="L20" s="519">
        <f t="shared" si="1"/>
        <v>0</v>
      </c>
      <c r="M20" s="520">
        <f t="shared" si="24"/>
        <v>0</v>
      </c>
      <c r="N20" s="12">
        <f>E20</f>
        <v>84</v>
      </c>
      <c r="O20" s="519">
        <f t="shared" si="2"/>
        <v>1</v>
      </c>
      <c r="P20" s="520">
        <f t="shared" si="25"/>
        <v>10275.719999999999</v>
      </c>
      <c r="Q20" s="12"/>
      <c r="R20" s="519">
        <f t="shared" si="3"/>
        <v>0</v>
      </c>
      <c r="S20" s="520">
        <f t="shared" si="26"/>
        <v>0</v>
      </c>
      <c r="T20" s="12"/>
      <c r="U20" s="519">
        <f t="shared" si="4"/>
        <v>0</v>
      </c>
      <c r="V20" s="520">
        <f t="shared" si="27"/>
        <v>0</v>
      </c>
      <c r="W20" s="12"/>
      <c r="X20" s="519">
        <f t="shared" si="5"/>
        <v>0</v>
      </c>
      <c r="Y20" s="520">
        <f t="shared" si="28"/>
        <v>0</v>
      </c>
      <c r="Z20" s="12"/>
      <c r="AA20" s="519">
        <f t="shared" si="6"/>
        <v>0</v>
      </c>
      <c r="AB20" s="520">
        <f t="shared" si="29"/>
        <v>0</v>
      </c>
      <c r="AC20" s="12"/>
      <c r="AD20" s="519">
        <f t="shared" si="7"/>
        <v>0</v>
      </c>
      <c r="AE20" s="520">
        <f t="shared" si="30"/>
        <v>0</v>
      </c>
      <c r="AF20" s="12"/>
      <c r="AG20" s="519">
        <f t="shared" si="8"/>
        <v>0</v>
      </c>
      <c r="AH20" s="520">
        <f t="shared" si="31"/>
        <v>0</v>
      </c>
      <c r="AI20" s="12"/>
      <c r="AJ20" s="519">
        <f t="shared" si="9"/>
        <v>0</v>
      </c>
      <c r="AK20" s="520">
        <f t="shared" si="32"/>
        <v>0</v>
      </c>
      <c r="AL20" s="12"/>
      <c r="AM20" s="519">
        <f t="shared" si="10"/>
        <v>0</v>
      </c>
      <c r="AN20" s="520">
        <f t="shared" si="33"/>
        <v>0</v>
      </c>
      <c r="AO20" s="12"/>
      <c r="AP20" s="519">
        <f t="shared" si="11"/>
        <v>0</v>
      </c>
      <c r="AQ20" s="520">
        <f t="shared" si="34"/>
        <v>0</v>
      </c>
      <c r="AR20" s="12"/>
      <c r="AS20" s="519">
        <f t="shared" si="12"/>
        <v>0</v>
      </c>
      <c r="AT20" s="520">
        <f t="shared" si="35"/>
        <v>0</v>
      </c>
      <c r="AU20" s="12"/>
      <c r="AV20" s="519">
        <f t="shared" si="13"/>
        <v>0</v>
      </c>
      <c r="AW20" s="520">
        <f t="shared" si="36"/>
        <v>0</v>
      </c>
      <c r="AX20" s="12"/>
      <c r="AY20" s="519">
        <f t="shared" si="14"/>
        <v>0</v>
      </c>
      <c r="AZ20" s="520">
        <f t="shared" si="37"/>
        <v>0</v>
      </c>
      <c r="BA20" s="12"/>
      <c r="BB20" s="519">
        <f t="shared" si="15"/>
        <v>0</v>
      </c>
      <c r="BC20" s="520">
        <f t="shared" si="38"/>
        <v>0</v>
      </c>
      <c r="BD20" s="12"/>
      <c r="BE20" s="519">
        <f t="shared" si="16"/>
        <v>0</v>
      </c>
      <c r="BF20" s="520">
        <f t="shared" si="39"/>
        <v>0</v>
      </c>
      <c r="BG20" s="12"/>
      <c r="BH20" s="519">
        <f t="shared" si="17"/>
        <v>0</v>
      </c>
      <c r="BI20" s="520">
        <f t="shared" si="40"/>
        <v>0</v>
      </c>
      <c r="BJ20" s="12"/>
      <c r="BK20" s="519">
        <f t="shared" si="18"/>
        <v>0</v>
      </c>
      <c r="BL20" s="520">
        <f t="shared" si="41"/>
        <v>0</v>
      </c>
      <c r="BM20" s="12"/>
      <c r="BN20" s="519">
        <f t="shared" si="19"/>
        <v>0</v>
      </c>
      <c r="BO20" s="520">
        <f t="shared" si="42"/>
        <v>0</v>
      </c>
      <c r="BP20" s="490">
        <f t="shared" si="43"/>
        <v>1</v>
      </c>
      <c r="BQ20" s="534">
        <f t="shared" si="20"/>
        <v>10275.719999999999</v>
      </c>
      <c r="BR20" s="542">
        <f t="shared" si="21"/>
        <v>0</v>
      </c>
      <c r="BT20" s="5"/>
    </row>
    <row r="21" spans="1:74" s="3" customFormat="1" ht="12.75" hidden="1" outlineLevel="2" x14ac:dyDescent="0.25">
      <c r="A21" s="42" t="s">
        <v>401</v>
      </c>
      <c r="B21" s="497" t="s">
        <v>861</v>
      </c>
      <c r="C21" s="206" t="s">
        <v>862</v>
      </c>
      <c r="D21" s="207" t="s">
        <v>83</v>
      </c>
      <c r="E21" s="12">
        <f>'01_S.A._C.'!E18</f>
        <v>1</v>
      </c>
      <c r="F21" s="332">
        <v>732329.74</v>
      </c>
      <c r="G21" s="544">
        <f t="shared" si="22"/>
        <v>732329.74</v>
      </c>
      <c r="H21" s="12"/>
      <c r="I21" s="519">
        <f t="shared" si="0"/>
        <v>0</v>
      </c>
      <c r="J21" s="520">
        <f t="shared" si="23"/>
        <v>0</v>
      </c>
      <c r="K21" s="12"/>
      <c r="L21" s="519">
        <f t="shared" si="1"/>
        <v>0</v>
      </c>
      <c r="M21" s="520">
        <f t="shared" si="24"/>
        <v>0</v>
      </c>
      <c r="N21" s="12">
        <f>1/16</f>
        <v>6.25E-2</v>
      </c>
      <c r="O21" s="519">
        <f t="shared" si="2"/>
        <v>6.25E-2</v>
      </c>
      <c r="P21" s="520">
        <f t="shared" si="25"/>
        <v>45770.61</v>
      </c>
      <c r="Q21" s="12">
        <f>$N21</f>
        <v>6.25E-2</v>
      </c>
      <c r="R21" s="519">
        <f t="shared" si="3"/>
        <v>6.25E-2</v>
      </c>
      <c r="S21" s="520">
        <f t="shared" si="26"/>
        <v>45770.61</v>
      </c>
      <c r="T21" s="12">
        <f>$N21</f>
        <v>6.25E-2</v>
      </c>
      <c r="U21" s="519">
        <f t="shared" si="4"/>
        <v>6.25E-2</v>
      </c>
      <c r="V21" s="520">
        <f t="shared" si="27"/>
        <v>45770.61</v>
      </c>
      <c r="W21" s="12">
        <f>$N21</f>
        <v>6.25E-2</v>
      </c>
      <c r="X21" s="519">
        <f t="shared" si="5"/>
        <v>6.25E-2</v>
      </c>
      <c r="Y21" s="520">
        <f t="shared" si="28"/>
        <v>45770.61</v>
      </c>
      <c r="Z21" s="12">
        <f>$N21</f>
        <v>6.25E-2</v>
      </c>
      <c r="AA21" s="519">
        <f t="shared" si="6"/>
        <v>6.25E-2</v>
      </c>
      <c r="AB21" s="520">
        <f t="shared" si="29"/>
        <v>45770.61</v>
      </c>
      <c r="AC21" s="12">
        <f>$N21</f>
        <v>6.25E-2</v>
      </c>
      <c r="AD21" s="519">
        <f t="shared" si="7"/>
        <v>6.25E-2</v>
      </c>
      <c r="AE21" s="520">
        <f t="shared" si="30"/>
        <v>45770.61</v>
      </c>
      <c r="AF21" s="12">
        <f>$N21</f>
        <v>6.25E-2</v>
      </c>
      <c r="AG21" s="519">
        <f t="shared" si="8"/>
        <v>6.25E-2</v>
      </c>
      <c r="AH21" s="520">
        <f t="shared" si="31"/>
        <v>45770.61</v>
      </c>
      <c r="AI21" s="12">
        <f>$N21</f>
        <v>6.25E-2</v>
      </c>
      <c r="AJ21" s="519">
        <f t="shared" si="9"/>
        <v>6.25E-2</v>
      </c>
      <c r="AK21" s="520">
        <f t="shared" si="32"/>
        <v>45770.61</v>
      </c>
      <c r="AL21" s="12">
        <f>$N21</f>
        <v>6.25E-2</v>
      </c>
      <c r="AM21" s="519">
        <f t="shared" si="10"/>
        <v>6.25E-2</v>
      </c>
      <c r="AN21" s="520">
        <f t="shared" si="33"/>
        <v>45770.61</v>
      </c>
      <c r="AO21" s="12">
        <f>$N21</f>
        <v>6.25E-2</v>
      </c>
      <c r="AP21" s="519">
        <f t="shared" si="11"/>
        <v>6.25E-2</v>
      </c>
      <c r="AQ21" s="520">
        <f t="shared" si="34"/>
        <v>45770.61</v>
      </c>
      <c r="AR21" s="12">
        <f>$N21</f>
        <v>6.25E-2</v>
      </c>
      <c r="AS21" s="519">
        <f t="shared" si="12"/>
        <v>6.25E-2</v>
      </c>
      <c r="AT21" s="520">
        <f t="shared" si="35"/>
        <v>45770.61</v>
      </c>
      <c r="AU21" s="12">
        <f>$N21</f>
        <v>6.25E-2</v>
      </c>
      <c r="AV21" s="519">
        <f t="shared" si="13"/>
        <v>6.25E-2</v>
      </c>
      <c r="AW21" s="520">
        <f t="shared" si="36"/>
        <v>45770.61</v>
      </c>
      <c r="AX21" s="12">
        <f>$N21</f>
        <v>6.25E-2</v>
      </c>
      <c r="AY21" s="519">
        <f t="shared" si="14"/>
        <v>6.25E-2</v>
      </c>
      <c r="AZ21" s="520">
        <f t="shared" si="37"/>
        <v>45770.61</v>
      </c>
      <c r="BA21" s="12">
        <f>$N21</f>
        <v>6.25E-2</v>
      </c>
      <c r="BB21" s="519">
        <f t="shared" si="15"/>
        <v>6.25E-2</v>
      </c>
      <c r="BC21" s="520">
        <f t="shared" si="38"/>
        <v>45770.61</v>
      </c>
      <c r="BD21" s="12">
        <f>$N21</f>
        <v>6.25E-2</v>
      </c>
      <c r="BE21" s="519">
        <f t="shared" si="16"/>
        <v>6.25E-2</v>
      </c>
      <c r="BF21" s="520">
        <f t="shared" si="39"/>
        <v>45770.61</v>
      </c>
      <c r="BG21" s="12">
        <f>$N21</f>
        <v>6.25E-2</v>
      </c>
      <c r="BH21" s="519">
        <f t="shared" si="17"/>
        <v>6.25E-2</v>
      </c>
      <c r="BI21" s="520">
        <f t="shared" si="40"/>
        <v>45770.61</v>
      </c>
      <c r="BJ21" s="12"/>
      <c r="BK21" s="519">
        <f t="shared" si="18"/>
        <v>0</v>
      </c>
      <c r="BL21" s="520">
        <f t="shared" si="41"/>
        <v>0</v>
      </c>
      <c r="BM21" s="12"/>
      <c r="BN21" s="519">
        <f t="shared" si="19"/>
        <v>0</v>
      </c>
      <c r="BO21" s="520">
        <f t="shared" si="42"/>
        <v>0</v>
      </c>
      <c r="BP21" s="490">
        <f t="shared" si="43"/>
        <v>1</v>
      </c>
      <c r="BQ21" s="534">
        <f t="shared" si="20"/>
        <v>732329.76</v>
      </c>
      <c r="BR21" s="542">
        <f t="shared" si="21"/>
        <v>2.0000000018626451E-2</v>
      </c>
      <c r="BT21" s="5"/>
    </row>
    <row r="22" spans="1:74" s="3" customFormat="1" ht="51" hidden="1" outlineLevel="2" x14ac:dyDescent="0.25">
      <c r="A22" s="42" t="s">
        <v>402</v>
      </c>
      <c r="B22" s="497" t="s">
        <v>1312</v>
      </c>
      <c r="C22" s="206" t="s">
        <v>863</v>
      </c>
      <c r="D22" s="207" t="s">
        <v>61</v>
      </c>
      <c r="E22" s="12">
        <f>'01_S.A._C.'!E19</f>
        <v>20</v>
      </c>
      <c r="F22" s="332">
        <v>4870.8100000000004</v>
      </c>
      <c r="G22" s="544">
        <f t="shared" si="22"/>
        <v>97416.2</v>
      </c>
      <c r="H22" s="12">
        <v>1</v>
      </c>
      <c r="I22" s="519">
        <f t="shared" si="0"/>
        <v>0.05</v>
      </c>
      <c r="J22" s="520">
        <f t="shared" si="23"/>
        <v>4870.8100000000004</v>
      </c>
      <c r="K22" s="12">
        <v>1</v>
      </c>
      <c r="L22" s="519">
        <f t="shared" si="1"/>
        <v>0.05</v>
      </c>
      <c r="M22" s="520">
        <f t="shared" si="24"/>
        <v>4870.8100000000004</v>
      </c>
      <c r="N22" s="12">
        <v>1</v>
      </c>
      <c r="O22" s="519">
        <f t="shared" si="2"/>
        <v>0.05</v>
      </c>
      <c r="P22" s="520">
        <f t="shared" si="25"/>
        <v>4870.8100000000004</v>
      </c>
      <c r="Q22" s="12">
        <v>1</v>
      </c>
      <c r="R22" s="519">
        <f t="shared" si="3"/>
        <v>0.05</v>
      </c>
      <c r="S22" s="520">
        <f t="shared" si="26"/>
        <v>4870.8100000000004</v>
      </c>
      <c r="T22" s="12">
        <v>1</v>
      </c>
      <c r="U22" s="519">
        <f t="shared" si="4"/>
        <v>0.05</v>
      </c>
      <c r="V22" s="520">
        <f t="shared" si="27"/>
        <v>4870.8100000000004</v>
      </c>
      <c r="W22" s="12">
        <v>1</v>
      </c>
      <c r="X22" s="519">
        <f t="shared" si="5"/>
        <v>0.05</v>
      </c>
      <c r="Y22" s="520">
        <f t="shared" si="28"/>
        <v>4870.8100000000004</v>
      </c>
      <c r="Z22" s="12">
        <v>1</v>
      </c>
      <c r="AA22" s="519">
        <f t="shared" si="6"/>
        <v>0.05</v>
      </c>
      <c r="AB22" s="520">
        <f t="shared" si="29"/>
        <v>4870.8100000000004</v>
      </c>
      <c r="AC22" s="12">
        <v>1</v>
      </c>
      <c r="AD22" s="519">
        <f t="shared" si="7"/>
        <v>0.05</v>
      </c>
      <c r="AE22" s="520">
        <f t="shared" si="30"/>
        <v>4870.8100000000004</v>
      </c>
      <c r="AF22" s="12">
        <v>1</v>
      </c>
      <c r="AG22" s="519">
        <f t="shared" si="8"/>
        <v>0.05</v>
      </c>
      <c r="AH22" s="520">
        <f t="shared" si="31"/>
        <v>4870.8100000000004</v>
      </c>
      <c r="AI22" s="12">
        <v>1</v>
      </c>
      <c r="AJ22" s="519">
        <f t="shared" si="9"/>
        <v>0.05</v>
      </c>
      <c r="AK22" s="520">
        <f t="shared" si="32"/>
        <v>4870.8100000000004</v>
      </c>
      <c r="AL22" s="12">
        <v>1</v>
      </c>
      <c r="AM22" s="519">
        <f t="shared" si="10"/>
        <v>0.05</v>
      </c>
      <c r="AN22" s="520">
        <f t="shared" si="33"/>
        <v>4870.8100000000004</v>
      </c>
      <c r="AO22" s="12">
        <v>1</v>
      </c>
      <c r="AP22" s="519">
        <f t="shared" si="11"/>
        <v>0.05</v>
      </c>
      <c r="AQ22" s="520">
        <f t="shared" si="34"/>
        <v>4870.8100000000004</v>
      </c>
      <c r="AR22" s="12">
        <v>1</v>
      </c>
      <c r="AS22" s="519">
        <f t="shared" si="12"/>
        <v>0.05</v>
      </c>
      <c r="AT22" s="520">
        <f t="shared" si="35"/>
        <v>4870.8100000000004</v>
      </c>
      <c r="AU22" s="12">
        <v>1</v>
      </c>
      <c r="AV22" s="519">
        <f t="shared" si="13"/>
        <v>0.05</v>
      </c>
      <c r="AW22" s="520">
        <f t="shared" si="36"/>
        <v>4870.8100000000004</v>
      </c>
      <c r="AX22" s="12">
        <v>1</v>
      </c>
      <c r="AY22" s="519">
        <f t="shared" si="14"/>
        <v>0.05</v>
      </c>
      <c r="AZ22" s="520">
        <f t="shared" si="37"/>
        <v>4870.8100000000004</v>
      </c>
      <c r="BA22" s="12">
        <v>1</v>
      </c>
      <c r="BB22" s="519">
        <f t="shared" si="15"/>
        <v>0.05</v>
      </c>
      <c r="BC22" s="520">
        <f t="shared" si="38"/>
        <v>4870.8100000000004</v>
      </c>
      <c r="BD22" s="12">
        <v>1</v>
      </c>
      <c r="BE22" s="519">
        <f t="shared" si="16"/>
        <v>0.05</v>
      </c>
      <c r="BF22" s="520">
        <f t="shared" si="39"/>
        <v>4870.8100000000004</v>
      </c>
      <c r="BG22" s="12">
        <v>1</v>
      </c>
      <c r="BH22" s="519">
        <f t="shared" si="17"/>
        <v>0.05</v>
      </c>
      <c r="BI22" s="520">
        <f t="shared" si="40"/>
        <v>4870.8100000000004</v>
      </c>
      <c r="BJ22" s="12">
        <v>1</v>
      </c>
      <c r="BK22" s="519">
        <f t="shared" si="18"/>
        <v>0.05</v>
      </c>
      <c r="BL22" s="520">
        <f t="shared" si="41"/>
        <v>4870.8100000000004</v>
      </c>
      <c r="BM22" s="12">
        <v>1</v>
      </c>
      <c r="BN22" s="519">
        <f t="shared" si="19"/>
        <v>0.05</v>
      </c>
      <c r="BO22" s="520">
        <f t="shared" si="42"/>
        <v>4870.8100000000004</v>
      </c>
      <c r="BP22" s="490">
        <f t="shared" si="43"/>
        <v>1</v>
      </c>
      <c r="BQ22" s="534">
        <f t="shared" si="20"/>
        <v>97416.2</v>
      </c>
      <c r="BR22" s="542">
        <f t="shared" si="21"/>
        <v>0</v>
      </c>
      <c r="BT22" s="5"/>
    </row>
    <row r="23" spans="1:74" s="3" customFormat="1" ht="25.5" hidden="1" outlineLevel="2" x14ac:dyDescent="0.25">
      <c r="A23" s="42" t="s">
        <v>1325</v>
      </c>
      <c r="B23" s="497" t="s">
        <v>864</v>
      </c>
      <c r="C23" s="206" t="s">
        <v>275</v>
      </c>
      <c r="D23" s="207" t="s">
        <v>5</v>
      </c>
      <c r="E23" s="12">
        <f>'01_S.A._C.'!E20</f>
        <v>24</v>
      </c>
      <c r="F23" s="332">
        <v>301.58999999999997</v>
      </c>
      <c r="G23" s="544">
        <f t="shared" si="22"/>
        <v>7238.16</v>
      </c>
      <c r="H23" s="12"/>
      <c r="I23" s="519">
        <f t="shared" si="0"/>
        <v>0</v>
      </c>
      <c r="J23" s="520">
        <f t="shared" si="23"/>
        <v>0</v>
      </c>
      <c r="K23" s="12"/>
      <c r="L23" s="519">
        <f t="shared" si="1"/>
        <v>0</v>
      </c>
      <c r="M23" s="520">
        <f t="shared" si="24"/>
        <v>0</v>
      </c>
      <c r="N23" s="12">
        <v>12</v>
      </c>
      <c r="O23" s="519">
        <f t="shared" si="2"/>
        <v>0.5</v>
      </c>
      <c r="P23" s="520">
        <f t="shared" si="25"/>
        <v>3619.08</v>
      </c>
      <c r="Q23" s="12">
        <v>6</v>
      </c>
      <c r="R23" s="519">
        <f t="shared" si="3"/>
        <v>0.25</v>
      </c>
      <c r="S23" s="520">
        <f t="shared" si="26"/>
        <v>1809.54</v>
      </c>
      <c r="T23" s="12"/>
      <c r="U23" s="519">
        <f t="shared" si="4"/>
        <v>0</v>
      </c>
      <c r="V23" s="520">
        <f t="shared" si="27"/>
        <v>0</v>
      </c>
      <c r="W23" s="12">
        <v>6</v>
      </c>
      <c r="X23" s="519">
        <f t="shared" si="5"/>
        <v>0.25</v>
      </c>
      <c r="Y23" s="520">
        <f t="shared" si="28"/>
        <v>1809.54</v>
      </c>
      <c r="Z23" s="12"/>
      <c r="AA23" s="519">
        <f t="shared" si="6"/>
        <v>0</v>
      </c>
      <c r="AB23" s="520">
        <f t="shared" si="29"/>
        <v>0</v>
      </c>
      <c r="AC23" s="12"/>
      <c r="AD23" s="519">
        <f t="shared" si="7"/>
        <v>0</v>
      </c>
      <c r="AE23" s="520">
        <f t="shared" si="30"/>
        <v>0</v>
      </c>
      <c r="AF23" s="12"/>
      <c r="AG23" s="519">
        <f t="shared" si="8"/>
        <v>0</v>
      </c>
      <c r="AH23" s="520">
        <f t="shared" si="31"/>
        <v>0</v>
      </c>
      <c r="AI23" s="12"/>
      <c r="AJ23" s="519">
        <f t="shared" si="9"/>
        <v>0</v>
      </c>
      <c r="AK23" s="520">
        <f t="shared" si="32"/>
        <v>0</v>
      </c>
      <c r="AL23" s="12"/>
      <c r="AM23" s="519">
        <f t="shared" si="10"/>
        <v>0</v>
      </c>
      <c r="AN23" s="520">
        <f t="shared" si="33"/>
        <v>0</v>
      </c>
      <c r="AO23" s="12"/>
      <c r="AP23" s="519">
        <f t="shared" si="11"/>
        <v>0</v>
      </c>
      <c r="AQ23" s="520">
        <f t="shared" si="34"/>
        <v>0</v>
      </c>
      <c r="AR23" s="12"/>
      <c r="AS23" s="519">
        <f t="shared" si="12"/>
        <v>0</v>
      </c>
      <c r="AT23" s="520">
        <f t="shared" si="35"/>
        <v>0</v>
      </c>
      <c r="AU23" s="12"/>
      <c r="AV23" s="519">
        <f t="shared" si="13"/>
        <v>0</v>
      </c>
      <c r="AW23" s="520">
        <f t="shared" si="36"/>
        <v>0</v>
      </c>
      <c r="AX23" s="12"/>
      <c r="AY23" s="519">
        <f t="shared" si="14"/>
        <v>0</v>
      </c>
      <c r="AZ23" s="520">
        <f t="shared" si="37"/>
        <v>0</v>
      </c>
      <c r="BA23" s="12"/>
      <c r="BB23" s="519">
        <f t="shared" si="15"/>
        <v>0</v>
      </c>
      <c r="BC23" s="520">
        <f t="shared" si="38"/>
        <v>0</v>
      </c>
      <c r="BD23" s="12"/>
      <c r="BE23" s="519">
        <f t="shared" si="16"/>
        <v>0</v>
      </c>
      <c r="BF23" s="520">
        <f t="shared" si="39"/>
        <v>0</v>
      </c>
      <c r="BG23" s="12"/>
      <c r="BH23" s="519">
        <f t="shared" si="17"/>
        <v>0</v>
      </c>
      <c r="BI23" s="520">
        <f t="shared" si="40"/>
        <v>0</v>
      </c>
      <c r="BJ23" s="12"/>
      <c r="BK23" s="519">
        <f t="shared" si="18"/>
        <v>0</v>
      </c>
      <c r="BL23" s="520">
        <f t="shared" si="41"/>
        <v>0</v>
      </c>
      <c r="BM23" s="12"/>
      <c r="BN23" s="519">
        <f t="shared" si="19"/>
        <v>0</v>
      </c>
      <c r="BO23" s="520">
        <f t="shared" si="42"/>
        <v>0</v>
      </c>
      <c r="BP23" s="490">
        <f t="shared" si="43"/>
        <v>1</v>
      </c>
      <c r="BQ23" s="534">
        <f t="shared" si="20"/>
        <v>7238.16</v>
      </c>
      <c r="BR23" s="542">
        <f t="shared" si="21"/>
        <v>0</v>
      </c>
      <c r="BT23" s="5"/>
    </row>
    <row r="24" spans="1:74" s="3" customFormat="1" ht="12.75" hidden="1" outlineLevel="1" x14ac:dyDescent="0.25">
      <c r="A24" s="42"/>
      <c r="B24" s="205"/>
      <c r="C24" s="206"/>
      <c r="D24" s="207"/>
      <c r="E24" s="12"/>
      <c r="F24" s="332"/>
      <c r="G24" s="544"/>
      <c r="H24" s="12"/>
      <c r="I24" s="519"/>
      <c r="J24" s="520"/>
      <c r="K24" s="12"/>
      <c r="L24" s="519"/>
      <c r="M24" s="520"/>
      <c r="N24" s="12"/>
      <c r="O24" s="519"/>
      <c r="P24" s="520"/>
      <c r="Q24" s="12"/>
      <c r="R24" s="519"/>
      <c r="S24" s="520"/>
      <c r="T24" s="12"/>
      <c r="U24" s="519"/>
      <c r="V24" s="520"/>
      <c r="W24" s="12"/>
      <c r="X24" s="519"/>
      <c r="Y24" s="520"/>
      <c r="Z24" s="12"/>
      <c r="AA24" s="519"/>
      <c r="AB24" s="520"/>
      <c r="AC24" s="12"/>
      <c r="AD24" s="519"/>
      <c r="AE24" s="520"/>
      <c r="AF24" s="12"/>
      <c r="AG24" s="519"/>
      <c r="AH24" s="520"/>
      <c r="AI24" s="12"/>
      <c r="AJ24" s="519"/>
      <c r="AK24" s="520"/>
      <c r="AL24" s="12"/>
      <c r="AM24" s="519"/>
      <c r="AN24" s="520"/>
      <c r="AO24" s="12"/>
      <c r="AP24" s="519"/>
      <c r="AQ24" s="520"/>
      <c r="AR24" s="12"/>
      <c r="AS24" s="519"/>
      <c r="AT24" s="520"/>
      <c r="AU24" s="12"/>
      <c r="AV24" s="519"/>
      <c r="AW24" s="520"/>
      <c r="AX24" s="12"/>
      <c r="AY24" s="519"/>
      <c r="AZ24" s="520"/>
      <c r="BA24" s="12"/>
      <c r="BB24" s="519"/>
      <c r="BC24" s="520"/>
      <c r="BD24" s="12"/>
      <c r="BE24" s="519"/>
      <c r="BF24" s="520"/>
      <c r="BG24" s="12"/>
      <c r="BH24" s="519"/>
      <c r="BI24" s="520"/>
      <c r="BJ24" s="12"/>
      <c r="BK24" s="519"/>
      <c r="BL24" s="520"/>
      <c r="BM24" s="12"/>
      <c r="BN24" s="519"/>
      <c r="BO24" s="520"/>
      <c r="BP24" s="490"/>
      <c r="BQ24" s="534"/>
      <c r="BR24" s="542"/>
      <c r="BT24" s="5"/>
    </row>
    <row r="25" spans="1:74" hidden="1" outlineLevel="1" x14ac:dyDescent="0.25">
      <c r="A25" s="576" t="s">
        <v>91</v>
      </c>
      <c r="B25" s="577"/>
      <c r="C25" s="578" t="s">
        <v>57</v>
      </c>
      <c r="D25" s="587"/>
      <c r="E25" s="588"/>
      <c r="F25" s="589"/>
      <c r="G25" s="581">
        <f>SUBTOTAL(9,G26:G29)</f>
        <v>114147.03</v>
      </c>
      <c r="H25" s="581"/>
      <c r="I25" s="590">
        <f>ROUND(J25/$G25,6)</f>
        <v>0</v>
      </c>
      <c r="J25" s="581">
        <f>SUBTOTAL(9,J26:J29)</f>
        <v>0</v>
      </c>
      <c r="K25" s="581"/>
      <c r="L25" s="590">
        <f>ROUND(M25/$G25,6)</f>
        <v>0</v>
      </c>
      <c r="M25" s="581">
        <f>SUBTOTAL(9,M26:M29)</f>
        <v>0</v>
      </c>
      <c r="N25" s="581"/>
      <c r="O25" s="590">
        <f>ROUND(P25/$G25,6)</f>
        <v>0.49141099999999999</v>
      </c>
      <c r="P25" s="581">
        <f>SUBTOTAL(9,P26:P29)</f>
        <v>56093.14</v>
      </c>
      <c r="Q25" s="581"/>
      <c r="R25" s="590">
        <f>ROUND(S25/$G25,6)</f>
        <v>0</v>
      </c>
      <c r="S25" s="581">
        <f>SUBTOTAL(9,S26:S29)</f>
        <v>0</v>
      </c>
      <c r="T25" s="581"/>
      <c r="U25" s="590">
        <f>ROUND(V25/$G25,6)</f>
        <v>0.50858899999999996</v>
      </c>
      <c r="V25" s="581">
        <f>SUBTOTAL(9,V26:V29)</f>
        <v>58053.89</v>
      </c>
      <c r="W25" s="581"/>
      <c r="X25" s="590">
        <f>ROUND(Y25/$G25,6)</f>
        <v>0</v>
      </c>
      <c r="Y25" s="581">
        <f>SUBTOTAL(9,Y26:Y29)</f>
        <v>0</v>
      </c>
      <c r="Z25" s="581"/>
      <c r="AA25" s="590">
        <f>ROUND(AB25/$G25,6)</f>
        <v>0</v>
      </c>
      <c r="AB25" s="581">
        <f>SUBTOTAL(9,AB26:AB29)</f>
        <v>0</v>
      </c>
      <c r="AC25" s="581"/>
      <c r="AD25" s="590">
        <f>ROUND(AE25/$G25,6)</f>
        <v>0</v>
      </c>
      <c r="AE25" s="581">
        <f>SUBTOTAL(9,AE26:AE29)</f>
        <v>0</v>
      </c>
      <c r="AF25" s="581"/>
      <c r="AG25" s="590">
        <f>ROUND(AH25/$G25,6)</f>
        <v>0</v>
      </c>
      <c r="AH25" s="581">
        <f>SUBTOTAL(9,AH26:AH29)</f>
        <v>0</v>
      </c>
      <c r="AI25" s="581"/>
      <c r="AJ25" s="590">
        <f>ROUND(AK25/$G25,6)</f>
        <v>0</v>
      </c>
      <c r="AK25" s="581">
        <f>SUBTOTAL(9,AK26:AK29)</f>
        <v>0</v>
      </c>
      <c r="AL25" s="581"/>
      <c r="AM25" s="590">
        <f>ROUND(AN25/$G25,6)</f>
        <v>0</v>
      </c>
      <c r="AN25" s="581">
        <f>SUBTOTAL(9,AN26:AN29)</f>
        <v>0</v>
      </c>
      <c r="AO25" s="581"/>
      <c r="AP25" s="590">
        <f>ROUND(AQ25/$G25,6)</f>
        <v>0</v>
      </c>
      <c r="AQ25" s="581">
        <f>SUBTOTAL(9,AQ26:AQ29)</f>
        <v>0</v>
      </c>
      <c r="AR25" s="581"/>
      <c r="AS25" s="590">
        <f>ROUND(AT25/$G25,6)</f>
        <v>0</v>
      </c>
      <c r="AT25" s="581">
        <f>SUBTOTAL(9,AT26:AT29)</f>
        <v>0</v>
      </c>
      <c r="AU25" s="581"/>
      <c r="AV25" s="590">
        <f>ROUND(AW25/$G25,6)</f>
        <v>0</v>
      </c>
      <c r="AW25" s="581">
        <f>SUBTOTAL(9,AW26:AW29)</f>
        <v>0</v>
      </c>
      <c r="AX25" s="581"/>
      <c r="AY25" s="590">
        <f>ROUND(AZ25/$G25,6)</f>
        <v>0</v>
      </c>
      <c r="AZ25" s="581">
        <f>SUBTOTAL(9,AZ26:AZ29)</f>
        <v>0</v>
      </c>
      <c r="BA25" s="581"/>
      <c r="BB25" s="590">
        <f>ROUND(BC25/$G25,6)</f>
        <v>0</v>
      </c>
      <c r="BC25" s="581">
        <f>SUBTOTAL(9,BC26:BC29)</f>
        <v>0</v>
      </c>
      <c r="BD25" s="581"/>
      <c r="BE25" s="590">
        <f>ROUND(BF25/$G25,6)</f>
        <v>0</v>
      </c>
      <c r="BF25" s="581">
        <f>SUBTOTAL(9,BF26:BF29)</f>
        <v>0</v>
      </c>
      <c r="BG25" s="581"/>
      <c r="BH25" s="590">
        <f>ROUND(BI25/$G25,6)</f>
        <v>0</v>
      </c>
      <c r="BI25" s="581">
        <f>SUBTOTAL(9,BI26:BI29)</f>
        <v>0</v>
      </c>
      <c r="BJ25" s="581"/>
      <c r="BK25" s="590">
        <f>ROUND(BL25/$G25,6)</f>
        <v>0</v>
      </c>
      <c r="BL25" s="581">
        <f>SUBTOTAL(9,BL26:BL29)</f>
        <v>0</v>
      </c>
      <c r="BM25" s="581"/>
      <c r="BN25" s="590">
        <f>ROUND(BO25/$G25,6)</f>
        <v>0</v>
      </c>
      <c r="BO25" s="581">
        <f>SUBTOTAL(9,BO26:BO29)</f>
        <v>0</v>
      </c>
      <c r="BP25" s="582">
        <f>ROUND(BQ25/G25,4)</f>
        <v>1</v>
      </c>
      <c r="BQ25" s="580">
        <f>ROUND(SUMIF(H$10:BO$10,"FINANCEIRO",H25:BO25),2)</f>
        <v>114147.03</v>
      </c>
      <c r="BR25" s="579">
        <f>SUBTOTAL(9,BR26:BR29)</f>
        <v>0</v>
      </c>
      <c r="BT25" s="5"/>
      <c r="BU25" s="5"/>
      <c r="BV25" s="5"/>
    </row>
    <row r="26" spans="1:74" s="3" customFormat="1" ht="25.5" hidden="1" outlineLevel="2" x14ac:dyDescent="0.25">
      <c r="A26" s="42" t="s">
        <v>403</v>
      </c>
      <c r="B26" s="497" t="s">
        <v>80</v>
      </c>
      <c r="C26" s="206" t="s">
        <v>276</v>
      </c>
      <c r="D26" s="207" t="s">
        <v>24</v>
      </c>
      <c r="E26" s="12">
        <f>'01_S.A._C.'!E23</f>
        <v>1</v>
      </c>
      <c r="F26" s="332">
        <v>27834.97</v>
      </c>
      <c r="G26" s="544">
        <f>ROUND($F26*E26,2)</f>
        <v>27834.97</v>
      </c>
      <c r="H26" s="12"/>
      <c r="I26" s="519">
        <f>ROUND(J26/$G26,6)</f>
        <v>0</v>
      </c>
      <c r="J26" s="520">
        <f>ROUND($F26*H26,2)</f>
        <v>0</v>
      </c>
      <c r="K26" s="12"/>
      <c r="L26" s="519">
        <f>ROUND(M26/$G26,6)</f>
        <v>0</v>
      </c>
      <c r="M26" s="520">
        <f>ROUND($F26*K26,2)</f>
        <v>0</v>
      </c>
      <c r="N26" s="12"/>
      <c r="O26" s="519">
        <f>ROUND(P26/$G26,6)</f>
        <v>0</v>
      </c>
      <c r="P26" s="520">
        <f>ROUND($F26*N26,2)</f>
        <v>0</v>
      </c>
      <c r="Q26" s="12"/>
      <c r="R26" s="519">
        <f>ROUND(S26/$G26,6)</f>
        <v>0</v>
      </c>
      <c r="S26" s="520">
        <f>ROUND($F26*Q26,2)</f>
        <v>0</v>
      </c>
      <c r="T26" s="12">
        <v>1</v>
      </c>
      <c r="U26" s="519">
        <f>ROUND(V26/$G26,6)</f>
        <v>1</v>
      </c>
      <c r="V26" s="520">
        <f>ROUND($F26*T26,2)</f>
        <v>27834.97</v>
      </c>
      <c r="W26" s="12"/>
      <c r="X26" s="519">
        <f>ROUND(Y26/$G26,6)</f>
        <v>0</v>
      </c>
      <c r="Y26" s="520">
        <f>ROUND($F26*W26,2)</f>
        <v>0</v>
      </c>
      <c r="Z26" s="12"/>
      <c r="AA26" s="519">
        <f>ROUND(AB26/$G26,6)</f>
        <v>0</v>
      </c>
      <c r="AB26" s="520">
        <f>ROUND($F26*Z26,2)</f>
        <v>0</v>
      </c>
      <c r="AC26" s="12"/>
      <c r="AD26" s="519">
        <f>ROUND(AE26/$G26,6)</f>
        <v>0</v>
      </c>
      <c r="AE26" s="520">
        <f>ROUND($F26*AC26,2)</f>
        <v>0</v>
      </c>
      <c r="AF26" s="12"/>
      <c r="AG26" s="519">
        <f>ROUND(AH26/$G26,6)</f>
        <v>0</v>
      </c>
      <c r="AH26" s="520">
        <f>ROUND($F26*AF26,2)</f>
        <v>0</v>
      </c>
      <c r="AI26" s="12"/>
      <c r="AJ26" s="519">
        <f>ROUND(AK26/$G26,6)</f>
        <v>0</v>
      </c>
      <c r="AK26" s="520">
        <f>ROUND($F26*AI26,2)</f>
        <v>0</v>
      </c>
      <c r="AL26" s="12"/>
      <c r="AM26" s="519">
        <f>ROUND(AN26/$G26,6)</f>
        <v>0</v>
      </c>
      <c r="AN26" s="520">
        <f>ROUND($F26*AL26,2)</f>
        <v>0</v>
      </c>
      <c r="AO26" s="12"/>
      <c r="AP26" s="519">
        <f>ROUND(AQ26/$G26,6)</f>
        <v>0</v>
      </c>
      <c r="AQ26" s="520">
        <f>ROUND($F26*AO26,2)</f>
        <v>0</v>
      </c>
      <c r="AR26" s="12"/>
      <c r="AS26" s="519">
        <f>ROUND(AT26/$G26,6)</f>
        <v>0</v>
      </c>
      <c r="AT26" s="520">
        <f>ROUND($F26*AR26,2)</f>
        <v>0</v>
      </c>
      <c r="AU26" s="12"/>
      <c r="AV26" s="519">
        <f>ROUND(AW26/$G26,6)</f>
        <v>0</v>
      </c>
      <c r="AW26" s="520">
        <f>ROUND($F26*AU26,2)</f>
        <v>0</v>
      </c>
      <c r="AX26" s="12"/>
      <c r="AY26" s="519">
        <f>ROUND(AZ26/$G26,6)</f>
        <v>0</v>
      </c>
      <c r="AZ26" s="520">
        <f>ROUND($F26*AX26,2)</f>
        <v>0</v>
      </c>
      <c r="BA26" s="12"/>
      <c r="BB26" s="519">
        <f>ROUND(BC26/$G26,6)</f>
        <v>0</v>
      </c>
      <c r="BC26" s="520">
        <f>ROUND($F26*BA26,2)</f>
        <v>0</v>
      </c>
      <c r="BD26" s="12"/>
      <c r="BE26" s="519">
        <f>ROUND(BF26/$G26,6)</f>
        <v>0</v>
      </c>
      <c r="BF26" s="520">
        <f>ROUND($F26*BD26,2)</f>
        <v>0</v>
      </c>
      <c r="BG26" s="12"/>
      <c r="BH26" s="519">
        <f>ROUND(BI26/$G26,6)</f>
        <v>0</v>
      </c>
      <c r="BI26" s="520">
        <f>ROUND($F26*BG26,2)</f>
        <v>0</v>
      </c>
      <c r="BJ26" s="12"/>
      <c r="BK26" s="519">
        <f>ROUND(BL26/$G26,6)</f>
        <v>0</v>
      </c>
      <c r="BL26" s="520">
        <f>ROUND($F26*BJ26,2)</f>
        <v>0</v>
      </c>
      <c r="BM26" s="12"/>
      <c r="BN26" s="519">
        <f>ROUND(BO26/$G26,6)</f>
        <v>0</v>
      </c>
      <c r="BO26" s="520">
        <f>ROUND($F26*BM26,2)</f>
        <v>0</v>
      </c>
      <c r="BP26" s="490">
        <f>ROUND(BQ26/G26,4)</f>
        <v>1</v>
      </c>
      <c r="BQ26" s="534">
        <f>ROUND(SUMIF(H$10:BO$10,"FINANCEIRO",H26:BO26),2)</f>
        <v>27834.97</v>
      </c>
      <c r="BR26" s="542">
        <f>BQ26-G26</f>
        <v>0</v>
      </c>
      <c r="BT26" s="5"/>
    </row>
    <row r="27" spans="1:74" s="3" customFormat="1" ht="25.5" hidden="1" outlineLevel="2" x14ac:dyDescent="0.25">
      <c r="A27" s="42" t="s">
        <v>404</v>
      </c>
      <c r="B27" s="497" t="s">
        <v>81</v>
      </c>
      <c r="C27" s="206" t="s">
        <v>278</v>
      </c>
      <c r="D27" s="207" t="s">
        <v>24</v>
      </c>
      <c r="E27" s="12">
        <f>'01_S.A._C.'!E24</f>
        <v>1</v>
      </c>
      <c r="F27" s="332">
        <v>28760.73</v>
      </c>
      <c r="G27" s="544">
        <f>ROUND($F27*E27,2)</f>
        <v>28760.73</v>
      </c>
      <c r="H27" s="12"/>
      <c r="I27" s="519">
        <f>ROUND(J27/$G27,6)</f>
        <v>0</v>
      </c>
      <c r="J27" s="520">
        <f>ROUND($F27*H27,2)</f>
        <v>0</v>
      </c>
      <c r="K27" s="12"/>
      <c r="L27" s="519">
        <f>ROUND(M27/$G27,6)</f>
        <v>0</v>
      </c>
      <c r="M27" s="520">
        <f>ROUND($F27*K27,2)</f>
        <v>0</v>
      </c>
      <c r="N27" s="12">
        <v>1</v>
      </c>
      <c r="O27" s="519">
        <f>ROUND(P27/$G27,6)</f>
        <v>1</v>
      </c>
      <c r="P27" s="520">
        <f>ROUND($F27*N27,2)</f>
        <v>28760.73</v>
      </c>
      <c r="Q27" s="12"/>
      <c r="R27" s="519">
        <f>ROUND(S27/$G27,6)</f>
        <v>0</v>
      </c>
      <c r="S27" s="520">
        <f>ROUND($F27*Q27,2)</f>
        <v>0</v>
      </c>
      <c r="T27" s="12"/>
      <c r="U27" s="519">
        <f>ROUND(V27/$G27,6)</f>
        <v>0</v>
      </c>
      <c r="V27" s="520">
        <f>ROUND($F27*T27,2)</f>
        <v>0</v>
      </c>
      <c r="W27" s="12"/>
      <c r="X27" s="519">
        <f>ROUND(Y27/$G27,6)</f>
        <v>0</v>
      </c>
      <c r="Y27" s="520">
        <f>ROUND($F27*W27,2)</f>
        <v>0</v>
      </c>
      <c r="Z27" s="12"/>
      <c r="AA27" s="519">
        <f>ROUND(AB27/$G27,6)</f>
        <v>0</v>
      </c>
      <c r="AB27" s="520">
        <f>ROUND($F27*Z27,2)</f>
        <v>0</v>
      </c>
      <c r="AC27" s="12"/>
      <c r="AD27" s="519">
        <f>ROUND(AE27/$G27,6)</f>
        <v>0</v>
      </c>
      <c r="AE27" s="520">
        <f>ROUND($F27*AC27,2)</f>
        <v>0</v>
      </c>
      <c r="AF27" s="12"/>
      <c r="AG27" s="519">
        <f>ROUND(AH27/$G27,6)</f>
        <v>0</v>
      </c>
      <c r="AH27" s="520">
        <f>ROUND($F27*AF27,2)</f>
        <v>0</v>
      </c>
      <c r="AI27" s="12"/>
      <c r="AJ27" s="519">
        <f>ROUND(AK27/$G27,6)</f>
        <v>0</v>
      </c>
      <c r="AK27" s="520">
        <f>ROUND($F27*AI27,2)</f>
        <v>0</v>
      </c>
      <c r="AL27" s="12"/>
      <c r="AM27" s="519">
        <f>ROUND(AN27/$G27,6)</f>
        <v>0</v>
      </c>
      <c r="AN27" s="520">
        <f>ROUND($F27*AL27,2)</f>
        <v>0</v>
      </c>
      <c r="AO27" s="12"/>
      <c r="AP27" s="519">
        <f>ROUND(AQ27/$G27,6)</f>
        <v>0</v>
      </c>
      <c r="AQ27" s="520">
        <f>ROUND($F27*AO27,2)</f>
        <v>0</v>
      </c>
      <c r="AR27" s="12"/>
      <c r="AS27" s="519">
        <f>ROUND(AT27/$G27,6)</f>
        <v>0</v>
      </c>
      <c r="AT27" s="520">
        <f>ROUND($F27*AR27,2)</f>
        <v>0</v>
      </c>
      <c r="AU27" s="12"/>
      <c r="AV27" s="519">
        <f>ROUND(AW27/$G27,6)</f>
        <v>0</v>
      </c>
      <c r="AW27" s="520">
        <f>ROUND($F27*AU27,2)</f>
        <v>0</v>
      </c>
      <c r="AX27" s="12"/>
      <c r="AY27" s="519">
        <f>ROUND(AZ27/$G27,6)</f>
        <v>0</v>
      </c>
      <c r="AZ27" s="520">
        <f>ROUND($F27*AX27,2)</f>
        <v>0</v>
      </c>
      <c r="BA27" s="12"/>
      <c r="BB27" s="519">
        <f>ROUND(BC27/$G27,6)</f>
        <v>0</v>
      </c>
      <c r="BC27" s="520">
        <f>ROUND($F27*BA27,2)</f>
        <v>0</v>
      </c>
      <c r="BD27" s="12"/>
      <c r="BE27" s="519">
        <f>ROUND(BF27/$G27,6)</f>
        <v>0</v>
      </c>
      <c r="BF27" s="520">
        <f>ROUND($F27*BD27,2)</f>
        <v>0</v>
      </c>
      <c r="BG27" s="12"/>
      <c r="BH27" s="519">
        <f>ROUND(BI27/$G27,6)</f>
        <v>0</v>
      </c>
      <c r="BI27" s="520">
        <f>ROUND($F27*BG27,2)</f>
        <v>0</v>
      </c>
      <c r="BJ27" s="12"/>
      <c r="BK27" s="519">
        <f>ROUND(BL27/$G27,6)</f>
        <v>0</v>
      </c>
      <c r="BL27" s="520">
        <f>ROUND($F27*BJ27,2)</f>
        <v>0</v>
      </c>
      <c r="BM27" s="12"/>
      <c r="BN27" s="519">
        <f>ROUND(BO27/$G27,6)</f>
        <v>0</v>
      </c>
      <c r="BO27" s="520">
        <f>ROUND($F27*BM27,2)</f>
        <v>0</v>
      </c>
      <c r="BP27" s="490">
        <f>ROUND(BQ27/G27,4)</f>
        <v>1</v>
      </c>
      <c r="BQ27" s="534">
        <f>ROUND(SUMIF(H$10:BO$10,"FINANCEIRO",H27:BO27),2)</f>
        <v>28760.73</v>
      </c>
      <c r="BR27" s="542">
        <f>BQ27-G27</f>
        <v>0</v>
      </c>
      <c r="BT27" s="5"/>
    </row>
    <row r="28" spans="1:74" s="3" customFormat="1" ht="12.75" hidden="1" outlineLevel="2" x14ac:dyDescent="0.25">
      <c r="A28" s="42" t="s">
        <v>405</v>
      </c>
      <c r="B28" s="497" t="s">
        <v>78</v>
      </c>
      <c r="C28" s="206" t="s">
        <v>277</v>
      </c>
      <c r="D28" s="207" t="s">
        <v>24</v>
      </c>
      <c r="E28" s="12">
        <f>'01_S.A._C.'!E25</f>
        <v>1</v>
      </c>
      <c r="F28" s="332">
        <v>30218.92</v>
      </c>
      <c r="G28" s="544">
        <f>ROUND($F28*E28,2)</f>
        <v>30218.92</v>
      </c>
      <c r="H28" s="12"/>
      <c r="I28" s="519">
        <f>ROUND(J28/$G28,6)</f>
        <v>0</v>
      </c>
      <c r="J28" s="520">
        <f>ROUND($F28*H28,2)</f>
        <v>0</v>
      </c>
      <c r="K28" s="12"/>
      <c r="L28" s="519">
        <f>ROUND(M28/$G28,6)</f>
        <v>0</v>
      </c>
      <c r="M28" s="520">
        <f>ROUND($F28*K28,2)</f>
        <v>0</v>
      </c>
      <c r="N28" s="12"/>
      <c r="O28" s="519">
        <f>ROUND(P28/$G28,6)</f>
        <v>0</v>
      </c>
      <c r="P28" s="520">
        <f>ROUND($F28*N28,2)</f>
        <v>0</v>
      </c>
      <c r="Q28" s="12"/>
      <c r="R28" s="519">
        <f>ROUND(S28/$G28,6)</f>
        <v>0</v>
      </c>
      <c r="S28" s="520">
        <f>ROUND($F28*Q28,2)</f>
        <v>0</v>
      </c>
      <c r="T28" s="12">
        <v>1</v>
      </c>
      <c r="U28" s="519">
        <f>ROUND(V28/$G28,6)</f>
        <v>1</v>
      </c>
      <c r="V28" s="520">
        <f>ROUND($F28*T28,2)</f>
        <v>30218.92</v>
      </c>
      <c r="W28" s="12"/>
      <c r="X28" s="519">
        <f>ROUND(Y28/$G28,6)</f>
        <v>0</v>
      </c>
      <c r="Y28" s="520">
        <f>ROUND($F28*W28,2)</f>
        <v>0</v>
      </c>
      <c r="Z28" s="12"/>
      <c r="AA28" s="519">
        <f>ROUND(AB28/$G28,6)</f>
        <v>0</v>
      </c>
      <c r="AB28" s="520">
        <f>ROUND($F28*Z28,2)</f>
        <v>0</v>
      </c>
      <c r="AC28" s="12"/>
      <c r="AD28" s="519">
        <f>ROUND(AE28/$G28,6)</f>
        <v>0</v>
      </c>
      <c r="AE28" s="520">
        <f>ROUND($F28*AC28,2)</f>
        <v>0</v>
      </c>
      <c r="AF28" s="12"/>
      <c r="AG28" s="519">
        <f>ROUND(AH28/$G28,6)</f>
        <v>0</v>
      </c>
      <c r="AH28" s="520">
        <f>ROUND($F28*AF28,2)</f>
        <v>0</v>
      </c>
      <c r="AI28" s="12"/>
      <c r="AJ28" s="519">
        <f>ROUND(AK28/$G28,6)</f>
        <v>0</v>
      </c>
      <c r="AK28" s="520">
        <f>ROUND($F28*AI28,2)</f>
        <v>0</v>
      </c>
      <c r="AL28" s="12"/>
      <c r="AM28" s="519">
        <f>ROUND(AN28/$G28,6)</f>
        <v>0</v>
      </c>
      <c r="AN28" s="520">
        <f>ROUND($F28*AL28,2)</f>
        <v>0</v>
      </c>
      <c r="AO28" s="12"/>
      <c r="AP28" s="519">
        <f>ROUND(AQ28/$G28,6)</f>
        <v>0</v>
      </c>
      <c r="AQ28" s="520">
        <f>ROUND($F28*AO28,2)</f>
        <v>0</v>
      </c>
      <c r="AR28" s="12"/>
      <c r="AS28" s="519">
        <f>ROUND(AT28/$G28,6)</f>
        <v>0</v>
      </c>
      <c r="AT28" s="520">
        <f>ROUND($F28*AR28,2)</f>
        <v>0</v>
      </c>
      <c r="AU28" s="12"/>
      <c r="AV28" s="519">
        <f>ROUND(AW28/$G28,6)</f>
        <v>0</v>
      </c>
      <c r="AW28" s="520">
        <f>ROUND($F28*AU28,2)</f>
        <v>0</v>
      </c>
      <c r="AX28" s="12"/>
      <c r="AY28" s="519">
        <f>ROUND(AZ28/$G28,6)</f>
        <v>0</v>
      </c>
      <c r="AZ28" s="520">
        <f>ROUND($F28*AX28,2)</f>
        <v>0</v>
      </c>
      <c r="BA28" s="12"/>
      <c r="BB28" s="519">
        <f>ROUND(BC28/$G28,6)</f>
        <v>0</v>
      </c>
      <c r="BC28" s="520">
        <f>ROUND($F28*BA28,2)</f>
        <v>0</v>
      </c>
      <c r="BD28" s="12"/>
      <c r="BE28" s="519">
        <f>ROUND(BF28/$G28,6)</f>
        <v>0</v>
      </c>
      <c r="BF28" s="520">
        <f>ROUND($F28*BD28,2)</f>
        <v>0</v>
      </c>
      <c r="BG28" s="12"/>
      <c r="BH28" s="519">
        <f>ROUND(BI28/$G28,6)</f>
        <v>0</v>
      </c>
      <c r="BI28" s="520">
        <f>ROUND($F28*BG28,2)</f>
        <v>0</v>
      </c>
      <c r="BJ28" s="12"/>
      <c r="BK28" s="519">
        <f>ROUND(BL28/$G28,6)</f>
        <v>0</v>
      </c>
      <c r="BL28" s="520">
        <f>ROUND($F28*BJ28,2)</f>
        <v>0</v>
      </c>
      <c r="BM28" s="12"/>
      <c r="BN28" s="519">
        <f>ROUND(BO28/$G28,6)</f>
        <v>0</v>
      </c>
      <c r="BO28" s="520">
        <f>ROUND($F28*BM28,2)</f>
        <v>0</v>
      </c>
      <c r="BP28" s="490">
        <f>ROUND(BQ28/G28,4)</f>
        <v>1</v>
      </c>
      <c r="BQ28" s="534">
        <f>ROUND(SUMIF(H$10:BO$10,"FINANCEIRO",H28:BO28),2)</f>
        <v>30218.92</v>
      </c>
      <c r="BR28" s="542">
        <f>BQ28-G28</f>
        <v>0</v>
      </c>
      <c r="BT28" s="5"/>
    </row>
    <row r="29" spans="1:74" s="3" customFormat="1" ht="25.5" hidden="1" outlineLevel="2" x14ac:dyDescent="0.25">
      <c r="A29" s="42" t="s">
        <v>406</v>
      </c>
      <c r="B29" s="497" t="s">
        <v>79</v>
      </c>
      <c r="C29" s="206" t="s">
        <v>279</v>
      </c>
      <c r="D29" s="207" t="s">
        <v>24</v>
      </c>
      <c r="E29" s="12">
        <f>'01_S.A._C.'!E26</f>
        <v>1</v>
      </c>
      <c r="F29" s="332">
        <v>27332.41</v>
      </c>
      <c r="G29" s="544">
        <f>ROUND($F29*E29,2)</f>
        <v>27332.41</v>
      </c>
      <c r="H29" s="12"/>
      <c r="I29" s="519">
        <f>ROUND(J29/$G29,6)</f>
        <v>0</v>
      </c>
      <c r="J29" s="520">
        <f>ROUND($F29*H29,2)</f>
        <v>0</v>
      </c>
      <c r="K29" s="12"/>
      <c r="L29" s="519">
        <f>ROUND(M29/$G29,6)</f>
        <v>0</v>
      </c>
      <c r="M29" s="520">
        <f>ROUND($F29*K29,2)</f>
        <v>0</v>
      </c>
      <c r="N29" s="12">
        <v>1</v>
      </c>
      <c r="O29" s="519">
        <f>ROUND(P29/$G29,6)</f>
        <v>1</v>
      </c>
      <c r="P29" s="520">
        <f>ROUND($F29*N29,2)</f>
        <v>27332.41</v>
      </c>
      <c r="Q29" s="12"/>
      <c r="R29" s="519">
        <f>ROUND(S29/$G29,6)</f>
        <v>0</v>
      </c>
      <c r="S29" s="520">
        <f>ROUND($F29*Q29,2)</f>
        <v>0</v>
      </c>
      <c r="T29" s="12"/>
      <c r="U29" s="519">
        <f>ROUND(V29/$G29,6)</f>
        <v>0</v>
      </c>
      <c r="V29" s="520">
        <f>ROUND($F29*T29,2)</f>
        <v>0</v>
      </c>
      <c r="W29" s="12"/>
      <c r="X29" s="519">
        <f>ROUND(Y29/$G29,6)</f>
        <v>0</v>
      </c>
      <c r="Y29" s="520">
        <f>ROUND($F29*W29,2)</f>
        <v>0</v>
      </c>
      <c r="Z29" s="12"/>
      <c r="AA29" s="519">
        <f>ROUND(AB29/$G29,6)</f>
        <v>0</v>
      </c>
      <c r="AB29" s="520">
        <f>ROUND($F29*Z29,2)</f>
        <v>0</v>
      </c>
      <c r="AC29" s="12"/>
      <c r="AD29" s="519">
        <f>ROUND(AE29/$G29,6)</f>
        <v>0</v>
      </c>
      <c r="AE29" s="520">
        <f>ROUND($F29*AC29,2)</f>
        <v>0</v>
      </c>
      <c r="AF29" s="12"/>
      <c r="AG29" s="519">
        <f>ROUND(AH29/$G29,6)</f>
        <v>0</v>
      </c>
      <c r="AH29" s="520">
        <f>ROUND($F29*AF29,2)</f>
        <v>0</v>
      </c>
      <c r="AI29" s="12"/>
      <c r="AJ29" s="519">
        <f>ROUND(AK29/$G29,6)</f>
        <v>0</v>
      </c>
      <c r="AK29" s="520">
        <f>ROUND($F29*AI29,2)</f>
        <v>0</v>
      </c>
      <c r="AL29" s="12"/>
      <c r="AM29" s="519">
        <f>ROUND(AN29/$G29,6)</f>
        <v>0</v>
      </c>
      <c r="AN29" s="520">
        <f>ROUND($F29*AL29,2)</f>
        <v>0</v>
      </c>
      <c r="AO29" s="12"/>
      <c r="AP29" s="519">
        <f>ROUND(AQ29/$G29,6)</f>
        <v>0</v>
      </c>
      <c r="AQ29" s="520">
        <f>ROUND($F29*AO29,2)</f>
        <v>0</v>
      </c>
      <c r="AR29" s="12"/>
      <c r="AS29" s="519">
        <f>ROUND(AT29/$G29,6)</f>
        <v>0</v>
      </c>
      <c r="AT29" s="520">
        <f>ROUND($F29*AR29,2)</f>
        <v>0</v>
      </c>
      <c r="AU29" s="12"/>
      <c r="AV29" s="519">
        <f>ROUND(AW29/$G29,6)</f>
        <v>0</v>
      </c>
      <c r="AW29" s="520">
        <f>ROUND($F29*AU29,2)</f>
        <v>0</v>
      </c>
      <c r="AX29" s="12"/>
      <c r="AY29" s="519">
        <f>ROUND(AZ29/$G29,6)</f>
        <v>0</v>
      </c>
      <c r="AZ29" s="520">
        <f>ROUND($F29*AX29,2)</f>
        <v>0</v>
      </c>
      <c r="BA29" s="12"/>
      <c r="BB29" s="519">
        <f>ROUND(BC29/$G29,6)</f>
        <v>0</v>
      </c>
      <c r="BC29" s="520">
        <f>ROUND($F29*BA29,2)</f>
        <v>0</v>
      </c>
      <c r="BD29" s="12"/>
      <c r="BE29" s="519">
        <f>ROUND(BF29/$G29,6)</f>
        <v>0</v>
      </c>
      <c r="BF29" s="520">
        <f>ROUND($F29*BD29,2)</f>
        <v>0</v>
      </c>
      <c r="BG29" s="12"/>
      <c r="BH29" s="519">
        <f>ROUND(BI29/$G29,6)</f>
        <v>0</v>
      </c>
      <c r="BI29" s="520">
        <f>ROUND($F29*BG29,2)</f>
        <v>0</v>
      </c>
      <c r="BJ29" s="12"/>
      <c r="BK29" s="519">
        <f>ROUND(BL29/$G29,6)</f>
        <v>0</v>
      </c>
      <c r="BL29" s="520">
        <f>ROUND($F29*BJ29,2)</f>
        <v>0</v>
      </c>
      <c r="BM29" s="12"/>
      <c r="BN29" s="519">
        <f>ROUND(BO29/$G29,6)</f>
        <v>0</v>
      </c>
      <c r="BO29" s="520">
        <f>ROUND($F29*BM29,2)</f>
        <v>0</v>
      </c>
      <c r="BP29" s="490">
        <f>ROUND(BQ29/G29,4)</f>
        <v>1</v>
      </c>
      <c r="BQ29" s="534">
        <f>ROUND(SUMIF(H$10:BO$10,"FINANCEIRO",H29:BO29),2)</f>
        <v>27332.41</v>
      </c>
      <c r="BR29" s="542">
        <f>BQ29-G29</f>
        <v>0</v>
      </c>
      <c r="BT29" s="5"/>
    </row>
    <row r="30" spans="1:74" collapsed="1" x14ac:dyDescent="0.25">
      <c r="A30" s="494"/>
      <c r="B30" s="30"/>
      <c r="C30" s="426"/>
      <c r="D30" s="427"/>
      <c r="E30" s="210"/>
      <c r="F30" s="210"/>
      <c r="G30" s="210"/>
      <c r="H30" s="199"/>
      <c r="I30" s="522"/>
      <c r="J30" s="545"/>
      <c r="K30" s="199"/>
      <c r="L30" s="522"/>
      <c r="M30" s="545"/>
      <c r="N30" s="199"/>
      <c r="O30" s="522"/>
      <c r="P30" s="545"/>
      <c r="Q30" s="199"/>
      <c r="R30" s="522"/>
      <c r="S30" s="545"/>
      <c r="T30" s="199"/>
      <c r="U30" s="522"/>
      <c r="V30" s="545"/>
      <c r="W30" s="199"/>
      <c r="X30" s="522"/>
      <c r="Y30" s="545"/>
      <c r="Z30" s="199"/>
      <c r="AA30" s="522"/>
      <c r="AB30" s="545"/>
      <c r="AC30" s="199"/>
      <c r="AD30" s="522"/>
      <c r="AE30" s="545"/>
      <c r="AF30" s="199"/>
      <c r="AG30" s="522"/>
      <c r="AH30" s="545"/>
      <c r="AI30" s="199"/>
      <c r="AJ30" s="522"/>
      <c r="AK30" s="545"/>
      <c r="AL30" s="199"/>
      <c r="AM30" s="522"/>
      <c r="AN30" s="545"/>
      <c r="AO30" s="199"/>
      <c r="AP30" s="522"/>
      <c r="AQ30" s="545"/>
      <c r="AR30" s="199"/>
      <c r="AS30" s="522"/>
      <c r="AT30" s="545"/>
      <c r="AU30" s="199"/>
      <c r="AV30" s="522"/>
      <c r="AW30" s="545"/>
      <c r="AX30" s="199"/>
      <c r="AY30" s="522"/>
      <c r="AZ30" s="545"/>
      <c r="BA30" s="199"/>
      <c r="BB30" s="522"/>
      <c r="BC30" s="545"/>
      <c r="BD30" s="199"/>
      <c r="BE30" s="522"/>
      <c r="BF30" s="545"/>
      <c r="BG30" s="199"/>
      <c r="BH30" s="522"/>
      <c r="BI30" s="545"/>
      <c r="BJ30" s="199"/>
      <c r="BK30" s="522"/>
      <c r="BL30" s="545"/>
      <c r="BM30" s="199"/>
      <c r="BN30" s="522"/>
      <c r="BO30" s="545"/>
      <c r="BP30" s="491"/>
      <c r="BQ30" s="156"/>
      <c r="BR30" s="562"/>
      <c r="BT30" s="5"/>
      <c r="BU30" s="5"/>
      <c r="BV30" s="5"/>
    </row>
    <row r="31" spans="1:74" x14ac:dyDescent="0.25">
      <c r="A31" s="576" t="s">
        <v>75</v>
      </c>
      <c r="B31" s="577"/>
      <c r="C31" s="578" t="s">
        <v>407</v>
      </c>
      <c r="D31" s="587"/>
      <c r="E31" s="588"/>
      <c r="F31" s="589"/>
      <c r="G31" s="581">
        <f>SUBTOTAL(9,G33:G122)</f>
        <v>5834359.8700000001</v>
      </c>
      <c r="H31" s="581"/>
      <c r="I31" s="590">
        <f>ROUND(J31/$G31,6)</f>
        <v>0</v>
      </c>
      <c r="J31" s="581">
        <f>SUBTOTAL(9,J33:J123)</f>
        <v>0</v>
      </c>
      <c r="K31" s="581"/>
      <c r="L31" s="590">
        <f>ROUND(M31/$G31,6)</f>
        <v>0</v>
      </c>
      <c r="M31" s="581">
        <f>SUBTOTAL(9,M33:M123)</f>
        <v>0</v>
      </c>
      <c r="N31" s="581"/>
      <c r="O31" s="590">
        <f>ROUND(P31/$G31,6)</f>
        <v>5.9968E-2</v>
      </c>
      <c r="P31" s="581">
        <f>SUBTOTAL(9,P33:P123)</f>
        <v>349873.25000000012</v>
      </c>
      <c r="Q31" s="581"/>
      <c r="R31" s="590">
        <f>ROUND(S31/$G31,6)</f>
        <v>5.9968E-2</v>
      </c>
      <c r="S31" s="581">
        <f>SUBTOTAL(9,S33:S123)</f>
        <v>349873.25000000012</v>
      </c>
      <c r="T31" s="581"/>
      <c r="U31" s="590">
        <f>ROUND(V31/$G31,6)</f>
        <v>5.9968E-2</v>
      </c>
      <c r="V31" s="581">
        <f>SUBTOTAL(9,V33:V123)</f>
        <v>349873.25000000012</v>
      </c>
      <c r="W31" s="581"/>
      <c r="X31" s="590">
        <f>ROUND(Y31/$G31,6)</f>
        <v>8.0361000000000002E-2</v>
      </c>
      <c r="Y31" s="581">
        <f>SUBTOTAL(9,Y33:Y123)</f>
        <v>468853.18</v>
      </c>
      <c r="Z31" s="581"/>
      <c r="AA31" s="590">
        <f>ROUND(AB31/$G31,6)</f>
        <v>5.9968E-2</v>
      </c>
      <c r="AB31" s="581">
        <f>SUBTOTAL(9,AB33:AB123)</f>
        <v>349873.25000000012</v>
      </c>
      <c r="AC31" s="581"/>
      <c r="AD31" s="590">
        <f>ROUND(AE31/$G31,6)</f>
        <v>5.9968E-2</v>
      </c>
      <c r="AE31" s="581">
        <f>SUBTOTAL(9,AE33:AE123)</f>
        <v>349873.25000000012</v>
      </c>
      <c r="AF31" s="581"/>
      <c r="AG31" s="590">
        <f>ROUND(AH31/$G31,6)</f>
        <v>5.9968E-2</v>
      </c>
      <c r="AH31" s="581">
        <f>SUBTOTAL(9,AH33:AH123)</f>
        <v>349873.25000000012</v>
      </c>
      <c r="AI31" s="581"/>
      <c r="AJ31" s="590">
        <f>ROUND(AK31/$G31,6)</f>
        <v>5.9968E-2</v>
      </c>
      <c r="AK31" s="581">
        <f>SUBTOTAL(9,AK33:AK123)</f>
        <v>349873.25000000012</v>
      </c>
      <c r="AL31" s="581"/>
      <c r="AM31" s="590">
        <f>ROUND(AN31/$G31,6)</f>
        <v>5.9968E-2</v>
      </c>
      <c r="AN31" s="581">
        <f>SUBTOTAL(9,AN33:AN123)</f>
        <v>349873.25000000012</v>
      </c>
      <c r="AO31" s="581"/>
      <c r="AP31" s="590">
        <f>ROUND(AQ31/$G31,6)</f>
        <v>8.0023999999999998E-2</v>
      </c>
      <c r="AQ31" s="581">
        <f>SUBTOTAL(9,AQ33:AQ123)</f>
        <v>466889.51</v>
      </c>
      <c r="AR31" s="581"/>
      <c r="AS31" s="590">
        <f>ROUND(AT31/$G31,6)</f>
        <v>5.9968E-2</v>
      </c>
      <c r="AT31" s="581">
        <f>SUBTOTAL(9,AT33:AT123)</f>
        <v>349873.25000000012</v>
      </c>
      <c r="AU31" s="581"/>
      <c r="AV31" s="590">
        <f>ROUND(AW31/$G31,6)</f>
        <v>5.9968E-2</v>
      </c>
      <c r="AW31" s="581">
        <f>SUBTOTAL(9,AW33:AW123)</f>
        <v>349873.25000000012</v>
      </c>
      <c r="AX31" s="581"/>
      <c r="AY31" s="590">
        <f>ROUND(AZ31/$G31,6)</f>
        <v>5.9968E-2</v>
      </c>
      <c r="AZ31" s="581">
        <f>SUBTOTAL(9,AZ33:AZ123)</f>
        <v>349873.25000000012</v>
      </c>
      <c r="BA31" s="581"/>
      <c r="BB31" s="590">
        <f>ROUND(BC31/$G31,6)</f>
        <v>5.9968E-2</v>
      </c>
      <c r="BC31" s="581">
        <f>SUBTOTAL(9,BC33:BC123)</f>
        <v>349873.25000000012</v>
      </c>
      <c r="BD31" s="581"/>
      <c r="BE31" s="590">
        <f>ROUND(BF31/$G31,6)</f>
        <v>5.9968E-2</v>
      </c>
      <c r="BF31" s="581">
        <f>SUBTOTAL(9,BF33:BF123)</f>
        <v>349873.25000000012</v>
      </c>
      <c r="BG31" s="581"/>
      <c r="BH31" s="590">
        <f>ROUND(BI31/$G31,6)</f>
        <v>6.0034999999999998E-2</v>
      </c>
      <c r="BI31" s="581">
        <f>SUBTOTAL(9,BI33:BI123)</f>
        <v>350265.00000000012</v>
      </c>
      <c r="BJ31" s="581"/>
      <c r="BK31" s="590">
        <f>ROUND(BL31/$G31,6)</f>
        <v>0</v>
      </c>
      <c r="BL31" s="581">
        <f>SUBTOTAL(9,BL33:BL123)</f>
        <v>0</v>
      </c>
      <c r="BM31" s="581"/>
      <c r="BN31" s="590">
        <f>ROUND(BO31/$G31,6)</f>
        <v>0</v>
      </c>
      <c r="BO31" s="581">
        <f>SUBTOTAL(9,BO33:BO123)</f>
        <v>0</v>
      </c>
      <c r="BP31" s="582">
        <f>ROUND(BQ31/$G31,6)</f>
        <v>1</v>
      </c>
      <c r="BQ31" s="580">
        <f>ROUND(SUMIF(H$10:BO$10,"FINANCEIRO",H31:BO31),2)</f>
        <v>5834359.9400000004</v>
      </c>
      <c r="BR31" s="579">
        <f>BQ31-G31</f>
        <v>7.0000000298023224E-2</v>
      </c>
      <c r="BT31" s="5"/>
      <c r="BU31" s="5"/>
      <c r="BV31" s="5"/>
    </row>
    <row r="32" spans="1:74" hidden="1" outlineLevel="1" x14ac:dyDescent="0.25">
      <c r="A32" s="494"/>
      <c r="B32" s="30"/>
      <c r="C32" s="426"/>
      <c r="D32" s="427"/>
      <c r="E32" s="210"/>
      <c r="F32" s="546"/>
      <c r="G32" s="210"/>
      <c r="H32" s="199"/>
      <c r="I32" s="522"/>
      <c r="J32" s="545"/>
      <c r="K32" s="199"/>
      <c r="L32" s="522"/>
      <c r="M32" s="545"/>
      <c r="N32" s="199"/>
      <c r="O32" s="522"/>
      <c r="P32" s="545"/>
      <c r="Q32" s="199"/>
      <c r="R32" s="522"/>
      <c r="S32" s="545"/>
      <c r="T32" s="199"/>
      <c r="U32" s="522"/>
      <c r="V32" s="545"/>
      <c r="W32" s="199"/>
      <c r="X32" s="522"/>
      <c r="Y32" s="545"/>
      <c r="Z32" s="199"/>
      <c r="AA32" s="522"/>
      <c r="AB32" s="545"/>
      <c r="AC32" s="199"/>
      <c r="AD32" s="522"/>
      <c r="AE32" s="545"/>
      <c r="AF32" s="199"/>
      <c r="AG32" s="522"/>
      <c r="AH32" s="545"/>
      <c r="AI32" s="199"/>
      <c r="AJ32" s="522"/>
      <c r="AK32" s="545"/>
      <c r="AL32" s="199"/>
      <c r="AM32" s="522"/>
      <c r="AN32" s="545"/>
      <c r="AO32" s="199"/>
      <c r="AP32" s="522"/>
      <c r="AQ32" s="545"/>
      <c r="AR32" s="199"/>
      <c r="AS32" s="522"/>
      <c r="AT32" s="545"/>
      <c r="AU32" s="199"/>
      <c r="AV32" s="522"/>
      <c r="AW32" s="545"/>
      <c r="AX32" s="199"/>
      <c r="AY32" s="522"/>
      <c r="AZ32" s="545"/>
      <c r="BA32" s="199"/>
      <c r="BB32" s="522"/>
      <c r="BC32" s="545"/>
      <c r="BD32" s="199"/>
      <c r="BE32" s="522"/>
      <c r="BF32" s="545"/>
      <c r="BG32" s="199"/>
      <c r="BH32" s="522"/>
      <c r="BI32" s="545"/>
      <c r="BJ32" s="199"/>
      <c r="BK32" s="522"/>
      <c r="BL32" s="545"/>
      <c r="BM32" s="199"/>
      <c r="BN32" s="522"/>
      <c r="BO32" s="545"/>
      <c r="BP32" s="491"/>
      <c r="BQ32" s="156"/>
      <c r="BR32" s="562"/>
      <c r="BT32" s="5"/>
      <c r="BU32" s="5"/>
      <c r="BV32" s="5"/>
    </row>
    <row r="33" spans="1:74" hidden="1" outlineLevel="1" x14ac:dyDescent="0.25">
      <c r="A33" s="576" t="s">
        <v>135</v>
      </c>
      <c r="B33" s="577"/>
      <c r="C33" s="578" t="s">
        <v>56</v>
      </c>
      <c r="D33" s="587"/>
      <c r="E33" s="588"/>
      <c r="F33" s="589"/>
      <c r="G33" s="581">
        <f>SUBTOTAL(9,G34:G40)</f>
        <v>108138.78</v>
      </c>
      <c r="H33" s="581"/>
      <c r="I33" s="590">
        <f t="shared" ref="I33:I40" si="49">ROUND(J33/$G33,6)</f>
        <v>0</v>
      </c>
      <c r="J33" s="581">
        <f>SUBTOTAL(9,J34:J40)</f>
        <v>0</v>
      </c>
      <c r="K33" s="581"/>
      <c r="L33" s="590">
        <f t="shared" ref="L33:L40" si="50">ROUND(M33/$G33,6)</f>
        <v>0</v>
      </c>
      <c r="M33" s="581">
        <f>SUBTOTAL(9,M34:M40)</f>
        <v>0</v>
      </c>
      <c r="N33" s="581"/>
      <c r="O33" s="590">
        <f t="shared" ref="O33:O40" si="51">ROUND(P33/$G33,6)</f>
        <v>6.25E-2</v>
      </c>
      <c r="P33" s="581">
        <f>SUBTOTAL(9,P34:P40)</f>
        <v>6758.67</v>
      </c>
      <c r="Q33" s="581"/>
      <c r="R33" s="590">
        <f t="shared" ref="R33:R40" si="52">ROUND(S33/$G33,6)</f>
        <v>6.25E-2</v>
      </c>
      <c r="S33" s="581">
        <f>SUBTOTAL(9,S34:S40)</f>
        <v>6758.67</v>
      </c>
      <c r="T33" s="581"/>
      <c r="U33" s="590">
        <f t="shared" ref="U33:U40" si="53">ROUND(V33/$G33,6)</f>
        <v>6.25E-2</v>
      </c>
      <c r="V33" s="581">
        <f>SUBTOTAL(9,V34:V40)</f>
        <v>6758.67</v>
      </c>
      <c r="W33" s="581"/>
      <c r="X33" s="590">
        <f t="shared" ref="X33:X40" si="54">ROUND(Y33/$G33,6)</f>
        <v>6.25E-2</v>
      </c>
      <c r="Y33" s="581">
        <f>SUBTOTAL(9,Y34:Y40)</f>
        <v>6758.67</v>
      </c>
      <c r="Z33" s="581"/>
      <c r="AA33" s="590">
        <f t="shared" ref="AA33:AA40" si="55">ROUND(AB33/$G33,6)</f>
        <v>6.25E-2</v>
      </c>
      <c r="AB33" s="581">
        <f>SUBTOTAL(9,AB34:AB40)</f>
        <v>6758.67</v>
      </c>
      <c r="AC33" s="581"/>
      <c r="AD33" s="590">
        <f t="shared" ref="AD33:AD40" si="56">ROUND(AE33/$G33,6)</f>
        <v>6.25E-2</v>
      </c>
      <c r="AE33" s="581">
        <f>SUBTOTAL(9,AE34:AE40)</f>
        <v>6758.67</v>
      </c>
      <c r="AF33" s="581"/>
      <c r="AG33" s="590">
        <f t="shared" ref="AG33:AG40" si="57">ROUND(AH33/$G33,6)</f>
        <v>6.25E-2</v>
      </c>
      <c r="AH33" s="581">
        <f>SUBTOTAL(9,AH34:AH40)</f>
        <v>6758.67</v>
      </c>
      <c r="AI33" s="581"/>
      <c r="AJ33" s="590">
        <f t="shared" ref="AJ33:AJ40" si="58">ROUND(AK33/$G33,6)</f>
        <v>6.25E-2</v>
      </c>
      <c r="AK33" s="581">
        <f>SUBTOTAL(9,AK34:AK40)</f>
        <v>6758.67</v>
      </c>
      <c r="AL33" s="581"/>
      <c r="AM33" s="590">
        <f t="shared" ref="AM33:AM40" si="59">ROUND(AN33/$G33,6)</f>
        <v>6.25E-2</v>
      </c>
      <c r="AN33" s="581">
        <f>SUBTOTAL(9,AN34:AN40)</f>
        <v>6758.67</v>
      </c>
      <c r="AO33" s="581"/>
      <c r="AP33" s="590">
        <f t="shared" ref="AP33:AP40" si="60">ROUND(AQ33/$G33,6)</f>
        <v>6.25E-2</v>
      </c>
      <c r="AQ33" s="581">
        <f>SUBTOTAL(9,AQ34:AQ40)</f>
        <v>6758.67</v>
      </c>
      <c r="AR33" s="581"/>
      <c r="AS33" s="590">
        <f t="shared" ref="AS33:AS40" si="61">ROUND(AT33/$G33,6)</f>
        <v>6.25E-2</v>
      </c>
      <c r="AT33" s="581">
        <f>SUBTOTAL(9,AT34:AT40)</f>
        <v>6758.67</v>
      </c>
      <c r="AU33" s="581"/>
      <c r="AV33" s="590">
        <f t="shared" ref="AV33:AV40" si="62">ROUND(AW33/$G33,6)</f>
        <v>6.25E-2</v>
      </c>
      <c r="AW33" s="581">
        <f>SUBTOTAL(9,AW34:AW40)</f>
        <v>6758.67</v>
      </c>
      <c r="AX33" s="581"/>
      <c r="AY33" s="590">
        <f t="shared" ref="AY33:AY40" si="63">ROUND(AZ33/$G33,6)</f>
        <v>6.25E-2</v>
      </c>
      <c r="AZ33" s="581">
        <f>SUBTOTAL(9,AZ34:AZ40)</f>
        <v>6758.67</v>
      </c>
      <c r="BA33" s="581"/>
      <c r="BB33" s="590">
        <f t="shared" ref="BB33:BB40" si="64">ROUND(BC33/$G33,6)</f>
        <v>6.25E-2</v>
      </c>
      <c r="BC33" s="581">
        <f>SUBTOTAL(9,BC34:BC40)</f>
        <v>6758.67</v>
      </c>
      <c r="BD33" s="581"/>
      <c r="BE33" s="590">
        <f t="shared" ref="BE33:BE40" si="65">ROUND(BF33/$G33,6)</f>
        <v>6.25E-2</v>
      </c>
      <c r="BF33" s="581">
        <f>SUBTOTAL(9,BF34:BF40)</f>
        <v>6758.67</v>
      </c>
      <c r="BG33" s="581"/>
      <c r="BH33" s="590">
        <f t="shared" ref="BH33:BH40" si="66">ROUND(BI33/$G33,6)</f>
        <v>6.25E-2</v>
      </c>
      <c r="BI33" s="581">
        <f>SUBTOTAL(9,BI34:BI40)</f>
        <v>6758.67</v>
      </c>
      <c r="BJ33" s="581"/>
      <c r="BK33" s="590">
        <f t="shared" ref="BK33:BK40" si="67">ROUND(BL33/$G33,6)</f>
        <v>0</v>
      </c>
      <c r="BL33" s="581">
        <f>SUBTOTAL(9,BL34:BL40)</f>
        <v>0</v>
      </c>
      <c r="BM33" s="581"/>
      <c r="BN33" s="590">
        <f t="shared" ref="BN33:BN40" si="68">ROUND(BO33/$G33,6)</f>
        <v>0</v>
      </c>
      <c r="BO33" s="581">
        <f>SUBTOTAL(9,BO34:BO40)</f>
        <v>0</v>
      </c>
      <c r="BP33" s="582">
        <f t="shared" ref="BP33:BP40" si="69">ROUND(BQ33/G33,4)</f>
        <v>1</v>
      </c>
      <c r="BQ33" s="580">
        <f t="shared" ref="BQ33:BQ40" si="70">ROUND(SUMIF(H$10:BO$10,"FINANCEIRO",H33:BO33),2)</f>
        <v>108138.72</v>
      </c>
      <c r="BR33" s="579">
        <f t="shared" ref="BR33:BR40" si="71">BQ33-G33</f>
        <v>-5.9999999997671694E-2</v>
      </c>
      <c r="BT33" s="5"/>
      <c r="BU33" s="5"/>
      <c r="BV33" s="5"/>
    </row>
    <row r="34" spans="1:74" ht="25.5" hidden="1" outlineLevel="2" x14ac:dyDescent="0.25">
      <c r="A34" s="45" t="s">
        <v>136</v>
      </c>
      <c r="B34" s="209" t="s">
        <v>40</v>
      </c>
      <c r="C34" s="22" t="s">
        <v>743</v>
      </c>
      <c r="D34" s="23" t="s">
        <v>22</v>
      </c>
      <c r="E34" s="12">
        <f>'02_S.R.R.E._C.'!E12</f>
        <v>7885.6</v>
      </c>
      <c r="F34" s="130">
        <v>3.48</v>
      </c>
      <c r="G34" s="544">
        <f t="shared" ref="G34:G40" si="72">ROUND($F34*E34,2)</f>
        <v>27441.89</v>
      </c>
      <c r="H34" s="12"/>
      <c r="I34" s="519">
        <f t="shared" si="49"/>
        <v>0</v>
      </c>
      <c r="J34" s="520">
        <f t="shared" ref="J34:J40" si="73">ROUND($F34*H34,2)</f>
        <v>0</v>
      </c>
      <c r="K34" s="12"/>
      <c r="L34" s="519">
        <f t="shared" si="50"/>
        <v>0</v>
      </c>
      <c r="M34" s="520">
        <f t="shared" ref="M34:M40" si="74">ROUND($F34*K34,2)</f>
        <v>0</v>
      </c>
      <c r="N34" s="12">
        <f>$E$34/16</f>
        <v>492.85</v>
      </c>
      <c r="O34" s="519">
        <f t="shared" si="51"/>
        <v>6.25E-2</v>
      </c>
      <c r="P34" s="520">
        <f t="shared" ref="P34:P40" si="75">ROUND($F34*N34,2)</f>
        <v>1715.12</v>
      </c>
      <c r="Q34" s="12">
        <f t="shared" ref="Q34:Q40" si="76">$E34*$N$34/$E$34</f>
        <v>492.85</v>
      </c>
      <c r="R34" s="519">
        <f t="shared" si="52"/>
        <v>6.25E-2</v>
      </c>
      <c r="S34" s="520">
        <f t="shared" ref="S34:S40" si="77">ROUND($F34*Q34,2)</f>
        <v>1715.12</v>
      </c>
      <c r="T34" s="12">
        <f t="shared" ref="T34:T40" si="78">$E34*$N$34/$E$34</f>
        <v>492.85</v>
      </c>
      <c r="U34" s="519">
        <f t="shared" si="53"/>
        <v>6.25E-2</v>
      </c>
      <c r="V34" s="520">
        <f t="shared" ref="V34:V40" si="79">ROUND($F34*T34,2)</f>
        <v>1715.12</v>
      </c>
      <c r="W34" s="12">
        <f t="shared" ref="W34:W40" si="80">$E34*$N$34/$E$34</f>
        <v>492.85</v>
      </c>
      <c r="X34" s="519">
        <f t="shared" si="54"/>
        <v>6.25E-2</v>
      </c>
      <c r="Y34" s="520">
        <f t="shared" ref="Y34:Y40" si="81">ROUND($F34*W34,2)</f>
        <v>1715.12</v>
      </c>
      <c r="Z34" s="12">
        <f t="shared" ref="Z34:Z40" si="82">$E34*$N$34/$E$34</f>
        <v>492.85</v>
      </c>
      <c r="AA34" s="519">
        <f t="shared" si="55"/>
        <v>6.25E-2</v>
      </c>
      <c r="AB34" s="520">
        <f t="shared" ref="AB34:AB40" si="83">ROUND($F34*Z34,2)</f>
        <v>1715.12</v>
      </c>
      <c r="AC34" s="12">
        <f t="shared" ref="AC34:AC40" si="84">$E34*$N$34/$E$34</f>
        <v>492.85</v>
      </c>
      <c r="AD34" s="519">
        <f t="shared" si="56"/>
        <v>6.25E-2</v>
      </c>
      <c r="AE34" s="520">
        <f t="shared" ref="AE34:AE40" si="85">ROUND($F34*AC34,2)</f>
        <v>1715.12</v>
      </c>
      <c r="AF34" s="12">
        <f t="shared" ref="AF34:AF40" si="86">$E34*$N$34/$E$34</f>
        <v>492.85</v>
      </c>
      <c r="AG34" s="519">
        <f t="shared" si="57"/>
        <v>6.25E-2</v>
      </c>
      <c r="AH34" s="520">
        <f t="shared" ref="AH34:AH40" si="87">ROUND($F34*AF34,2)</f>
        <v>1715.12</v>
      </c>
      <c r="AI34" s="12">
        <f t="shared" ref="AI34:AI40" si="88">$E34*$N$34/$E$34</f>
        <v>492.85</v>
      </c>
      <c r="AJ34" s="519">
        <f t="shared" si="58"/>
        <v>6.25E-2</v>
      </c>
      <c r="AK34" s="520">
        <f t="shared" ref="AK34:AK40" si="89">ROUND($F34*AI34,2)</f>
        <v>1715.12</v>
      </c>
      <c r="AL34" s="12">
        <f t="shared" ref="AL34:AL40" si="90">$E34*$N$34/$E$34</f>
        <v>492.85</v>
      </c>
      <c r="AM34" s="519">
        <f t="shared" si="59"/>
        <v>6.25E-2</v>
      </c>
      <c r="AN34" s="520">
        <f t="shared" ref="AN34:AN40" si="91">ROUND($F34*AL34,2)</f>
        <v>1715.12</v>
      </c>
      <c r="AO34" s="12">
        <f t="shared" ref="AO34:AO40" si="92">$E34*$N$34/$E$34</f>
        <v>492.85</v>
      </c>
      <c r="AP34" s="519">
        <f t="shared" si="60"/>
        <v>6.25E-2</v>
      </c>
      <c r="AQ34" s="520">
        <f t="shared" ref="AQ34:AQ40" si="93">ROUND($F34*AO34,2)</f>
        <v>1715.12</v>
      </c>
      <c r="AR34" s="12">
        <f t="shared" ref="AR34:AR40" si="94">$E34*$N$34/$E$34</f>
        <v>492.85</v>
      </c>
      <c r="AS34" s="519">
        <f t="shared" si="61"/>
        <v>6.25E-2</v>
      </c>
      <c r="AT34" s="520">
        <f t="shared" ref="AT34:AT40" si="95">ROUND($F34*AR34,2)</f>
        <v>1715.12</v>
      </c>
      <c r="AU34" s="12">
        <f t="shared" ref="AU34:AU40" si="96">$E34*$N$34/$E$34</f>
        <v>492.85</v>
      </c>
      <c r="AV34" s="519">
        <f t="shared" si="62"/>
        <v>6.25E-2</v>
      </c>
      <c r="AW34" s="520">
        <f t="shared" ref="AW34:AW40" si="97">ROUND($F34*AU34,2)</f>
        <v>1715.12</v>
      </c>
      <c r="AX34" s="12">
        <f t="shared" ref="AX34:AX40" si="98">$E34*$N$34/$E$34</f>
        <v>492.85</v>
      </c>
      <c r="AY34" s="519">
        <f t="shared" si="63"/>
        <v>6.25E-2</v>
      </c>
      <c r="AZ34" s="520">
        <f t="shared" ref="AZ34:AZ40" si="99">ROUND($F34*AX34,2)</f>
        <v>1715.12</v>
      </c>
      <c r="BA34" s="12">
        <f t="shared" ref="BA34:BA40" si="100">$E34*$N$34/$E$34</f>
        <v>492.85</v>
      </c>
      <c r="BB34" s="519">
        <f t="shared" si="64"/>
        <v>6.25E-2</v>
      </c>
      <c r="BC34" s="520">
        <f t="shared" ref="BC34:BC40" si="101">ROUND($F34*BA34,2)</f>
        <v>1715.12</v>
      </c>
      <c r="BD34" s="12">
        <f t="shared" ref="BD34:BD40" si="102">$E34*$N$34/$E$34</f>
        <v>492.85</v>
      </c>
      <c r="BE34" s="519">
        <f t="shared" si="65"/>
        <v>6.25E-2</v>
      </c>
      <c r="BF34" s="520">
        <f t="shared" ref="BF34:BF40" si="103">ROUND($F34*BD34,2)</f>
        <v>1715.12</v>
      </c>
      <c r="BG34" s="12">
        <f t="shared" ref="BG34:BG40" si="104">$E34*$N$34/$E$34</f>
        <v>492.85</v>
      </c>
      <c r="BH34" s="519">
        <f t="shared" si="66"/>
        <v>6.25E-2</v>
      </c>
      <c r="BI34" s="520">
        <f t="shared" ref="BI34:BI40" si="105">ROUND($F34*BG34,2)</f>
        <v>1715.12</v>
      </c>
      <c r="BJ34" s="12"/>
      <c r="BK34" s="519">
        <f t="shared" si="67"/>
        <v>0</v>
      </c>
      <c r="BL34" s="520">
        <f t="shared" ref="BL34:BL40" si="106">ROUND($F34*BJ34,2)</f>
        <v>0</v>
      </c>
      <c r="BM34" s="12"/>
      <c r="BN34" s="519">
        <f t="shared" si="68"/>
        <v>0</v>
      </c>
      <c r="BO34" s="520">
        <f t="shared" ref="BO34:BO40" si="107">ROUND($F34*BM34,2)</f>
        <v>0</v>
      </c>
      <c r="BP34" s="490">
        <f t="shared" si="69"/>
        <v>1</v>
      </c>
      <c r="BQ34" s="534">
        <f t="shared" si="70"/>
        <v>27441.919999999998</v>
      </c>
      <c r="BR34" s="542">
        <f t="shared" si="71"/>
        <v>2.9999999998835847E-2</v>
      </c>
      <c r="BT34" s="5"/>
      <c r="BU34" s="5"/>
      <c r="BV34" s="5"/>
    </row>
    <row r="35" spans="1:74" ht="25.5" hidden="1" outlineLevel="2" x14ac:dyDescent="0.25">
      <c r="A35" s="45" t="s">
        <v>137</v>
      </c>
      <c r="B35" s="209" t="s">
        <v>154</v>
      </c>
      <c r="C35" s="22" t="s">
        <v>155</v>
      </c>
      <c r="D35" s="23" t="s">
        <v>73</v>
      </c>
      <c r="E35" s="12">
        <f>'02_S.R.R.E._C.'!E13</f>
        <v>132.51</v>
      </c>
      <c r="F35" s="138">
        <v>44.85</v>
      </c>
      <c r="G35" s="544">
        <f t="shared" si="72"/>
        <v>5943.07</v>
      </c>
      <c r="H35" s="12"/>
      <c r="I35" s="519">
        <f t="shared" si="49"/>
        <v>0</v>
      </c>
      <c r="J35" s="520">
        <f t="shared" si="73"/>
        <v>0</v>
      </c>
      <c r="K35" s="12"/>
      <c r="L35" s="519">
        <f t="shared" si="50"/>
        <v>0</v>
      </c>
      <c r="M35" s="520">
        <f t="shared" si="74"/>
        <v>0</v>
      </c>
      <c r="N35" s="12">
        <f t="shared" ref="N35:N40" si="108">$E35*$N$34/$E$34</f>
        <v>8.2818749999999994</v>
      </c>
      <c r="O35" s="519">
        <f t="shared" si="51"/>
        <v>6.25E-2</v>
      </c>
      <c r="P35" s="520">
        <f t="shared" si="75"/>
        <v>371.44</v>
      </c>
      <c r="Q35" s="12">
        <f t="shared" si="76"/>
        <v>8.2818749999999994</v>
      </c>
      <c r="R35" s="519">
        <f t="shared" si="52"/>
        <v>6.25E-2</v>
      </c>
      <c r="S35" s="520">
        <f t="shared" si="77"/>
        <v>371.44</v>
      </c>
      <c r="T35" s="12">
        <f t="shared" si="78"/>
        <v>8.2818749999999994</v>
      </c>
      <c r="U35" s="519">
        <f t="shared" si="53"/>
        <v>6.25E-2</v>
      </c>
      <c r="V35" s="520">
        <f t="shared" si="79"/>
        <v>371.44</v>
      </c>
      <c r="W35" s="12">
        <f t="shared" si="80"/>
        <v>8.2818749999999994</v>
      </c>
      <c r="X35" s="519">
        <f t="shared" si="54"/>
        <v>6.25E-2</v>
      </c>
      <c r="Y35" s="520">
        <f t="shared" si="81"/>
        <v>371.44</v>
      </c>
      <c r="Z35" s="12">
        <f t="shared" si="82"/>
        <v>8.2818749999999994</v>
      </c>
      <c r="AA35" s="519">
        <f t="shared" si="55"/>
        <v>6.25E-2</v>
      </c>
      <c r="AB35" s="520">
        <f t="shared" si="83"/>
        <v>371.44</v>
      </c>
      <c r="AC35" s="12">
        <f t="shared" si="84"/>
        <v>8.2818749999999994</v>
      </c>
      <c r="AD35" s="519">
        <f t="shared" si="56"/>
        <v>6.25E-2</v>
      </c>
      <c r="AE35" s="520">
        <f t="shared" si="85"/>
        <v>371.44</v>
      </c>
      <c r="AF35" s="12">
        <f t="shared" si="86"/>
        <v>8.2818749999999994</v>
      </c>
      <c r="AG35" s="519">
        <f t="shared" si="57"/>
        <v>6.25E-2</v>
      </c>
      <c r="AH35" s="520">
        <f t="shared" si="87"/>
        <v>371.44</v>
      </c>
      <c r="AI35" s="12">
        <f t="shared" si="88"/>
        <v>8.2818749999999994</v>
      </c>
      <c r="AJ35" s="519">
        <f t="shared" si="58"/>
        <v>6.25E-2</v>
      </c>
      <c r="AK35" s="520">
        <f t="shared" si="89"/>
        <v>371.44</v>
      </c>
      <c r="AL35" s="12">
        <f t="shared" si="90"/>
        <v>8.2818749999999994</v>
      </c>
      <c r="AM35" s="519">
        <f t="shared" si="59"/>
        <v>6.25E-2</v>
      </c>
      <c r="AN35" s="520">
        <f t="shared" si="91"/>
        <v>371.44</v>
      </c>
      <c r="AO35" s="12">
        <f t="shared" si="92"/>
        <v>8.2818749999999994</v>
      </c>
      <c r="AP35" s="519">
        <f t="shared" si="60"/>
        <v>6.25E-2</v>
      </c>
      <c r="AQ35" s="520">
        <f t="shared" si="93"/>
        <v>371.44</v>
      </c>
      <c r="AR35" s="12">
        <f t="shared" si="94"/>
        <v>8.2818749999999994</v>
      </c>
      <c r="AS35" s="519">
        <f t="shared" si="61"/>
        <v>6.25E-2</v>
      </c>
      <c r="AT35" s="520">
        <f t="shared" si="95"/>
        <v>371.44</v>
      </c>
      <c r="AU35" s="12">
        <f t="shared" si="96"/>
        <v>8.2818749999999994</v>
      </c>
      <c r="AV35" s="519">
        <f t="shared" si="62"/>
        <v>6.25E-2</v>
      </c>
      <c r="AW35" s="520">
        <f t="shared" si="97"/>
        <v>371.44</v>
      </c>
      <c r="AX35" s="12">
        <f t="shared" si="98"/>
        <v>8.2818749999999994</v>
      </c>
      <c r="AY35" s="519">
        <f t="shared" si="63"/>
        <v>6.25E-2</v>
      </c>
      <c r="AZ35" s="520">
        <f t="shared" si="99"/>
        <v>371.44</v>
      </c>
      <c r="BA35" s="12">
        <f t="shared" si="100"/>
        <v>8.2818749999999994</v>
      </c>
      <c r="BB35" s="519">
        <f t="shared" si="64"/>
        <v>6.25E-2</v>
      </c>
      <c r="BC35" s="520">
        <f t="shared" si="101"/>
        <v>371.44</v>
      </c>
      <c r="BD35" s="12">
        <f t="shared" si="102"/>
        <v>8.2818749999999994</v>
      </c>
      <c r="BE35" s="519">
        <f t="shared" si="65"/>
        <v>6.25E-2</v>
      </c>
      <c r="BF35" s="520">
        <f t="shared" si="103"/>
        <v>371.44</v>
      </c>
      <c r="BG35" s="12">
        <f t="shared" si="104"/>
        <v>8.2818749999999994</v>
      </c>
      <c r="BH35" s="519">
        <f t="shared" si="66"/>
        <v>6.25E-2</v>
      </c>
      <c r="BI35" s="520">
        <f t="shared" si="105"/>
        <v>371.44</v>
      </c>
      <c r="BJ35" s="12"/>
      <c r="BK35" s="519">
        <f t="shared" si="67"/>
        <v>0</v>
      </c>
      <c r="BL35" s="520">
        <f t="shared" si="106"/>
        <v>0</v>
      </c>
      <c r="BM35" s="12"/>
      <c r="BN35" s="519">
        <f t="shared" si="68"/>
        <v>0</v>
      </c>
      <c r="BO35" s="520">
        <f t="shared" si="107"/>
        <v>0</v>
      </c>
      <c r="BP35" s="490">
        <f t="shared" si="69"/>
        <v>1</v>
      </c>
      <c r="BQ35" s="534">
        <f t="shared" si="70"/>
        <v>5943.04</v>
      </c>
      <c r="BR35" s="542">
        <f t="shared" si="71"/>
        <v>-2.9999999999745341E-2</v>
      </c>
      <c r="BT35" s="5"/>
      <c r="BU35" s="5"/>
      <c r="BV35" s="5"/>
    </row>
    <row r="36" spans="1:74" ht="25.5" hidden="1" outlineLevel="2" x14ac:dyDescent="0.25">
      <c r="A36" s="45" t="s">
        <v>138</v>
      </c>
      <c r="B36" s="209" t="s">
        <v>1330</v>
      </c>
      <c r="C36" s="22" t="s">
        <v>153</v>
      </c>
      <c r="D36" s="23" t="s">
        <v>68</v>
      </c>
      <c r="E36" s="12">
        <f>'02_S.R.R.E._C.'!E14</f>
        <v>8613.15</v>
      </c>
      <c r="F36" s="138">
        <v>0.85</v>
      </c>
      <c r="G36" s="544">
        <f t="shared" si="72"/>
        <v>7321.18</v>
      </c>
      <c r="H36" s="12"/>
      <c r="I36" s="519">
        <f t="shared" si="49"/>
        <v>0</v>
      </c>
      <c r="J36" s="520">
        <f t="shared" si="73"/>
        <v>0</v>
      </c>
      <c r="K36" s="12"/>
      <c r="L36" s="519">
        <f t="shared" si="50"/>
        <v>0</v>
      </c>
      <c r="M36" s="520">
        <f t="shared" si="74"/>
        <v>0</v>
      </c>
      <c r="N36" s="12">
        <f t="shared" si="108"/>
        <v>538.32187499999998</v>
      </c>
      <c r="O36" s="519">
        <f t="shared" si="51"/>
        <v>6.2498999999999999E-2</v>
      </c>
      <c r="P36" s="520">
        <f t="shared" si="75"/>
        <v>457.57</v>
      </c>
      <c r="Q36" s="12">
        <f t="shared" si="76"/>
        <v>538.32187499999998</v>
      </c>
      <c r="R36" s="519">
        <f t="shared" si="52"/>
        <v>6.2498999999999999E-2</v>
      </c>
      <c r="S36" s="520">
        <f t="shared" si="77"/>
        <v>457.57</v>
      </c>
      <c r="T36" s="12">
        <f t="shared" si="78"/>
        <v>538.32187499999998</v>
      </c>
      <c r="U36" s="519">
        <f t="shared" si="53"/>
        <v>6.2498999999999999E-2</v>
      </c>
      <c r="V36" s="520">
        <f t="shared" si="79"/>
        <v>457.57</v>
      </c>
      <c r="W36" s="12">
        <f t="shared" si="80"/>
        <v>538.32187499999998</v>
      </c>
      <c r="X36" s="519">
        <f t="shared" si="54"/>
        <v>6.2498999999999999E-2</v>
      </c>
      <c r="Y36" s="520">
        <f t="shared" si="81"/>
        <v>457.57</v>
      </c>
      <c r="Z36" s="12">
        <f t="shared" si="82"/>
        <v>538.32187499999998</v>
      </c>
      <c r="AA36" s="519">
        <f t="shared" si="55"/>
        <v>6.2498999999999999E-2</v>
      </c>
      <c r="AB36" s="520">
        <f t="shared" si="83"/>
        <v>457.57</v>
      </c>
      <c r="AC36" s="12">
        <f t="shared" si="84"/>
        <v>538.32187499999998</v>
      </c>
      <c r="AD36" s="519">
        <f t="shared" si="56"/>
        <v>6.2498999999999999E-2</v>
      </c>
      <c r="AE36" s="520">
        <f t="shared" si="85"/>
        <v>457.57</v>
      </c>
      <c r="AF36" s="12">
        <f t="shared" si="86"/>
        <v>538.32187499999998</v>
      </c>
      <c r="AG36" s="519">
        <f t="shared" si="57"/>
        <v>6.2498999999999999E-2</v>
      </c>
      <c r="AH36" s="520">
        <f t="shared" si="87"/>
        <v>457.57</v>
      </c>
      <c r="AI36" s="12">
        <f t="shared" si="88"/>
        <v>538.32187499999998</v>
      </c>
      <c r="AJ36" s="519">
        <f t="shared" si="58"/>
        <v>6.2498999999999999E-2</v>
      </c>
      <c r="AK36" s="520">
        <f t="shared" si="89"/>
        <v>457.57</v>
      </c>
      <c r="AL36" s="12">
        <f t="shared" si="90"/>
        <v>538.32187499999998</v>
      </c>
      <c r="AM36" s="519">
        <f t="shared" si="59"/>
        <v>6.2498999999999999E-2</v>
      </c>
      <c r="AN36" s="520">
        <f t="shared" si="91"/>
        <v>457.57</v>
      </c>
      <c r="AO36" s="12">
        <f t="shared" si="92"/>
        <v>538.32187499999998</v>
      </c>
      <c r="AP36" s="519">
        <f t="shared" si="60"/>
        <v>6.2498999999999999E-2</v>
      </c>
      <c r="AQ36" s="520">
        <f t="shared" si="93"/>
        <v>457.57</v>
      </c>
      <c r="AR36" s="12">
        <f t="shared" si="94"/>
        <v>538.32187499999998</v>
      </c>
      <c r="AS36" s="519">
        <f t="shared" si="61"/>
        <v>6.2498999999999999E-2</v>
      </c>
      <c r="AT36" s="520">
        <f t="shared" si="95"/>
        <v>457.57</v>
      </c>
      <c r="AU36" s="12">
        <f t="shared" si="96"/>
        <v>538.32187499999998</v>
      </c>
      <c r="AV36" s="519">
        <f t="shared" si="62"/>
        <v>6.2498999999999999E-2</v>
      </c>
      <c r="AW36" s="520">
        <f t="shared" si="97"/>
        <v>457.57</v>
      </c>
      <c r="AX36" s="12">
        <f t="shared" si="98"/>
        <v>538.32187499999998</v>
      </c>
      <c r="AY36" s="519">
        <f t="shared" si="63"/>
        <v>6.2498999999999999E-2</v>
      </c>
      <c r="AZ36" s="520">
        <f t="shared" si="99"/>
        <v>457.57</v>
      </c>
      <c r="BA36" s="12">
        <f t="shared" si="100"/>
        <v>538.32187499999998</v>
      </c>
      <c r="BB36" s="519">
        <f t="shared" si="64"/>
        <v>6.2498999999999999E-2</v>
      </c>
      <c r="BC36" s="520">
        <f t="shared" si="101"/>
        <v>457.57</v>
      </c>
      <c r="BD36" s="12">
        <f t="shared" si="102"/>
        <v>538.32187499999998</v>
      </c>
      <c r="BE36" s="519">
        <f t="shared" si="65"/>
        <v>6.2498999999999999E-2</v>
      </c>
      <c r="BF36" s="520">
        <f t="shared" si="103"/>
        <v>457.57</v>
      </c>
      <c r="BG36" s="12">
        <f t="shared" si="104"/>
        <v>538.32187499999998</v>
      </c>
      <c r="BH36" s="519">
        <f t="shared" si="66"/>
        <v>6.2498999999999999E-2</v>
      </c>
      <c r="BI36" s="520">
        <f t="shared" si="105"/>
        <v>457.57</v>
      </c>
      <c r="BJ36" s="12"/>
      <c r="BK36" s="519">
        <f t="shared" si="67"/>
        <v>0</v>
      </c>
      <c r="BL36" s="520">
        <f t="shared" si="106"/>
        <v>0</v>
      </c>
      <c r="BM36" s="12"/>
      <c r="BN36" s="519">
        <f t="shared" si="68"/>
        <v>0</v>
      </c>
      <c r="BO36" s="520">
        <f t="shared" si="107"/>
        <v>0</v>
      </c>
      <c r="BP36" s="490">
        <f t="shared" si="69"/>
        <v>1</v>
      </c>
      <c r="BQ36" s="534">
        <f t="shared" si="70"/>
        <v>7321.12</v>
      </c>
      <c r="BR36" s="542">
        <f t="shared" si="71"/>
        <v>-6.0000000000400178E-2</v>
      </c>
      <c r="BT36" s="5"/>
      <c r="BU36" s="5"/>
      <c r="BV36" s="5"/>
    </row>
    <row r="37" spans="1:74" ht="25.5" hidden="1" outlineLevel="2" x14ac:dyDescent="0.25">
      <c r="A37" s="45" t="s">
        <v>408</v>
      </c>
      <c r="B37" s="209" t="s">
        <v>245</v>
      </c>
      <c r="C37" s="22" t="s">
        <v>254</v>
      </c>
      <c r="D37" s="23" t="s">
        <v>5</v>
      </c>
      <c r="E37" s="12">
        <f>'02_S.R.R.E._C.'!E15</f>
        <v>3004.3199999999997</v>
      </c>
      <c r="F37" s="130">
        <v>2.0299999999999998</v>
      </c>
      <c r="G37" s="544">
        <f t="shared" si="72"/>
        <v>6098.77</v>
      </c>
      <c r="H37" s="12"/>
      <c r="I37" s="519">
        <f t="shared" si="49"/>
        <v>0</v>
      </c>
      <c r="J37" s="520">
        <f t="shared" si="73"/>
        <v>0</v>
      </c>
      <c r="K37" s="12"/>
      <c r="L37" s="519">
        <f t="shared" si="50"/>
        <v>0</v>
      </c>
      <c r="M37" s="520">
        <f t="shared" si="74"/>
        <v>0</v>
      </c>
      <c r="N37" s="12">
        <f t="shared" si="108"/>
        <v>187.76999999999998</v>
      </c>
      <c r="O37" s="519">
        <f t="shared" si="51"/>
        <v>6.2498999999999999E-2</v>
      </c>
      <c r="P37" s="520">
        <f t="shared" si="75"/>
        <v>381.17</v>
      </c>
      <c r="Q37" s="12">
        <f t="shared" si="76"/>
        <v>187.76999999999998</v>
      </c>
      <c r="R37" s="519">
        <f t="shared" si="52"/>
        <v>6.2498999999999999E-2</v>
      </c>
      <c r="S37" s="520">
        <f t="shared" si="77"/>
        <v>381.17</v>
      </c>
      <c r="T37" s="12">
        <f t="shared" si="78"/>
        <v>187.76999999999998</v>
      </c>
      <c r="U37" s="519">
        <f t="shared" si="53"/>
        <v>6.2498999999999999E-2</v>
      </c>
      <c r="V37" s="520">
        <f t="shared" si="79"/>
        <v>381.17</v>
      </c>
      <c r="W37" s="12">
        <f t="shared" si="80"/>
        <v>187.76999999999998</v>
      </c>
      <c r="X37" s="519">
        <f t="shared" si="54"/>
        <v>6.2498999999999999E-2</v>
      </c>
      <c r="Y37" s="520">
        <f t="shared" si="81"/>
        <v>381.17</v>
      </c>
      <c r="Z37" s="12">
        <f t="shared" si="82"/>
        <v>187.76999999999998</v>
      </c>
      <c r="AA37" s="519">
        <f t="shared" si="55"/>
        <v>6.2498999999999999E-2</v>
      </c>
      <c r="AB37" s="520">
        <f t="shared" si="83"/>
        <v>381.17</v>
      </c>
      <c r="AC37" s="12">
        <f t="shared" si="84"/>
        <v>187.76999999999998</v>
      </c>
      <c r="AD37" s="519">
        <f t="shared" si="56"/>
        <v>6.2498999999999999E-2</v>
      </c>
      <c r="AE37" s="520">
        <f t="shared" si="85"/>
        <v>381.17</v>
      </c>
      <c r="AF37" s="12">
        <f t="shared" si="86"/>
        <v>187.76999999999998</v>
      </c>
      <c r="AG37" s="519">
        <f t="shared" si="57"/>
        <v>6.2498999999999999E-2</v>
      </c>
      <c r="AH37" s="520">
        <f t="shared" si="87"/>
        <v>381.17</v>
      </c>
      <c r="AI37" s="12">
        <f t="shared" si="88"/>
        <v>187.76999999999998</v>
      </c>
      <c r="AJ37" s="519">
        <f t="shared" si="58"/>
        <v>6.2498999999999999E-2</v>
      </c>
      <c r="AK37" s="520">
        <f t="shared" si="89"/>
        <v>381.17</v>
      </c>
      <c r="AL37" s="12">
        <f t="shared" si="90"/>
        <v>187.76999999999998</v>
      </c>
      <c r="AM37" s="519">
        <f t="shared" si="59"/>
        <v>6.2498999999999999E-2</v>
      </c>
      <c r="AN37" s="520">
        <f t="shared" si="91"/>
        <v>381.17</v>
      </c>
      <c r="AO37" s="12">
        <f t="shared" si="92"/>
        <v>187.76999999999998</v>
      </c>
      <c r="AP37" s="519">
        <f t="shared" si="60"/>
        <v>6.2498999999999999E-2</v>
      </c>
      <c r="AQ37" s="520">
        <f t="shared" si="93"/>
        <v>381.17</v>
      </c>
      <c r="AR37" s="12">
        <f t="shared" si="94"/>
        <v>187.76999999999998</v>
      </c>
      <c r="AS37" s="519">
        <f t="shared" si="61"/>
        <v>6.2498999999999999E-2</v>
      </c>
      <c r="AT37" s="520">
        <f t="shared" si="95"/>
        <v>381.17</v>
      </c>
      <c r="AU37" s="12">
        <f t="shared" si="96"/>
        <v>187.76999999999998</v>
      </c>
      <c r="AV37" s="519">
        <f t="shared" si="62"/>
        <v>6.2498999999999999E-2</v>
      </c>
      <c r="AW37" s="520">
        <f t="shared" si="97"/>
        <v>381.17</v>
      </c>
      <c r="AX37" s="12">
        <f t="shared" si="98"/>
        <v>187.76999999999998</v>
      </c>
      <c r="AY37" s="519">
        <f t="shared" si="63"/>
        <v>6.2498999999999999E-2</v>
      </c>
      <c r="AZ37" s="520">
        <f t="shared" si="99"/>
        <v>381.17</v>
      </c>
      <c r="BA37" s="12">
        <f t="shared" si="100"/>
        <v>187.76999999999998</v>
      </c>
      <c r="BB37" s="519">
        <f t="shared" si="64"/>
        <v>6.2498999999999999E-2</v>
      </c>
      <c r="BC37" s="520">
        <f t="shared" si="101"/>
        <v>381.17</v>
      </c>
      <c r="BD37" s="12">
        <f t="shared" si="102"/>
        <v>187.76999999999998</v>
      </c>
      <c r="BE37" s="519">
        <f t="shared" si="65"/>
        <v>6.2498999999999999E-2</v>
      </c>
      <c r="BF37" s="520">
        <f t="shared" si="103"/>
        <v>381.17</v>
      </c>
      <c r="BG37" s="12">
        <f t="shared" si="104"/>
        <v>187.76999999999998</v>
      </c>
      <c r="BH37" s="519">
        <f t="shared" si="66"/>
        <v>6.2498999999999999E-2</v>
      </c>
      <c r="BI37" s="520">
        <f t="shared" si="105"/>
        <v>381.17</v>
      </c>
      <c r="BJ37" s="12"/>
      <c r="BK37" s="519">
        <f t="shared" si="67"/>
        <v>0</v>
      </c>
      <c r="BL37" s="520">
        <f t="shared" si="106"/>
        <v>0</v>
      </c>
      <c r="BM37" s="12"/>
      <c r="BN37" s="519">
        <f t="shared" si="68"/>
        <v>0</v>
      </c>
      <c r="BO37" s="520">
        <f t="shared" si="107"/>
        <v>0</v>
      </c>
      <c r="BP37" s="490">
        <f t="shared" si="69"/>
        <v>1</v>
      </c>
      <c r="BQ37" s="534">
        <f t="shared" si="70"/>
        <v>6098.72</v>
      </c>
      <c r="BR37" s="542">
        <f t="shared" si="71"/>
        <v>-5.0000000000181899E-2</v>
      </c>
      <c r="BT37" s="5"/>
      <c r="BU37" s="5"/>
      <c r="BV37" s="5"/>
    </row>
    <row r="38" spans="1:74" ht="25.5" hidden="1" outlineLevel="2" x14ac:dyDescent="0.25">
      <c r="A38" s="45" t="s">
        <v>409</v>
      </c>
      <c r="B38" s="209" t="s">
        <v>95</v>
      </c>
      <c r="C38" s="22" t="s">
        <v>280</v>
      </c>
      <c r="D38" s="23" t="s">
        <v>22</v>
      </c>
      <c r="E38" s="12">
        <f>'02_S.R.R.E._C.'!E16</f>
        <v>8670.4000000000015</v>
      </c>
      <c r="F38" s="130">
        <v>1.99</v>
      </c>
      <c r="G38" s="544">
        <f t="shared" si="72"/>
        <v>17254.099999999999</v>
      </c>
      <c r="H38" s="12"/>
      <c r="I38" s="519">
        <f t="shared" si="49"/>
        <v>0</v>
      </c>
      <c r="J38" s="520">
        <f t="shared" si="73"/>
        <v>0</v>
      </c>
      <c r="K38" s="12"/>
      <c r="L38" s="519">
        <f t="shared" si="50"/>
        <v>0</v>
      </c>
      <c r="M38" s="520">
        <f t="shared" si="74"/>
        <v>0</v>
      </c>
      <c r="N38" s="12">
        <f t="shared" si="108"/>
        <v>541.90000000000009</v>
      </c>
      <c r="O38" s="519">
        <f t="shared" si="51"/>
        <v>6.25E-2</v>
      </c>
      <c r="P38" s="520">
        <f t="shared" si="75"/>
        <v>1078.3800000000001</v>
      </c>
      <c r="Q38" s="12">
        <f t="shared" si="76"/>
        <v>541.90000000000009</v>
      </c>
      <c r="R38" s="519">
        <f t="shared" si="52"/>
        <v>6.25E-2</v>
      </c>
      <c r="S38" s="520">
        <f t="shared" si="77"/>
        <v>1078.3800000000001</v>
      </c>
      <c r="T38" s="12">
        <f t="shared" si="78"/>
        <v>541.90000000000009</v>
      </c>
      <c r="U38" s="519">
        <f t="shared" si="53"/>
        <v>6.25E-2</v>
      </c>
      <c r="V38" s="520">
        <f t="shared" si="79"/>
        <v>1078.3800000000001</v>
      </c>
      <c r="W38" s="12">
        <f t="shared" si="80"/>
        <v>541.90000000000009</v>
      </c>
      <c r="X38" s="519">
        <f t="shared" si="54"/>
        <v>6.25E-2</v>
      </c>
      <c r="Y38" s="520">
        <f t="shared" si="81"/>
        <v>1078.3800000000001</v>
      </c>
      <c r="Z38" s="12">
        <f t="shared" si="82"/>
        <v>541.90000000000009</v>
      </c>
      <c r="AA38" s="519">
        <f t="shared" si="55"/>
        <v>6.25E-2</v>
      </c>
      <c r="AB38" s="520">
        <f t="shared" si="83"/>
        <v>1078.3800000000001</v>
      </c>
      <c r="AC38" s="12">
        <f t="shared" si="84"/>
        <v>541.90000000000009</v>
      </c>
      <c r="AD38" s="519">
        <f t="shared" si="56"/>
        <v>6.25E-2</v>
      </c>
      <c r="AE38" s="520">
        <f t="shared" si="85"/>
        <v>1078.3800000000001</v>
      </c>
      <c r="AF38" s="12">
        <f t="shared" si="86"/>
        <v>541.90000000000009</v>
      </c>
      <c r="AG38" s="519">
        <f t="shared" si="57"/>
        <v>6.25E-2</v>
      </c>
      <c r="AH38" s="520">
        <f t="shared" si="87"/>
        <v>1078.3800000000001</v>
      </c>
      <c r="AI38" s="12">
        <f t="shared" si="88"/>
        <v>541.90000000000009</v>
      </c>
      <c r="AJ38" s="519">
        <f t="shared" si="58"/>
        <v>6.25E-2</v>
      </c>
      <c r="AK38" s="520">
        <f t="shared" si="89"/>
        <v>1078.3800000000001</v>
      </c>
      <c r="AL38" s="12">
        <f t="shared" si="90"/>
        <v>541.90000000000009</v>
      </c>
      <c r="AM38" s="519">
        <f t="shared" si="59"/>
        <v>6.25E-2</v>
      </c>
      <c r="AN38" s="520">
        <f t="shared" si="91"/>
        <v>1078.3800000000001</v>
      </c>
      <c r="AO38" s="12">
        <f t="shared" si="92"/>
        <v>541.90000000000009</v>
      </c>
      <c r="AP38" s="519">
        <f t="shared" si="60"/>
        <v>6.25E-2</v>
      </c>
      <c r="AQ38" s="520">
        <f t="shared" si="93"/>
        <v>1078.3800000000001</v>
      </c>
      <c r="AR38" s="12">
        <f t="shared" si="94"/>
        <v>541.90000000000009</v>
      </c>
      <c r="AS38" s="519">
        <f t="shared" si="61"/>
        <v>6.25E-2</v>
      </c>
      <c r="AT38" s="520">
        <f t="shared" si="95"/>
        <v>1078.3800000000001</v>
      </c>
      <c r="AU38" s="12">
        <f t="shared" si="96"/>
        <v>541.90000000000009</v>
      </c>
      <c r="AV38" s="519">
        <f t="shared" si="62"/>
        <v>6.25E-2</v>
      </c>
      <c r="AW38" s="520">
        <f t="shared" si="97"/>
        <v>1078.3800000000001</v>
      </c>
      <c r="AX38" s="12">
        <f t="shared" si="98"/>
        <v>541.90000000000009</v>
      </c>
      <c r="AY38" s="519">
        <f t="shared" si="63"/>
        <v>6.25E-2</v>
      </c>
      <c r="AZ38" s="520">
        <f t="shared" si="99"/>
        <v>1078.3800000000001</v>
      </c>
      <c r="BA38" s="12">
        <f t="shared" si="100"/>
        <v>541.90000000000009</v>
      </c>
      <c r="BB38" s="519">
        <f t="shared" si="64"/>
        <v>6.25E-2</v>
      </c>
      <c r="BC38" s="520">
        <f t="shared" si="101"/>
        <v>1078.3800000000001</v>
      </c>
      <c r="BD38" s="12">
        <f t="shared" si="102"/>
        <v>541.90000000000009</v>
      </c>
      <c r="BE38" s="519">
        <f t="shared" si="65"/>
        <v>6.25E-2</v>
      </c>
      <c r="BF38" s="520">
        <f t="shared" si="103"/>
        <v>1078.3800000000001</v>
      </c>
      <c r="BG38" s="12">
        <f t="shared" si="104"/>
        <v>541.90000000000009</v>
      </c>
      <c r="BH38" s="519">
        <f t="shared" si="66"/>
        <v>6.25E-2</v>
      </c>
      <c r="BI38" s="520">
        <f t="shared" si="105"/>
        <v>1078.3800000000001</v>
      </c>
      <c r="BJ38" s="12"/>
      <c r="BK38" s="519">
        <f t="shared" si="67"/>
        <v>0</v>
      </c>
      <c r="BL38" s="520">
        <f t="shared" si="106"/>
        <v>0</v>
      </c>
      <c r="BM38" s="12"/>
      <c r="BN38" s="519">
        <f t="shared" si="68"/>
        <v>0</v>
      </c>
      <c r="BO38" s="520">
        <f t="shared" si="107"/>
        <v>0</v>
      </c>
      <c r="BP38" s="490">
        <f t="shared" si="69"/>
        <v>1</v>
      </c>
      <c r="BQ38" s="534">
        <f t="shared" si="70"/>
        <v>17254.080000000002</v>
      </c>
      <c r="BR38" s="542">
        <f t="shared" si="71"/>
        <v>-1.9999999996798579E-2</v>
      </c>
      <c r="BT38" s="5"/>
      <c r="BU38" s="5"/>
      <c r="BV38" s="5"/>
    </row>
    <row r="39" spans="1:74" ht="25.5" hidden="1" outlineLevel="2" x14ac:dyDescent="0.25">
      <c r="A39" s="45" t="s">
        <v>410</v>
      </c>
      <c r="B39" s="209" t="s">
        <v>234</v>
      </c>
      <c r="C39" s="22" t="s">
        <v>744</v>
      </c>
      <c r="D39" s="23" t="s">
        <v>22</v>
      </c>
      <c r="E39" s="12">
        <f>'02_S.R.R.E._C.'!E17</f>
        <v>8670.4000000000015</v>
      </c>
      <c r="F39" s="130">
        <v>2.63</v>
      </c>
      <c r="G39" s="544">
        <f t="shared" si="72"/>
        <v>22803.15</v>
      </c>
      <c r="H39" s="12"/>
      <c r="I39" s="519">
        <f t="shared" si="49"/>
        <v>0</v>
      </c>
      <c r="J39" s="520">
        <f t="shared" si="73"/>
        <v>0</v>
      </c>
      <c r="K39" s="12"/>
      <c r="L39" s="519">
        <f t="shared" si="50"/>
        <v>0</v>
      </c>
      <c r="M39" s="520">
        <f t="shared" si="74"/>
        <v>0</v>
      </c>
      <c r="N39" s="12">
        <f t="shared" si="108"/>
        <v>541.90000000000009</v>
      </c>
      <c r="O39" s="519">
        <f t="shared" si="51"/>
        <v>6.25E-2</v>
      </c>
      <c r="P39" s="520">
        <f t="shared" si="75"/>
        <v>1425.2</v>
      </c>
      <c r="Q39" s="12">
        <f t="shared" si="76"/>
        <v>541.90000000000009</v>
      </c>
      <c r="R39" s="519">
        <f t="shared" si="52"/>
        <v>6.25E-2</v>
      </c>
      <c r="S39" s="520">
        <f t="shared" si="77"/>
        <v>1425.2</v>
      </c>
      <c r="T39" s="12">
        <f t="shared" si="78"/>
        <v>541.90000000000009</v>
      </c>
      <c r="U39" s="519">
        <f t="shared" si="53"/>
        <v>6.25E-2</v>
      </c>
      <c r="V39" s="520">
        <f t="shared" si="79"/>
        <v>1425.2</v>
      </c>
      <c r="W39" s="12">
        <f t="shared" si="80"/>
        <v>541.90000000000009</v>
      </c>
      <c r="X39" s="519">
        <f t="shared" si="54"/>
        <v>6.25E-2</v>
      </c>
      <c r="Y39" s="520">
        <f t="shared" si="81"/>
        <v>1425.2</v>
      </c>
      <c r="Z39" s="12">
        <f t="shared" si="82"/>
        <v>541.90000000000009</v>
      </c>
      <c r="AA39" s="519">
        <f t="shared" si="55"/>
        <v>6.25E-2</v>
      </c>
      <c r="AB39" s="520">
        <f t="shared" si="83"/>
        <v>1425.2</v>
      </c>
      <c r="AC39" s="12">
        <f t="shared" si="84"/>
        <v>541.90000000000009</v>
      </c>
      <c r="AD39" s="519">
        <f t="shared" si="56"/>
        <v>6.25E-2</v>
      </c>
      <c r="AE39" s="520">
        <f t="shared" si="85"/>
        <v>1425.2</v>
      </c>
      <c r="AF39" s="12">
        <f t="shared" si="86"/>
        <v>541.90000000000009</v>
      </c>
      <c r="AG39" s="519">
        <f t="shared" si="57"/>
        <v>6.25E-2</v>
      </c>
      <c r="AH39" s="520">
        <f t="shared" si="87"/>
        <v>1425.2</v>
      </c>
      <c r="AI39" s="12">
        <f t="shared" si="88"/>
        <v>541.90000000000009</v>
      </c>
      <c r="AJ39" s="519">
        <f t="shared" si="58"/>
        <v>6.25E-2</v>
      </c>
      <c r="AK39" s="520">
        <f t="shared" si="89"/>
        <v>1425.2</v>
      </c>
      <c r="AL39" s="12">
        <f t="shared" si="90"/>
        <v>541.90000000000009</v>
      </c>
      <c r="AM39" s="519">
        <f t="shared" si="59"/>
        <v>6.25E-2</v>
      </c>
      <c r="AN39" s="520">
        <f t="shared" si="91"/>
        <v>1425.2</v>
      </c>
      <c r="AO39" s="12">
        <f t="shared" si="92"/>
        <v>541.90000000000009</v>
      </c>
      <c r="AP39" s="519">
        <f t="shared" si="60"/>
        <v>6.25E-2</v>
      </c>
      <c r="AQ39" s="520">
        <f t="shared" si="93"/>
        <v>1425.2</v>
      </c>
      <c r="AR39" s="12">
        <f t="shared" si="94"/>
        <v>541.90000000000009</v>
      </c>
      <c r="AS39" s="519">
        <f t="shared" si="61"/>
        <v>6.25E-2</v>
      </c>
      <c r="AT39" s="520">
        <f t="shared" si="95"/>
        <v>1425.2</v>
      </c>
      <c r="AU39" s="12">
        <f t="shared" si="96"/>
        <v>541.90000000000009</v>
      </c>
      <c r="AV39" s="519">
        <f t="shared" si="62"/>
        <v>6.25E-2</v>
      </c>
      <c r="AW39" s="520">
        <f t="shared" si="97"/>
        <v>1425.2</v>
      </c>
      <c r="AX39" s="12">
        <f t="shared" si="98"/>
        <v>541.90000000000009</v>
      </c>
      <c r="AY39" s="519">
        <f t="shared" si="63"/>
        <v>6.25E-2</v>
      </c>
      <c r="AZ39" s="520">
        <f t="shared" si="99"/>
        <v>1425.2</v>
      </c>
      <c r="BA39" s="12">
        <f t="shared" si="100"/>
        <v>541.90000000000009</v>
      </c>
      <c r="BB39" s="519">
        <f t="shared" si="64"/>
        <v>6.25E-2</v>
      </c>
      <c r="BC39" s="520">
        <f t="shared" si="101"/>
        <v>1425.2</v>
      </c>
      <c r="BD39" s="12">
        <f t="shared" si="102"/>
        <v>541.90000000000009</v>
      </c>
      <c r="BE39" s="519">
        <f t="shared" si="65"/>
        <v>6.25E-2</v>
      </c>
      <c r="BF39" s="520">
        <f t="shared" si="103"/>
        <v>1425.2</v>
      </c>
      <c r="BG39" s="12">
        <f t="shared" si="104"/>
        <v>541.90000000000009</v>
      </c>
      <c r="BH39" s="519">
        <f t="shared" si="66"/>
        <v>6.25E-2</v>
      </c>
      <c r="BI39" s="520">
        <f t="shared" si="105"/>
        <v>1425.2</v>
      </c>
      <c r="BJ39" s="12"/>
      <c r="BK39" s="519">
        <f t="shared" si="67"/>
        <v>0</v>
      </c>
      <c r="BL39" s="520">
        <f t="shared" si="106"/>
        <v>0</v>
      </c>
      <c r="BM39" s="12"/>
      <c r="BN39" s="519">
        <f t="shared" si="68"/>
        <v>0</v>
      </c>
      <c r="BO39" s="520">
        <f t="shared" si="107"/>
        <v>0</v>
      </c>
      <c r="BP39" s="490">
        <f t="shared" si="69"/>
        <v>1</v>
      </c>
      <c r="BQ39" s="534">
        <f t="shared" si="70"/>
        <v>22803.200000000001</v>
      </c>
      <c r="BR39" s="542">
        <f t="shared" si="71"/>
        <v>4.9999999999272404E-2</v>
      </c>
      <c r="BT39" s="5"/>
      <c r="BU39" s="5"/>
      <c r="BV39" s="5"/>
    </row>
    <row r="40" spans="1:74" hidden="1" outlineLevel="2" x14ac:dyDescent="0.25">
      <c r="A40" s="45" t="s">
        <v>411</v>
      </c>
      <c r="B40" s="209" t="s">
        <v>97</v>
      </c>
      <c r="C40" s="22" t="s">
        <v>745</v>
      </c>
      <c r="D40" s="23" t="s">
        <v>5</v>
      </c>
      <c r="E40" s="12">
        <f>'02_S.R.R.E._C.'!E18</f>
        <v>66489.440000000002</v>
      </c>
      <c r="F40" s="130">
        <v>0.32</v>
      </c>
      <c r="G40" s="544">
        <f t="shared" si="72"/>
        <v>21276.62</v>
      </c>
      <c r="H40" s="12"/>
      <c r="I40" s="519">
        <f t="shared" si="49"/>
        <v>0</v>
      </c>
      <c r="J40" s="520">
        <f t="shared" si="73"/>
        <v>0</v>
      </c>
      <c r="K40" s="12"/>
      <c r="L40" s="519">
        <f t="shared" si="50"/>
        <v>0</v>
      </c>
      <c r="M40" s="520">
        <f t="shared" si="74"/>
        <v>0</v>
      </c>
      <c r="N40" s="12">
        <f t="shared" si="108"/>
        <v>4155.59</v>
      </c>
      <c r="O40" s="519">
        <f t="shared" si="51"/>
        <v>6.25E-2</v>
      </c>
      <c r="P40" s="520">
        <f t="shared" si="75"/>
        <v>1329.79</v>
      </c>
      <c r="Q40" s="12">
        <f t="shared" si="76"/>
        <v>4155.59</v>
      </c>
      <c r="R40" s="519">
        <f t="shared" si="52"/>
        <v>6.25E-2</v>
      </c>
      <c r="S40" s="520">
        <f t="shared" si="77"/>
        <v>1329.79</v>
      </c>
      <c r="T40" s="12">
        <f t="shared" si="78"/>
        <v>4155.59</v>
      </c>
      <c r="U40" s="519">
        <f t="shared" si="53"/>
        <v>6.25E-2</v>
      </c>
      <c r="V40" s="520">
        <f t="shared" si="79"/>
        <v>1329.79</v>
      </c>
      <c r="W40" s="12">
        <f t="shared" si="80"/>
        <v>4155.59</v>
      </c>
      <c r="X40" s="519">
        <f t="shared" si="54"/>
        <v>6.25E-2</v>
      </c>
      <c r="Y40" s="520">
        <f t="shared" si="81"/>
        <v>1329.79</v>
      </c>
      <c r="Z40" s="12">
        <f t="shared" si="82"/>
        <v>4155.59</v>
      </c>
      <c r="AA40" s="519">
        <f t="shared" si="55"/>
        <v>6.25E-2</v>
      </c>
      <c r="AB40" s="520">
        <f t="shared" si="83"/>
        <v>1329.79</v>
      </c>
      <c r="AC40" s="12">
        <f t="shared" si="84"/>
        <v>4155.59</v>
      </c>
      <c r="AD40" s="519">
        <f t="shared" si="56"/>
        <v>6.25E-2</v>
      </c>
      <c r="AE40" s="520">
        <f t="shared" si="85"/>
        <v>1329.79</v>
      </c>
      <c r="AF40" s="12">
        <f t="shared" si="86"/>
        <v>4155.59</v>
      </c>
      <c r="AG40" s="519">
        <f t="shared" si="57"/>
        <v>6.25E-2</v>
      </c>
      <c r="AH40" s="520">
        <f t="shared" si="87"/>
        <v>1329.79</v>
      </c>
      <c r="AI40" s="12">
        <f t="shared" si="88"/>
        <v>4155.59</v>
      </c>
      <c r="AJ40" s="519">
        <f t="shared" si="58"/>
        <v>6.25E-2</v>
      </c>
      <c r="AK40" s="520">
        <f t="shared" si="89"/>
        <v>1329.79</v>
      </c>
      <c r="AL40" s="12">
        <f t="shared" si="90"/>
        <v>4155.59</v>
      </c>
      <c r="AM40" s="519">
        <f t="shared" si="59"/>
        <v>6.25E-2</v>
      </c>
      <c r="AN40" s="520">
        <f t="shared" si="91"/>
        <v>1329.79</v>
      </c>
      <c r="AO40" s="12">
        <f t="shared" si="92"/>
        <v>4155.59</v>
      </c>
      <c r="AP40" s="519">
        <f t="shared" si="60"/>
        <v>6.25E-2</v>
      </c>
      <c r="AQ40" s="520">
        <f t="shared" si="93"/>
        <v>1329.79</v>
      </c>
      <c r="AR40" s="12">
        <f t="shared" si="94"/>
        <v>4155.59</v>
      </c>
      <c r="AS40" s="519">
        <f t="shared" si="61"/>
        <v>6.25E-2</v>
      </c>
      <c r="AT40" s="520">
        <f t="shared" si="95"/>
        <v>1329.79</v>
      </c>
      <c r="AU40" s="12">
        <f t="shared" si="96"/>
        <v>4155.59</v>
      </c>
      <c r="AV40" s="519">
        <f t="shared" si="62"/>
        <v>6.25E-2</v>
      </c>
      <c r="AW40" s="520">
        <f t="shared" si="97"/>
        <v>1329.79</v>
      </c>
      <c r="AX40" s="12">
        <f t="shared" si="98"/>
        <v>4155.59</v>
      </c>
      <c r="AY40" s="519">
        <f t="shared" si="63"/>
        <v>6.25E-2</v>
      </c>
      <c r="AZ40" s="520">
        <f t="shared" si="99"/>
        <v>1329.79</v>
      </c>
      <c r="BA40" s="12">
        <f t="shared" si="100"/>
        <v>4155.59</v>
      </c>
      <c r="BB40" s="519">
        <f t="shared" si="64"/>
        <v>6.25E-2</v>
      </c>
      <c r="BC40" s="520">
        <f t="shared" si="101"/>
        <v>1329.79</v>
      </c>
      <c r="BD40" s="12">
        <f t="shared" si="102"/>
        <v>4155.59</v>
      </c>
      <c r="BE40" s="519">
        <f t="shared" si="65"/>
        <v>6.25E-2</v>
      </c>
      <c r="BF40" s="520">
        <f t="shared" si="103"/>
        <v>1329.79</v>
      </c>
      <c r="BG40" s="12">
        <f t="shared" si="104"/>
        <v>4155.59</v>
      </c>
      <c r="BH40" s="519">
        <f t="shared" si="66"/>
        <v>6.25E-2</v>
      </c>
      <c r="BI40" s="520">
        <f t="shared" si="105"/>
        <v>1329.79</v>
      </c>
      <c r="BJ40" s="12"/>
      <c r="BK40" s="519">
        <f t="shared" si="67"/>
        <v>0</v>
      </c>
      <c r="BL40" s="520">
        <f t="shared" si="106"/>
        <v>0</v>
      </c>
      <c r="BM40" s="12"/>
      <c r="BN40" s="519">
        <f t="shared" si="68"/>
        <v>0</v>
      </c>
      <c r="BO40" s="520">
        <f t="shared" si="107"/>
        <v>0</v>
      </c>
      <c r="BP40" s="490">
        <f t="shared" si="69"/>
        <v>1</v>
      </c>
      <c r="BQ40" s="534">
        <f t="shared" si="70"/>
        <v>21276.639999999999</v>
      </c>
      <c r="BR40" s="542">
        <f t="shared" si="71"/>
        <v>2.0000000000436557E-2</v>
      </c>
      <c r="BT40" s="5"/>
      <c r="BU40" s="5"/>
      <c r="BV40" s="5"/>
    </row>
    <row r="41" spans="1:74" hidden="1" outlineLevel="1" x14ac:dyDescent="0.25">
      <c r="A41" s="45"/>
      <c r="B41" s="28"/>
      <c r="C41" s="211"/>
      <c r="D41" s="28"/>
      <c r="E41" s="12"/>
      <c r="F41" s="130"/>
      <c r="G41" s="33"/>
      <c r="H41" s="12"/>
      <c r="I41" s="519"/>
      <c r="J41" s="536"/>
      <c r="K41" s="12"/>
      <c r="L41" s="519"/>
      <c r="M41" s="536"/>
      <c r="N41" s="12"/>
      <c r="O41" s="519"/>
      <c r="P41" s="525"/>
      <c r="Q41" s="12"/>
      <c r="R41" s="519"/>
      <c r="S41" s="536"/>
      <c r="T41" s="12"/>
      <c r="U41" s="519"/>
      <c r="V41" s="536"/>
      <c r="W41" s="12"/>
      <c r="X41" s="519"/>
      <c r="Y41" s="536"/>
      <c r="Z41" s="12"/>
      <c r="AA41" s="519"/>
      <c r="AB41" s="536"/>
      <c r="AC41" s="12"/>
      <c r="AD41" s="519"/>
      <c r="AE41" s="536"/>
      <c r="AF41" s="12"/>
      <c r="AG41" s="519"/>
      <c r="AH41" s="536"/>
      <c r="AI41" s="12"/>
      <c r="AJ41" s="519"/>
      <c r="AK41" s="536"/>
      <c r="AL41" s="12"/>
      <c r="AM41" s="519"/>
      <c r="AN41" s="536"/>
      <c r="AO41" s="12"/>
      <c r="AP41" s="519"/>
      <c r="AQ41" s="536"/>
      <c r="AR41" s="12"/>
      <c r="AS41" s="519"/>
      <c r="AT41" s="536"/>
      <c r="AU41" s="12"/>
      <c r="AV41" s="519"/>
      <c r="AW41" s="536"/>
      <c r="AX41" s="12"/>
      <c r="AY41" s="519"/>
      <c r="AZ41" s="536"/>
      <c r="BA41" s="12"/>
      <c r="BB41" s="519"/>
      <c r="BC41" s="536"/>
      <c r="BD41" s="12"/>
      <c r="BE41" s="519"/>
      <c r="BF41" s="536"/>
      <c r="BG41" s="12"/>
      <c r="BH41" s="519"/>
      <c r="BI41" s="536"/>
      <c r="BJ41" s="12"/>
      <c r="BK41" s="519"/>
      <c r="BL41" s="536"/>
      <c r="BM41" s="12"/>
      <c r="BN41" s="519"/>
      <c r="BO41" s="536"/>
      <c r="BP41" s="490"/>
      <c r="BQ41" s="534"/>
      <c r="BR41" s="542"/>
      <c r="BT41" s="5"/>
      <c r="BU41" s="5"/>
      <c r="BV41" s="5"/>
    </row>
    <row r="42" spans="1:74" hidden="1" outlineLevel="1" x14ac:dyDescent="0.25">
      <c r="A42" s="576" t="s">
        <v>139</v>
      </c>
      <c r="B42" s="577"/>
      <c r="C42" s="578" t="s">
        <v>93</v>
      </c>
      <c r="D42" s="587"/>
      <c r="E42" s="588"/>
      <c r="F42" s="589"/>
      <c r="G42" s="581">
        <f>SUBTOTAL(9,G43:G44)</f>
        <v>40555.22</v>
      </c>
      <c r="H42" s="581"/>
      <c r="I42" s="590">
        <f>ROUND(J42/$G42,6)</f>
        <v>0</v>
      </c>
      <c r="J42" s="581">
        <f>SUBTOTAL(9,J43:J44)</f>
        <v>0</v>
      </c>
      <c r="K42" s="581"/>
      <c r="L42" s="590">
        <f>ROUND(M42/$G42,6)</f>
        <v>0</v>
      </c>
      <c r="M42" s="581">
        <f>SUBTOTAL(9,M43:M44)</f>
        <v>0</v>
      </c>
      <c r="N42" s="581"/>
      <c r="O42" s="590">
        <f>ROUND(P42/$G42,6)</f>
        <v>6.25E-2</v>
      </c>
      <c r="P42" s="581">
        <f>SUBTOTAL(9,P43:P44)</f>
        <v>2534.71</v>
      </c>
      <c r="Q42" s="581"/>
      <c r="R42" s="590">
        <f>ROUND(S42/$G42,6)</f>
        <v>6.25E-2</v>
      </c>
      <c r="S42" s="581">
        <f>SUBTOTAL(9,S43:S44)</f>
        <v>2534.71</v>
      </c>
      <c r="T42" s="581"/>
      <c r="U42" s="590">
        <f>ROUND(V42/$G42,6)</f>
        <v>6.25E-2</v>
      </c>
      <c r="V42" s="581">
        <f>SUBTOTAL(9,V43:V44)</f>
        <v>2534.71</v>
      </c>
      <c r="W42" s="581"/>
      <c r="X42" s="590">
        <f>ROUND(Y42/$G42,6)</f>
        <v>6.25E-2</v>
      </c>
      <c r="Y42" s="581">
        <f>SUBTOTAL(9,Y43:Y44)</f>
        <v>2534.71</v>
      </c>
      <c r="Z42" s="581"/>
      <c r="AA42" s="590">
        <f>ROUND(AB42/$G42,6)</f>
        <v>6.25E-2</v>
      </c>
      <c r="AB42" s="581">
        <f>SUBTOTAL(9,AB43:AB44)</f>
        <v>2534.71</v>
      </c>
      <c r="AC42" s="581"/>
      <c r="AD42" s="590">
        <f>ROUND(AE42/$G42,6)</f>
        <v>6.25E-2</v>
      </c>
      <c r="AE42" s="581">
        <f>SUBTOTAL(9,AE43:AE44)</f>
        <v>2534.71</v>
      </c>
      <c r="AF42" s="581"/>
      <c r="AG42" s="590">
        <f>ROUND(AH42/$G42,6)</f>
        <v>6.25E-2</v>
      </c>
      <c r="AH42" s="581">
        <f>SUBTOTAL(9,AH43:AH44)</f>
        <v>2534.71</v>
      </c>
      <c r="AI42" s="581"/>
      <c r="AJ42" s="590">
        <f>ROUND(AK42/$G42,6)</f>
        <v>6.25E-2</v>
      </c>
      <c r="AK42" s="581">
        <f>SUBTOTAL(9,AK43:AK44)</f>
        <v>2534.71</v>
      </c>
      <c r="AL42" s="581"/>
      <c r="AM42" s="590">
        <f>ROUND(AN42/$G42,6)</f>
        <v>6.25E-2</v>
      </c>
      <c r="AN42" s="581">
        <f>SUBTOTAL(9,AN43:AN44)</f>
        <v>2534.71</v>
      </c>
      <c r="AO42" s="581"/>
      <c r="AP42" s="590">
        <f>ROUND(AQ42/$G42,6)</f>
        <v>6.25E-2</v>
      </c>
      <c r="AQ42" s="581">
        <f>SUBTOTAL(9,AQ43:AQ44)</f>
        <v>2534.71</v>
      </c>
      <c r="AR42" s="581"/>
      <c r="AS42" s="590">
        <f>ROUND(AT42/$G42,6)</f>
        <v>6.25E-2</v>
      </c>
      <c r="AT42" s="581">
        <f>SUBTOTAL(9,AT43:AT44)</f>
        <v>2534.71</v>
      </c>
      <c r="AU42" s="581"/>
      <c r="AV42" s="590">
        <f>ROUND(AW42/$G42,6)</f>
        <v>6.25E-2</v>
      </c>
      <c r="AW42" s="581">
        <f>SUBTOTAL(9,AW43:AW44)</f>
        <v>2534.71</v>
      </c>
      <c r="AX42" s="581"/>
      <c r="AY42" s="590">
        <f>ROUND(AZ42/$G42,6)</f>
        <v>6.25E-2</v>
      </c>
      <c r="AZ42" s="581">
        <f>SUBTOTAL(9,AZ43:AZ44)</f>
        <v>2534.71</v>
      </c>
      <c r="BA42" s="581"/>
      <c r="BB42" s="590">
        <f>ROUND(BC42/$G42,6)</f>
        <v>6.25E-2</v>
      </c>
      <c r="BC42" s="581">
        <f>SUBTOTAL(9,BC43:BC44)</f>
        <v>2534.71</v>
      </c>
      <c r="BD42" s="581"/>
      <c r="BE42" s="590">
        <f>ROUND(BF42/$G42,6)</f>
        <v>6.25E-2</v>
      </c>
      <c r="BF42" s="581">
        <f>SUBTOTAL(9,BF43:BF44)</f>
        <v>2534.71</v>
      </c>
      <c r="BG42" s="581"/>
      <c r="BH42" s="590">
        <f>ROUND(BI42/$G42,6)</f>
        <v>6.25E-2</v>
      </c>
      <c r="BI42" s="581">
        <f>SUBTOTAL(9,BI43:BI44)</f>
        <v>2534.71</v>
      </c>
      <c r="BJ42" s="581"/>
      <c r="BK42" s="590">
        <f>ROUND(BL42/$G42,6)</f>
        <v>0</v>
      </c>
      <c r="BL42" s="581">
        <f>SUBTOTAL(9,BL43:BL44)</f>
        <v>0</v>
      </c>
      <c r="BM42" s="581"/>
      <c r="BN42" s="590">
        <f>ROUND(BO42/$G42,6)</f>
        <v>0</v>
      </c>
      <c r="BO42" s="581">
        <f>SUBTOTAL(9,BO43:BO44)</f>
        <v>0</v>
      </c>
      <c r="BP42" s="582">
        <f>ROUND(BQ42/G42,4)</f>
        <v>1</v>
      </c>
      <c r="BQ42" s="580">
        <f>ROUND(SUMIF(H$10:BO$10,"FINANCEIRO",H42:BO42),2)</f>
        <v>40555.360000000001</v>
      </c>
      <c r="BR42" s="579">
        <f>BQ42-G42</f>
        <v>0.13999999999941792</v>
      </c>
      <c r="BT42" s="5"/>
      <c r="BU42" s="5"/>
      <c r="BV42" s="5"/>
    </row>
    <row r="43" spans="1:74" hidden="1" outlineLevel="2" x14ac:dyDescent="0.25">
      <c r="A43" s="45" t="s">
        <v>140</v>
      </c>
      <c r="B43" s="209" t="s">
        <v>99</v>
      </c>
      <c r="C43" s="22" t="s">
        <v>100</v>
      </c>
      <c r="D43" s="23" t="s">
        <v>22</v>
      </c>
      <c r="E43" s="12">
        <f>'02_S.R.R.E._C.'!E21</f>
        <v>12204.4</v>
      </c>
      <c r="F43" s="130">
        <v>2.11</v>
      </c>
      <c r="G43" s="544">
        <f>ROUND($F43*E43,2)</f>
        <v>25751.279999999999</v>
      </c>
      <c r="H43" s="12"/>
      <c r="I43" s="519">
        <f>ROUND(J43/$G43,6)</f>
        <v>0</v>
      </c>
      <c r="J43" s="520">
        <f>ROUND($F43*H43,2)</f>
        <v>0</v>
      </c>
      <c r="K43" s="12"/>
      <c r="L43" s="519">
        <f>ROUND(M43/$G43,6)</f>
        <v>0</v>
      </c>
      <c r="M43" s="520">
        <f>ROUND($F43*K43,2)</f>
        <v>0</v>
      </c>
      <c r="N43" s="12">
        <f>$E43*$N$34/$E$34</f>
        <v>762.77499999999998</v>
      </c>
      <c r="O43" s="519">
        <f>ROUND(P43/$G43,6)</f>
        <v>6.25E-2</v>
      </c>
      <c r="P43" s="520">
        <f>ROUND($F43*N43,2)</f>
        <v>1609.46</v>
      </c>
      <c r="Q43" s="12">
        <f>$E43*$N$34/$E$34</f>
        <v>762.77499999999998</v>
      </c>
      <c r="R43" s="519">
        <f>ROUND(S43/$G43,6)</f>
        <v>6.25E-2</v>
      </c>
      <c r="S43" s="520">
        <f>ROUND($F43*Q43,2)</f>
        <v>1609.46</v>
      </c>
      <c r="T43" s="12">
        <f>$E43*$N$34/$E$34</f>
        <v>762.77499999999998</v>
      </c>
      <c r="U43" s="519">
        <f>ROUND(V43/$G43,6)</f>
        <v>6.25E-2</v>
      </c>
      <c r="V43" s="520">
        <f>ROUND($F43*T43,2)</f>
        <v>1609.46</v>
      </c>
      <c r="W43" s="12">
        <f>$E43*$N$34/$E$34</f>
        <v>762.77499999999998</v>
      </c>
      <c r="X43" s="519">
        <f>ROUND(Y43/$G43,6)</f>
        <v>6.25E-2</v>
      </c>
      <c r="Y43" s="520">
        <f>ROUND($F43*W43,2)</f>
        <v>1609.46</v>
      </c>
      <c r="Z43" s="12">
        <f>$E43*$N$34/$E$34</f>
        <v>762.77499999999998</v>
      </c>
      <c r="AA43" s="519">
        <f>ROUND(AB43/$G43,6)</f>
        <v>6.25E-2</v>
      </c>
      <c r="AB43" s="520">
        <f>ROUND($F43*Z43,2)</f>
        <v>1609.46</v>
      </c>
      <c r="AC43" s="12">
        <f>$E43*$N$34/$E$34</f>
        <v>762.77499999999998</v>
      </c>
      <c r="AD43" s="519">
        <f>ROUND(AE43/$G43,6)</f>
        <v>6.25E-2</v>
      </c>
      <c r="AE43" s="520">
        <f>ROUND($F43*AC43,2)</f>
        <v>1609.46</v>
      </c>
      <c r="AF43" s="12">
        <f>$E43*$N$34/$E$34</f>
        <v>762.77499999999998</v>
      </c>
      <c r="AG43" s="519">
        <f>ROUND(AH43/$G43,6)</f>
        <v>6.25E-2</v>
      </c>
      <c r="AH43" s="520">
        <f>ROUND($F43*AF43,2)</f>
        <v>1609.46</v>
      </c>
      <c r="AI43" s="12">
        <f>$E43*$N$34/$E$34</f>
        <v>762.77499999999998</v>
      </c>
      <c r="AJ43" s="519">
        <f>ROUND(AK43/$G43,6)</f>
        <v>6.25E-2</v>
      </c>
      <c r="AK43" s="520">
        <f>ROUND($F43*AI43,2)</f>
        <v>1609.46</v>
      </c>
      <c r="AL43" s="12">
        <f>$E43*$N$34/$E$34</f>
        <v>762.77499999999998</v>
      </c>
      <c r="AM43" s="519">
        <f>ROUND(AN43/$G43,6)</f>
        <v>6.25E-2</v>
      </c>
      <c r="AN43" s="520">
        <f>ROUND($F43*AL43,2)</f>
        <v>1609.46</v>
      </c>
      <c r="AO43" s="12">
        <f>$E43*$N$34/$E$34</f>
        <v>762.77499999999998</v>
      </c>
      <c r="AP43" s="519">
        <f>ROUND(AQ43/$G43,6)</f>
        <v>6.25E-2</v>
      </c>
      <c r="AQ43" s="520">
        <f>ROUND($F43*AO43,2)</f>
        <v>1609.46</v>
      </c>
      <c r="AR43" s="12">
        <f>$E43*$N$34/$E$34</f>
        <v>762.77499999999998</v>
      </c>
      <c r="AS43" s="519">
        <f>ROUND(AT43/$G43,6)</f>
        <v>6.25E-2</v>
      </c>
      <c r="AT43" s="520">
        <f>ROUND($F43*AR43,2)</f>
        <v>1609.46</v>
      </c>
      <c r="AU43" s="12">
        <f>$E43*$N$34/$E$34</f>
        <v>762.77499999999998</v>
      </c>
      <c r="AV43" s="519">
        <f>ROUND(AW43/$G43,6)</f>
        <v>6.25E-2</v>
      </c>
      <c r="AW43" s="520">
        <f>ROUND($F43*AU43,2)</f>
        <v>1609.46</v>
      </c>
      <c r="AX43" s="12">
        <f>$E43*$N$34/$E$34</f>
        <v>762.77499999999998</v>
      </c>
      <c r="AY43" s="519">
        <f>ROUND(AZ43/$G43,6)</f>
        <v>6.25E-2</v>
      </c>
      <c r="AZ43" s="520">
        <f>ROUND($F43*AX43,2)</f>
        <v>1609.46</v>
      </c>
      <c r="BA43" s="12">
        <f>$E43*$N$34/$E$34</f>
        <v>762.77499999999998</v>
      </c>
      <c r="BB43" s="519">
        <f>ROUND(BC43/$G43,6)</f>
        <v>6.25E-2</v>
      </c>
      <c r="BC43" s="520">
        <f>ROUND($F43*BA43,2)</f>
        <v>1609.46</v>
      </c>
      <c r="BD43" s="12">
        <f>$E43*$N$34/$E$34</f>
        <v>762.77499999999998</v>
      </c>
      <c r="BE43" s="519">
        <f>ROUND(BF43/$G43,6)</f>
        <v>6.25E-2</v>
      </c>
      <c r="BF43" s="520">
        <f>ROUND($F43*BD43,2)</f>
        <v>1609.46</v>
      </c>
      <c r="BG43" s="12">
        <f>$E43*$N$34/$E$34</f>
        <v>762.77499999999998</v>
      </c>
      <c r="BH43" s="519">
        <f>ROUND(BI43/$G43,6)</f>
        <v>6.25E-2</v>
      </c>
      <c r="BI43" s="520">
        <f>ROUND($F43*BG43,2)</f>
        <v>1609.46</v>
      </c>
      <c r="BJ43" s="12"/>
      <c r="BK43" s="519">
        <f>ROUND(BL43/$G43,6)</f>
        <v>0</v>
      </c>
      <c r="BL43" s="520">
        <f>ROUND($F43*BJ43,2)</f>
        <v>0</v>
      </c>
      <c r="BM43" s="12"/>
      <c r="BN43" s="519">
        <f>ROUND(BO43/$G43,6)</f>
        <v>0</v>
      </c>
      <c r="BO43" s="520">
        <f>ROUND($F43*BM43,2)</f>
        <v>0</v>
      </c>
      <c r="BP43" s="490">
        <f>ROUND(BQ43/G43,4)</f>
        <v>1</v>
      </c>
      <c r="BQ43" s="534">
        <f>ROUND(SUMIF(H$10:BO$10,"FINANCEIRO",H43:BO43),2)</f>
        <v>25751.360000000001</v>
      </c>
      <c r="BR43" s="542">
        <f>BQ43-G43</f>
        <v>8.000000000174623E-2</v>
      </c>
      <c r="BT43" s="5"/>
      <c r="BU43" s="5"/>
      <c r="BV43" s="5"/>
    </row>
    <row r="44" spans="1:74" hidden="1" outlineLevel="2" x14ac:dyDescent="0.25">
      <c r="A44" s="45" t="s">
        <v>141</v>
      </c>
      <c r="B44" s="209" t="s">
        <v>101</v>
      </c>
      <c r="C44" s="22" t="s">
        <v>102</v>
      </c>
      <c r="D44" s="23" t="s">
        <v>22</v>
      </c>
      <c r="E44" s="12">
        <f>'02_S.R.R.E._C.'!E22</f>
        <v>1220.44</v>
      </c>
      <c r="F44" s="130">
        <v>12.13</v>
      </c>
      <c r="G44" s="544">
        <f>ROUND($F44*E44,2)</f>
        <v>14803.94</v>
      </c>
      <c r="H44" s="12"/>
      <c r="I44" s="519">
        <f>ROUND(J44/$G44,6)</f>
        <v>0</v>
      </c>
      <c r="J44" s="520">
        <f>ROUND($F44*H44,2)</f>
        <v>0</v>
      </c>
      <c r="K44" s="12"/>
      <c r="L44" s="519">
        <f>ROUND(M44/$G44,6)</f>
        <v>0</v>
      </c>
      <c r="M44" s="520">
        <f>ROUND($F44*K44,2)</f>
        <v>0</v>
      </c>
      <c r="N44" s="12">
        <f>$E44*$N$34/$E$34</f>
        <v>76.277500000000003</v>
      </c>
      <c r="O44" s="519">
        <f>ROUND(P44/$G44,6)</f>
        <v>6.25E-2</v>
      </c>
      <c r="P44" s="520">
        <f>ROUND($F44*N44,2)</f>
        <v>925.25</v>
      </c>
      <c r="Q44" s="12">
        <f>$E44*$N$34/$E$34</f>
        <v>76.277500000000003</v>
      </c>
      <c r="R44" s="519">
        <f>ROUND(S44/$G44,6)</f>
        <v>6.25E-2</v>
      </c>
      <c r="S44" s="520">
        <f>ROUND($F44*Q44,2)</f>
        <v>925.25</v>
      </c>
      <c r="T44" s="12">
        <f>$E44*$N$34/$E$34</f>
        <v>76.277500000000003</v>
      </c>
      <c r="U44" s="519">
        <f>ROUND(V44/$G44,6)</f>
        <v>6.25E-2</v>
      </c>
      <c r="V44" s="520">
        <f>ROUND($F44*T44,2)</f>
        <v>925.25</v>
      </c>
      <c r="W44" s="12">
        <f>$E44*$N$34/$E$34</f>
        <v>76.277500000000003</v>
      </c>
      <c r="X44" s="519">
        <f>ROUND(Y44/$G44,6)</f>
        <v>6.25E-2</v>
      </c>
      <c r="Y44" s="520">
        <f>ROUND($F44*W44,2)</f>
        <v>925.25</v>
      </c>
      <c r="Z44" s="12">
        <f>$E44*$N$34/$E$34</f>
        <v>76.277500000000003</v>
      </c>
      <c r="AA44" s="519">
        <f>ROUND(AB44/$G44,6)</f>
        <v>6.25E-2</v>
      </c>
      <c r="AB44" s="520">
        <f>ROUND($F44*Z44,2)</f>
        <v>925.25</v>
      </c>
      <c r="AC44" s="12">
        <f>$E44*$N$34/$E$34</f>
        <v>76.277500000000003</v>
      </c>
      <c r="AD44" s="519">
        <f>ROUND(AE44/$G44,6)</f>
        <v>6.25E-2</v>
      </c>
      <c r="AE44" s="520">
        <f>ROUND($F44*AC44,2)</f>
        <v>925.25</v>
      </c>
      <c r="AF44" s="12">
        <f>$E44*$N$34/$E$34</f>
        <v>76.277500000000003</v>
      </c>
      <c r="AG44" s="519">
        <f>ROUND(AH44/$G44,6)</f>
        <v>6.25E-2</v>
      </c>
      <c r="AH44" s="520">
        <f>ROUND($F44*AF44,2)</f>
        <v>925.25</v>
      </c>
      <c r="AI44" s="12">
        <f>$E44*$N$34/$E$34</f>
        <v>76.277500000000003</v>
      </c>
      <c r="AJ44" s="519">
        <f>ROUND(AK44/$G44,6)</f>
        <v>6.25E-2</v>
      </c>
      <c r="AK44" s="520">
        <f>ROUND($F44*AI44,2)</f>
        <v>925.25</v>
      </c>
      <c r="AL44" s="12">
        <f>$E44*$N$34/$E$34</f>
        <v>76.277500000000003</v>
      </c>
      <c r="AM44" s="519">
        <f>ROUND(AN44/$G44,6)</f>
        <v>6.25E-2</v>
      </c>
      <c r="AN44" s="520">
        <f>ROUND($F44*AL44,2)</f>
        <v>925.25</v>
      </c>
      <c r="AO44" s="12">
        <f>$E44*$N$34/$E$34</f>
        <v>76.277500000000003</v>
      </c>
      <c r="AP44" s="519">
        <f>ROUND(AQ44/$G44,6)</f>
        <v>6.25E-2</v>
      </c>
      <c r="AQ44" s="520">
        <f>ROUND($F44*AO44,2)</f>
        <v>925.25</v>
      </c>
      <c r="AR44" s="12">
        <f>$E44*$N$34/$E$34</f>
        <v>76.277500000000003</v>
      </c>
      <c r="AS44" s="519">
        <f>ROUND(AT44/$G44,6)</f>
        <v>6.25E-2</v>
      </c>
      <c r="AT44" s="520">
        <f>ROUND($F44*AR44,2)</f>
        <v>925.25</v>
      </c>
      <c r="AU44" s="12">
        <f>$E44*$N$34/$E$34</f>
        <v>76.277500000000003</v>
      </c>
      <c r="AV44" s="519">
        <f>ROUND(AW44/$G44,6)</f>
        <v>6.25E-2</v>
      </c>
      <c r="AW44" s="520">
        <f>ROUND($F44*AU44,2)</f>
        <v>925.25</v>
      </c>
      <c r="AX44" s="12">
        <f>$E44*$N$34/$E$34</f>
        <v>76.277500000000003</v>
      </c>
      <c r="AY44" s="519">
        <f>ROUND(AZ44/$G44,6)</f>
        <v>6.25E-2</v>
      </c>
      <c r="AZ44" s="520">
        <f>ROUND($F44*AX44,2)</f>
        <v>925.25</v>
      </c>
      <c r="BA44" s="12">
        <f>$E44*$N$34/$E$34</f>
        <v>76.277500000000003</v>
      </c>
      <c r="BB44" s="519">
        <f>ROUND(BC44/$G44,6)</f>
        <v>6.25E-2</v>
      </c>
      <c r="BC44" s="520">
        <f>ROUND($F44*BA44,2)</f>
        <v>925.25</v>
      </c>
      <c r="BD44" s="12">
        <f>$E44*$N$34/$E$34</f>
        <v>76.277500000000003</v>
      </c>
      <c r="BE44" s="519">
        <f>ROUND(BF44/$G44,6)</f>
        <v>6.25E-2</v>
      </c>
      <c r="BF44" s="520">
        <f>ROUND($F44*BD44,2)</f>
        <v>925.25</v>
      </c>
      <c r="BG44" s="12">
        <f>$E44*$N$34/$E$34</f>
        <v>76.277500000000003</v>
      </c>
      <c r="BH44" s="519">
        <f>ROUND(BI44/$G44,6)</f>
        <v>6.25E-2</v>
      </c>
      <c r="BI44" s="520">
        <f>ROUND($F44*BG44,2)</f>
        <v>925.25</v>
      </c>
      <c r="BJ44" s="12"/>
      <c r="BK44" s="519">
        <f>ROUND(BL44/$G44,6)</f>
        <v>0</v>
      </c>
      <c r="BL44" s="520">
        <f>ROUND($F44*BJ44,2)</f>
        <v>0</v>
      </c>
      <c r="BM44" s="12"/>
      <c r="BN44" s="519">
        <f>ROUND(BO44/$G44,6)</f>
        <v>0</v>
      </c>
      <c r="BO44" s="520">
        <f>ROUND($F44*BM44,2)</f>
        <v>0</v>
      </c>
      <c r="BP44" s="490">
        <f>ROUND(BQ44/G44,4)</f>
        <v>1</v>
      </c>
      <c r="BQ44" s="534">
        <f>ROUND(SUMIF(H$10:BO$10,"FINANCEIRO",H44:BO44),2)</f>
        <v>14804</v>
      </c>
      <c r="BR44" s="542">
        <f>BQ44-G44</f>
        <v>5.9999999999490683E-2</v>
      </c>
      <c r="BT44" s="5"/>
      <c r="BU44" s="5"/>
      <c r="BV44" s="5"/>
    </row>
    <row r="45" spans="1:74" hidden="1" outlineLevel="1" x14ac:dyDescent="0.25">
      <c r="A45" s="45"/>
      <c r="B45" s="28"/>
      <c r="C45" s="22"/>
      <c r="D45" s="32"/>
      <c r="E45" s="33"/>
      <c r="F45" s="138"/>
      <c r="G45" s="33"/>
      <c r="H45" s="33"/>
      <c r="I45" s="523"/>
      <c r="J45" s="536"/>
      <c r="K45" s="33"/>
      <c r="L45" s="523"/>
      <c r="M45" s="536"/>
      <c r="N45" s="199"/>
      <c r="O45" s="522"/>
      <c r="P45" s="525"/>
      <c r="Q45" s="33"/>
      <c r="R45" s="523"/>
      <c r="S45" s="536"/>
      <c r="T45" s="33"/>
      <c r="U45" s="523"/>
      <c r="V45" s="536"/>
      <c r="W45" s="33"/>
      <c r="X45" s="523"/>
      <c r="Y45" s="536"/>
      <c r="Z45" s="33"/>
      <c r="AA45" s="523"/>
      <c r="AB45" s="536"/>
      <c r="AC45" s="33"/>
      <c r="AD45" s="523"/>
      <c r="AE45" s="536"/>
      <c r="AF45" s="33"/>
      <c r="AG45" s="523"/>
      <c r="AH45" s="536"/>
      <c r="AI45" s="33"/>
      <c r="AJ45" s="523"/>
      <c r="AK45" s="536"/>
      <c r="AL45" s="33"/>
      <c r="AM45" s="523"/>
      <c r="AN45" s="536"/>
      <c r="AO45" s="33"/>
      <c r="AP45" s="523"/>
      <c r="AQ45" s="536"/>
      <c r="AR45" s="33"/>
      <c r="AS45" s="523"/>
      <c r="AT45" s="536"/>
      <c r="AU45" s="33"/>
      <c r="AV45" s="523"/>
      <c r="AW45" s="536"/>
      <c r="AX45" s="33"/>
      <c r="AY45" s="523"/>
      <c r="AZ45" s="536"/>
      <c r="BA45" s="33"/>
      <c r="BB45" s="523"/>
      <c r="BC45" s="536"/>
      <c r="BD45" s="33"/>
      <c r="BE45" s="523"/>
      <c r="BF45" s="536"/>
      <c r="BG45" s="33"/>
      <c r="BH45" s="523"/>
      <c r="BI45" s="536"/>
      <c r="BJ45" s="33"/>
      <c r="BK45" s="523"/>
      <c r="BL45" s="536"/>
      <c r="BM45" s="33"/>
      <c r="BN45" s="523"/>
      <c r="BO45" s="536"/>
      <c r="BP45" s="491"/>
      <c r="BQ45" s="547"/>
      <c r="BR45" s="563"/>
      <c r="BT45" s="5"/>
      <c r="BU45" s="5"/>
      <c r="BV45" s="5"/>
    </row>
    <row r="46" spans="1:74" hidden="1" outlineLevel="1" x14ac:dyDescent="0.25">
      <c r="A46" s="576" t="s">
        <v>358</v>
      </c>
      <c r="B46" s="577"/>
      <c r="C46" s="578" t="s">
        <v>8</v>
      </c>
      <c r="D46" s="587"/>
      <c r="E46" s="588"/>
      <c r="F46" s="589"/>
      <c r="G46" s="581">
        <f>SUBTOTAL(9,G47:G70)</f>
        <v>3542435.9200000004</v>
      </c>
      <c r="H46" s="581"/>
      <c r="I46" s="590">
        <f>ROUND(J46/$G46,6)</f>
        <v>0</v>
      </c>
      <c r="J46" s="581">
        <f>SUBTOTAL(9,J47:J70)</f>
        <v>0</v>
      </c>
      <c r="K46" s="581"/>
      <c r="L46" s="590">
        <f>ROUND(M46/$G46,6)</f>
        <v>0</v>
      </c>
      <c r="M46" s="581">
        <f>SUBTOTAL(9,M47:M70)</f>
        <v>0</v>
      </c>
      <c r="N46" s="581"/>
      <c r="O46" s="590">
        <f>ROUND(P46/$G46,6)</f>
        <v>6.25E-2</v>
      </c>
      <c r="P46" s="581">
        <f>SUBTOTAL(9,P47:P70)</f>
        <v>221402.24999999997</v>
      </c>
      <c r="Q46" s="581"/>
      <c r="R46" s="590">
        <f>ROUND(S46/$G46,6)</f>
        <v>6.25E-2</v>
      </c>
      <c r="S46" s="581">
        <f>SUBTOTAL(9,S47:S70)</f>
        <v>221402.24999999997</v>
      </c>
      <c r="T46" s="581"/>
      <c r="U46" s="590">
        <f>ROUND(V46/$G46,6)</f>
        <v>6.25E-2</v>
      </c>
      <c r="V46" s="581">
        <f>SUBTOTAL(9,V47:V70)</f>
        <v>221402.24999999997</v>
      </c>
      <c r="W46" s="581"/>
      <c r="X46" s="590">
        <f>ROUND(Y46/$G46,6)</f>
        <v>6.25E-2</v>
      </c>
      <c r="Y46" s="581">
        <f>SUBTOTAL(9,Y47:Y70)</f>
        <v>221402.24999999997</v>
      </c>
      <c r="Z46" s="581"/>
      <c r="AA46" s="590">
        <f>ROUND(AB46/$G46,6)</f>
        <v>6.25E-2</v>
      </c>
      <c r="AB46" s="581">
        <f>SUBTOTAL(9,AB47:AB70)</f>
        <v>221402.24999999997</v>
      </c>
      <c r="AC46" s="581"/>
      <c r="AD46" s="590">
        <f>ROUND(AE46/$G46,6)</f>
        <v>6.25E-2</v>
      </c>
      <c r="AE46" s="581">
        <f>SUBTOTAL(9,AE47:AE70)</f>
        <v>221402.24999999997</v>
      </c>
      <c r="AF46" s="581"/>
      <c r="AG46" s="590">
        <f>ROUND(AH46/$G46,6)</f>
        <v>6.25E-2</v>
      </c>
      <c r="AH46" s="581">
        <f>SUBTOTAL(9,AH47:AH70)</f>
        <v>221402.24999999997</v>
      </c>
      <c r="AI46" s="581"/>
      <c r="AJ46" s="590">
        <f>ROUND(AK46/$G46,6)</f>
        <v>6.25E-2</v>
      </c>
      <c r="AK46" s="581">
        <f>SUBTOTAL(9,AK47:AK70)</f>
        <v>221402.24999999997</v>
      </c>
      <c r="AL46" s="581"/>
      <c r="AM46" s="590">
        <f>ROUND(AN46/$G46,6)</f>
        <v>6.25E-2</v>
      </c>
      <c r="AN46" s="581">
        <f>SUBTOTAL(9,AN47:AN70)</f>
        <v>221402.24999999997</v>
      </c>
      <c r="AO46" s="581"/>
      <c r="AP46" s="590">
        <f>ROUND(AQ46/$G46,6)</f>
        <v>6.25E-2</v>
      </c>
      <c r="AQ46" s="581">
        <f>SUBTOTAL(9,AQ47:AQ70)</f>
        <v>221402.24999999997</v>
      </c>
      <c r="AR46" s="581"/>
      <c r="AS46" s="590">
        <f>ROUND(AT46/$G46,6)</f>
        <v>6.25E-2</v>
      </c>
      <c r="AT46" s="581">
        <f>SUBTOTAL(9,AT47:AT70)</f>
        <v>221402.24999999997</v>
      </c>
      <c r="AU46" s="581"/>
      <c r="AV46" s="590">
        <f>ROUND(AW46/$G46,6)</f>
        <v>6.25E-2</v>
      </c>
      <c r="AW46" s="581">
        <f>SUBTOTAL(9,AW47:AW70)</f>
        <v>221402.24999999997</v>
      </c>
      <c r="AX46" s="581"/>
      <c r="AY46" s="590">
        <f>ROUND(AZ46/$G46,6)</f>
        <v>6.25E-2</v>
      </c>
      <c r="AZ46" s="581">
        <f>SUBTOTAL(9,AZ47:AZ70)</f>
        <v>221402.24999999997</v>
      </c>
      <c r="BA46" s="581"/>
      <c r="BB46" s="590">
        <f>ROUND(BC46/$G46,6)</f>
        <v>6.25E-2</v>
      </c>
      <c r="BC46" s="581">
        <f>SUBTOTAL(9,BC47:BC70)</f>
        <v>221402.24999999997</v>
      </c>
      <c r="BD46" s="581"/>
      <c r="BE46" s="590">
        <f>ROUND(BF46/$G46,6)</f>
        <v>6.25E-2</v>
      </c>
      <c r="BF46" s="581">
        <f>SUBTOTAL(9,BF47:BF70)</f>
        <v>221402.24999999997</v>
      </c>
      <c r="BG46" s="581"/>
      <c r="BH46" s="590">
        <f>ROUND(BI46/$G46,6)</f>
        <v>6.25E-2</v>
      </c>
      <c r="BI46" s="581">
        <f>SUBTOTAL(9,BI47:BI70)</f>
        <v>221402.24999999997</v>
      </c>
      <c r="BJ46" s="581"/>
      <c r="BK46" s="590">
        <f>ROUND(BL46/$G46,6)</f>
        <v>0</v>
      </c>
      <c r="BL46" s="581">
        <f>SUBTOTAL(9,BL47:BL70)</f>
        <v>0</v>
      </c>
      <c r="BM46" s="581"/>
      <c r="BN46" s="590">
        <f>ROUND(BO46/$G46,6)</f>
        <v>0</v>
      </c>
      <c r="BO46" s="581">
        <f>SUBTOTAL(9,BO47:BO70)</f>
        <v>0</v>
      </c>
      <c r="BP46" s="582">
        <f>ROUND(BQ46/G46,4)</f>
        <v>1</v>
      </c>
      <c r="BQ46" s="580">
        <f>ROUND(SUMIF(H$10:BO$10,"FINANCEIRO",H46:BO46),2)</f>
        <v>3542436</v>
      </c>
      <c r="BR46" s="579">
        <f>BQ46-G46</f>
        <v>7.9999999608844519E-2</v>
      </c>
      <c r="BT46" s="5"/>
      <c r="BU46" s="5"/>
      <c r="BV46" s="5"/>
    </row>
    <row r="47" spans="1:74" hidden="1" outlineLevel="2" x14ac:dyDescent="0.25">
      <c r="A47" s="514"/>
      <c r="B47" s="94"/>
      <c r="C47" s="515"/>
      <c r="D47" s="516"/>
      <c r="E47" s="591" t="s">
        <v>59</v>
      </c>
      <c r="F47" s="592"/>
      <c r="G47" s="593"/>
      <c r="H47" s="517"/>
      <c r="I47" s="524"/>
      <c r="J47" s="594"/>
      <c r="K47" s="517"/>
      <c r="L47" s="524"/>
      <c r="M47" s="594"/>
      <c r="N47" s="86"/>
      <c r="O47" s="521"/>
      <c r="P47" s="595"/>
      <c r="Q47" s="517"/>
      <c r="R47" s="524"/>
      <c r="S47" s="594"/>
      <c r="T47" s="517"/>
      <c r="U47" s="524"/>
      <c r="V47" s="594"/>
      <c r="W47" s="517"/>
      <c r="X47" s="524"/>
      <c r="Y47" s="594"/>
      <c r="Z47" s="517"/>
      <c r="AA47" s="524"/>
      <c r="AB47" s="594"/>
      <c r="AC47" s="517"/>
      <c r="AD47" s="524"/>
      <c r="AE47" s="594"/>
      <c r="AF47" s="517"/>
      <c r="AG47" s="524"/>
      <c r="AH47" s="594"/>
      <c r="AI47" s="517"/>
      <c r="AJ47" s="524"/>
      <c r="AK47" s="594"/>
      <c r="AL47" s="517"/>
      <c r="AM47" s="524"/>
      <c r="AN47" s="594"/>
      <c r="AO47" s="517"/>
      <c r="AP47" s="524"/>
      <c r="AQ47" s="594"/>
      <c r="AR47" s="517"/>
      <c r="AS47" s="524"/>
      <c r="AT47" s="594"/>
      <c r="AU47" s="517"/>
      <c r="AV47" s="524"/>
      <c r="AW47" s="594"/>
      <c r="AX47" s="517"/>
      <c r="AY47" s="524"/>
      <c r="AZ47" s="594"/>
      <c r="BA47" s="517"/>
      <c r="BB47" s="524"/>
      <c r="BC47" s="594"/>
      <c r="BD47" s="517"/>
      <c r="BE47" s="524"/>
      <c r="BF47" s="594"/>
      <c r="BG47" s="517"/>
      <c r="BH47" s="524"/>
      <c r="BI47" s="594"/>
      <c r="BJ47" s="517"/>
      <c r="BK47" s="524"/>
      <c r="BL47" s="594"/>
      <c r="BM47" s="517"/>
      <c r="BN47" s="524"/>
      <c r="BO47" s="594"/>
      <c r="BP47" s="509"/>
      <c r="BQ47" s="596"/>
      <c r="BR47" s="604"/>
      <c r="BT47" s="5"/>
      <c r="BU47" s="5"/>
      <c r="BV47" s="5"/>
    </row>
    <row r="48" spans="1:74" hidden="1" outlineLevel="2" x14ac:dyDescent="0.25">
      <c r="A48" s="597" t="s">
        <v>412</v>
      </c>
      <c r="B48" s="598"/>
      <c r="C48" s="539" t="s">
        <v>126</v>
      </c>
      <c r="D48" s="599"/>
      <c r="E48" s="600"/>
      <c r="F48" s="601"/>
      <c r="G48" s="600">
        <f>SUBTOTAL(9,G49:G49)</f>
        <v>42564.07</v>
      </c>
      <c r="H48" s="600"/>
      <c r="I48" s="605">
        <f t="shared" ref="I48:I53" si="109">ROUND(J48/$G48,6)</f>
        <v>0</v>
      </c>
      <c r="J48" s="538">
        <f>SUBTOTAL(9,J49:J49)</f>
        <v>0</v>
      </c>
      <c r="K48" s="600"/>
      <c r="L48" s="605">
        <f t="shared" ref="L48:L53" si="110">ROUND(M48/$G48,6)</f>
        <v>0</v>
      </c>
      <c r="M48" s="538">
        <f>SUBTOTAL(9,M49:M49)</f>
        <v>0</v>
      </c>
      <c r="N48" s="600"/>
      <c r="O48" s="605">
        <f t="shared" ref="O48:O53" si="111">ROUND(P48/$G48,6)</f>
        <v>6.25E-2</v>
      </c>
      <c r="P48" s="538">
        <f>SUBTOTAL(9,P49:P49)</f>
        <v>2660.25</v>
      </c>
      <c r="Q48" s="600"/>
      <c r="R48" s="605">
        <f t="shared" ref="R48:R53" si="112">ROUND(S48/$G48,6)</f>
        <v>6.25E-2</v>
      </c>
      <c r="S48" s="538">
        <f>SUBTOTAL(9,S49:S49)</f>
        <v>2660.25</v>
      </c>
      <c r="T48" s="600"/>
      <c r="U48" s="605">
        <f t="shared" ref="U48:U53" si="113">ROUND(V48/$G48,6)</f>
        <v>6.25E-2</v>
      </c>
      <c r="V48" s="538">
        <f>SUBTOTAL(9,V49:V49)</f>
        <v>2660.25</v>
      </c>
      <c r="W48" s="600"/>
      <c r="X48" s="605">
        <f t="shared" ref="X48:X53" si="114">ROUND(Y48/$G48,6)</f>
        <v>6.25E-2</v>
      </c>
      <c r="Y48" s="538">
        <f>SUBTOTAL(9,Y49:Y49)</f>
        <v>2660.25</v>
      </c>
      <c r="Z48" s="600"/>
      <c r="AA48" s="605">
        <f t="shared" ref="AA48:AA53" si="115">ROUND(AB48/$G48,6)</f>
        <v>6.25E-2</v>
      </c>
      <c r="AB48" s="538">
        <f>SUBTOTAL(9,AB49:AB49)</f>
        <v>2660.25</v>
      </c>
      <c r="AC48" s="600"/>
      <c r="AD48" s="605">
        <f t="shared" ref="AD48:AD53" si="116">ROUND(AE48/$G48,6)</f>
        <v>6.25E-2</v>
      </c>
      <c r="AE48" s="538">
        <f>SUBTOTAL(9,AE49:AE49)</f>
        <v>2660.25</v>
      </c>
      <c r="AF48" s="600"/>
      <c r="AG48" s="605">
        <f t="shared" ref="AG48:AG53" si="117">ROUND(AH48/$G48,6)</f>
        <v>6.25E-2</v>
      </c>
      <c r="AH48" s="538">
        <f>SUBTOTAL(9,AH49:AH49)</f>
        <v>2660.25</v>
      </c>
      <c r="AI48" s="600"/>
      <c r="AJ48" s="605">
        <f t="shared" ref="AJ48:AJ53" si="118">ROUND(AK48/$G48,6)</f>
        <v>6.25E-2</v>
      </c>
      <c r="AK48" s="538">
        <f>SUBTOTAL(9,AK49:AK49)</f>
        <v>2660.25</v>
      </c>
      <c r="AL48" s="600"/>
      <c r="AM48" s="605">
        <f t="shared" ref="AM48:AM53" si="119">ROUND(AN48/$G48,6)</f>
        <v>6.25E-2</v>
      </c>
      <c r="AN48" s="538">
        <f>SUBTOTAL(9,AN49:AN49)</f>
        <v>2660.25</v>
      </c>
      <c r="AO48" s="600"/>
      <c r="AP48" s="605">
        <f t="shared" ref="AP48:AP53" si="120">ROUND(AQ48/$G48,6)</f>
        <v>6.25E-2</v>
      </c>
      <c r="AQ48" s="538">
        <f>SUBTOTAL(9,AQ49:AQ49)</f>
        <v>2660.25</v>
      </c>
      <c r="AR48" s="600"/>
      <c r="AS48" s="605">
        <f t="shared" ref="AS48:AS53" si="121">ROUND(AT48/$G48,6)</f>
        <v>6.25E-2</v>
      </c>
      <c r="AT48" s="538">
        <f>SUBTOTAL(9,AT49:AT49)</f>
        <v>2660.25</v>
      </c>
      <c r="AU48" s="600"/>
      <c r="AV48" s="605">
        <f t="shared" ref="AV48:AV53" si="122">ROUND(AW48/$G48,6)</f>
        <v>6.25E-2</v>
      </c>
      <c r="AW48" s="538">
        <f>SUBTOTAL(9,AW49:AW49)</f>
        <v>2660.25</v>
      </c>
      <c r="AX48" s="600"/>
      <c r="AY48" s="605">
        <f t="shared" ref="AY48:AY53" si="123">ROUND(AZ48/$G48,6)</f>
        <v>6.25E-2</v>
      </c>
      <c r="AZ48" s="538">
        <f>SUBTOTAL(9,AZ49:AZ49)</f>
        <v>2660.25</v>
      </c>
      <c r="BA48" s="600"/>
      <c r="BB48" s="605">
        <f t="shared" ref="BB48:BB53" si="124">ROUND(BC48/$G48,6)</f>
        <v>6.25E-2</v>
      </c>
      <c r="BC48" s="538">
        <f>SUBTOTAL(9,BC49:BC49)</f>
        <v>2660.25</v>
      </c>
      <c r="BD48" s="600"/>
      <c r="BE48" s="605">
        <f t="shared" ref="BE48:BE53" si="125">ROUND(BF48/$G48,6)</f>
        <v>6.25E-2</v>
      </c>
      <c r="BF48" s="538">
        <f>SUBTOTAL(9,BF49:BF49)</f>
        <v>2660.25</v>
      </c>
      <c r="BG48" s="600"/>
      <c r="BH48" s="605">
        <f t="shared" ref="BH48:BH53" si="126">ROUND(BI48/$G48,6)</f>
        <v>6.25E-2</v>
      </c>
      <c r="BI48" s="538">
        <f>SUBTOTAL(9,BI49:BI49)</f>
        <v>2660.25</v>
      </c>
      <c r="BJ48" s="600"/>
      <c r="BK48" s="605">
        <f t="shared" ref="BK48:BK53" si="127">ROUND(BL48/$G48,6)</f>
        <v>0</v>
      </c>
      <c r="BL48" s="538">
        <f>SUBTOTAL(9,BL49:BL49)</f>
        <v>0</v>
      </c>
      <c r="BM48" s="600"/>
      <c r="BN48" s="605">
        <f t="shared" ref="BN48:BN53" si="128">ROUND(BO48/$G48,6)</f>
        <v>0</v>
      </c>
      <c r="BO48" s="538">
        <f>SUBTOTAL(9,BO49:BO49)</f>
        <v>0</v>
      </c>
      <c r="BP48" s="602">
        <f t="shared" ref="BP48:BP53" si="129">ROUND(BQ48/G48,4)</f>
        <v>1</v>
      </c>
      <c r="BQ48" s="603">
        <f t="shared" ref="BQ48:BQ53" si="130">ROUND(SUMIF(H$10:BO$10,"FINANCEIRO",H48:BO48),2)</f>
        <v>42564</v>
      </c>
      <c r="BR48" s="537">
        <f t="shared" ref="BR48:BR53" si="131">BQ48-G48</f>
        <v>-6.9999999999708962E-2</v>
      </c>
      <c r="BT48" s="5"/>
      <c r="BU48" s="5"/>
      <c r="BV48" s="5"/>
    </row>
    <row r="49" spans="1:74" ht="25.5" hidden="1" outlineLevel="2" x14ac:dyDescent="0.25">
      <c r="A49" s="47" t="s">
        <v>413</v>
      </c>
      <c r="B49" s="357" t="s">
        <v>260</v>
      </c>
      <c r="C49" s="87" t="s">
        <v>814</v>
      </c>
      <c r="D49" s="88" t="s">
        <v>10</v>
      </c>
      <c r="E49" s="35">
        <f>'02_S.R.R.E._C.'!E27</f>
        <v>1495.0499999999997</v>
      </c>
      <c r="F49" s="212">
        <v>28.47</v>
      </c>
      <c r="G49" s="573">
        <f>ROUND($F49*E49,2)</f>
        <v>42564.07</v>
      </c>
      <c r="H49" s="35"/>
      <c r="I49" s="518">
        <f t="shared" si="109"/>
        <v>0</v>
      </c>
      <c r="J49" s="574">
        <f>ROUND($F49*H49,2)</f>
        <v>0</v>
      </c>
      <c r="K49" s="35"/>
      <c r="L49" s="518">
        <f t="shared" si="110"/>
        <v>0</v>
      </c>
      <c r="M49" s="574">
        <f>ROUND($F49*K49,2)</f>
        <v>0</v>
      </c>
      <c r="N49" s="35">
        <f>$E49*$N$34/$E$34</f>
        <v>93.440624999999969</v>
      </c>
      <c r="O49" s="518">
        <f t="shared" si="111"/>
        <v>6.25E-2</v>
      </c>
      <c r="P49" s="574">
        <f>ROUND($F49*N49,2)</f>
        <v>2660.25</v>
      </c>
      <c r="Q49" s="35">
        <f>$E49*$N$34/$E$34</f>
        <v>93.440624999999969</v>
      </c>
      <c r="R49" s="518">
        <f t="shared" si="112"/>
        <v>6.25E-2</v>
      </c>
      <c r="S49" s="574">
        <f>ROUND($F49*Q49,2)</f>
        <v>2660.25</v>
      </c>
      <c r="T49" s="35">
        <f>$E49*$N$34/$E$34</f>
        <v>93.440624999999969</v>
      </c>
      <c r="U49" s="518">
        <f t="shared" si="113"/>
        <v>6.25E-2</v>
      </c>
      <c r="V49" s="574">
        <f>ROUND($F49*T49,2)</f>
        <v>2660.25</v>
      </c>
      <c r="W49" s="35">
        <f>$E49*$N$34/$E$34</f>
        <v>93.440624999999969</v>
      </c>
      <c r="X49" s="518">
        <f t="shared" si="114"/>
        <v>6.25E-2</v>
      </c>
      <c r="Y49" s="574">
        <f>ROUND($F49*W49,2)</f>
        <v>2660.25</v>
      </c>
      <c r="Z49" s="35">
        <f>$E49*$N$34/$E$34</f>
        <v>93.440624999999969</v>
      </c>
      <c r="AA49" s="518">
        <f t="shared" si="115"/>
        <v>6.25E-2</v>
      </c>
      <c r="AB49" s="574">
        <f>ROUND($F49*Z49,2)</f>
        <v>2660.25</v>
      </c>
      <c r="AC49" s="35">
        <f>$E49*$N$34/$E$34</f>
        <v>93.440624999999969</v>
      </c>
      <c r="AD49" s="518">
        <f t="shared" si="116"/>
        <v>6.25E-2</v>
      </c>
      <c r="AE49" s="574">
        <f>ROUND($F49*AC49,2)</f>
        <v>2660.25</v>
      </c>
      <c r="AF49" s="35">
        <f>$E49*$N$34/$E$34</f>
        <v>93.440624999999969</v>
      </c>
      <c r="AG49" s="518">
        <f t="shared" si="117"/>
        <v>6.25E-2</v>
      </c>
      <c r="AH49" s="574">
        <f>ROUND($F49*AF49,2)</f>
        <v>2660.25</v>
      </c>
      <c r="AI49" s="35">
        <f>$E49*$N$34/$E$34</f>
        <v>93.440624999999969</v>
      </c>
      <c r="AJ49" s="518">
        <f t="shared" si="118"/>
        <v>6.25E-2</v>
      </c>
      <c r="AK49" s="574">
        <f>ROUND($F49*AI49,2)</f>
        <v>2660.25</v>
      </c>
      <c r="AL49" s="35">
        <f>$E49*$N$34/$E$34</f>
        <v>93.440624999999969</v>
      </c>
      <c r="AM49" s="518">
        <f t="shared" si="119"/>
        <v>6.25E-2</v>
      </c>
      <c r="AN49" s="574">
        <f>ROUND($F49*AL49,2)</f>
        <v>2660.25</v>
      </c>
      <c r="AO49" s="35">
        <f>$E49*$N$34/$E$34</f>
        <v>93.440624999999969</v>
      </c>
      <c r="AP49" s="518">
        <f t="shared" si="120"/>
        <v>6.25E-2</v>
      </c>
      <c r="AQ49" s="574">
        <f>ROUND($F49*AO49,2)</f>
        <v>2660.25</v>
      </c>
      <c r="AR49" s="35">
        <f>$E49*$N$34/$E$34</f>
        <v>93.440624999999969</v>
      </c>
      <c r="AS49" s="518">
        <f t="shared" si="121"/>
        <v>6.25E-2</v>
      </c>
      <c r="AT49" s="574">
        <f>ROUND($F49*AR49,2)</f>
        <v>2660.25</v>
      </c>
      <c r="AU49" s="35">
        <f>$E49*$N$34/$E$34</f>
        <v>93.440624999999969</v>
      </c>
      <c r="AV49" s="518">
        <f t="shared" si="122"/>
        <v>6.25E-2</v>
      </c>
      <c r="AW49" s="574">
        <f>ROUND($F49*AU49,2)</f>
        <v>2660.25</v>
      </c>
      <c r="AX49" s="35">
        <f>$E49*$N$34/$E$34</f>
        <v>93.440624999999969</v>
      </c>
      <c r="AY49" s="518">
        <f t="shared" si="123"/>
        <v>6.25E-2</v>
      </c>
      <c r="AZ49" s="574">
        <f>ROUND($F49*AX49,2)</f>
        <v>2660.25</v>
      </c>
      <c r="BA49" s="35">
        <f>$E49*$N$34/$E$34</f>
        <v>93.440624999999969</v>
      </c>
      <c r="BB49" s="518">
        <f t="shared" si="124"/>
        <v>6.25E-2</v>
      </c>
      <c r="BC49" s="574">
        <f>ROUND($F49*BA49,2)</f>
        <v>2660.25</v>
      </c>
      <c r="BD49" s="35">
        <f>$E49*$N$34/$E$34</f>
        <v>93.440624999999969</v>
      </c>
      <c r="BE49" s="518">
        <f t="shared" si="125"/>
        <v>6.25E-2</v>
      </c>
      <c r="BF49" s="574">
        <f>ROUND($F49*BD49,2)</f>
        <v>2660.25</v>
      </c>
      <c r="BG49" s="35">
        <f>$E49*$N$34/$E$34</f>
        <v>93.440624999999969</v>
      </c>
      <c r="BH49" s="518">
        <f t="shared" si="126"/>
        <v>6.25E-2</v>
      </c>
      <c r="BI49" s="574">
        <f>ROUND($F49*BG49,2)</f>
        <v>2660.25</v>
      </c>
      <c r="BJ49" s="35"/>
      <c r="BK49" s="518">
        <f t="shared" si="127"/>
        <v>0</v>
      </c>
      <c r="BL49" s="574">
        <f>ROUND($F49*BJ49,2)</f>
        <v>0</v>
      </c>
      <c r="BM49" s="35"/>
      <c r="BN49" s="518">
        <f t="shared" si="128"/>
        <v>0</v>
      </c>
      <c r="BO49" s="574">
        <f>ROUND($F49*BM49,2)</f>
        <v>0</v>
      </c>
      <c r="BP49" s="495">
        <f t="shared" si="129"/>
        <v>1</v>
      </c>
      <c r="BQ49" s="575">
        <f t="shared" si="130"/>
        <v>42564</v>
      </c>
      <c r="BR49" s="584">
        <f t="shared" si="131"/>
        <v>-6.9999999999708962E-2</v>
      </c>
      <c r="BT49" s="5"/>
      <c r="BU49" s="5"/>
      <c r="BV49" s="5"/>
    </row>
    <row r="50" spans="1:74" ht="25.5" hidden="1" outlineLevel="2" x14ac:dyDescent="0.25">
      <c r="A50" s="45" t="s">
        <v>414</v>
      </c>
      <c r="B50" s="209" t="s">
        <v>815</v>
      </c>
      <c r="C50" s="22" t="s">
        <v>816</v>
      </c>
      <c r="D50" s="23" t="s">
        <v>10</v>
      </c>
      <c r="E50" s="12">
        <f>'02_S.R.R.E._C.'!E28</f>
        <v>464.96</v>
      </c>
      <c r="F50" s="130">
        <v>40.67</v>
      </c>
      <c r="G50" s="544">
        <f>ROUND($F50*E50,2)</f>
        <v>18909.919999999998</v>
      </c>
      <c r="H50" s="12"/>
      <c r="I50" s="519">
        <f t="shared" si="109"/>
        <v>0</v>
      </c>
      <c r="J50" s="520">
        <f>ROUND($F50*H50,2)</f>
        <v>0</v>
      </c>
      <c r="K50" s="12"/>
      <c r="L50" s="519">
        <f t="shared" si="110"/>
        <v>0</v>
      </c>
      <c r="M50" s="520">
        <f>ROUND($F50*K50,2)</f>
        <v>0</v>
      </c>
      <c r="N50" s="12">
        <f>$E50*$N$34/$E$34</f>
        <v>29.06</v>
      </c>
      <c r="O50" s="519">
        <f t="shared" si="111"/>
        <v>6.25E-2</v>
      </c>
      <c r="P50" s="520">
        <f>ROUND($F50*N50,2)</f>
        <v>1181.8699999999999</v>
      </c>
      <c r="Q50" s="12">
        <f>$E50*$N$34/$E$34</f>
        <v>29.06</v>
      </c>
      <c r="R50" s="519">
        <f t="shared" si="112"/>
        <v>6.25E-2</v>
      </c>
      <c r="S50" s="520">
        <f>ROUND($F50*Q50,2)</f>
        <v>1181.8699999999999</v>
      </c>
      <c r="T50" s="12">
        <f>$E50*$N$34/$E$34</f>
        <v>29.06</v>
      </c>
      <c r="U50" s="519">
        <f t="shared" si="113"/>
        <v>6.25E-2</v>
      </c>
      <c r="V50" s="520">
        <f>ROUND($F50*T50,2)</f>
        <v>1181.8699999999999</v>
      </c>
      <c r="W50" s="12">
        <f>$E50*$N$34/$E$34</f>
        <v>29.06</v>
      </c>
      <c r="X50" s="519">
        <f t="shared" si="114"/>
        <v>6.25E-2</v>
      </c>
      <c r="Y50" s="520">
        <f>ROUND($F50*W50,2)</f>
        <v>1181.8699999999999</v>
      </c>
      <c r="Z50" s="12">
        <f>$E50*$N$34/$E$34</f>
        <v>29.06</v>
      </c>
      <c r="AA50" s="519">
        <f t="shared" si="115"/>
        <v>6.25E-2</v>
      </c>
      <c r="AB50" s="520">
        <f>ROUND($F50*Z50,2)</f>
        <v>1181.8699999999999</v>
      </c>
      <c r="AC50" s="12">
        <f>$E50*$N$34/$E$34</f>
        <v>29.06</v>
      </c>
      <c r="AD50" s="519">
        <f t="shared" si="116"/>
        <v>6.25E-2</v>
      </c>
      <c r="AE50" s="520">
        <f>ROUND($F50*AC50,2)</f>
        <v>1181.8699999999999</v>
      </c>
      <c r="AF50" s="12">
        <f>$E50*$N$34/$E$34</f>
        <v>29.06</v>
      </c>
      <c r="AG50" s="519">
        <f t="shared" si="117"/>
        <v>6.25E-2</v>
      </c>
      <c r="AH50" s="520">
        <f>ROUND($F50*AF50,2)</f>
        <v>1181.8699999999999</v>
      </c>
      <c r="AI50" s="12">
        <f>$E50*$N$34/$E$34</f>
        <v>29.06</v>
      </c>
      <c r="AJ50" s="519">
        <f t="shared" si="118"/>
        <v>6.25E-2</v>
      </c>
      <c r="AK50" s="520">
        <f>ROUND($F50*AI50,2)</f>
        <v>1181.8699999999999</v>
      </c>
      <c r="AL50" s="12">
        <f>$E50*$N$34/$E$34</f>
        <v>29.06</v>
      </c>
      <c r="AM50" s="519">
        <f t="shared" si="119"/>
        <v>6.25E-2</v>
      </c>
      <c r="AN50" s="520">
        <f>ROUND($F50*AL50,2)</f>
        <v>1181.8699999999999</v>
      </c>
      <c r="AO50" s="12">
        <f>$E50*$N$34/$E$34</f>
        <v>29.06</v>
      </c>
      <c r="AP50" s="519">
        <f t="shared" si="120"/>
        <v>6.25E-2</v>
      </c>
      <c r="AQ50" s="520">
        <f>ROUND($F50*AO50,2)</f>
        <v>1181.8699999999999</v>
      </c>
      <c r="AR50" s="12">
        <f>$E50*$N$34/$E$34</f>
        <v>29.06</v>
      </c>
      <c r="AS50" s="519">
        <f t="shared" si="121"/>
        <v>6.25E-2</v>
      </c>
      <c r="AT50" s="520">
        <f>ROUND($F50*AR50,2)</f>
        <v>1181.8699999999999</v>
      </c>
      <c r="AU50" s="12">
        <f>$E50*$N$34/$E$34</f>
        <v>29.06</v>
      </c>
      <c r="AV50" s="519">
        <f t="shared" si="122"/>
        <v>6.25E-2</v>
      </c>
      <c r="AW50" s="520">
        <f>ROUND($F50*AU50,2)</f>
        <v>1181.8699999999999</v>
      </c>
      <c r="AX50" s="12">
        <f>$E50*$N$34/$E$34</f>
        <v>29.06</v>
      </c>
      <c r="AY50" s="519">
        <f t="shared" si="123"/>
        <v>6.25E-2</v>
      </c>
      <c r="AZ50" s="520">
        <f>ROUND($F50*AX50,2)</f>
        <v>1181.8699999999999</v>
      </c>
      <c r="BA50" s="12">
        <f>$E50*$N$34/$E$34</f>
        <v>29.06</v>
      </c>
      <c r="BB50" s="519">
        <f t="shared" si="124"/>
        <v>6.25E-2</v>
      </c>
      <c r="BC50" s="520">
        <f>ROUND($F50*BA50,2)</f>
        <v>1181.8699999999999</v>
      </c>
      <c r="BD50" s="12">
        <f>$E50*$N$34/$E$34</f>
        <v>29.06</v>
      </c>
      <c r="BE50" s="519">
        <f t="shared" si="125"/>
        <v>6.25E-2</v>
      </c>
      <c r="BF50" s="520">
        <f>ROUND($F50*BD50,2)</f>
        <v>1181.8699999999999</v>
      </c>
      <c r="BG50" s="12">
        <f>$E50*$N$34/$E$34</f>
        <v>29.06</v>
      </c>
      <c r="BH50" s="519">
        <f t="shared" si="126"/>
        <v>6.25E-2</v>
      </c>
      <c r="BI50" s="520">
        <f>ROUND($F50*BG50,2)</f>
        <v>1181.8699999999999</v>
      </c>
      <c r="BJ50" s="12"/>
      <c r="BK50" s="519">
        <f t="shared" si="127"/>
        <v>0</v>
      </c>
      <c r="BL50" s="520">
        <f>ROUND($F50*BJ50,2)</f>
        <v>0</v>
      </c>
      <c r="BM50" s="12"/>
      <c r="BN50" s="519">
        <f t="shared" si="128"/>
        <v>0</v>
      </c>
      <c r="BO50" s="520">
        <f>ROUND($F50*BM50,2)</f>
        <v>0</v>
      </c>
      <c r="BP50" s="490">
        <f t="shared" si="129"/>
        <v>1</v>
      </c>
      <c r="BQ50" s="534">
        <f t="shared" si="130"/>
        <v>18909.919999999998</v>
      </c>
      <c r="BR50" s="542">
        <f t="shared" si="131"/>
        <v>0</v>
      </c>
      <c r="BT50" s="5"/>
      <c r="BU50" s="5"/>
      <c r="BV50" s="5"/>
    </row>
    <row r="51" spans="1:74" ht="25.5" hidden="1" outlineLevel="2" x14ac:dyDescent="0.25">
      <c r="A51" s="45" t="s">
        <v>998</v>
      </c>
      <c r="B51" s="209" t="s">
        <v>817</v>
      </c>
      <c r="C51" s="22" t="s">
        <v>818</v>
      </c>
      <c r="D51" s="23" t="s">
        <v>10</v>
      </c>
      <c r="E51" s="12">
        <f>'02_S.R.R.E._C.'!E29</f>
        <v>16.95</v>
      </c>
      <c r="F51" s="130">
        <v>48.8</v>
      </c>
      <c r="G51" s="544">
        <f>ROUND($F51*E51,2)</f>
        <v>827.16</v>
      </c>
      <c r="H51" s="33"/>
      <c r="I51" s="519">
        <f t="shared" si="109"/>
        <v>0</v>
      </c>
      <c r="J51" s="520">
        <f>ROUND($F51*H51,2)</f>
        <v>0</v>
      </c>
      <c r="K51" s="33"/>
      <c r="L51" s="519">
        <f t="shared" si="110"/>
        <v>0</v>
      </c>
      <c r="M51" s="520">
        <f>ROUND($F51*K51,2)</f>
        <v>0</v>
      </c>
      <c r="N51" s="199">
        <f>$E51*$N$34/$E$34</f>
        <v>1.059375</v>
      </c>
      <c r="O51" s="519">
        <f t="shared" si="111"/>
        <v>6.2503000000000003E-2</v>
      </c>
      <c r="P51" s="520">
        <f>ROUND($F51*N51,2)</f>
        <v>51.7</v>
      </c>
      <c r="Q51" s="33">
        <f>$E51*$N$34/$E$34</f>
        <v>1.059375</v>
      </c>
      <c r="R51" s="519">
        <f t="shared" si="112"/>
        <v>6.2503000000000003E-2</v>
      </c>
      <c r="S51" s="520">
        <f>ROUND($F51*Q51,2)</f>
        <v>51.7</v>
      </c>
      <c r="T51" s="33">
        <f>$E51*$N$34/$E$34</f>
        <v>1.059375</v>
      </c>
      <c r="U51" s="519">
        <f t="shared" si="113"/>
        <v>6.2503000000000003E-2</v>
      </c>
      <c r="V51" s="520">
        <f>ROUND($F51*T51,2)</f>
        <v>51.7</v>
      </c>
      <c r="W51" s="33">
        <f>$E51*$N$34/$E$34</f>
        <v>1.059375</v>
      </c>
      <c r="X51" s="519">
        <f t="shared" si="114"/>
        <v>6.2503000000000003E-2</v>
      </c>
      <c r="Y51" s="520">
        <f>ROUND($F51*W51,2)</f>
        <v>51.7</v>
      </c>
      <c r="Z51" s="33">
        <f>$E51*$N$34/$E$34</f>
        <v>1.059375</v>
      </c>
      <c r="AA51" s="519">
        <f t="shared" si="115"/>
        <v>6.2503000000000003E-2</v>
      </c>
      <c r="AB51" s="520">
        <f>ROUND($F51*Z51,2)</f>
        <v>51.7</v>
      </c>
      <c r="AC51" s="33">
        <f>$E51*$N$34/$E$34</f>
        <v>1.059375</v>
      </c>
      <c r="AD51" s="519">
        <f t="shared" si="116"/>
        <v>6.2503000000000003E-2</v>
      </c>
      <c r="AE51" s="520">
        <f>ROUND($F51*AC51,2)</f>
        <v>51.7</v>
      </c>
      <c r="AF51" s="33">
        <f>$E51*$N$34/$E$34</f>
        <v>1.059375</v>
      </c>
      <c r="AG51" s="519">
        <f t="shared" si="117"/>
        <v>6.2503000000000003E-2</v>
      </c>
      <c r="AH51" s="520">
        <f>ROUND($F51*AF51,2)</f>
        <v>51.7</v>
      </c>
      <c r="AI51" s="33">
        <f>$E51*$N$34/$E$34</f>
        <v>1.059375</v>
      </c>
      <c r="AJ51" s="519">
        <f t="shared" si="118"/>
        <v>6.2503000000000003E-2</v>
      </c>
      <c r="AK51" s="520">
        <f>ROUND($F51*AI51,2)</f>
        <v>51.7</v>
      </c>
      <c r="AL51" s="33">
        <f>$E51*$N$34/$E$34</f>
        <v>1.059375</v>
      </c>
      <c r="AM51" s="519">
        <f t="shared" si="119"/>
        <v>6.2503000000000003E-2</v>
      </c>
      <c r="AN51" s="520">
        <f>ROUND($F51*AL51,2)</f>
        <v>51.7</v>
      </c>
      <c r="AO51" s="33">
        <f>$E51*$N$34/$E$34</f>
        <v>1.059375</v>
      </c>
      <c r="AP51" s="519">
        <f t="shared" si="120"/>
        <v>6.2503000000000003E-2</v>
      </c>
      <c r="AQ51" s="520">
        <f>ROUND($F51*AO51,2)</f>
        <v>51.7</v>
      </c>
      <c r="AR51" s="33">
        <f>$E51*$N$34/$E$34</f>
        <v>1.059375</v>
      </c>
      <c r="AS51" s="519">
        <f t="shared" si="121"/>
        <v>6.2503000000000003E-2</v>
      </c>
      <c r="AT51" s="520">
        <f>ROUND($F51*AR51,2)</f>
        <v>51.7</v>
      </c>
      <c r="AU51" s="33">
        <f>$E51*$N$34/$E$34</f>
        <v>1.059375</v>
      </c>
      <c r="AV51" s="519">
        <f t="shared" si="122"/>
        <v>6.2503000000000003E-2</v>
      </c>
      <c r="AW51" s="520">
        <f>ROUND($F51*AU51,2)</f>
        <v>51.7</v>
      </c>
      <c r="AX51" s="33">
        <f>$E51*$N$34/$E$34</f>
        <v>1.059375</v>
      </c>
      <c r="AY51" s="519">
        <f t="shared" si="123"/>
        <v>6.2503000000000003E-2</v>
      </c>
      <c r="AZ51" s="520">
        <f>ROUND($F51*AX51,2)</f>
        <v>51.7</v>
      </c>
      <c r="BA51" s="33">
        <f>$E51*$N$34/$E$34</f>
        <v>1.059375</v>
      </c>
      <c r="BB51" s="519">
        <f t="shared" si="124"/>
        <v>6.2503000000000003E-2</v>
      </c>
      <c r="BC51" s="520">
        <f>ROUND($F51*BA51,2)</f>
        <v>51.7</v>
      </c>
      <c r="BD51" s="33">
        <f>$E51*$N$34/$E$34</f>
        <v>1.059375</v>
      </c>
      <c r="BE51" s="519">
        <f t="shared" si="125"/>
        <v>6.2503000000000003E-2</v>
      </c>
      <c r="BF51" s="520">
        <f>ROUND($F51*BD51,2)</f>
        <v>51.7</v>
      </c>
      <c r="BG51" s="33">
        <f>$E51*$N$34/$E$34</f>
        <v>1.059375</v>
      </c>
      <c r="BH51" s="519">
        <f t="shared" si="126"/>
        <v>6.2503000000000003E-2</v>
      </c>
      <c r="BI51" s="520">
        <f>ROUND($F51*BG51,2)</f>
        <v>51.7</v>
      </c>
      <c r="BJ51" s="33"/>
      <c r="BK51" s="519">
        <f t="shared" si="127"/>
        <v>0</v>
      </c>
      <c r="BL51" s="520">
        <f>ROUND($F51*BJ51,2)</f>
        <v>0</v>
      </c>
      <c r="BM51" s="33"/>
      <c r="BN51" s="519">
        <f t="shared" si="128"/>
        <v>0</v>
      </c>
      <c r="BO51" s="520">
        <f>ROUND($F51*BM51,2)</f>
        <v>0</v>
      </c>
      <c r="BP51" s="490">
        <f t="shared" si="129"/>
        <v>1</v>
      </c>
      <c r="BQ51" s="534">
        <f t="shared" si="130"/>
        <v>827.2</v>
      </c>
      <c r="BR51" s="542">
        <f t="shared" si="131"/>
        <v>4.0000000000077307E-2</v>
      </c>
      <c r="BT51" s="5"/>
      <c r="BU51" s="5"/>
      <c r="BV51" s="5"/>
    </row>
    <row r="52" spans="1:74" ht="25.5" hidden="1" outlineLevel="2" x14ac:dyDescent="0.25">
      <c r="A52" s="45" t="s">
        <v>999</v>
      </c>
      <c r="B52" s="209" t="s">
        <v>819</v>
      </c>
      <c r="C52" s="22" t="s">
        <v>820</v>
      </c>
      <c r="D52" s="23" t="s">
        <v>10</v>
      </c>
      <c r="E52" s="12">
        <f>'02_S.R.R.E._C.'!E30</f>
        <v>3072.4</v>
      </c>
      <c r="F52" s="130">
        <v>192.07</v>
      </c>
      <c r="G52" s="544">
        <f>ROUND($F52*E52,2)</f>
        <v>590115.87</v>
      </c>
      <c r="H52" s="33"/>
      <c r="I52" s="519">
        <f t="shared" si="109"/>
        <v>0</v>
      </c>
      <c r="J52" s="520">
        <f>ROUND($F52*H52,2)</f>
        <v>0</v>
      </c>
      <c r="K52" s="33"/>
      <c r="L52" s="519">
        <f t="shared" si="110"/>
        <v>0</v>
      </c>
      <c r="M52" s="520">
        <f>ROUND($F52*K52,2)</f>
        <v>0</v>
      </c>
      <c r="N52" s="199">
        <f>$E52*$N$34/$E$34</f>
        <v>192.02500000000001</v>
      </c>
      <c r="O52" s="519">
        <f t="shared" si="111"/>
        <v>6.25E-2</v>
      </c>
      <c r="P52" s="520">
        <f>ROUND($F52*N52,2)</f>
        <v>36882.239999999998</v>
      </c>
      <c r="Q52" s="33">
        <f>$E52*$N$34/$E$34</f>
        <v>192.02500000000001</v>
      </c>
      <c r="R52" s="519">
        <f t="shared" si="112"/>
        <v>6.25E-2</v>
      </c>
      <c r="S52" s="520">
        <f>ROUND($F52*Q52,2)</f>
        <v>36882.239999999998</v>
      </c>
      <c r="T52" s="33">
        <f>$E52*$N$34/$E$34</f>
        <v>192.02500000000001</v>
      </c>
      <c r="U52" s="519">
        <f t="shared" si="113"/>
        <v>6.25E-2</v>
      </c>
      <c r="V52" s="520">
        <f>ROUND($F52*T52,2)</f>
        <v>36882.239999999998</v>
      </c>
      <c r="W52" s="33">
        <f>$E52*$N$34/$E$34</f>
        <v>192.02500000000001</v>
      </c>
      <c r="X52" s="519">
        <f t="shared" si="114"/>
        <v>6.25E-2</v>
      </c>
      <c r="Y52" s="520">
        <f>ROUND($F52*W52,2)</f>
        <v>36882.239999999998</v>
      </c>
      <c r="Z52" s="33">
        <f>$E52*$N$34/$E$34</f>
        <v>192.02500000000001</v>
      </c>
      <c r="AA52" s="519">
        <f t="shared" si="115"/>
        <v>6.25E-2</v>
      </c>
      <c r="AB52" s="520">
        <f>ROUND($F52*Z52,2)</f>
        <v>36882.239999999998</v>
      </c>
      <c r="AC52" s="33">
        <f>$E52*$N$34/$E$34</f>
        <v>192.02500000000001</v>
      </c>
      <c r="AD52" s="519">
        <f t="shared" si="116"/>
        <v>6.25E-2</v>
      </c>
      <c r="AE52" s="520">
        <f>ROUND($F52*AC52,2)</f>
        <v>36882.239999999998</v>
      </c>
      <c r="AF52" s="33">
        <f>$E52*$N$34/$E$34</f>
        <v>192.02500000000001</v>
      </c>
      <c r="AG52" s="519">
        <f t="shared" si="117"/>
        <v>6.25E-2</v>
      </c>
      <c r="AH52" s="520">
        <f>ROUND($F52*AF52,2)</f>
        <v>36882.239999999998</v>
      </c>
      <c r="AI52" s="33">
        <f>$E52*$N$34/$E$34</f>
        <v>192.02500000000001</v>
      </c>
      <c r="AJ52" s="519">
        <f t="shared" si="118"/>
        <v>6.25E-2</v>
      </c>
      <c r="AK52" s="520">
        <f>ROUND($F52*AI52,2)</f>
        <v>36882.239999999998</v>
      </c>
      <c r="AL52" s="33">
        <f>$E52*$N$34/$E$34</f>
        <v>192.02500000000001</v>
      </c>
      <c r="AM52" s="519">
        <f t="shared" si="119"/>
        <v>6.25E-2</v>
      </c>
      <c r="AN52" s="520">
        <f>ROUND($F52*AL52,2)</f>
        <v>36882.239999999998</v>
      </c>
      <c r="AO52" s="33">
        <f>$E52*$N$34/$E$34</f>
        <v>192.02500000000001</v>
      </c>
      <c r="AP52" s="519">
        <f t="shared" si="120"/>
        <v>6.25E-2</v>
      </c>
      <c r="AQ52" s="520">
        <f>ROUND($F52*AO52,2)</f>
        <v>36882.239999999998</v>
      </c>
      <c r="AR52" s="33">
        <f>$E52*$N$34/$E$34</f>
        <v>192.02500000000001</v>
      </c>
      <c r="AS52" s="519">
        <f t="shared" si="121"/>
        <v>6.25E-2</v>
      </c>
      <c r="AT52" s="520">
        <f>ROUND($F52*AR52,2)</f>
        <v>36882.239999999998</v>
      </c>
      <c r="AU52" s="33">
        <f>$E52*$N$34/$E$34</f>
        <v>192.02500000000001</v>
      </c>
      <c r="AV52" s="519">
        <f t="shared" si="122"/>
        <v>6.25E-2</v>
      </c>
      <c r="AW52" s="520">
        <f>ROUND($F52*AU52,2)</f>
        <v>36882.239999999998</v>
      </c>
      <c r="AX52" s="33">
        <f>$E52*$N$34/$E$34</f>
        <v>192.02500000000001</v>
      </c>
      <c r="AY52" s="519">
        <f t="shared" si="123"/>
        <v>6.25E-2</v>
      </c>
      <c r="AZ52" s="520">
        <f>ROUND($F52*AX52,2)</f>
        <v>36882.239999999998</v>
      </c>
      <c r="BA52" s="33">
        <f>$E52*$N$34/$E$34</f>
        <v>192.02500000000001</v>
      </c>
      <c r="BB52" s="519">
        <f t="shared" si="124"/>
        <v>6.25E-2</v>
      </c>
      <c r="BC52" s="520">
        <f>ROUND($F52*BA52,2)</f>
        <v>36882.239999999998</v>
      </c>
      <c r="BD52" s="33">
        <f>$E52*$N$34/$E$34</f>
        <v>192.02500000000001</v>
      </c>
      <c r="BE52" s="519">
        <f t="shared" si="125"/>
        <v>6.25E-2</v>
      </c>
      <c r="BF52" s="520">
        <f>ROUND($F52*BD52,2)</f>
        <v>36882.239999999998</v>
      </c>
      <c r="BG52" s="33">
        <f>$E52*$N$34/$E$34</f>
        <v>192.02500000000001</v>
      </c>
      <c r="BH52" s="519">
        <f t="shared" si="126"/>
        <v>6.25E-2</v>
      </c>
      <c r="BI52" s="520">
        <f>ROUND($F52*BG52,2)</f>
        <v>36882.239999999998</v>
      </c>
      <c r="BJ52" s="33"/>
      <c r="BK52" s="519">
        <f t="shared" si="127"/>
        <v>0</v>
      </c>
      <c r="BL52" s="520">
        <f>ROUND($F52*BJ52,2)</f>
        <v>0</v>
      </c>
      <c r="BM52" s="33"/>
      <c r="BN52" s="519">
        <f t="shared" si="128"/>
        <v>0</v>
      </c>
      <c r="BO52" s="520">
        <f>ROUND($F52*BM52,2)</f>
        <v>0</v>
      </c>
      <c r="BP52" s="490">
        <f t="shared" si="129"/>
        <v>1</v>
      </c>
      <c r="BQ52" s="534">
        <f t="shared" si="130"/>
        <v>590115.83999999997</v>
      </c>
      <c r="BR52" s="542">
        <f t="shared" si="131"/>
        <v>-3.0000000027939677E-2</v>
      </c>
      <c r="BT52" s="5"/>
      <c r="BU52" s="5"/>
      <c r="BV52" s="5"/>
    </row>
    <row r="53" spans="1:74" ht="25.5" hidden="1" outlineLevel="2" x14ac:dyDescent="0.25">
      <c r="A53" s="45" t="s">
        <v>1000</v>
      </c>
      <c r="B53" s="209" t="s">
        <v>821</v>
      </c>
      <c r="C53" s="22" t="s">
        <v>822</v>
      </c>
      <c r="D53" s="23" t="s">
        <v>10</v>
      </c>
      <c r="E53" s="12">
        <f>'02_S.R.R.E._C.'!E31</f>
        <v>318.02</v>
      </c>
      <c r="F53" s="130">
        <v>204.28</v>
      </c>
      <c r="G53" s="544">
        <f>ROUND($F53*E53,2)</f>
        <v>64965.13</v>
      </c>
      <c r="H53" s="12"/>
      <c r="I53" s="519">
        <f t="shared" si="109"/>
        <v>0</v>
      </c>
      <c r="J53" s="520">
        <f>ROUND($F53*H53,2)</f>
        <v>0</v>
      </c>
      <c r="K53" s="12"/>
      <c r="L53" s="519">
        <f t="shared" si="110"/>
        <v>0</v>
      </c>
      <c r="M53" s="520">
        <f>ROUND($F53*K53,2)</f>
        <v>0</v>
      </c>
      <c r="N53" s="12">
        <f>$E53*$N$34/$E$34</f>
        <v>19.876249999999999</v>
      </c>
      <c r="O53" s="519">
        <f t="shared" si="111"/>
        <v>6.25E-2</v>
      </c>
      <c r="P53" s="520">
        <f>ROUND($F53*N53,2)</f>
        <v>4060.32</v>
      </c>
      <c r="Q53" s="12">
        <f>$E53*$N$34/$E$34</f>
        <v>19.876249999999999</v>
      </c>
      <c r="R53" s="519">
        <f t="shared" si="112"/>
        <v>6.25E-2</v>
      </c>
      <c r="S53" s="520">
        <f>ROUND($F53*Q53,2)</f>
        <v>4060.32</v>
      </c>
      <c r="T53" s="12">
        <f>$E53*$N$34/$E$34</f>
        <v>19.876249999999999</v>
      </c>
      <c r="U53" s="519">
        <f t="shared" si="113"/>
        <v>6.25E-2</v>
      </c>
      <c r="V53" s="520">
        <f>ROUND($F53*T53,2)</f>
        <v>4060.32</v>
      </c>
      <c r="W53" s="12">
        <f>$E53*$N$34/$E$34</f>
        <v>19.876249999999999</v>
      </c>
      <c r="X53" s="519">
        <f t="shared" si="114"/>
        <v>6.25E-2</v>
      </c>
      <c r="Y53" s="520">
        <f>ROUND($F53*W53,2)</f>
        <v>4060.32</v>
      </c>
      <c r="Z53" s="12">
        <f>$E53*$N$34/$E$34</f>
        <v>19.876249999999999</v>
      </c>
      <c r="AA53" s="519">
        <f t="shared" si="115"/>
        <v>6.25E-2</v>
      </c>
      <c r="AB53" s="520">
        <f>ROUND($F53*Z53,2)</f>
        <v>4060.32</v>
      </c>
      <c r="AC53" s="12">
        <f>$E53*$N$34/$E$34</f>
        <v>19.876249999999999</v>
      </c>
      <c r="AD53" s="519">
        <f t="shared" si="116"/>
        <v>6.25E-2</v>
      </c>
      <c r="AE53" s="520">
        <f>ROUND($F53*AC53,2)</f>
        <v>4060.32</v>
      </c>
      <c r="AF53" s="12">
        <f>$E53*$N$34/$E$34</f>
        <v>19.876249999999999</v>
      </c>
      <c r="AG53" s="519">
        <f t="shared" si="117"/>
        <v>6.25E-2</v>
      </c>
      <c r="AH53" s="520">
        <f>ROUND($F53*AF53,2)</f>
        <v>4060.32</v>
      </c>
      <c r="AI53" s="12">
        <f>$E53*$N$34/$E$34</f>
        <v>19.876249999999999</v>
      </c>
      <c r="AJ53" s="519">
        <f t="shared" si="118"/>
        <v>6.25E-2</v>
      </c>
      <c r="AK53" s="520">
        <f>ROUND($F53*AI53,2)</f>
        <v>4060.32</v>
      </c>
      <c r="AL53" s="12">
        <f>$E53*$N$34/$E$34</f>
        <v>19.876249999999999</v>
      </c>
      <c r="AM53" s="519">
        <f t="shared" si="119"/>
        <v>6.25E-2</v>
      </c>
      <c r="AN53" s="520">
        <f>ROUND($F53*AL53,2)</f>
        <v>4060.32</v>
      </c>
      <c r="AO53" s="12">
        <f>$E53*$N$34/$E$34</f>
        <v>19.876249999999999</v>
      </c>
      <c r="AP53" s="519">
        <f t="shared" si="120"/>
        <v>6.25E-2</v>
      </c>
      <c r="AQ53" s="520">
        <f>ROUND($F53*AO53,2)</f>
        <v>4060.32</v>
      </c>
      <c r="AR53" s="12">
        <f>$E53*$N$34/$E$34</f>
        <v>19.876249999999999</v>
      </c>
      <c r="AS53" s="519">
        <f t="shared" si="121"/>
        <v>6.25E-2</v>
      </c>
      <c r="AT53" s="520">
        <f>ROUND($F53*AR53,2)</f>
        <v>4060.32</v>
      </c>
      <c r="AU53" s="12">
        <f>$E53*$N$34/$E$34</f>
        <v>19.876249999999999</v>
      </c>
      <c r="AV53" s="519">
        <f t="shared" si="122"/>
        <v>6.25E-2</v>
      </c>
      <c r="AW53" s="520">
        <f>ROUND($F53*AU53,2)</f>
        <v>4060.32</v>
      </c>
      <c r="AX53" s="12">
        <f>$E53*$N$34/$E$34</f>
        <v>19.876249999999999</v>
      </c>
      <c r="AY53" s="519">
        <f t="shared" si="123"/>
        <v>6.25E-2</v>
      </c>
      <c r="AZ53" s="520">
        <f>ROUND($F53*AX53,2)</f>
        <v>4060.32</v>
      </c>
      <c r="BA53" s="12">
        <f>$E53*$N$34/$E$34</f>
        <v>19.876249999999999</v>
      </c>
      <c r="BB53" s="519">
        <f t="shared" si="124"/>
        <v>6.25E-2</v>
      </c>
      <c r="BC53" s="520">
        <f>ROUND($F53*BA53,2)</f>
        <v>4060.32</v>
      </c>
      <c r="BD53" s="12">
        <f>$E53*$N$34/$E$34</f>
        <v>19.876249999999999</v>
      </c>
      <c r="BE53" s="519">
        <f t="shared" si="125"/>
        <v>6.25E-2</v>
      </c>
      <c r="BF53" s="520">
        <f>ROUND($F53*BD53,2)</f>
        <v>4060.32</v>
      </c>
      <c r="BG53" s="12">
        <f>$E53*$N$34/$E$34</f>
        <v>19.876249999999999</v>
      </c>
      <c r="BH53" s="519">
        <f t="shared" si="126"/>
        <v>6.25E-2</v>
      </c>
      <c r="BI53" s="520">
        <f>ROUND($F53*BG53,2)</f>
        <v>4060.32</v>
      </c>
      <c r="BJ53" s="12"/>
      <c r="BK53" s="519">
        <f t="shared" si="127"/>
        <v>0</v>
      </c>
      <c r="BL53" s="520">
        <f>ROUND($F53*BJ53,2)</f>
        <v>0</v>
      </c>
      <c r="BM53" s="12"/>
      <c r="BN53" s="519">
        <f t="shared" si="128"/>
        <v>0</v>
      </c>
      <c r="BO53" s="520">
        <f>ROUND($F53*BM53,2)</f>
        <v>0</v>
      </c>
      <c r="BP53" s="490">
        <f t="shared" si="129"/>
        <v>1</v>
      </c>
      <c r="BQ53" s="534">
        <f t="shared" si="130"/>
        <v>64965.120000000003</v>
      </c>
      <c r="BR53" s="542">
        <f t="shared" si="131"/>
        <v>-9.9999999947613105E-3</v>
      </c>
      <c r="BT53" s="5"/>
      <c r="BU53" s="5"/>
      <c r="BV53" s="5"/>
    </row>
    <row r="54" spans="1:74" hidden="1" outlineLevel="2" x14ac:dyDescent="0.25">
      <c r="A54" s="45"/>
      <c r="B54" s="209"/>
      <c r="C54" s="22"/>
      <c r="D54" s="23"/>
      <c r="E54" s="12"/>
      <c r="F54" s="130"/>
      <c r="G54" s="33"/>
      <c r="H54" s="12"/>
      <c r="I54" s="519"/>
      <c r="J54" s="536"/>
      <c r="K54" s="12"/>
      <c r="L54" s="519"/>
      <c r="M54" s="536"/>
      <c r="N54" s="12"/>
      <c r="O54" s="519"/>
      <c r="P54" s="525"/>
      <c r="Q54" s="12"/>
      <c r="R54" s="519"/>
      <c r="S54" s="536"/>
      <c r="T54" s="12"/>
      <c r="U54" s="519"/>
      <c r="V54" s="536"/>
      <c r="W54" s="12"/>
      <c r="X54" s="519"/>
      <c r="Y54" s="536"/>
      <c r="Z54" s="12"/>
      <c r="AA54" s="519"/>
      <c r="AB54" s="536"/>
      <c r="AC54" s="12"/>
      <c r="AD54" s="519"/>
      <c r="AE54" s="536"/>
      <c r="AF54" s="12"/>
      <c r="AG54" s="519"/>
      <c r="AH54" s="536"/>
      <c r="AI54" s="12"/>
      <c r="AJ54" s="519"/>
      <c r="AK54" s="536"/>
      <c r="AL54" s="12"/>
      <c r="AM54" s="519"/>
      <c r="AN54" s="536"/>
      <c r="AO54" s="12"/>
      <c r="AP54" s="519"/>
      <c r="AQ54" s="536"/>
      <c r="AR54" s="12"/>
      <c r="AS54" s="519"/>
      <c r="AT54" s="536"/>
      <c r="AU54" s="12"/>
      <c r="AV54" s="519"/>
      <c r="AW54" s="536"/>
      <c r="AX54" s="12"/>
      <c r="AY54" s="519"/>
      <c r="AZ54" s="536"/>
      <c r="BA54" s="12"/>
      <c r="BB54" s="519"/>
      <c r="BC54" s="536"/>
      <c r="BD54" s="12"/>
      <c r="BE54" s="519"/>
      <c r="BF54" s="536"/>
      <c r="BG54" s="12"/>
      <c r="BH54" s="519"/>
      <c r="BI54" s="536"/>
      <c r="BJ54" s="12"/>
      <c r="BK54" s="519"/>
      <c r="BL54" s="536"/>
      <c r="BM54" s="12"/>
      <c r="BN54" s="519"/>
      <c r="BO54" s="536"/>
      <c r="BP54" s="490"/>
      <c r="BQ54" s="534"/>
      <c r="BR54" s="542"/>
      <c r="BT54" s="5"/>
      <c r="BU54" s="5"/>
      <c r="BV54" s="5"/>
    </row>
    <row r="55" spans="1:74" hidden="1" outlineLevel="2" x14ac:dyDescent="0.25">
      <c r="A55" s="597" t="s">
        <v>415</v>
      </c>
      <c r="B55" s="598"/>
      <c r="C55" s="539" t="s">
        <v>127</v>
      </c>
      <c r="D55" s="599"/>
      <c r="E55" s="600"/>
      <c r="F55" s="601"/>
      <c r="G55" s="600">
        <f>SUBTOTAL(9,G56:G62)</f>
        <v>1205006.6600000001</v>
      </c>
      <c r="H55" s="600"/>
      <c r="I55" s="605">
        <f t="shared" ref="I55:I62" si="132">ROUND(J55/$G55,6)</f>
        <v>0</v>
      </c>
      <c r="J55" s="538">
        <f>SUBTOTAL(9,J56:J62)</f>
        <v>0</v>
      </c>
      <c r="K55" s="600"/>
      <c r="L55" s="605">
        <f t="shared" ref="L55:L62" si="133">ROUND(M55/$G55,6)</f>
        <v>0</v>
      </c>
      <c r="M55" s="538">
        <f>SUBTOTAL(9,M56:M62)</f>
        <v>0</v>
      </c>
      <c r="N55" s="600"/>
      <c r="O55" s="605">
        <f t="shared" ref="O55:O62" si="134">ROUND(P55/$G55,6)</f>
        <v>6.25E-2</v>
      </c>
      <c r="P55" s="538">
        <f>SUBTOTAL(9,P56:P62)</f>
        <v>75312.930000000008</v>
      </c>
      <c r="Q55" s="600"/>
      <c r="R55" s="605">
        <f t="shared" ref="R55:R62" si="135">ROUND(S55/$G55,6)</f>
        <v>6.25E-2</v>
      </c>
      <c r="S55" s="538">
        <f>SUBTOTAL(9,S56:S62)</f>
        <v>75312.930000000008</v>
      </c>
      <c r="T55" s="600"/>
      <c r="U55" s="605">
        <f t="shared" ref="U55:U62" si="136">ROUND(V55/$G55,6)</f>
        <v>6.25E-2</v>
      </c>
      <c r="V55" s="538">
        <f>SUBTOTAL(9,V56:V62)</f>
        <v>75312.930000000008</v>
      </c>
      <c r="W55" s="600"/>
      <c r="X55" s="605">
        <f t="shared" ref="X55:X62" si="137">ROUND(Y55/$G55,6)</f>
        <v>6.25E-2</v>
      </c>
      <c r="Y55" s="538">
        <f>SUBTOTAL(9,Y56:Y62)</f>
        <v>75312.930000000008</v>
      </c>
      <c r="Z55" s="600"/>
      <c r="AA55" s="605">
        <f t="shared" ref="AA55:AA62" si="138">ROUND(AB55/$G55,6)</f>
        <v>6.25E-2</v>
      </c>
      <c r="AB55" s="538">
        <f>SUBTOTAL(9,AB56:AB62)</f>
        <v>75312.930000000008</v>
      </c>
      <c r="AC55" s="600"/>
      <c r="AD55" s="605">
        <f t="shared" ref="AD55:AD62" si="139">ROUND(AE55/$G55,6)</f>
        <v>6.25E-2</v>
      </c>
      <c r="AE55" s="538">
        <f>SUBTOTAL(9,AE56:AE62)</f>
        <v>75312.930000000008</v>
      </c>
      <c r="AF55" s="600"/>
      <c r="AG55" s="605">
        <f t="shared" ref="AG55:AG62" si="140">ROUND(AH55/$G55,6)</f>
        <v>6.25E-2</v>
      </c>
      <c r="AH55" s="538">
        <f>SUBTOTAL(9,AH56:AH62)</f>
        <v>75312.930000000008</v>
      </c>
      <c r="AI55" s="600"/>
      <c r="AJ55" s="605">
        <f t="shared" ref="AJ55:AJ62" si="141">ROUND(AK55/$G55,6)</f>
        <v>6.25E-2</v>
      </c>
      <c r="AK55" s="538">
        <f>SUBTOTAL(9,AK56:AK62)</f>
        <v>75312.930000000008</v>
      </c>
      <c r="AL55" s="600"/>
      <c r="AM55" s="605">
        <f t="shared" ref="AM55:AM62" si="142">ROUND(AN55/$G55,6)</f>
        <v>6.25E-2</v>
      </c>
      <c r="AN55" s="538">
        <f>SUBTOTAL(9,AN56:AN62)</f>
        <v>75312.930000000008</v>
      </c>
      <c r="AO55" s="600"/>
      <c r="AP55" s="605">
        <f t="shared" ref="AP55:AP62" si="143">ROUND(AQ55/$G55,6)</f>
        <v>6.25E-2</v>
      </c>
      <c r="AQ55" s="538">
        <f>SUBTOTAL(9,AQ56:AQ62)</f>
        <v>75312.930000000008</v>
      </c>
      <c r="AR55" s="600"/>
      <c r="AS55" s="605">
        <f t="shared" ref="AS55:AS62" si="144">ROUND(AT55/$G55,6)</f>
        <v>6.25E-2</v>
      </c>
      <c r="AT55" s="538">
        <f>SUBTOTAL(9,AT56:AT62)</f>
        <v>75312.930000000008</v>
      </c>
      <c r="AU55" s="600"/>
      <c r="AV55" s="605">
        <f t="shared" ref="AV55:AV62" si="145">ROUND(AW55/$G55,6)</f>
        <v>6.25E-2</v>
      </c>
      <c r="AW55" s="538">
        <f>SUBTOTAL(9,AW56:AW62)</f>
        <v>75312.930000000008</v>
      </c>
      <c r="AX55" s="600"/>
      <c r="AY55" s="605">
        <f t="shared" ref="AY55:AY62" si="146">ROUND(AZ55/$G55,6)</f>
        <v>6.25E-2</v>
      </c>
      <c r="AZ55" s="538">
        <f>SUBTOTAL(9,AZ56:AZ62)</f>
        <v>75312.930000000008</v>
      </c>
      <c r="BA55" s="600"/>
      <c r="BB55" s="605">
        <f t="shared" ref="BB55:BB62" si="147">ROUND(BC55/$G55,6)</f>
        <v>6.25E-2</v>
      </c>
      <c r="BC55" s="538">
        <f>SUBTOTAL(9,BC56:BC62)</f>
        <v>75312.930000000008</v>
      </c>
      <c r="BD55" s="600"/>
      <c r="BE55" s="605">
        <f t="shared" ref="BE55:BE62" si="148">ROUND(BF55/$G55,6)</f>
        <v>6.25E-2</v>
      </c>
      <c r="BF55" s="538">
        <f>SUBTOTAL(9,BF56:BF62)</f>
        <v>75312.930000000008</v>
      </c>
      <c r="BG55" s="600"/>
      <c r="BH55" s="605">
        <f t="shared" ref="BH55:BH62" si="149">ROUND(BI55/$G55,6)</f>
        <v>6.25E-2</v>
      </c>
      <c r="BI55" s="538">
        <f>SUBTOTAL(9,BI56:BI62)</f>
        <v>75312.930000000008</v>
      </c>
      <c r="BJ55" s="600"/>
      <c r="BK55" s="605">
        <f t="shared" ref="BK55:BK62" si="150">ROUND(BL55/$G55,6)</f>
        <v>0</v>
      </c>
      <c r="BL55" s="538">
        <f>SUBTOTAL(9,BL56:BL62)</f>
        <v>0</v>
      </c>
      <c r="BM55" s="600"/>
      <c r="BN55" s="605">
        <f t="shared" ref="BN55:BN62" si="151">ROUND(BO55/$G55,6)</f>
        <v>0</v>
      </c>
      <c r="BO55" s="538">
        <f>SUBTOTAL(9,BO56:BO62)</f>
        <v>0</v>
      </c>
      <c r="BP55" s="602">
        <f t="shared" ref="BP55:BP62" si="152">ROUND(BQ55/G55,4)</f>
        <v>1</v>
      </c>
      <c r="BQ55" s="603">
        <f t="shared" ref="BQ55:BQ62" si="153">ROUND(SUMIF(H$10:BO$10,"FINANCEIRO",H55:BO55),2)</f>
        <v>1205006.8799999999</v>
      </c>
      <c r="BR55" s="537">
        <f t="shared" ref="BR55:BR62" si="154">BQ55-G55</f>
        <v>0.21999999973922968</v>
      </c>
      <c r="BT55" s="5"/>
      <c r="BU55" s="5"/>
      <c r="BV55" s="5"/>
    </row>
    <row r="56" spans="1:74" ht="25.5" hidden="1" outlineLevel="2" x14ac:dyDescent="0.25">
      <c r="A56" s="45" t="s">
        <v>416</v>
      </c>
      <c r="B56" s="209" t="s">
        <v>248</v>
      </c>
      <c r="C56" s="22" t="s">
        <v>823</v>
      </c>
      <c r="D56" s="23" t="s">
        <v>10</v>
      </c>
      <c r="E56" s="12">
        <f>'02_S.R.R.E._C.'!E34</f>
        <v>2616.9</v>
      </c>
      <c r="F56" s="130">
        <v>6.7</v>
      </c>
      <c r="G56" s="544">
        <f t="shared" ref="G56:G62" si="155">ROUND($F56*E56,2)</f>
        <v>17533.23</v>
      </c>
      <c r="H56" s="33"/>
      <c r="I56" s="519">
        <f t="shared" si="132"/>
        <v>0</v>
      </c>
      <c r="J56" s="520">
        <f t="shared" ref="J56:J62" si="156">ROUND($F56*H56,2)</f>
        <v>0</v>
      </c>
      <c r="K56" s="33"/>
      <c r="L56" s="519">
        <f t="shared" si="133"/>
        <v>0</v>
      </c>
      <c r="M56" s="520">
        <f t="shared" ref="M56:M62" si="157">ROUND($F56*K56,2)</f>
        <v>0</v>
      </c>
      <c r="N56" s="199">
        <f t="shared" ref="N56:N62" si="158">$E56*$N$34/$E$34</f>
        <v>163.55625000000001</v>
      </c>
      <c r="O56" s="519">
        <f t="shared" si="134"/>
        <v>6.25E-2</v>
      </c>
      <c r="P56" s="520">
        <f t="shared" ref="P56:P62" si="159">ROUND($F56*N56,2)</f>
        <v>1095.83</v>
      </c>
      <c r="Q56" s="33">
        <f t="shared" ref="Q56:Q62" si="160">$E56*$N$34/$E$34</f>
        <v>163.55625000000001</v>
      </c>
      <c r="R56" s="519">
        <f t="shared" si="135"/>
        <v>6.25E-2</v>
      </c>
      <c r="S56" s="520">
        <f t="shared" ref="S56:S62" si="161">ROUND($F56*Q56,2)</f>
        <v>1095.83</v>
      </c>
      <c r="T56" s="33">
        <f t="shared" ref="T56:T62" si="162">$E56*$N$34/$E$34</f>
        <v>163.55625000000001</v>
      </c>
      <c r="U56" s="519">
        <f t="shared" si="136"/>
        <v>6.25E-2</v>
      </c>
      <c r="V56" s="520">
        <f t="shared" ref="V56:V62" si="163">ROUND($F56*T56,2)</f>
        <v>1095.83</v>
      </c>
      <c r="W56" s="33">
        <f t="shared" ref="W56:W62" si="164">$E56*$N$34/$E$34</f>
        <v>163.55625000000001</v>
      </c>
      <c r="X56" s="519">
        <f t="shared" si="137"/>
        <v>6.25E-2</v>
      </c>
      <c r="Y56" s="520">
        <f t="shared" ref="Y56:Y62" si="165">ROUND($F56*W56,2)</f>
        <v>1095.83</v>
      </c>
      <c r="Z56" s="33">
        <f t="shared" ref="Z56:Z62" si="166">$E56*$N$34/$E$34</f>
        <v>163.55625000000001</v>
      </c>
      <c r="AA56" s="519">
        <f t="shared" si="138"/>
        <v>6.25E-2</v>
      </c>
      <c r="AB56" s="520">
        <f t="shared" ref="AB56:AB62" si="167">ROUND($F56*Z56,2)</f>
        <v>1095.83</v>
      </c>
      <c r="AC56" s="33">
        <f t="shared" ref="AC56:AC62" si="168">$E56*$N$34/$E$34</f>
        <v>163.55625000000001</v>
      </c>
      <c r="AD56" s="519">
        <f t="shared" si="139"/>
        <v>6.25E-2</v>
      </c>
      <c r="AE56" s="520">
        <f t="shared" ref="AE56:AE62" si="169">ROUND($F56*AC56,2)</f>
        <v>1095.83</v>
      </c>
      <c r="AF56" s="33">
        <f t="shared" ref="AF56:AF62" si="170">$E56*$N$34/$E$34</f>
        <v>163.55625000000001</v>
      </c>
      <c r="AG56" s="519">
        <f t="shared" si="140"/>
        <v>6.25E-2</v>
      </c>
      <c r="AH56" s="520">
        <f t="shared" ref="AH56:AH62" si="171">ROUND($F56*AF56,2)</f>
        <v>1095.83</v>
      </c>
      <c r="AI56" s="33">
        <f t="shared" ref="AI56:AI62" si="172">$E56*$N$34/$E$34</f>
        <v>163.55625000000001</v>
      </c>
      <c r="AJ56" s="519">
        <f t="shared" si="141"/>
        <v>6.25E-2</v>
      </c>
      <c r="AK56" s="520">
        <f t="shared" ref="AK56:AK62" si="173">ROUND($F56*AI56,2)</f>
        <v>1095.83</v>
      </c>
      <c r="AL56" s="33">
        <f t="shared" ref="AL56:AL62" si="174">$E56*$N$34/$E$34</f>
        <v>163.55625000000001</v>
      </c>
      <c r="AM56" s="519">
        <f t="shared" si="142"/>
        <v>6.25E-2</v>
      </c>
      <c r="AN56" s="520">
        <f t="shared" ref="AN56:AN62" si="175">ROUND($F56*AL56,2)</f>
        <v>1095.83</v>
      </c>
      <c r="AO56" s="33">
        <f t="shared" ref="AO56:AO62" si="176">$E56*$N$34/$E$34</f>
        <v>163.55625000000001</v>
      </c>
      <c r="AP56" s="519">
        <f t="shared" si="143"/>
        <v>6.25E-2</v>
      </c>
      <c r="AQ56" s="520">
        <f t="shared" ref="AQ56:AQ62" si="177">ROUND($F56*AO56,2)</f>
        <v>1095.83</v>
      </c>
      <c r="AR56" s="33">
        <f t="shared" ref="AR56:AR62" si="178">$E56*$N$34/$E$34</f>
        <v>163.55625000000001</v>
      </c>
      <c r="AS56" s="519">
        <f t="shared" si="144"/>
        <v>6.25E-2</v>
      </c>
      <c r="AT56" s="520">
        <f t="shared" ref="AT56:AT62" si="179">ROUND($F56*AR56,2)</f>
        <v>1095.83</v>
      </c>
      <c r="AU56" s="33">
        <f t="shared" ref="AU56:AU62" si="180">$E56*$N$34/$E$34</f>
        <v>163.55625000000001</v>
      </c>
      <c r="AV56" s="519">
        <f t="shared" si="145"/>
        <v>6.25E-2</v>
      </c>
      <c r="AW56" s="520">
        <f t="shared" ref="AW56:AW62" si="181">ROUND($F56*AU56,2)</f>
        <v>1095.83</v>
      </c>
      <c r="AX56" s="33">
        <f t="shared" ref="AX56:AX62" si="182">$E56*$N$34/$E$34</f>
        <v>163.55625000000001</v>
      </c>
      <c r="AY56" s="519">
        <f t="shared" si="146"/>
        <v>6.25E-2</v>
      </c>
      <c r="AZ56" s="520">
        <f t="shared" ref="AZ56:AZ62" si="183">ROUND($F56*AX56,2)</f>
        <v>1095.83</v>
      </c>
      <c r="BA56" s="33">
        <f t="shared" ref="BA56:BA62" si="184">$E56*$N$34/$E$34</f>
        <v>163.55625000000001</v>
      </c>
      <c r="BB56" s="519">
        <f t="shared" si="147"/>
        <v>6.25E-2</v>
      </c>
      <c r="BC56" s="520">
        <f t="shared" ref="BC56:BC62" si="185">ROUND($F56*BA56,2)</f>
        <v>1095.83</v>
      </c>
      <c r="BD56" s="33">
        <f t="shared" ref="BD56:BD62" si="186">$E56*$N$34/$E$34</f>
        <v>163.55625000000001</v>
      </c>
      <c r="BE56" s="519">
        <f t="shared" si="148"/>
        <v>6.25E-2</v>
      </c>
      <c r="BF56" s="520">
        <f t="shared" ref="BF56:BF62" si="187">ROUND($F56*BD56,2)</f>
        <v>1095.83</v>
      </c>
      <c r="BG56" s="33">
        <f t="shared" ref="BG56:BG62" si="188">$E56*$N$34/$E$34</f>
        <v>163.55625000000001</v>
      </c>
      <c r="BH56" s="519">
        <f t="shared" si="149"/>
        <v>6.25E-2</v>
      </c>
      <c r="BI56" s="520">
        <f t="shared" ref="BI56:BI62" si="189">ROUND($F56*BG56,2)</f>
        <v>1095.83</v>
      </c>
      <c r="BJ56" s="33"/>
      <c r="BK56" s="519">
        <f t="shared" si="150"/>
        <v>0</v>
      </c>
      <c r="BL56" s="520">
        <f t="shared" ref="BL56:BL62" si="190">ROUND($F56*BJ56,2)</f>
        <v>0</v>
      </c>
      <c r="BM56" s="33"/>
      <c r="BN56" s="519">
        <f t="shared" si="151"/>
        <v>0</v>
      </c>
      <c r="BO56" s="520">
        <f t="shared" ref="BO56:BO62" si="191">ROUND($F56*BM56,2)</f>
        <v>0</v>
      </c>
      <c r="BP56" s="490">
        <f t="shared" si="152"/>
        <v>1</v>
      </c>
      <c r="BQ56" s="534">
        <f t="shared" si="153"/>
        <v>17533.28</v>
      </c>
      <c r="BR56" s="542">
        <f t="shared" si="154"/>
        <v>4.9999999999272404E-2</v>
      </c>
      <c r="BT56" s="5"/>
      <c r="BU56" s="5"/>
      <c r="BV56" s="5"/>
    </row>
    <row r="57" spans="1:74" ht="25.5" hidden="1" outlineLevel="2" x14ac:dyDescent="0.25">
      <c r="A57" s="45" t="s">
        <v>417</v>
      </c>
      <c r="B57" s="209" t="s">
        <v>249</v>
      </c>
      <c r="C57" s="22" t="s">
        <v>824</v>
      </c>
      <c r="D57" s="23" t="s">
        <v>10</v>
      </c>
      <c r="E57" s="12">
        <f>'02_S.R.R.E._C.'!E35</f>
        <v>91.71</v>
      </c>
      <c r="F57" s="130">
        <v>8.11</v>
      </c>
      <c r="G57" s="544">
        <f t="shared" si="155"/>
        <v>743.77</v>
      </c>
      <c r="H57" s="12"/>
      <c r="I57" s="519">
        <f t="shared" si="132"/>
        <v>0</v>
      </c>
      <c r="J57" s="520">
        <f t="shared" si="156"/>
        <v>0</v>
      </c>
      <c r="K57" s="12"/>
      <c r="L57" s="519">
        <f t="shared" si="133"/>
        <v>0</v>
      </c>
      <c r="M57" s="520">
        <f t="shared" si="157"/>
        <v>0</v>
      </c>
      <c r="N57" s="12">
        <f t="shared" si="158"/>
        <v>5.7318749999999996</v>
      </c>
      <c r="O57" s="519">
        <f t="shared" si="134"/>
        <v>6.2506000000000006E-2</v>
      </c>
      <c r="P57" s="520">
        <f t="shared" si="159"/>
        <v>46.49</v>
      </c>
      <c r="Q57" s="12">
        <f t="shared" si="160"/>
        <v>5.7318749999999996</v>
      </c>
      <c r="R57" s="519">
        <f t="shared" si="135"/>
        <v>6.2506000000000006E-2</v>
      </c>
      <c r="S57" s="520">
        <f t="shared" si="161"/>
        <v>46.49</v>
      </c>
      <c r="T57" s="12">
        <f t="shared" si="162"/>
        <v>5.7318749999999996</v>
      </c>
      <c r="U57" s="519">
        <f t="shared" si="136"/>
        <v>6.2506000000000006E-2</v>
      </c>
      <c r="V57" s="520">
        <f t="shared" si="163"/>
        <v>46.49</v>
      </c>
      <c r="W57" s="12">
        <f t="shared" si="164"/>
        <v>5.7318749999999996</v>
      </c>
      <c r="X57" s="519">
        <f t="shared" si="137"/>
        <v>6.2506000000000006E-2</v>
      </c>
      <c r="Y57" s="520">
        <f t="shared" si="165"/>
        <v>46.49</v>
      </c>
      <c r="Z57" s="12">
        <f t="shared" si="166"/>
        <v>5.7318749999999996</v>
      </c>
      <c r="AA57" s="519">
        <f t="shared" si="138"/>
        <v>6.2506000000000006E-2</v>
      </c>
      <c r="AB57" s="520">
        <f t="shared" si="167"/>
        <v>46.49</v>
      </c>
      <c r="AC57" s="12">
        <f t="shared" si="168"/>
        <v>5.7318749999999996</v>
      </c>
      <c r="AD57" s="519">
        <f t="shared" si="139"/>
        <v>6.2506000000000006E-2</v>
      </c>
      <c r="AE57" s="520">
        <f t="shared" si="169"/>
        <v>46.49</v>
      </c>
      <c r="AF57" s="12">
        <f t="shared" si="170"/>
        <v>5.7318749999999996</v>
      </c>
      <c r="AG57" s="519">
        <f t="shared" si="140"/>
        <v>6.2506000000000006E-2</v>
      </c>
      <c r="AH57" s="520">
        <f t="shared" si="171"/>
        <v>46.49</v>
      </c>
      <c r="AI57" s="12">
        <f t="shared" si="172"/>
        <v>5.7318749999999996</v>
      </c>
      <c r="AJ57" s="519">
        <f t="shared" si="141"/>
        <v>6.2506000000000006E-2</v>
      </c>
      <c r="AK57" s="520">
        <f t="shared" si="173"/>
        <v>46.49</v>
      </c>
      <c r="AL57" s="12">
        <f t="shared" si="174"/>
        <v>5.7318749999999996</v>
      </c>
      <c r="AM57" s="519">
        <f t="shared" si="142"/>
        <v>6.2506000000000006E-2</v>
      </c>
      <c r="AN57" s="520">
        <f t="shared" si="175"/>
        <v>46.49</v>
      </c>
      <c r="AO57" s="12">
        <f t="shared" si="176"/>
        <v>5.7318749999999996</v>
      </c>
      <c r="AP57" s="519">
        <f t="shared" si="143"/>
        <v>6.2506000000000006E-2</v>
      </c>
      <c r="AQ57" s="520">
        <f t="shared" si="177"/>
        <v>46.49</v>
      </c>
      <c r="AR57" s="12">
        <f t="shared" si="178"/>
        <v>5.7318749999999996</v>
      </c>
      <c r="AS57" s="519">
        <f t="shared" si="144"/>
        <v>6.2506000000000006E-2</v>
      </c>
      <c r="AT57" s="520">
        <f t="shared" si="179"/>
        <v>46.49</v>
      </c>
      <c r="AU57" s="12">
        <f t="shared" si="180"/>
        <v>5.7318749999999996</v>
      </c>
      <c r="AV57" s="519">
        <f t="shared" si="145"/>
        <v>6.2506000000000006E-2</v>
      </c>
      <c r="AW57" s="520">
        <f t="shared" si="181"/>
        <v>46.49</v>
      </c>
      <c r="AX57" s="12">
        <f t="shared" si="182"/>
        <v>5.7318749999999996</v>
      </c>
      <c r="AY57" s="519">
        <f t="shared" si="146"/>
        <v>6.2506000000000006E-2</v>
      </c>
      <c r="AZ57" s="520">
        <f t="shared" si="183"/>
        <v>46.49</v>
      </c>
      <c r="BA57" s="12">
        <f t="shared" si="184"/>
        <v>5.7318749999999996</v>
      </c>
      <c r="BB57" s="519">
        <f t="shared" si="147"/>
        <v>6.2506000000000006E-2</v>
      </c>
      <c r="BC57" s="520">
        <f t="shared" si="185"/>
        <v>46.49</v>
      </c>
      <c r="BD57" s="12">
        <f t="shared" si="186"/>
        <v>5.7318749999999996</v>
      </c>
      <c r="BE57" s="519">
        <f t="shared" si="148"/>
        <v>6.2506000000000006E-2</v>
      </c>
      <c r="BF57" s="520">
        <f t="shared" si="187"/>
        <v>46.49</v>
      </c>
      <c r="BG57" s="12">
        <f t="shared" si="188"/>
        <v>5.7318749999999996</v>
      </c>
      <c r="BH57" s="519">
        <f t="shared" si="149"/>
        <v>6.2506000000000006E-2</v>
      </c>
      <c r="BI57" s="520">
        <f t="shared" si="189"/>
        <v>46.49</v>
      </c>
      <c r="BJ57" s="12"/>
      <c r="BK57" s="519">
        <f t="shared" si="150"/>
        <v>0</v>
      </c>
      <c r="BL57" s="520">
        <f t="shared" si="190"/>
        <v>0</v>
      </c>
      <c r="BM57" s="12"/>
      <c r="BN57" s="519">
        <f t="shared" si="151"/>
        <v>0</v>
      </c>
      <c r="BO57" s="520">
        <f t="shared" si="191"/>
        <v>0</v>
      </c>
      <c r="BP57" s="490">
        <f t="shared" si="152"/>
        <v>1.0001</v>
      </c>
      <c r="BQ57" s="534">
        <f t="shared" si="153"/>
        <v>743.84</v>
      </c>
      <c r="BR57" s="542">
        <f t="shared" si="154"/>
        <v>7.0000000000050022E-2</v>
      </c>
      <c r="BT57" s="5"/>
      <c r="BU57" s="5"/>
      <c r="BV57" s="5"/>
    </row>
    <row r="58" spans="1:74" ht="25.5" hidden="1" outlineLevel="2" x14ac:dyDescent="0.25">
      <c r="A58" s="45" t="s">
        <v>1001</v>
      </c>
      <c r="B58" s="209" t="s">
        <v>825</v>
      </c>
      <c r="C58" s="22" t="s">
        <v>826</v>
      </c>
      <c r="D58" s="23" t="s">
        <v>10</v>
      </c>
      <c r="E58" s="12">
        <f>'02_S.R.R.E._C.'!E36</f>
        <v>1084.9099999999999</v>
      </c>
      <c r="F58" s="130">
        <v>9.43</v>
      </c>
      <c r="G58" s="544">
        <f t="shared" si="155"/>
        <v>10230.700000000001</v>
      </c>
      <c r="H58" s="12"/>
      <c r="I58" s="519">
        <f t="shared" si="132"/>
        <v>0</v>
      </c>
      <c r="J58" s="520">
        <f t="shared" si="156"/>
        <v>0</v>
      </c>
      <c r="K58" s="12"/>
      <c r="L58" s="519">
        <f t="shared" si="133"/>
        <v>0</v>
      </c>
      <c r="M58" s="520">
        <f t="shared" si="157"/>
        <v>0</v>
      </c>
      <c r="N58" s="12">
        <f t="shared" si="158"/>
        <v>67.806874999999991</v>
      </c>
      <c r="O58" s="519">
        <f t="shared" si="134"/>
        <v>6.25E-2</v>
      </c>
      <c r="P58" s="520">
        <f t="shared" si="159"/>
        <v>639.41999999999996</v>
      </c>
      <c r="Q58" s="12">
        <f t="shared" si="160"/>
        <v>67.806874999999991</v>
      </c>
      <c r="R58" s="519">
        <f t="shared" si="135"/>
        <v>6.25E-2</v>
      </c>
      <c r="S58" s="520">
        <f t="shared" si="161"/>
        <v>639.41999999999996</v>
      </c>
      <c r="T58" s="12">
        <f t="shared" si="162"/>
        <v>67.806874999999991</v>
      </c>
      <c r="U58" s="519">
        <f t="shared" si="136"/>
        <v>6.25E-2</v>
      </c>
      <c r="V58" s="520">
        <f t="shared" si="163"/>
        <v>639.41999999999996</v>
      </c>
      <c r="W58" s="12">
        <f t="shared" si="164"/>
        <v>67.806874999999991</v>
      </c>
      <c r="X58" s="519">
        <f t="shared" si="137"/>
        <v>6.25E-2</v>
      </c>
      <c r="Y58" s="520">
        <f t="shared" si="165"/>
        <v>639.41999999999996</v>
      </c>
      <c r="Z58" s="12">
        <f t="shared" si="166"/>
        <v>67.806874999999991</v>
      </c>
      <c r="AA58" s="519">
        <f t="shared" si="138"/>
        <v>6.25E-2</v>
      </c>
      <c r="AB58" s="520">
        <f t="shared" si="167"/>
        <v>639.41999999999996</v>
      </c>
      <c r="AC58" s="12">
        <f t="shared" si="168"/>
        <v>67.806874999999991</v>
      </c>
      <c r="AD58" s="519">
        <f t="shared" si="139"/>
        <v>6.25E-2</v>
      </c>
      <c r="AE58" s="520">
        <f t="shared" si="169"/>
        <v>639.41999999999996</v>
      </c>
      <c r="AF58" s="12">
        <f t="shared" si="170"/>
        <v>67.806874999999991</v>
      </c>
      <c r="AG58" s="519">
        <f t="shared" si="140"/>
        <v>6.25E-2</v>
      </c>
      <c r="AH58" s="520">
        <f t="shared" si="171"/>
        <v>639.41999999999996</v>
      </c>
      <c r="AI58" s="12">
        <f t="shared" si="172"/>
        <v>67.806874999999991</v>
      </c>
      <c r="AJ58" s="519">
        <f t="shared" si="141"/>
        <v>6.25E-2</v>
      </c>
      <c r="AK58" s="520">
        <f t="shared" si="173"/>
        <v>639.41999999999996</v>
      </c>
      <c r="AL58" s="12">
        <f t="shared" si="174"/>
        <v>67.806874999999991</v>
      </c>
      <c r="AM58" s="519">
        <f t="shared" si="142"/>
        <v>6.25E-2</v>
      </c>
      <c r="AN58" s="520">
        <f t="shared" si="175"/>
        <v>639.41999999999996</v>
      </c>
      <c r="AO58" s="12">
        <f t="shared" si="176"/>
        <v>67.806874999999991</v>
      </c>
      <c r="AP58" s="519">
        <f t="shared" si="143"/>
        <v>6.25E-2</v>
      </c>
      <c r="AQ58" s="520">
        <f t="shared" si="177"/>
        <v>639.41999999999996</v>
      </c>
      <c r="AR58" s="12">
        <f t="shared" si="178"/>
        <v>67.806874999999991</v>
      </c>
      <c r="AS58" s="519">
        <f t="shared" si="144"/>
        <v>6.25E-2</v>
      </c>
      <c r="AT58" s="520">
        <f t="shared" si="179"/>
        <v>639.41999999999996</v>
      </c>
      <c r="AU58" s="12">
        <f t="shared" si="180"/>
        <v>67.806874999999991</v>
      </c>
      <c r="AV58" s="519">
        <f t="shared" si="145"/>
        <v>6.25E-2</v>
      </c>
      <c r="AW58" s="520">
        <f t="shared" si="181"/>
        <v>639.41999999999996</v>
      </c>
      <c r="AX58" s="12">
        <f t="shared" si="182"/>
        <v>67.806874999999991</v>
      </c>
      <c r="AY58" s="519">
        <f t="shared" si="146"/>
        <v>6.25E-2</v>
      </c>
      <c r="AZ58" s="520">
        <f t="shared" si="183"/>
        <v>639.41999999999996</v>
      </c>
      <c r="BA58" s="12">
        <f t="shared" si="184"/>
        <v>67.806874999999991</v>
      </c>
      <c r="BB58" s="519">
        <f t="shared" si="147"/>
        <v>6.25E-2</v>
      </c>
      <c r="BC58" s="520">
        <f t="shared" si="185"/>
        <v>639.41999999999996</v>
      </c>
      <c r="BD58" s="12">
        <f t="shared" si="186"/>
        <v>67.806874999999991</v>
      </c>
      <c r="BE58" s="519">
        <f t="shared" si="148"/>
        <v>6.25E-2</v>
      </c>
      <c r="BF58" s="520">
        <f t="shared" si="187"/>
        <v>639.41999999999996</v>
      </c>
      <c r="BG58" s="12">
        <f t="shared" si="188"/>
        <v>67.806874999999991</v>
      </c>
      <c r="BH58" s="519">
        <f t="shared" si="149"/>
        <v>6.25E-2</v>
      </c>
      <c r="BI58" s="520">
        <f t="shared" si="189"/>
        <v>639.41999999999996</v>
      </c>
      <c r="BJ58" s="12"/>
      <c r="BK58" s="519">
        <f t="shared" si="150"/>
        <v>0</v>
      </c>
      <c r="BL58" s="520">
        <f t="shared" si="190"/>
        <v>0</v>
      </c>
      <c r="BM58" s="12"/>
      <c r="BN58" s="519">
        <f t="shared" si="151"/>
        <v>0</v>
      </c>
      <c r="BO58" s="520">
        <f t="shared" si="191"/>
        <v>0</v>
      </c>
      <c r="BP58" s="490">
        <f t="shared" si="152"/>
        <v>1</v>
      </c>
      <c r="BQ58" s="534">
        <f t="shared" si="153"/>
        <v>10230.719999999999</v>
      </c>
      <c r="BR58" s="542">
        <f t="shared" si="154"/>
        <v>1.9999999998617568E-2</v>
      </c>
      <c r="BT58" s="5"/>
      <c r="BU58" s="5"/>
      <c r="BV58" s="5"/>
    </row>
    <row r="59" spans="1:74" ht="25.5" hidden="1" outlineLevel="2" x14ac:dyDescent="0.25">
      <c r="A59" s="45" t="s">
        <v>1002</v>
      </c>
      <c r="B59" s="209" t="s">
        <v>827</v>
      </c>
      <c r="C59" s="22" t="s">
        <v>828</v>
      </c>
      <c r="D59" s="23" t="s">
        <v>10</v>
      </c>
      <c r="E59" s="12">
        <f>'02_S.R.R.E._C.'!E37</f>
        <v>39.549999999999997</v>
      </c>
      <c r="F59" s="130">
        <v>11.79</v>
      </c>
      <c r="G59" s="544">
        <f t="shared" si="155"/>
        <v>466.29</v>
      </c>
      <c r="H59" s="12"/>
      <c r="I59" s="519">
        <f t="shared" si="132"/>
        <v>0</v>
      </c>
      <c r="J59" s="520">
        <f t="shared" si="156"/>
        <v>0</v>
      </c>
      <c r="K59" s="12"/>
      <c r="L59" s="519">
        <f t="shared" si="133"/>
        <v>0</v>
      </c>
      <c r="M59" s="520">
        <f t="shared" si="157"/>
        <v>0</v>
      </c>
      <c r="N59" s="12">
        <f t="shared" si="158"/>
        <v>2.4718749999999998</v>
      </c>
      <c r="O59" s="519">
        <f t="shared" si="134"/>
        <v>6.2493E-2</v>
      </c>
      <c r="P59" s="520">
        <f t="shared" si="159"/>
        <v>29.14</v>
      </c>
      <c r="Q59" s="12">
        <f t="shared" si="160"/>
        <v>2.4718749999999998</v>
      </c>
      <c r="R59" s="519">
        <f t="shared" si="135"/>
        <v>6.2493E-2</v>
      </c>
      <c r="S59" s="520">
        <f t="shared" si="161"/>
        <v>29.14</v>
      </c>
      <c r="T59" s="12">
        <f t="shared" si="162"/>
        <v>2.4718749999999998</v>
      </c>
      <c r="U59" s="519">
        <f t="shared" si="136"/>
        <v>6.2493E-2</v>
      </c>
      <c r="V59" s="520">
        <f t="shared" si="163"/>
        <v>29.14</v>
      </c>
      <c r="W59" s="12">
        <f t="shared" si="164"/>
        <v>2.4718749999999998</v>
      </c>
      <c r="X59" s="519">
        <f t="shared" si="137"/>
        <v>6.2493E-2</v>
      </c>
      <c r="Y59" s="520">
        <f t="shared" si="165"/>
        <v>29.14</v>
      </c>
      <c r="Z59" s="12">
        <f t="shared" si="166"/>
        <v>2.4718749999999998</v>
      </c>
      <c r="AA59" s="519">
        <f t="shared" si="138"/>
        <v>6.2493E-2</v>
      </c>
      <c r="AB59" s="520">
        <f t="shared" si="167"/>
        <v>29.14</v>
      </c>
      <c r="AC59" s="12">
        <f t="shared" si="168"/>
        <v>2.4718749999999998</v>
      </c>
      <c r="AD59" s="519">
        <f t="shared" si="139"/>
        <v>6.2493E-2</v>
      </c>
      <c r="AE59" s="520">
        <f t="shared" si="169"/>
        <v>29.14</v>
      </c>
      <c r="AF59" s="12">
        <f t="shared" si="170"/>
        <v>2.4718749999999998</v>
      </c>
      <c r="AG59" s="519">
        <f t="shared" si="140"/>
        <v>6.2493E-2</v>
      </c>
      <c r="AH59" s="520">
        <f t="shared" si="171"/>
        <v>29.14</v>
      </c>
      <c r="AI59" s="12">
        <f t="shared" si="172"/>
        <v>2.4718749999999998</v>
      </c>
      <c r="AJ59" s="519">
        <f t="shared" si="141"/>
        <v>6.2493E-2</v>
      </c>
      <c r="AK59" s="520">
        <f t="shared" si="173"/>
        <v>29.14</v>
      </c>
      <c r="AL59" s="12">
        <f t="shared" si="174"/>
        <v>2.4718749999999998</v>
      </c>
      <c r="AM59" s="519">
        <f t="shared" si="142"/>
        <v>6.2493E-2</v>
      </c>
      <c r="AN59" s="520">
        <f t="shared" si="175"/>
        <v>29.14</v>
      </c>
      <c r="AO59" s="12">
        <f t="shared" si="176"/>
        <v>2.4718749999999998</v>
      </c>
      <c r="AP59" s="519">
        <f t="shared" si="143"/>
        <v>6.2493E-2</v>
      </c>
      <c r="AQ59" s="520">
        <f t="shared" si="177"/>
        <v>29.14</v>
      </c>
      <c r="AR59" s="12">
        <f t="shared" si="178"/>
        <v>2.4718749999999998</v>
      </c>
      <c r="AS59" s="519">
        <f t="shared" si="144"/>
        <v>6.2493E-2</v>
      </c>
      <c r="AT59" s="520">
        <f t="shared" si="179"/>
        <v>29.14</v>
      </c>
      <c r="AU59" s="12">
        <f t="shared" si="180"/>
        <v>2.4718749999999998</v>
      </c>
      <c r="AV59" s="519">
        <f t="shared" si="145"/>
        <v>6.2493E-2</v>
      </c>
      <c r="AW59" s="520">
        <f t="shared" si="181"/>
        <v>29.14</v>
      </c>
      <c r="AX59" s="12">
        <f t="shared" si="182"/>
        <v>2.4718749999999998</v>
      </c>
      <c r="AY59" s="519">
        <f t="shared" si="146"/>
        <v>6.2493E-2</v>
      </c>
      <c r="AZ59" s="520">
        <f t="shared" si="183"/>
        <v>29.14</v>
      </c>
      <c r="BA59" s="12">
        <f t="shared" si="184"/>
        <v>2.4718749999999998</v>
      </c>
      <c r="BB59" s="519">
        <f t="shared" si="147"/>
        <v>6.2493E-2</v>
      </c>
      <c r="BC59" s="520">
        <f t="shared" si="185"/>
        <v>29.14</v>
      </c>
      <c r="BD59" s="12">
        <f t="shared" si="186"/>
        <v>2.4718749999999998</v>
      </c>
      <c r="BE59" s="519">
        <f t="shared" si="148"/>
        <v>6.2493E-2</v>
      </c>
      <c r="BF59" s="520">
        <f t="shared" si="187"/>
        <v>29.14</v>
      </c>
      <c r="BG59" s="12">
        <f t="shared" si="188"/>
        <v>2.4718749999999998</v>
      </c>
      <c r="BH59" s="519">
        <f t="shared" si="149"/>
        <v>6.2493E-2</v>
      </c>
      <c r="BI59" s="520">
        <f t="shared" si="189"/>
        <v>29.14</v>
      </c>
      <c r="BJ59" s="12"/>
      <c r="BK59" s="519">
        <f t="shared" si="150"/>
        <v>0</v>
      </c>
      <c r="BL59" s="520">
        <f t="shared" si="190"/>
        <v>0</v>
      </c>
      <c r="BM59" s="12"/>
      <c r="BN59" s="519">
        <f t="shared" si="151"/>
        <v>0</v>
      </c>
      <c r="BO59" s="520">
        <f t="shared" si="191"/>
        <v>0</v>
      </c>
      <c r="BP59" s="490">
        <f t="shared" si="152"/>
        <v>0.99990000000000001</v>
      </c>
      <c r="BQ59" s="534">
        <f t="shared" si="153"/>
        <v>466.24</v>
      </c>
      <c r="BR59" s="542">
        <f t="shared" si="154"/>
        <v>-5.0000000000011369E-2</v>
      </c>
      <c r="BT59" s="5"/>
      <c r="BU59" s="5"/>
      <c r="BV59" s="5"/>
    </row>
    <row r="60" spans="1:74" ht="25.5" hidden="1" outlineLevel="2" x14ac:dyDescent="0.25">
      <c r="A60" s="45" t="s">
        <v>1003</v>
      </c>
      <c r="B60" s="209" t="s">
        <v>829</v>
      </c>
      <c r="C60" s="22" t="s">
        <v>830</v>
      </c>
      <c r="D60" s="23" t="s">
        <v>10</v>
      </c>
      <c r="E60" s="12">
        <f>'02_S.R.R.E._C.'!E38</f>
        <v>7147.25</v>
      </c>
      <c r="F60" s="130">
        <v>147.52000000000001</v>
      </c>
      <c r="G60" s="544">
        <f t="shared" si="155"/>
        <v>1054362.32</v>
      </c>
      <c r="H60" s="12"/>
      <c r="I60" s="519">
        <f t="shared" si="132"/>
        <v>0</v>
      </c>
      <c r="J60" s="520">
        <f t="shared" si="156"/>
        <v>0</v>
      </c>
      <c r="K60" s="12"/>
      <c r="L60" s="519">
        <f t="shared" si="133"/>
        <v>0</v>
      </c>
      <c r="M60" s="520">
        <f t="shared" si="157"/>
        <v>0</v>
      </c>
      <c r="N60" s="12">
        <f t="shared" si="158"/>
        <v>446.703125</v>
      </c>
      <c r="O60" s="519">
        <f t="shared" si="134"/>
        <v>6.25E-2</v>
      </c>
      <c r="P60" s="520">
        <f t="shared" si="159"/>
        <v>65897.649999999994</v>
      </c>
      <c r="Q60" s="12">
        <f t="shared" si="160"/>
        <v>446.703125</v>
      </c>
      <c r="R60" s="519">
        <f t="shared" si="135"/>
        <v>6.25E-2</v>
      </c>
      <c r="S60" s="520">
        <f t="shared" si="161"/>
        <v>65897.649999999994</v>
      </c>
      <c r="T60" s="12">
        <f t="shared" si="162"/>
        <v>446.703125</v>
      </c>
      <c r="U60" s="519">
        <f t="shared" si="136"/>
        <v>6.25E-2</v>
      </c>
      <c r="V60" s="520">
        <f t="shared" si="163"/>
        <v>65897.649999999994</v>
      </c>
      <c r="W60" s="12">
        <f t="shared" si="164"/>
        <v>446.703125</v>
      </c>
      <c r="X60" s="519">
        <f t="shared" si="137"/>
        <v>6.25E-2</v>
      </c>
      <c r="Y60" s="520">
        <f t="shared" si="165"/>
        <v>65897.649999999994</v>
      </c>
      <c r="Z60" s="12">
        <f t="shared" si="166"/>
        <v>446.703125</v>
      </c>
      <c r="AA60" s="519">
        <f t="shared" si="138"/>
        <v>6.25E-2</v>
      </c>
      <c r="AB60" s="520">
        <f t="shared" si="167"/>
        <v>65897.649999999994</v>
      </c>
      <c r="AC60" s="12">
        <f t="shared" si="168"/>
        <v>446.703125</v>
      </c>
      <c r="AD60" s="519">
        <f t="shared" si="139"/>
        <v>6.25E-2</v>
      </c>
      <c r="AE60" s="520">
        <f t="shared" si="169"/>
        <v>65897.649999999994</v>
      </c>
      <c r="AF60" s="12">
        <f t="shared" si="170"/>
        <v>446.703125</v>
      </c>
      <c r="AG60" s="519">
        <f t="shared" si="140"/>
        <v>6.25E-2</v>
      </c>
      <c r="AH60" s="520">
        <f t="shared" si="171"/>
        <v>65897.649999999994</v>
      </c>
      <c r="AI60" s="12">
        <f t="shared" si="172"/>
        <v>446.703125</v>
      </c>
      <c r="AJ60" s="519">
        <f t="shared" si="141"/>
        <v>6.25E-2</v>
      </c>
      <c r="AK60" s="520">
        <f t="shared" si="173"/>
        <v>65897.649999999994</v>
      </c>
      <c r="AL60" s="12">
        <f t="shared" si="174"/>
        <v>446.703125</v>
      </c>
      <c r="AM60" s="519">
        <f t="shared" si="142"/>
        <v>6.25E-2</v>
      </c>
      <c r="AN60" s="520">
        <f t="shared" si="175"/>
        <v>65897.649999999994</v>
      </c>
      <c r="AO60" s="12">
        <f t="shared" si="176"/>
        <v>446.703125</v>
      </c>
      <c r="AP60" s="519">
        <f t="shared" si="143"/>
        <v>6.25E-2</v>
      </c>
      <c r="AQ60" s="520">
        <f t="shared" si="177"/>
        <v>65897.649999999994</v>
      </c>
      <c r="AR60" s="12">
        <f t="shared" si="178"/>
        <v>446.703125</v>
      </c>
      <c r="AS60" s="519">
        <f t="shared" si="144"/>
        <v>6.25E-2</v>
      </c>
      <c r="AT60" s="520">
        <f t="shared" si="179"/>
        <v>65897.649999999994</v>
      </c>
      <c r="AU60" s="12">
        <f t="shared" si="180"/>
        <v>446.703125</v>
      </c>
      <c r="AV60" s="519">
        <f t="shared" si="145"/>
        <v>6.25E-2</v>
      </c>
      <c r="AW60" s="520">
        <f t="shared" si="181"/>
        <v>65897.649999999994</v>
      </c>
      <c r="AX60" s="12">
        <f t="shared" si="182"/>
        <v>446.703125</v>
      </c>
      <c r="AY60" s="519">
        <f t="shared" si="146"/>
        <v>6.25E-2</v>
      </c>
      <c r="AZ60" s="520">
        <f t="shared" si="183"/>
        <v>65897.649999999994</v>
      </c>
      <c r="BA60" s="12">
        <f t="shared" si="184"/>
        <v>446.703125</v>
      </c>
      <c r="BB60" s="519">
        <f t="shared" si="147"/>
        <v>6.25E-2</v>
      </c>
      <c r="BC60" s="520">
        <f t="shared" si="185"/>
        <v>65897.649999999994</v>
      </c>
      <c r="BD60" s="12">
        <f t="shared" si="186"/>
        <v>446.703125</v>
      </c>
      <c r="BE60" s="519">
        <f t="shared" si="148"/>
        <v>6.25E-2</v>
      </c>
      <c r="BF60" s="520">
        <f t="shared" si="187"/>
        <v>65897.649999999994</v>
      </c>
      <c r="BG60" s="12">
        <f t="shared" si="188"/>
        <v>446.703125</v>
      </c>
      <c r="BH60" s="519">
        <f t="shared" si="149"/>
        <v>6.25E-2</v>
      </c>
      <c r="BI60" s="520">
        <f t="shared" si="189"/>
        <v>65897.649999999994</v>
      </c>
      <c r="BJ60" s="12"/>
      <c r="BK60" s="519">
        <f t="shared" si="150"/>
        <v>0</v>
      </c>
      <c r="BL60" s="520">
        <f t="shared" si="190"/>
        <v>0</v>
      </c>
      <c r="BM60" s="12"/>
      <c r="BN60" s="519">
        <f t="shared" si="151"/>
        <v>0</v>
      </c>
      <c r="BO60" s="520">
        <f t="shared" si="191"/>
        <v>0</v>
      </c>
      <c r="BP60" s="490">
        <f t="shared" si="152"/>
        <v>1</v>
      </c>
      <c r="BQ60" s="534">
        <f t="shared" si="153"/>
        <v>1054362.3999999999</v>
      </c>
      <c r="BR60" s="542">
        <f t="shared" si="154"/>
        <v>7.9999999841675162E-2</v>
      </c>
      <c r="BT60" s="5"/>
      <c r="BU60" s="5"/>
      <c r="BV60" s="5"/>
    </row>
    <row r="61" spans="1:74" ht="25.5" hidden="1" outlineLevel="2" x14ac:dyDescent="0.25">
      <c r="A61" s="45" t="s">
        <v>1004</v>
      </c>
      <c r="B61" s="209" t="s">
        <v>831</v>
      </c>
      <c r="C61" s="22" t="s">
        <v>832</v>
      </c>
      <c r="D61" s="23" t="s">
        <v>10</v>
      </c>
      <c r="E61" s="12">
        <f>'02_S.R.R.E._C.'!E39</f>
        <v>742.05</v>
      </c>
      <c r="F61" s="130">
        <v>160.15</v>
      </c>
      <c r="G61" s="544">
        <f t="shared" si="155"/>
        <v>118839.31</v>
      </c>
      <c r="H61" s="12"/>
      <c r="I61" s="519">
        <f t="shared" si="132"/>
        <v>0</v>
      </c>
      <c r="J61" s="520">
        <f t="shared" si="156"/>
        <v>0</v>
      </c>
      <c r="K61" s="12"/>
      <c r="L61" s="519">
        <f t="shared" si="133"/>
        <v>0</v>
      </c>
      <c r="M61" s="520">
        <f t="shared" si="157"/>
        <v>0</v>
      </c>
      <c r="N61" s="12">
        <f t="shared" si="158"/>
        <v>46.378124999999997</v>
      </c>
      <c r="O61" s="519">
        <f t="shared" si="134"/>
        <v>6.25E-2</v>
      </c>
      <c r="P61" s="520">
        <f t="shared" si="159"/>
        <v>7427.46</v>
      </c>
      <c r="Q61" s="12">
        <f t="shared" si="160"/>
        <v>46.378124999999997</v>
      </c>
      <c r="R61" s="519">
        <f t="shared" si="135"/>
        <v>6.25E-2</v>
      </c>
      <c r="S61" s="520">
        <f t="shared" si="161"/>
        <v>7427.46</v>
      </c>
      <c r="T61" s="12">
        <f t="shared" si="162"/>
        <v>46.378124999999997</v>
      </c>
      <c r="U61" s="519">
        <f t="shared" si="136"/>
        <v>6.25E-2</v>
      </c>
      <c r="V61" s="520">
        <f t="shared" si="163"/>
        <v>7427.46</v>
      </c>
      <c r="W61" s="12">
        <f t="shared" si="164"/>
        <v>46.378124999999997</v>
      </c>
      <c r="X61" s="519">
        <f t="shared" si="137"/>
        <v>6.25E-2</v>
      </c>
      <c r="Y61" s="520">
        <f t="shared" si="165"/>
        <v>7427.46</v>
      </c>
      <c r="Z61" s="12">
        <f t="shared" si="166"/>
        <v>46.378124999999997</v>
      </c>
      <c r="AA61" s="519">
        <f t="shared" si="138"/>
        <v>6.25E-2</v>
      </c>
      <c r="AB61" s="520">
        <f t="shared" si="167"/>
        <v>7427.46</v>
      </c>
      <c r="AC61" s="12">
        <f t="shared" si="168"/>
        <v>46.378124999999997</v>
      </c>
      <c r="AD61" s="519">
        <f t="shared" si="139"/>
        <v>6.25E-2</v>
      </c>
      <c r="AE61" s="520">
        <f t="shared" si="169"/>
        <v>7427.46</v>
      </c>
      <c r="AF61" s="12">
        <f t="shared" si="170"/>
        <v>46.378124999999997</v>
      </c>
      <c r="AG61" s="519">
        <f t="shared" si="140"/>
        <v>6.25E-2</v>
      </c>
      <c r="AH61" s="520">
        <f t="shared" si="171"/>
        <v>7427.46</v>
      </c>
      <c r="AI61" s="12">
        <f t="shared" si="172"/>
        <v>46.378124999999997</v>
      </c>
      <c r="AJ61" s="519">
        <f t="shared" si="141"/>
        <v>6.25E-2</v>
      </c>
      <c r="AK61" s="520">
        <f t="shared" si="173"/>
        <v>7427.46</v>
      </c>
      <c r="AL61" s="12">
        <f t="shared" si="174"/>
        <v>46.378124999999997</v>
      </c>
      <c r="AM61" s="519">
        <f t="shared" si="142"/>
        <v>6.25E-2</v>
      </c>
      <c r="AN61" s="520">
        <f t="shared" si="175"/>
        <v>7427.46</v>
      </c>
      <c r="AO61" s="12">
        <f t="shared" si="176"/>
        <v>46.378124999999997</v>
      </c>
      <c r="AP61" s="519">
        <f t="shared" si="143"/>
        <v>6.25E-2</v>
      </c>
      <c r="AQ61" s="520">
        <f t="shared" si="177"/>
        <v>7427.46</v>
      </c>
      <c r="AR61" s="12">
        <f t="shared" si="178"/>
        <v>46.378124999999997</v>
      </c>
      <c r="AS61" s="519">
        <f t="shared" si="144"/>
        <v>6.25E-2</v>
      </c>
      <c r="AT61" s="520">
        <f t="shared" si="179"/>
        <v>7427.46</v>
      </c>
      <c r="AU61" s="12">
        <f t="shared" si="180"/>
        <v>46.378124999999997</v>
      </c>
      <c r="AV61" s="519">
        <f t="shared" si="145"/>
        <v>6.25E-2</v>
      </c>
      <c r="AW61" s="520">
        <f t="shared" si="181"/>
        <v>7427.46</v>
      </c>
      <c r="AX61" s="12">
        <f t="shared" si="182"/>
        <v>46.378124999999997</v>
      </c>
      <c r="AY61" s="519">
        <f t="shared" si="146"/>
        <v>6.25E-2</v>
      </c>
      <c r="AZ61" s="520">
        <f t="shared" si="183"/>
        <v>7427.46</v>
      </c>
      <c r="BA61" s="12">
        <f t="shared" si="184"/>
        <v>46.378124999999997</v>
      </c>
      <c r="BB61" s="519">
        <f t="shared" si="147"/>
        <v>6.25E-2</v>
      </c>
      <c r="BC61" s="520">
        <f t="shared" si="185"/>
        <v>7427.46</v>
      </c>
      <c r="BD61" s="12">
        <f t="shared" si="186"/>
        <v>46.378124999999997</v>
      </c>
      <c r="BE61" s="519">
        <f t="shared" si="148"/>
        <v>6.25E-2</v>
      </c>
      <c r="BF61" s="520">
        <f t="shared" si="187"/>
        <v>7427.46</v>
      </c>
      <c r="BG61" s="12">
        <f t="shared" si="188"/>
        <v>46.378124999999997</v>
      </c>
      <c r="BH61" s="519">
        <f t="shared" si="149"/>
        <v>6.25E-2</v>
      </c>
      <c r="BI61" s="520">
        <f t="shared" si="189"/>
        <v>7427.46</v>
      </c>
      <c r="BJ61" s="12"/>
      <c r="BK61" s="519">
        <f t="shared" si="150"/>
        <v>0</v>
      </c>
      <c r="BL61" s="520">
        <f t="shared" si="190"/>
        <v>0</v>
      </c>
      <c r="BM61" s="12"/>
      <c r="BN61" s="519">
        <f t="shared" si="151"/>
        <v>0</v>
      </c>
      <c r="BO61" s="520">
        <f t="shared" si="191"/>
        <v>0</v>
      </c>
      <c r="BP61" s="490">
        <f t="shared" si="152"/>
        <v>1</v>
      </c>
      <c r="BQ61" s="534">
        <f t="shared" si="153"/>
        <v>118839.36</v>
      </c>
      <c r="BR61" s="542">
        <f t="shared" si="154"/>
        <v>5.0000000002910383E-2</v>
      </c>
      <c r="BT61" s="5"/>
      <c r="BU61" s="5"/>
      <c r="BV61" s="5"/>
    </row>
    <row r="62" spans="1:74" ht="25.5" hidden="1" outlineLevel="2" x14ac:dyDescent="0.25">
      <c r="A62" s="45" t="s">
        <v>1005</v>
      </c>
      <c r="B62" s="209" t="s">
        <v>833</v>
      </c>
      <c r="C62" s="22" t="s">
        <v>834</v>
      </c>
      <c r="D62" s="23" t="s">
        <v>10</v>
      </c>
      <c r="E62" s="12">
        <f>'02_S.R.R.E._C.'!E40</f>
        <v>16.39</v>
      </c>
      <c r="F62" s="130">
        <v>172.73</v>
      </c>
      <c r="G62" s="544">
        <f t="shared" si="155"/>
        <v>2831.04</v>
      </c>
      <c r="H62" s="12"/>
      <c r="I62" s="519">
        <f t="shared" si="132"/>
        <v>0</v>
      </c>
      <c r="J62" s="520">
        <f t="shared" si="156"/>
        <v>0</v>
      </c>
      <c r="K62" s="12"/>
      <c r="L62" s="519">
        <f t="shared" si="133"/>
        <v>0</v>
      </c>
      <c r="M62" s="520">
        <f t="shared" si="157"/>
        <v>0</v>
      </c>
      <c r="N62" s="12">
        <f t="shared" si="158"/>
        <v>1.024375</v>
      </c>
      <c r="O62" s="519">
        <f t="shared" si="134"/>
        <v>6.25E-2</v>
      </c>
      <c r="P62" s="520">
        <f t="shared" si="159"/>
        <v>176.94</v>
      </c>
      <c r="Q62" s="12">
        <f t="shared" si="160"/>
        <v>1.024375</v>
      </c>
      <c r="R62" s="519">
        <f t="shared" si="135"/>
        <v>6.25E-2</v>
      </c>
      <c r="S62" s="520">
        <f t="shared" si="161"/>
        <v>176.94</v>
      </c>
      <c r="T62" s="12">
        <f t="shared" si="162"/>
        <v>1.024375</v>
      </c>
      <c r="U62" s="519">
        <f t="shared" si="136"/>
        <v>6.25E-2</v>
      </c>
      <c r="V62" s="520">
        <f t="shared" si="163"/>
        <v>176.94</v>
      </c>
      <c r="W62" s="12">
        <f t="shared" si="164"/>
        <v>1.024375</v>
      </c>
      <c r="X62" s="519">
        <f t="shared" si="137"/>
        <v>6.25E-2</v>
      </c>
      <c r="Y62" s="520">
        <f t="shared" si="165"/>
        <v>176.94</v>
      </c>
      <c r="Z62" s="12">
        <f t="shared" si="166"/>
        <v>1.024375</v>
      </c>
      <c r="AA62" s="519">
        <f t="shared" si="138"/>
        <v>6.25E-2</v>
      </c>
      <c r="AB62" s="520">
        <f t="shared" si="167"/>
        <v>176.94</v>
      </c>
      <c r="AC62" s="12">
        <f t="shared" si="168"/>
        <v>1.024375</v>
      </c>
      <c r="AD62" s="519">
        <f t="shared" si="139"/>
        <v>6.25E-2</v>
      </c>
      <c r="AE62" s="520">
        <f t="shared" si="169"/>
        <v>176.94</v>
      </c>
      <c r="AF62" s="12">
        <f t="shared" si="170"/>
        <v>1.024375</v>
      </c>
      <c r="AG62" s="519">
        <f t="shared" si="140"/>
        <v>6.25E-2</v>
      </c>
      <c r="AH62" s="520">
        <f t="shared" si="171"/>
        <v>176.94</v>
      </c>
      <c r="AI62" s="12">
        <f t="shared" si="172"/>
        <v>1.024375</v>
      </c>
      <c r="AJ62" s="519">
        <f t="shared" si="141"/>
        <v>6.25E-2</v>
      </c>
      <c r="AK62" s="520">
        <f t="shared" si="173"/>
        <v>176.94</v>
      </c>
      <c r="AL62" s="12">
        <f t="shared" si="174"/>
        <v>1.024375</v>
      </c>
      <c r="AM62" s="519">
        <f t="shared" si="142"/>
        <v>6.25E-2</v>
      </c>
      <c r="AN62" s="520">
        <f t="shared" si="175"/>
        <v>176.94</v>
      </c>
      <c r="AO62" s="12">
        <f t="shared" si="176"/>
        <v>1.024375</v>
      </c>
      <c r="AP62" s="519">
        <f t="shared" si="143"/>
        <v>6.25E-2</v>
      </c>
      <c r="AQ62" s="520">
        <f t="shared" si="177"/>
        <v>176.94</v>
      </c>
      <c r="AR62" s="12">
        <f t="shared" si="178"/>
        <v>1.024375</v>
      </c>
      <c r="AS62" s="519">
        <f t="shared" si="144"/>
        <v>6.25E-2</v>
      </c>
      <c r="AT62" s="520">
        <f t="shared" si="179"/>
        <v>176.94</v>
      </c>
      <c r="AU62" s="12">
        <f t="shared" si="180"/>
        <v>1.024375</v>
      </c>
      <c r="AV62" s="519">
        <f t="shared" si="145"/>
        <v>6.25E-2</v>
      </c>
      <c r="AW62" s="520">
        <f t="shared" si="181"/>
        <v>176.94</v>
      </c>
      <c r="AX62" s="12">
        <f t="shared" si="182"/>
        <v>1.024375</v>
      </c>
      <c r="AY62" s="519">
        <f t="shared" si="146"/>
        <v>6.25E-2</v>
      </c>
      <c r="AZ62" s="520">
        <f t="shared" si="183"/>
        <v>176.94</v>
      </c>
      <c r="BA62" s="12">
        <f t="shared" si="184"/>
        <v>1.024375</v>
      </c>
      <c r="BB62" s="519">
        <f t="shared" si="147"/>
        <v>6.25E-2</v>
      </c>
      <c r="BC62" s="520">
        <f t="shared" si="185"/>
        <v>176.94</v>
      </c>
      <c r="BD62" s="12">
        <f t="shared" si="186"/>
        <v>1.024375</v>
      </c>
      <c r="BE62" s="519">
        <f t="shared" si="148"/>
        <v>6.25E-2</v>
      </c>
      <c r="BF62" s="520">
        <f t="shared" si="187"/>
        <v>176.94</v>
      </c>
      <c r="BG62" s="12">
        <f t="shared" si="188"/>
        <v>1.024375</v>
      </c>
      <c r="BH62" s="519">
        <f t="shared" si="149"/>
        <v>6.25E-2</v>
      </c>
      <c r="BI62" s="520">
        <f t="shared" si="189"/>
        <v>176.94</v>
      </c>
      <c r="BJ62" s="12"/>
      <c r="BK62" s="519">
        <f t="shared" si="150"/>
        <v>0</v>
      </c>
      <c r="BL62" s="520">
        <f t="shared" si="190"/>
        <v>0</v>
      </c>
      <c r="BM62" s="12"/>
      <c r="BN62" s="519">
        <f t="shared" si="151"/>
        <v>0</v>
      </c>
      <c r="BO62" s="520">
        <f t="shared" si="191"/>
        <v>0</v>
      </c>
      <c r="BP62" s="490">
        <f t="shared" si="152"/>
        <v>1</v>
      </c>
      <c r="BQ62" s="534">
        <f t="shared" si="153"/>
        <v>2831.04</v>
      </c>
      <c r="BR62" s="542">
        <f t="shared" si="154"/>
        <v>0</v>
      </c>
      <c r="BT62" s="5"/>
      <c r="BU62" s="5"/>
      <c r="BV62" s="5"/>
    </row>
    <row r="63" spans="1:74" hidden="1" outlineLevel="2" x14ac:dyDescent="0.25">
      <c r="A63" s="45"/>
      <c r="B63" s="209"/>
      <c r="C63" s="22"/>
      <c r="D63" s="23"/>
      <c r="E63" s="12"/>
      <c r="F63" s="130"/>
      <c r="G63" s="33"/>
      <c r="H63" s="12"/>
      <c r="I63" s="519"/>
      <c r="J63" s="536"/>
      <c r="K63" s="12"/>
      <c r="L63" s="519"/>
      <c r="M63" s="536"/>
      <c r="N63" s="12"/>
      <c r="O63" s="519"/>
      <c r="P63" s="525"/>
      <c r="Q63" s="12"/>
      <c r="R63" s="519"/>
      <c r="S63" s="536"/>
      <c r="T63" s="12"/>
      <c r="U63" s="519"/>
      <c r="V63" s="536"/>
      <c r="W63" s="12"/>
      <c r="X63" s="519"/>
      <c r="Y63" s="536"/>
      <c r="Z63" s="12"/>
      <c r="AA63" s="519"/>
      <c r="AB63" s="536"/>
      <c r="AC63" s="12"/>
      <c r="AD63" s="519"/>
      <c r="AE63" s="536"/>
      <c r="AF63" s="12"/>
      <c r="AG63" s="519"/>
      <c r="AH63" s="536"/>
      <c r="AI63" s="12"/>
      <c r="AJ63" s="519"/>
      <c r="AK63" s="536"/>
      <c r="AL63" s="12"/>
      <c r="AM63" s="519"/>
      <c r="AN63" s="536"/>
      <c r="AO63" s="12"/>
      <c r="AP63" s="519"/>
      <c r="AQ63" s="536"/>
      <c r="AR63" s="12"/>
      <c r="AS63" s="519"/>
      <c r="AT63" s="536"/>
      <c r="AU63" s="12"/>
      <c r="AV63" s="519"/>
      <c r="AW63" s="536"/>
      <c r="AX63" s="12"/>
      <c r="AY63" s="519"/>
      <c r="AZ63" s="536"/>
      <c r="BA63" s="12"/>
      <c r="BB63" s="519"/>
      <c r="BC63" s="536"/>
      <c r="BD63" s="12"/>
      <c r="BE63" s="519"/>
      <c r="BF63" s="536"/>
      <c r="BG63" s="12"/>
      <c r="BH63" s="519"/>
      <c r="BI63" s="536"/>
      <c r="BJ63" s="12"/>
      <c r="BK63" s="519"/>
      <c r="BL63" s="536"/>
      <c r="BM63" s="12"/>
      <c r="BN63" s="519"/>
      <c r="BO63" s="536"/>
      <c r="BP63" s="490"/>
      <c r="BQ63" s="534"/>
      <c r="BR63" s="542"/>
      <c r="BT63" s="5"/>
      <c r="BU63" s="5"/>
      <c r="BV63" s="5"/>
    </row>
    <row r="64" spans="1:74" hidden="1" outlineLevel="2" x14ac:dyDescent="0.25">
      <c r="A64" s="597" t="s">
        <v>418</v>
      </c>
      <c r="B64" s="598"/>
      <c r="C64" s="539" t="s">
        <v>150</v>
      </c>
      <c r="D64" s="599"/>
      <c r="E64" s="600" t="s">
        <v>59</v>
      </c>
      <c r="F64" s="601"/>
      <c r="G64" s="600">
        <f>SUBTOTAL(9,G65:G70)</f>
        <v>1620047.1099999999</v>
      </c>
      <c r="H64" s="600"/>
      <c r="I64" s="605">
        <f t="shared" ref="I64:I70" si="192">ROUND(J64/$G64,6)</f>
        <v>0</v>
      </c>
      <c r="J64" s="538">
        <f>SUBTOTAL(9,J65:J70)</f>
        <v>0</v>
      </c>
      <c r="K64" s="600"/>
      <c r="L64" s="605">
        <f t="shared" ref="L64:L70" si="193">ROUND(M64/$G64,6)</f>
        <v>0</v>
      </c>
      <c r="M64" s="538">
        <f>SUBTOTAL(9,M65:M70)</f>
        <v>0</v>
      </c>
      <c r="N64" s="600"/>
      <c r="O64" s="605">
        <f t="shared" ref="O64:O70" si="194">ROUND(P64/$G64,6)</f>
        <v>6.25E-2</v>
      </c>
      <c r="P64" s="538">
        <f>SUBTOTAL(9,P65:P70)</f>
        <v>101252.94</v>
      </c>
      <c r="Q64" s="600"/>
      <c r="R64" s="605">
        <f t="shared" ref="R64:R70" si="195">ROUND(S64/$G64,6)</f>
        <v>6.25E-2</v>
      </c>
      <c r="S64" s="538">
        <f>SUBTOTAL(9,S65:S70)</f>
        <v>101252.94</v>
      </c>
      <c r="T64" s="600"/>
      <c r="U64" s="605">
        <f t="shared" ref="U64:U70" si="196">ROUND(V64/$G64,6)</f>
        <v>6.25E-2</v>
      </c>
      <c r="V64" s="538">
        <f>SUBTOTAL(9,V65:V70)</f>
        <v>101252.94</v>
      </c>
      <c r="W64" s="600"/>
      <c r="X64" s="605">
        <f t="shared" ref="X64:X70" si="197">ROUND(Y64/$G64,6)</f>
        <v>6.25E-2</v>
      </c>
      <c r="Y64" s="538">
        <f>SUBTOTAL(9,Y65:Y70)</f>
        <v>101252.94</v>
      </c>
      <c r="Z64" s="600"/>
      <c r="AA64" s="605">
        <f t="shared" ref="AA64:AA70" si="198">ROUND(AB64/$G64,6)</f>
        <v>6.25E-2</v>
      </c>
      <c r="AB64" s="538">
        <f>SUBTOTAL(9,AB65:AB70)</f>
        <v>101252.94</v>
      </c>
      <c r="AC64" s="600"/>
      <c r="AD64" s="605">
        <f t="shared" ref="AD64:AD70" si="199">ROUND(AE64/$G64,6)</f>
        <v>6.25E-2</v>
      </c>
      <c r="AE64" s="538">
        <f>SUBTOTAL(9,AE65:AE70)</f>
        <v>101252.94</v>
      </c>
      <c r="AF64" s="600"/>
      <c r="AG64" s="605">
        <f t="shared" ref="AG64:AG70" si="200">ROUND(AH64/$G64,6)</f>
        <v>6.25E-2</v>
      </c>
      <c r="AH64" s="538">
        <f>SUBTOTAL(9,AH65:AH70)</f>
        <v>101252.94</v>
      </c>
      <c r="AI64" s="600"/>
      <c r="AJ64" s="605">
        <f t="shared" ref="AJ64:AJ70" si="201">ROUND(AK64/$G64,6)</f>
        <v>6.25E-2</v>
      </c>
      <c r="AK64" s="538">
        <f>SUBTOTAL(9,AK65:AK70)</f>
        <v>101252.94</v>
      </c>
      <c r="AL64" s="600"/>
      <c r="AM64" s="605">
        <f t="shared" ref="AM64:AM70" si="202">ROUND(AN64/$G64,6)</f>
        <v>6.25E-2</v>
      </c>
      <c r="AN64" s="538">
        <f>SUBTOTAL(9,AN65:AN70)</f>
        <v>101252.94</v>
      </c>
      <c r="AO64" s="600"/>
      <c r="AP64" s="605">
        <f t="shared" ref="AP64:AP70" si="203">ROUND(AQ64/$G64,6)</f>
        <v>6.25E-2</v>
      </c>
      <c r="AQ64" s="538">
        <f>SUBTOTAL(9,AQ65:AQ70)</f>
        <v>101252.94</v>
      </c>
      <c r="AR64" s="600"/>
      <c r="AS64" s="605">
        <f t="shared" ref="AS64:AS70" si="204">ROUND(AT64/$G64,6)</f>
        <v>6.25E-2</v>
      </c>
      <c r="AT64" s="538">
        <f>SUBTOTAL(9,AT65:AT70)</f>
        <v>101252.94</v>
      </c>
      <c r="AU64" s="600"/>
      <c r="AV64" s="605">
        <f t="shared" ref="AV64:AV70" si="205">ROUND(AW64/$G64,6)</f>
        <v>6.25E-2</v>
      </c>
      <c r="AW64" s="538">
        <f>SUBTOTAL(9,AW65:AW70)</f>
        <v>101252.94</v>
      </c>
      <c r="AX64" s="600"/>
      <c r="AY64" s="605">
        <f t="shared" ref="AY64:AY70" si="206">ROUND(AZ64/$G64,6)</f>
        <v>6.25E-2</v>
      </c>
      <c r="AZ64" s="538">
        <f>SUBTOTAL(9,AZ65:AZ70)</f>
        <v>101252.94</v>
      </c>
      <c r="BA64" s="600"/>
      <c r="BB64" s="605">
        <f t="shared" ref="BB64:BB70" si="207">ROUND(BC64/$G64,6)</f>
        <v>6.25E-2</v>
      </c>
      <c r="BC64" s="538">
        <f>SUBTOTAL(9,BC65:BC70)</f>
        <v>101252.94</v>
      </c>
      <c r="BD64" s="600"/>
      <c r="BE64" s="605">
        <f t="shared" ref="BE64:BE70" si="208">ROUND(BF64/$G64,6)</f>
        <v>6.25E-2</v>
      </c>
      <c r="BF64" s="538">
        <f>SUBTOTAL(9,BF65:BF70)</f>
        <v>101252.94</v>
      </c>
      <c r="BG64" s="600"/>
      <c r="BH64" s="605">
        <f t="shared" ref="BH64:BH70" si="209">ROUND(BI64/$G64,6)</f>
        <v>6.25E-2</v>
      </c>
      <c r="BI64" s="538">
        <f>SUBTOTAL(9,BI65:BI70)</f>
        <v>101252.94</v>
      </c>
      <c r="BJ64" s="600"/>
      <c r="BK64" s="605">
        <f t="shared" ref="BK64:BK70" si="210">ROUND(BL64/$G64,6)</f>
        <v>0</v>
      </c>
      <c r="BL64" s="538">
        <f>SUBTOTAL(9,BL65:BL70)</f>
        <v>0</v>
      </c>
      <c r="BM64" s="600"/>
      <c r="BN64" s="605">
        <f t="shared" ref="BN64:BN70" si="211">ROUND(BO64/$G64,6)</f>
        <v>0</v>
      </c>
      <c r="BO64" s="538">
        <f>SUBTOTAL(9,BO65:BO70)</f>
        <v>0</v>
      </c>
      <c r="BP64" s="602">
        <f t="shared" ref="BP64:BP70" si="212">ROUND(BQ64/G64,4)</f>
        <v>1</v>
      </c>
      <c r="BQ64" s="603">
        <f t="shared" ref="BQ64:BQ70" si="213">ROUND(SUMIF(H$10:BO$10,"FINANCEIRO",H64:BO64),2)</f>
        <v>1620047.04</v>
      </c>
      <c r="BR64" s="537">
        <f t="shared" ref="BR64:BR70" si="214">BQ64-G64</f>
        <v>-6.9999999832361937E-2</v>
      </c>
      <c r="BT64" s="5"/>
      <c r="BU64" s="5"/>
      <c r="BV64" s="5"/>
    </row>
    <row r="65" spans="1:74" hidden="1" outlineLevel="2" x14ac:dyDescent="0.25">
      <c r="A65" s="45" t="s">
        <v>419</v>
      </c>
      <c r="B65" s="209" t="s">
        <v>250</v>
      </c>
      <c r="C65" s="22" t="s">
        <v>116</v>
      </c>
      <c r="D65" s="23" t="s">
        <v>5</v>
      </c>
      <c r="E65" s="12">
        <f>'02_S.R.R.E._C.'!E43</f>
        <v>13074.719999999998</v>
      </c>
      <c r="F65" s="130">
        <v>2.82</v>
      </c>
      <c r="G65" s="544">
        <f t="shared" ref="G65:G70" si="215">ROUND($F65*E65,2)</f>
        <v>36870.71</v>
      </c>
      <c r="H65" s="12"/>
      <c r="I65" s="519">
        <f t="shared" si="192"/>
        <v>0</v>
      </c>
      <c r="J65" s="520">
        <f t="shared" ref="J65:J70" si="216">ROUND($F65*H65,2)</f>
        <v>0</v>
      </c>
      <c r="K65" s="12"/>
      <c r="L65" s="519">
        <f t="shared" si="193"/>
        <v>0</v>
      </c>
      <c r="M65" s="520">
        <f t="shared" ref="M65:M70" si="217">ROUND($F65*K65,2)</f>
        <v>0</v>
      </c>
      <c r="N65" s="12">
        <f t="shared" ref="N65:N70" si="218">$E65*$N$34/$E$34</f>
        <v>817.16999999999985</v>
      </c>
      <c r="O65" s="519">
        <f t="shared" si="194"/>
        <v>6.25E-2</v>
      </c>
      <c r="P65" s="520">
        <f t="shared" ref="P65:P70" si="219">ROUND($F65*N65,2)</f>
        <v>2304.42</v>
      </c>
      <c r="Q65" s="12">
        <f t="shared" ref="Q65:Q70" si="220">$E65*$N$34/$E$34</f>
        <v>817.16999999999985</v>
      </c>
      <c r="R65" s="519">
        <f t="shared" si="195"/>
        <v>6.25E-2</v>
      </c>
      <c r="S65" s="520">
        <f t="shared" ref="S65:S70" si="221">ROUND($F65*Q65,2)</f>
        <v>2304.42</v>
      </c>
      <c r="T65" s="12">
        <f t="shared" ref="T65:T70" si="222">$E65*$N$34/$E$34</f>
        <v>817.16999999999985</v>
      </c>
      <c r="U65" s="519">
        <f t="shared" si="196"/>
        <v>6.25E-2</v>
      </c>
      <c r="V65" s="520">
        <f t="shared" ref="V65:V70" si="223">ROUND($F65*T65,2)</f>
        <v>2304.42</v>
      </c>
      <c r="W65" s="12">
        <f t="shared" ref="W65:W70" si="224">$E65*$N$34/$E$34</f>
        <v>817.16999999999985</v>
      </c>
      <c r="X65" s="519">
        <f t="shared" si="197"/>
        <v>6.25E-2</v>
      </c>
      <c r="Y65" s="520">
        <f t="shared" ref="Y65:Y70" si="225">ROUND($F65*W65,2)</f>
        <v>2304.42</v>
      </c>
      <c r="Z65" s="12">
        <f t="shared" ref="Z65:Z70" si="226">$E65*$N$34/$E$34</f>
        <v>817.16999999999985</v>
      </c>
      <c r="AA65" s="519">
        <f t="shared" si="198"/>
        <v>6.25E-2</v>
      </c>
      <c r="AB65" s="520">
        <f t="shared" ref="AB65:AB70" si="227">ROUND($F65*Z65,2)</f>
        <v>2304.42</v>
      </c>
      <c r="AC65" s="12">
        <f t="shared" ref="AC65:AC70" si="228">$E65*$N$34/$E$34</f>
        <v>817.16999999999985</v>
      </c>
      <c r="AD65" s="519">
        <f t="shared" si="199"/>
        <v>6.25E-2</v>
      </c>
      <c r="AE65" s="520">
        <f t="shared" ref="AE65:AE70" si="229">ROUND($F65*AC65,2)</f>
        <v>2304.42</v>
      </c>
      <c r="AF65" s="12">
        <f t="shared" ref="AF65:AF70" si="230">$E65*$N$34/$E$34</f>
        <v>817.16999999999985</v>
      </c>
      <c r="AG65" s="519">
        <f t="shared" si="200"/>
        <v>6.25E-2</v>
      </c>
      <c r="AH65" s="520">
        <f t="shared" ref="AH65:AH70" si="231">ROUND($F65*AF65,2)</f>
        <v>2304.42</v>
      </c>
      <c r="AI65" s="12">
        <f t="shared" ref="AI65:AI70" si="232">$E65*$N$34/$E$34</f>
        <v>817.16999999999985</v>
      </c>
      <c r="AJ65" s="519">
        <f t="shared" si="201"/>
        <v>6.25E-2</v>
      </c>
      <c r="AK65" s="520">
        <f t="shared" ref="AK65:AK70" si="233">ROUND($F65*AI65,2)</f>
        <v>2304.42</v>
      </c>
      <c r="AL65" s="12">
        <f t="shared" ref="AL65:AL70" si="234">$E65*$N$34/$E$34</f>
        <v>817.16999999999985</v>
      </c>
      <c r="AM65" s="519">
        <f t="shared" si="202"/>
        <v>6.25E-2</v>
      </c>
      <c r="AN65" s="520">
        <f t="shared" ref="AN65:AN70" si="235">ROUND($F65*AL65,2)</f>
        <v>2304.42</v>
      </c>
      <c r="AO65" s="12">
        <f t="shared" ref="AO65:AO70" si="236">$E65*$N$34/$E$34</f>
        <v>817.16999999999985</v>
      </c>
      <c r="AP65" s="519">
        <f t="shared" si="203"/>
        <v>6.25E-2</v>
      </c>
      <c r="AQ65" s="520">
        <f t="shared" ref="AQ65:AQ70" si="237">ROUND($F65*AO65,2)</f>
        <v>2304.42</v>
      </c>
      <c r="AR65" s="12">
        <f t="shared" ref="AR65:AR70" si="238">$E65*$N$34/$E$34</f>
        <v>817.16999999999985</v>
      </c>
      <c r="AS65" s="519">
        <f t="shared" si="204"/>
        <v>6.25E-2</v>
      </c>
      <c r="AT65" s="520">
        <f t="shared" ref="AT65:AT70" si="239">ROUND($F65*AR65,2)</f>
        <v>2304.42</v>
      </c>
      <c r="AU65" s="12">
        <f t="shared" ref="AU65:AU70" si="240">$E65*$N$34/$E$34</f>
        <v>817.16999999999985</v>
      </c>
      <c r="AV65" s="519">
        <f t="shared" si="205"/>
        <v>6.25E-2</v>
      </c>
      <c r="AW65" s="520">
        <f t="shared" ref="AW65:AW70" si="241">ROUND($F65*AU65,2)</f>
        <v>2304.42</v>
      </c>
      <c r="AX65" s="12">
        <f t="shared" ref="AX65:AX70" si="242">$E65*$N$34/$E$34</f>
        <v>817.16999999999985</v>
      </c>
      <c r="AY65" s="519">
        <f t="shared" si="206"/>
        <v>6.25E-2</v>
      </c>
      <c r="AZ65" s="520">
        <f t="shared" ref="AZ65:AZ70" si="243">ROUND($F65*AX65,2)</f>
        <v>2304.42</v>
      </c>
      <c r="BA65" s="12">
        <f t="shared" ref="BA65:BA70" si="244">$E65*$N$34/$E$34</f>
        <v>817.16999999999985</v>
      </c>
      <c r="BB65" s="519">
        <f t="shared" si="207"/>
        <v>6.25E-2</v>
      </c>
      <c r="BC65" s="520">
        <f t="shared" ref="BC65:BC70" si="245">ROUND($F65*BA65,2)</f>
        <v>2304.42</v>
      </c>
      <c r="BD65" s="12">
        <f t="shared" ref="BD65:BD70" si="246">$E65*$N$34/$E$34</f>
        <v>817.16999999999985</v>
      </c>
      <c r="BE65" s="519">
        <f t="shared" si="208"/>
        <v>6.25E-2</v>
      </c>
      <c r="BF65" s="520">
        <f t="shared" ref="BF65:BF70" si="247">ROUND($F65*BD65,2)</f>
        <v>2304.42</v>
      </c>
      <c r="BG65" s="12">
        <f t="shared" ref="BG65:BG70" si="248">$E65*$N$34/$E$34</f>
        <v>817.16999999999985</v>
      </c>
      <c r="BH65" s="519">
        <f t="shared" si="209"/>
        <v>6.25E-2</v>
      </c>
      <c r="BI65" s="520">
        <f t="shared" ref="BI65:BI70" si="249">ROUND($F65*BG65,2)</f>
        <v>2304.42</v>
      </c>
      <c r="BJ65" s="12"/>
      <c r="BK65" s="519">
        <f t="shared" si="210"/>
        <v>0</v>
      </c>
      <c r="BL65" s="520">
        <f t="shared" ref="BL65:BL70" si="250">ROUND($F65*BJ65,2)</f>
        <v>0</v>
      </c>
      <c r="BM65" s="12"/>
      <c r="BN65" s="519">
        <f t="shared" si="211"/>
        <v>0</v>
      </c>
      <c r="BO65" s="520">
        <f t="shared" ref="BO65:BO70" si="251">ROUND($F65*BM65,2)</f>
        <v>0</v>
      </c>
      <c r="BP65" s="490">
        <f t="shared" si="212"/>
        <v>1</v>
      </c>
      <c r="BQ65" s="534">
        <f t="shared" si="213"/>
        <v>36870.720000000001</v>
      </c>
      <c r="BR65" s="542">
        <f t="shared" si="214"/>
        <v>1.0000000002037268E-2</v>
      </c>
      <c r="BT65" s="5"/>
      <c r="BU65" s="5"/>
      <c r="BV65" s="5"/>
    </row>
    <row r="66" spans="1:74" ht="25.5" hidden="1" outlineLevel="2" x14ac:dyDescent="0.25">
      <c r="A66" s="45" t="s">
        <v>420</v>
      </c>
      <c r="B66" s="209" t="s">
        <v>835</v>
      </c>
      <c r="C66" s="22" t="s">
        <v>836</v>
      </c>
      <c r="D66" s="23" t="s">
        <v>10</v>
      </c>
      <c r="E66" s="12">
        <f>'02_S.R.R.E._C.'!E44</f>
        <v>2614.94</v>
      </c>
      <c r="F66" s="130">
        <v>97.9</v>
      </c>
      <c r="G66" s="544">
        <f t="shared" si="215"/>
        <v>256002.63</v>
      </c>
      <c r="H66" s="12"/>
      <c r="I66" s="519">
        <f t="shared" si="192"/>
        <v>0</v>
      </c>
      <c r="J66" s="520">
        <f t="shared" si="216"/>
        <v>0</v>
      </c>
      <c r="K66" s="12"/>
      <c r="L66" s="519">
        <f t="shared" si="193"/>
        <v>0</v>
      </c>
      <c r="M66" s="520">
        <f t="shared" si="217"/>
        <v>0</v>
      </c>
      <c r="N66" s="12">
        <f t="shared" si="218"/>
        <v>163.43375</v>
      </c>
      <c r="O66" s="519">
        <f t="shared" si="194"/>
        <v>6.25E-2</v>
      </c>
      <c r="P66" s="520">
        <f t="shared" si="219"/>
        <v>16000.16</v>
      </c>
      <c r="Q66" s="12">
        <f t="shared" si="220"/>
        <v>163.43375</v>
      </c>
      <c r="R66" s="519">
        <f t="shared" si="195"/>
        <v>6.25E-2</v>
      </c>
      <c r="S66" s="520">
        <f t="shared" si="221"/>
        <v>16000.16</v>
      </c>
      <c r="T66" s="12">
        <f t="shared" si="222"/>
        <v>163.43375</v>
      </c>
      <c r="U66" s="519">
        <f t="shared" si="196"/>
        <v>6.25E-2</v>
      </c>
      <c r="V66" s="520">
        <f t="shared" si="223"/>
        <v>16000.16</v>
      </c>
      <c r="W66" s="12">
        <f t="shared" si="224"/>
        <v>163.43375</v>
      </c>
      <c r="X66" s="519">
        <f t="shared" si="197"/>
        <v>6.25E-2</v>
      </c>
      <c r="Y66" s="520">
        <f t="shared" si="225"/>
        <v>16000.16</v>
      </c>
      <c r="Z66" s="12">
        <f t="shared" si="226"/>
        <v>163.43375</v>
      </c>
      <c r="AA66" s="519">
        <f t="shared" si="198"/>
        <v>6.25E-2</v>
      </c>
      <c r="AB66" s="520">
        <f t="shared" si="227"/>
        <v>16000.16</v>
      </c>
      <c r="AC66" s="12">
        <f t="shared" si="228"/>
        <v>163.43375</v>
      </c>
      <c r="AD66" s="519">
        <f t="shared" si="199"/>
        <v>6.25E-2</v>
      </c>
      <c r="AE66" s="520">
        <f t="shared" si="229"/>
        <v>16000.16</v>
      </c>
      <c r="AF66" s="12">
        <f t="shared" si="230"/>
        <v>163.43375</v>
      </c>
      <c r="AG66" s="519">
        <f t="shared" si="200"/>
        <v>6.25E-2</v>
      </c>
      <c r="AH66" s="520">
        <f t="shared" si="231"/>
        <v>16000.16</v>
      </c>
      <c r="AI66" s="12">
        <f t="shared" si="232"/>
        <v>163.43375</v>
      </c>
      <c r="AJ66" s="519">
        <f t="shared" si="201"/>
        <v>6.25E-2</v>
      </c>
      <c r="AK66" s="520">
        <f t="shared" si="233"/>
        <v>16000.16</v>
      </c>
      <c r="AL66" s="12">
        <f t="shared" si="234"/>
        <v>163.43375</v>
      </c>
      <c r="AM66" s="519">
        <f t="shared" si="202"/>
        <v>6.25E-2</v>
      </c>
      <c r="AN66" s="520">
        <f t="shared" si="235"/>
        <v>16000.16</v>
      </c>
      <c r="AO66" s="12">
        <f t="shared" si="236"/>
        <v>163.43375</v>
      </c>
      <c r="AP66" s="519">
        <f t="shared" si="203"/>
        <v>6.25E-2</v>
      </c>
      <c r="AQ66" s="520">
        <f t="shared" si="237"/>
        <v>16000.16</v>
      </c>
      <c r="AR66" s="12">
        <f t="shared" si="238"/>
        <v>163.43375</v>
      </c>
      <c r="AS66" s="519">
        <f t="shared" si="204"/>
        <v>6.25E-2</v>
      </c>
      <c r="AT66" s="520">
        <f t="shared" si="239"/>
        <v>16000.16</v>
      </c>
      <c r="AU66" s="12">
        <f t="shared" si="240"/>
        <v>163.43375</v>
      </c>
      <c r="AV66" s="519">
        <f t="shared" si="205"/>
        <v>6.25E-2</v>
      </c>
      <c r="AW66" s="520">
        <f t="shared" si="241"/>
        <v>16000.16</v>
      </c>
      <c r="AX66" s="12">
        <f t="shared" si="242"/>
        <v>163.43375</v>
      </c>
      <c r="AY66" s="519">
        <f t="shared" si="206"/>
        <v>6.25E-2</v>
      </c>
      <c r="AZ66" s="520">
        <f t="shared" si="243"/>
        <v>16000.16</v>
      </c>
      <c r="BA66" s="12">
        <f t="shared" si="244"/>
        <v>163.43375</v>
      </c>
      <c r="BB66" s="519">
        <f t="shared" si="207"/>
        <v>6.25E-2</v>
      </c>
      <c r="BC66" s="520">
        <f t="shared" si="245"/>
        <v>16000.16</v>
      </c>
      <c r="BD66" s="12">
        <f t="shared" si="246"/>
        <v>163.43375</v>
      </c>
      <c r="BE66" s="519">
        <f t="shared" si="208"/>
        <v>6.25E-2</v>
      </c>
      <c r="BF66" s="520">
        <f t="shared" si="247"/>
        <v>16000.16</v>
      </c>
      <c r="BG66" s="12">
        <f t="shared" si="248"/>
        <v>163.43375</v>
      </c>
      <c r="BH66" s="519">
        <f t="shared" si="209"/>
        <v>6.25E-2</v>
      </c>
      <c r="BI66" s="520">
        <f t="shared" si="249"/>
        <v>16000.16</v>
      </c>
      <c r="BJ66" s="12"/>
      <c r="BK66" s="519">
        <f t="shared" si="210"/>
        <v>0</v>
      </c>
      <c r="BL66" s="520">
        <f t="shared" si="250"/>
        <v>0</v>
      </c>
      <c r="BM66" s="12"/>
      <c r="BN66" s="519">
        <f t="shared" si="211"/>
        <v>0</v>
      </c>
      <c r="BO66" s="520">
        <f t="shared" si="251"/>
        <v>0</v>
      </c>
      <c r="BP66" s="490">
        <f t="shared" si="212"/>
        <v>1</v>
      </c>
      <c r="BQ66" s="534">
        <f t="shared" si="213"/>
        <v>256002.56</v>
      </c>
      <c r="BR66" s="542">
        <f t="shared" si="214"/>
        <v>-7.0000000006984919E-2</v>
      </c>
      <c r="BT66" s="5"/>
      <c r="BU66" s="5"/>
      <c r="BV66" s="5"/>
    </row>
    <row r="67" spans="1:74" ht="38.25" hidden="1" outlineLevel="2" x14ac:dyDescent="0.25">
      <c r="A67" s="45" t="s">
        <v>421</v>
      </c>
      <c r="B67" s="209" t="s">
        <v>25</v>
      </c>
      <c r="C67" s="22" t="s">
        <v>746</v>
      </c>
      <c r="D67" s="23" t="s">
        <v>10</v>
      </c>
      <c r="E67" s="12">
        <f>'02_S.R.R.E._C.'!E45</f>
        <v>17106.14</v>
      </c>
      <c r="F67" s="130">
        <v>13.91</v>
      </c>
      <c r="G67" s="544">
        <f t="shared" si="215"/>
        <v>237946.41</v>
      </c>
      <c r="H67" s="12"/>
      <c r="I67" s="519">
        <f t="shared" si="192"/>
        <v>0</v>
      </c>
      <c r="J67" s="520">
        <f t="shared" si="216"/>
        <v>0</v>
      </c>
      <c r="K67" s="12"/>
      <c r="L67" s="519">
        <f t="shared" si="193"/>
        <v>0</v>
      </c>
      <c r="M67" s="520">
        <f t="shared" si="217"/>
        <v>0</v>
      </c>
      <c r="N67" s="12">
        <f t="shared" si="218"/>
        <v>1069.13375</v>
      </c>
      <c r="O67" s="519">
        <f t="shared" si="194"/>
        <v>6.25E-2</v>
      </c>
      <c r="P67" s="520">
        <f t="shared" si="219"/>
        <v>14871.65</v>
      </c>
      <c r="Q67" s="12">
        <f t="shared" si="220"/>
        <v>1069.13375</v>
      </c>
      <c r="R67" s="519">
        <f t="shared" si="195"/>
        <v>6.25E-2</v>
      </c>
      <c r="S67" s="520">
        <f t="shared" si="221"/>
        <v>14871.65</v>
      </c>
      <c r="T67" s="12">
        <f t="shared" si="222"/>
        <v>1069.13375</v>
      </c>
      <c r="U67" s="519">
        <f t="shared" si="196"/>
        <v>6.25E-2</v>
      </c>
      <c r="V67" s="520">
        <f t="shared" si="223"/>
        <v>14871.65</v>
      </c>
      <c r="W67" s="12">
        <f t="shared" si="224"/>
        <v>1069.13375</v>
      </c>
      <c r="X67" s="519">
        <f t="shared" si="197"/>
        <v>6.25E-2</v>
      </c>
      <c r="Y67" s="520">
        <f t="shared" si="225"/>
        <v>14871.65</v>
      </c>
      <c r="Z67" s="12">
        <f t="shared" si="226"/>
        <v>1069.13375</v>
      </c>
      <c r="AA67" s="519">
        <f t="shared" si="198"/>
        <v>6.25E-2</v>
      </c>
      <c r="AB67" s="520">
        <f t="shared" si="227"/>
        <v>14871.65</v>
      </c>
      <c r="AC67" s="12">
        <f t="shared" si="228"/>
        <v>1069.13375</v>
      </c>
      <c r="AD67" s="519">
        <f t="shared" si="199"/>
        <v>6.25E-2</v>
      </c>
      <c r="AE67" s="520">
        <f t="shared" si="229"/>
        <v>14871.65</v>
      </c>
      <c r="AF67" s="12">
        <f t="shared" si="230"/>
        <v>1069.13375</v>
      </c>
      <c r="AG67" s="519">
        <f t="shared" si="200"/>
        <v>6.25E-2</v>
      </c>
      <c r="AH67" s="520">
        <f t="shared" si="231"/>
        <v>14871.65</v>
      </c>
      <c r="AI67" s="12">
        <f t="shared" si="232"/>
        <v>1069.13375</v>
      </c>
      <c r="AJ67" s="519">
        <f t="shared" si="201"/>
        <v>6.25E-2</v>
      </c>
      <c r="AK67" s="520">
        <f t="shared" si="233"/>
        <v>14871.65</v>
      </c>
      <c r="AL67" s="12">
        <f t="shared" si="234"/>
        <v>1069.13375</v>
      </c>
      <c r="AM67" s="519">
        <f t="shared" si="202"/>
        <v>6.25E-2</v>
      </c>
      <c r="AN67" s="520">
        <f t="shared" si="235"/>
        <v>14871.65</v>
      </c>
      <c r="AO67" s="12">
        <f t="shared" si="236"/>
        <v>1069.13375</v>
      </c>
      <c r="AP67" s="519">
        <f t="shared" si="203"/>
        <v>6.25E-2</v>
      </c>
      <c r="AQ67" s="520">
        <f t="shared" si="237"/>
        <v>14871.65</v>
      </c>
      <c r="AR67" s="12">
        <f t="shared" si="238"/>
        <v>1069.13375</v>
      </c>
      <c r="AS67" s="519">
        <f t="shared" si="204"/>
        <v>6.25E-2</v>
      </c>
      <c r="AT67" s="520">
        <f t="shared" si="239"/>
        <v>14871.65</v>
      </c>
      <c r="AU67" s="12">
        <f t="shared" si="240"/>
        <v>1069.13375</v>
      </c>
      <c r="AV67" s="519">
        <f t="shared" si="205"/>
        <v>6.25E-2</v>
      </c>
      <c r="AW67" s="520">
        <f t="shared" si="241"/>
        <v>14871.65</v>
      </c>
      <c r="AX67" s="12">
        <f t="shared" si="242"/>
        <v>1069.13375</v>
      </c>
      <c r="AY67" s="519">
        <f t="shared" si="206"/>
        <v>6.25E-2</v>
      </c>
      <c r="AZ67" s="520">
        <f t="shared" si="243"/>
        <v>14871.65</v>
      </c>
      <c r="BA67" s="12">
        <f t="shared" si="244"/>
        <v>1069.13375</v>
      </c>
      <c r="BB67" s="519">
        <f t="shared" si="207"/>
        <v>6.25E-2</v>
      </c>
      <c r="BC67" s="520">
        <f t="shared" si="245"/>
        <v>14871.65</v>
      </c>
      <c r="BD67" s="12">
        <f t="shared" si="246"/>
        <v>1069.13375</v>
      </c>
      <c r="BE67" s="519">
        <f t="shared" si="208"/>
        <v>6.25E-2</v>
      </c>
      <c r="BF67" s="520">
        <f t="shared" si="247"/>
        <v>14871.65</v>
      </c>
      <c r="BG67" s="12">
        <f t="shared" si="248"/>
        <v>1069.13375</v>
      </c>
      <c r="BH67" s="519">
        <f t="shared" si="209"/>
        <v>6.25E-2</v>
      </c>
      <c r="BI67" s="520">
        <f t="shared" si="249"/>
        <v>14871.65</v>
      </c>
      <c r="BJ67" s="12"/>
      <c r="BK67" s="519">
        <f t="shared" si="210"/>
        <v>0</v>
      </c>
      <c r="BL67" s="520">
        <f t="shared" si="250"/>
        <v>0</v>
      </c>
      <c r="BM67" s="12"/>
      <c r="BN67" s="519">
        <f t="shared" si="211"/>
        <v>0</v>
      </c>
      <c r="BO67" s="520">
        <f t="shared" si="251"/>
        <v>0</v>
      </c>
      <c r="BP67" s="490">
        <f t="shared" si="212"/>
        <v>1</v>
      </c>
      <c r="BQ67" s="534">
        <f t="shared" si="213"/>
        <v>237946.4</v>
      </c>
      <c r="BR67" s="542">
        <f t="shared" si="214"/>
        <v>-1.0000000009313226E-2</v>
      </c>
      <c r="BT67" s="5"/>
      <c r="BU67" s="5"/>
      <c r="BV67" s="5"/>
    </row>
    <row r="68" spans="1:74" ht="25.5" hidden="1" outlineLevel="2" x14ac:dyDescent="0.25">
      <c r="A68" s="45" t="s">
        <v>422</v>
      </c>
      <c r="B68" s="209" t="s">
        <v>98</v>
      </c>
      <c r="C68" s="22" t="s">
        <v>262</v>
      </c>
      <c r="D68" s="23" t="s">
        <v>10</v>
      </c>
      <c r="E68" s="12">
        <f>'02_S.R.R.E._C.'!E46</f>
        <v>12902.48</v>
      </c>
      <c r="F68" s="130">
        <v>13.4</v>
      </c>
      <c r="G68" s="544">
        <f t="shared" si="215"/>
        <v>172893.23</v>
      </c>
      <c r="H68" s="12"/>
      <c r="I68" s="519">
        <f t="shared" si="192"/>
        <v>0</v>
      </c>
      <c r="J68" s="520">
        <f t="shared" si="216"/>
        <v>0</v>
      </c>
      <c r="K68" s="12"/>
      <c r="L68" s="519">
        <f t="shared" si="193"/>
        <v>0</v>
      </c>
      <c r="M68" s="520">
        <f t="shared" si="217"/>
        <v>0</v>
      </c>
      <c r="N68" s="12">
        <f t="shared" si="218"/>
        <v>806.40499999999997</v>
      </c>
      <c r="O68" s="519">
        <f t="shared" si="194"/>
        <v>6.25E-2</v>
      </c>
      <c r="P68" s="520">
        <f t="shared" si="219"/>
        <v>10805.83</v>
      </c>
      <c r="Q68" s="12">
        <f t="shared" si="220"/>
        <v>806.40499999999997</v>
      </c>
      <c r="R68" s="519">
        <f t="shared" si="195"/>
        <v>6.25E-2</v>
      </c>
      <c r="S68" s="520">
        <f t="shared" si="221"/>
        <v>10805.83</v>
      </c>
      <c r="T68" s="12">
        <f t="shared" si="222"/>
        <v>806.40499999999997</v>
      </c>
      <c r="U68" s="519">
        <f t="shared" si="196"/>
        <v>6.25E-2</v>
      </c>
      <c r="V68" s="520">
        <f t="shared" si="223"/>
        <v>10805.83</v>
      </c>
      <c r="W68" s="12">
        <f t="shared" si="224"/>
        <v>806.40499999999997</v>
      </c>
      <c r="X68" s="519">
        <f t="shared" si="197"/>
        <v>6.25E-2</v>
      </c>
      <c r="Y68" s="520">
        <f t="shared" si="225"/>
        <v>10805.83</v>
      </c>
      <c r="Z68" s="12">
        <f t="shared" si="226"/>
        <v>806.40499999999997</v>
      </c>
      <c r="AA68" s="519">
        <f t="shared" si="198"/>
        <v>6.25E-2</v>
      </c>
      <c r="AB68" s="520">
        <f t="shared" si="227"/>
        <v>10805.83</v>
      </c>
      <c r="AC68" s="12">
        <f t="shared" si="228"/>
        <v>806.40499999999997</v>
      </c>
      <c r="AD68" s="519">
        <f t="shared" si="199"/>
        <v>6.25E-2</v>
      </c>
      <c r="AE68" s="520">
        <f t="shared" si="229"/>
        <v>10805.83</v>
      </c>
      <c r="AF68" s="12">
        <f t="shared" si="230"/>
        <v>806.40499999999997</v>
      </c>
      <c r="AG68" s="519">
        <f t="shared" si="200"/>
        <v>6.25E-2</v>
      </c>
      <c r="AH68" s="520">
        <f t="shared" si="231"/>
        <v>10805.83</v>
      </c>
      <c r="AI68" s="12">
        <f t="shared" si="232"/>
        <v>806.40499999999997</v>
      </c>
      <c r="AJ68" s="519">
        <f t="shared" si="201"/>
        <v>6.25E-2</v>
      </c>
      <c r="AK68" s="520">
        <f t="shared" si="233"/>
        <v>10805.83</v>
      </c>
      <c r="AL68" s="12">
        <f t="shared" si="234"/>
        <v>806.40499999999997</v>
      </c>
      <c r="AM68" s="519">
        <f t="shared" si="202"/>
        <v>6.25E-2</v>
      </c>
      <c r="AN68" s="520">
        <f t="shared" si="235"/>
        <v>10805.83</v>
      </c>
      <c r="AO68" s="12">
        <f t="shared" si="236"/>
        <v>806.40499999999997</v>
      </c>
      <c r="AP68" s="519">
        <f t="shared" si="203"/>
        <v>6.25E-2</v>
      </c>
      <c r="AQ68" s="520">
        <f t="shared" si="237"/>
        <v>10805.83</v>
      </c>
      <c r="AR68" s="12">
        <f t="shared" si="238"/>
        <v>806.40499999999997</v>
      </c>
      <c r="AS68" s="519">
        <f t="shared" si="204"/>
        <v>6.25E-2</v>
      </c>
      <c r="AT68" s="520">
        <f t="shared" si="239"/>
        <v>10805.83</v>
      </c>
      <c r="AU68" s="12">
        <f t="shared" si="240"/>
        <v>806.40499999999997</v>
      </c>
      <c r="AV68" s="519">
        <f t="shared" si="205"/>
        <v>6.25E-2</v>
      </c>
      <c r="AW68" s="520">
        <f t="shared" si="241"/>
        <v>10805.83</v>
      </c>
      <c r="AX68" s="12">
        <f t="shared" si="242"/>
        <v>806.40499999999997</v>
      </c>
      <c r="AY68" s="519">
        <f t="shared" si="206"/>
        <v>6.25E-2</v>
      </c>
      <c r="AZ68" s="520">
        <f t="shared" si="243"/>
        <v>10805.83</v>
      </c>
      <c r="BA68" s="12">
        <f t="shared" si="244"/>
        <v>806.40499999999997</v>
      </c>
      <c r="BB68" s="519">
        <f t="shared" si="207"/>
        <v>6.25E-2</v>
      </c>
      <c r="BC68" s="520">
        <f t="shared" si="245"/>
        <v>10805.83</v>
      </c>
      <c r="BD68" s="12">
        <f t="shared" si="246"/>
        <v>806.40499999999997</v>
      </c>
      <c r="BE68" s="519">
        <f t="shared" si="208"/>
        <v>6.25E-2</v>
      </c>
      <c r="BF68" s="520">
        <f t="shared" si="247"/>
        <v>10805.83</v>
      </c>
      <c r="BG68" s="12">
        <f t="shared" si="248"/>
        <v>806.40499999999997</v>
      </c>
      <c r="BH68" s="519">
        <f t="shared" si="209"/>
        <v>6.25E-2</v>
      </c>
      <c r="BI68" s="520">
        <f t="shared" si="249"/>
        <v>10805.83</v>
      </c>
      <c r="BJ68" s="12"/>
      <c r="BK68" s="519">
        <f t="shared" si="210"/>
        <v>0</v>
      </c>
      <c r="BL68" s="520">
        <f t="shared" si="250"/>
        <v>0</v>
      </c>
      <c r="BM68" s="12"/>
      <c r="BN68" s="519">
        <f t="shared" si="211"/>
        <v>0</v>
      </c>
      <c r="BO68" s="520">
        <f t="shared" si="251"/>
        <v>0</v>
      </c>
      <c r="BP68" s="490">
        <f t="shared" si="212"/>
        <v>1</v>
      </c>
      <c r="BQ68" s="534">
        <f t="shared" si="213"/>
        <v>172893.28</v>
      </c>
      <c r="BR68" s="542">
        <f t="shared" si="214"/>
        <v>4.9999999988358468E-2</v>
      </c>
      <c r="BT68" s="5"/>
      <c r="BU68" s="5"/>
      <c r="BV68" s="5"/>
    </row>
    <row r="69" spans="1:74" hidden="1" outlineLevel="2" x14ac:dyDescent="0.25">
      <c r="A69" s="45" t="s">
        <v>423</v>
      </c>
      <c r="B69" s="209" t="s">
        <v>837</v>
      </c>
      <c r="C69" s="22" t="s">
        <v>110</v>
      </c>
      <c r="D69" s="23" t="s">
        <v>10</v>
      </c>
      <c r="E69" s="12">
        <f>'02_S.R.R.E._C.'!E47</f>
        <v>25804.959999999999</v>
      </c>
      <c r="F69" s="130">
        <v>1.51</v>
      </c>
      <c r="G69" s="544">
        <f t="shared" si="215"/>
        <v>38965.49</v>
      </c>
      <c r="H69" s="12"/>
      <c r="I69" s="519">
        <f t="shared" si="192"/>
        <v>0</v>
      </c>
      <c r="J69" s="520">
        <f t="shared" si="216"/>
        <v>0</v>
      </c>
      <c r="K69" s="12"/>
      <c r="L69" s="519">
        <f t="shared" si="193"/>
        <v>0</v>
      </c>
      <c r="M69" s="520">
        <f t="shared" si="217"/>
        <v>0</v>
      </c>
      <c r="N69" s="12">
        <f t="shared" si="218"/>
        <v>1612.81</v>
      </c>
      <c r="O69" s="519">
        <f t="shared" si="194"/>
        <v>6.25E-2</v>
      </c>
      <c r="P69" s="520">
        <f t="shared" si="219"/>
        <v>2435.34</v>
      </c>
      <c r="Q69" s="12">
        <f t="shared" si="220"/>
        <v>1612.81</v>
      </c>
      <c r="R69" s="519">
        <f t="shared" si="195"/>
        <v>6.25E-2</v>
      </c>
      <c r="S69" s="520">
        <f t="shared" si="221"/>
        <v>2435.34</v>
      </c>
      <c r="T69" s="12">
        <f t="shared" si="222"/>
        <v>1612.81</v>
      </c>
      <c r="U69" s="519">
        <f t="shared" si="196"/>
        <v>6.25E-2</v>
      </c>
      <c r="V69" s="520">
        <f t="shared" si="223"/>
        <v>2435.34</v>
      </c>
      <c r="W69" s="12">
        <f t="shared" si="224"/>
        <v>1612.81</v>
      </c>
      <c r="X69" s="519">
        <f t="shared" si="197"/>
        <v>6.25E-2</v>
      </c>
      <c r="Y69" s="520">
        <f t="shared" si="225"/>
        <v>2435.34</v>
      </c>
      <c r="Z69" s="12">
        <f t="shared" si="226"/>
        <v>1612.81</v>
      </c>
      <c r="AA69" s="519">
        <f t="shared" si="198"/>
        <v>6.25E-2</v>
      </c>
      <c r="AB69" s="520">
        <f t="shared" si="227"/>
        <v>2435.34</v>
      </c>
      <c r="AC69" s="12">
        <f t="shared" si="228"/>
        <v>1612.81</v>
      </c>
      <c r="AD69" s="519">
        <f t="shared" si="199"/>
        <v>6.25E-2</v>
      </c>
      <c r="AE69" s="520">
        <f t="shared" si="229"/>
        <v>2435.34</v>
      </c>
      <c r="AF69" s="12">
        <f t="shared" si="230"/>
        <v>1612.81</v>
      </c>
      <c r="AG69" s="519">
        <f t="shared" si="200"/>
        <v>6.25E-2</v>
      </c>
      <c r="AH69" s="520">
        <f t="shared" si="231"/>
        <v>2435.34</v>
      </c>
      <c r="AI69" s="12">
        <f t="shared" si="232"/>
        <v>1612.81</v>
      </c>
      <c r="AJ69" s="519">
        <f t="shared" si="201"/>
        <v>6.25E-2</v>
      </c>
      <c r="AK69" s="520">
        <f t="shared" si="233"/>
        <v>2435.34</v>
      </c>
      <c r="AL69" s="12">
        <f t="shared" si="234"/>
        <v>1612.81</v>
      </c>
      <c r="AM69" s="519">
        <f t="shared" si="202"/>
        <v>6.25E-2</v>
      </c>
      <c r="AN69" s="520">
        <f t="shared" si="235"/>
        <v>2435.34</v>
      </c>
      <c r="AO69" s="12">
        <f t="shared" si="236"/>
        <v>1612.81</v>
      </c>
      <c r="AP69" s="519">
        <f t="shared" si="203"/>
        <v>6.25E-2</v>
      </c>
      <c r="AQ69" s="520">
        <f t="shared" si="237"/>
        <v>2435.34</v>
      </c>
      <c r="AR69" s="12">
        <f t="shared" si="238"/>
        <v>1612.81</v>
      </c>
      <c r="AS69" s="519">
        <f t="shared" si="204"/>
        <v>6.25E-2</v>
      </c>
      <c r="AT69" s="520">
        <f t="shared" si="239"/>
        <v>2435.34</v>
      </c>
      <c r="AU69" s="12">
        <f t="shared" si="240"/>
        <v>1612.81</v>
      </c>
      <c r="AV69" s="519">
        <f t="shared" si="205"/>
        <v>6.25E-2</v>
      </c>
      <c r="AW69" s="520">
        <f t="shared" si="241"/>
        <v>2435.34</v>
      </c>
      <c r="AX69" s="12">
        <f t="shared" si="242"/>
        <v>1612.81</v>
      </c>
      <c r="AY69" s="519">
        <f t="shared" si="206"/>
        <v>6.25E-2</v>
      </c>
      <c r="AZ69" s="520">
        <f t="shared" si="243"/>
        <v>2435.34</v>
      </c>
      <c r="BA69" s="12">
        <f t="shared" si="244"/>
        <v>1612.81</v>
      </c>
      <c r="BB69" s="519">
        <f t="shared" si="207"/>
        <v>6.25E-2</v>
      </c>
      <c r="BC69" s="520">
        <f t="shared" si="245"/>
        <v>2435.34</v>
      </c>
      <c r="BD69" s="12">
        <f t="shared" si="246"/>
        <v>1612.81</v>
      </c>
      <c r="BE69" s="519">
        <f t="shared" si="208"/>
        <v>6.25E-2</v>
      </c>
      <c r="BF69" s="520">
        <f t="shared" si="247"/>
        <v>2435.34</v>
      </c>
      <c r="BG69" s="12">
        <f t="shared" si="248"/>
        <v>1612.81</v>
      </c>
      <c r="BH69" s="519">
        <f t="shared" si="209"/>
        <v>6.25E-2</v>
      </c>
      <c r="BI69" s="520">
        <f t="shared" si="249"/>
        <v>2435.34</v>
      </c>
      <c r="BJ69" s="12"/>
      <c r="BK69" s="519">
        <f t="shared" si="210"/>
        <v>0</v>
      </c>
      <c r="BL69" s="520">
        <f t="shared" si="250"/>
        <v>0</v>
      </c>
      <c r="BM69" s="12"/>
      <c r="BN69" s="519">
        <f t="shared" si="211"/>
        <v>0</v>
      </c>
      <c r="BO69" s="520">
        <f t="shared" si="251"/>
        <v>0</v>
      </c>
      <c r="BP69" s="490">
        <f t="shared" si="212"/>
        <v>1</v>
      </c>
      <c r="BQ69" s="534">
        <f t="shared" si="213"/>
        <v>38965.440000000002</v>
      </c>
      <c r="BR69" s="542">
        <f t="shared" si="214"/>
        <v>-4.9999999995634425E-2</v>
      </c>
      <c r="BT69" s="5"/>
      <c r="BU69" s="5"/>
      <c r="BV69" s="5"/>
    </row>
    <row r="70" spans="1:74" ht="25.5" hidden="1" outlineLevel="2" x14ac:dyDescent="0.25">
      <c r="A70" s="45" t="s">
        <v>1006</v>
      </c>
      <c r="B70" s="209" t="s">
        <v>325</v>
      </c>
      <c r="C70" s="22" t="s">
        <v>39</v>
      </c>
      <c r="D70" s="23" t="s">
        <v>13</v>
      </c>
      <c r="E70" s="12">
        <f>'02_S.R.R.E._C.'!E48</f>
        <v>645124</v>
      </c>
      <c r="F70" s="130">
        <v>1.36</v>
      </c>
      <c r="G70" s="544">
        <f t="shared" si="215"/>
        <v>877368.64</v>
      </c>
      <c r="H70" s="12"/>
      <c r="I70" s="519">
        <f t="shared" si="192"/>
        <v>0</v>
      </c>
      <c r="J70" s="520">
        <f t="shared" si="216"/>
        <v>0</v>
      </c>
      <c r="K70" s="12"/>
      <c r="L70" s="519">
        <f t="shared" si="193"/>
        <v>0</v>
      </c>
      <c r="M70" s="520">
        <f t="shared" si="217"/>
        <v>0</v>
      </c>
      <c r="N70" s="12">
        <f t="shared" si="218"/>
        <v>40320.25</v>
      </c>
      <c r="O70" s="519">
        <f t="shared" si="194"/>
        <v>6.25E-2</v>
      </c>
      <c r="P70" s="520">
        <f t="shared" si="219"/>
        <v>54835.54</v>
      </c>
      <c r="Q70" s="12">
        <f t="shared" si="220"/>
        <v>40320.25</v>
      </c>
      <c r="R70" s="519">
        <f t="shared" si="195"/>
        <v>6.25E-2</v>
      </c>
      <c r="S70" s="520">
        <f t="shared" si="221"/>
        <v>54835.54</v>
      </c>
      <c r="T70" s="12">
        <f t="shared" si="222"/>
        <v>40320.25</v>
      </c>
      <c r="U70" s="519">
        <f t="shared" si="196"/>
        <v>6.25E-2</v>
      </c>
      <c r="V70" s="520">
        <f t="shared" si="223"/>
        <v>54835.54</v>
      </c>
      <c r="W70" s="12">
        <f t="shared" si="224"/>
        <v>40320.25</v>
      </c>
      <c r="X70" s="519">
        <f t="shared" si="197"/>
        <v>6.25E-2</v>
      </c>
      <c r="Y70" s="520">
        <f t="shared" si="225"/>
        <v>54835.54</v>
      </c>
      <c r="Z70" s="12">
        <f t="shared" si="226"/>
        <v>40320.25</v>
      </c>
      <c r="AA70" s="519">
        <f t="shared" si="198"/>
        <v>6.25E-2</v>
      </c>
      <c r="AB70" s="520">
        <f t="shared" si="227"/>
        <v>54835.54</v>
      </c>
      <c r="AC70" s="12">
        <f t="shared" si="228"/>
        <v>40320.25</v>
      </c>
      <c r="AD70" s="519">
        <f t="shared" si="199"/>
        <v>6.25E-2</v>
      </c>
      <c r="AE70" s="520">
        <f t="shared" si="229"/>
        <v>54835.54</v>
      </c>
      <c r="AF70" s="12">
        <f t="shared" si="230"/>
        <v>40320.25</v>
      </c>
      <c r="AG70" s="519">
        <f t="shared" si="200"/>
        <v>6.25E-2</v>
      </c>
      <c r="AH70" s="520">
        <f t="shared" si="231"/>
        <v>54835.54</v>
      </c>
      <c r="AI70" s="12">
        <f t="shared" si="232"/>
        <v>40320.25</v>
      </c>
      <c r="AJ70" s="519">
        <f t="shared" si="201"/>
        <v>6.25E-2</v>
      </c>
      <c r="AK70" s="520">
        <f t="shared" si="233"/>
        <v>54835.54</v>
      </c>
      <c r="AL70" s="12">
        <f t="shared" si="234"/>
        <v>40320.25</v>
      </c>
      <c r="AM70" s="519">
        <f t="shared" si="202"/>
        <v>6.25E-2</v>
      </c>
      <c r="AN70" s="520">
        <f t="shared" si="235"/>
        <v>54835.54</v>
      </c>
      <c r="AO70" s="12">
        <f t="shared" si="236"/>
        <v>40320.25</v>
      </c>
      <c r="AP70" s="519">
        <f t="shared" si="203"/>
        <v>6.25E-2</v>
      </c>
      <c r="AQ70" s="520">
        <f t="shared" si="237"/>
        <v>54835.54</v>
      </c>
      <c r="AR70" s="12">
        <f t="shared" si="238"/>
        <v>40320.25</v>
      </c>
      <c r="AS70" s="519">
        <f t="shared" si="204"/>
        <v>6.25E-2</v>
      </c>
      <c r="AT70" s="520">
        <f t="shared" si="239"/>
        <v>54835.54</v>
      </c>
      <c r="AU70" s="12">
        <f t="shared" si="240"/>
        <v>40320.25</v>
      </c>
      <c r="AV70" s="519">
        <f t="shared" si="205"/>
        <v>6.25E-2</v>
      </c>
      <c r="AW70" s="520">
        <f t="shared" si="241"/>
        <v>54835.54</v>
      </c>
      <c r="AX70" s="12">
        <f t="shared" si="242"/>
        <v>40320.25</v>
      </c>
      <c r="AY70" s="519">
        <f t="shared" si="206"/>
        <v>6.25E-2</v>
      </c>
      <c r="AZ70" s="520">
        <f t="shared" si="243"/>
        <v>54835.54</v>
      </c>
      <c r="BA70" s="12">
        <f t="shared" si="244"/>
        <v>40320.25</v>
      </c>
      <c r="BB70" s="519">
        <f t="shared" si="207"/>
        <v>6.25E-2</v>
      </c>
      <c r="BC70" s="520">
        <f t="shared" si="245"/>
        <v>54835.54</v>
      </c>
      <c r="BD70" s="12">
        <f t="shared" si="246"/>
        <v>40320.25</v>
      </c>
      <c r="BE70" s="519">
        <f t="shared" si="208"/>
        <v>6.25E-2</v>
      </c>
      <c r="BF70" s="520">
        <f t="shared" si="247"/>
        <v>54835.54</v>
      </c>
      <c r="BG70" s="12">
        <f t="shared" si="248"/>
        <v>40320.25</v>
      </c>
      <c r="BH70" s="519">
        <f t="shared" si="209"/>
        <v>6.25E-2</v>
      </c>
      <c r="BI70" s="520">
        <f t="shared" si="249"/>
        <v>54835.54</v>
      </c>
      <c r="BJ70" s="12"/>
      <c r="BK70" s="519">
        <f t="shared" si="210"/>
        <v>0</v>
      </c>
      <c r="BL70" s="520">
        <f t="shared" si="250"/>
        <v>0</v>
      </c>
      <c r="BM70" s="12"/>
      <c r="BN70" s="519">
        <f t="shared" si="211"/>
        <v>0</v>
      </c>
      <c r="BO70" s="520">
        <f t="shared" si="251"/>
        <v>0</v>
      </c>
      <c r="BP70" s="490">
        <f t="shared" si="212"/>
        <v>1</v>
      </c>
      <c r="BQ70" s="534">
        <f t="shared" si="213"/>
        <v>877368.64</v>
      </c>
      <c r="BR70" s="542">
        <f t="shared" si="214"/>
        <v>0</v>
      </c>
      <c r="BT70" s="5"/>
      <c r="BU70" s="5"/>
      <c r="BV70" s="5"/>
    </row>
    <row r="71" spans="1:74" hidden="1" outlineLevel="1" x14ac:dyDescent="0.25">
      <c r="A71" s="45"/>
      <c r="B71" s="28"/>
      <c r="C71" s="211"/>
      <c r="D71" s="28"/>
      <c r="E71" s="12"/>
      <c r="F71" s="130"/>
      <c r="G71" s="33"/>
      <c r="H71" s="12"/>
      <c r="I71" s="519"/>
      <c r="J71" s="536"/>
      <c r="K71" s="12"/>
      <c r="L71" s="519"/>
      <c r="M71" s="536"/>
      <c r="N71" s="12"/>
      <c r="O71" s="519"/>
      <c r="P71" s="525"/>
      <c r="Q71" s="12"/>
      <c r="R71" s="519"/>
      <c r="S71" s="536"/>
      <c r="T71" s="12"/>
      <c r="U71" s="519"/>
      <c r="V71" s="536"/>
      <c r="W71" s="12"/>
      <c r="X71" s="519"/>
      <c r="Y71" s="536"/>
      <c r="Z71" s="12"/>
      <c r="AA71" s="519"/>
      <c r="AB71" s="536"/>
      <c r="AC71" s="12"/>
      <c r="AD71" s="519"/>
      <c r="AE71" s="536"/>
      <c r="AF71" s="12"/>
      <c r="AG71" s="519"/>
      <c r="AH71" s="536"/>
      <c r="AI71" s="12"/>
      <c r="AJ71" s="519"/>
      <c r="AK71" s="536"/>
      <c r="AL71" s="12"/>
      <c r="AM71" s="519"/>
      <c r="AN71" s="536"/>
      <c r="AO71" s="12"/>
      <c r="AP71" s="519"/>
      <c r="AQ71" s="536"/>
      <c r="AR71" s="12"/>
      <c r="AS71" s="519"/>
      <c r="AT71" s="536"/>
      <c r="AU71" s="12"/>
      <c r="AV71" s="519"/>
      <c r="AW71" s="536"/>
      <c r="AX71" s="12"/>
      <c r="AY71" s="519"/>
      <c r="AZ71" s="536"/>
      <c r="BA71" s="12"/>
      <c r="BB71" s="519"/>
      <c r="BC71" s="536"/>
      <c r="BD71" s="12"/>
      <c r="BE71" s="519"/>
      <c r="BF71" s="536"/>
      <c r="BG71" s="12"/>
      <c r="BH71" s="519"/>
      <c r="BI71" s="536"/>
      <c r="BJ71" s="12"/>
      <c r="BK71" s="519"/>
      <c r="BL71" s="536"/>
      <c r="BM71" s="12"/>
      <c r="BN71" s="519"/>
      <c r="BO71" s="536"/>
      <c r="BP71" s="490"/>
      <c r="BQ71" s="534"/>
      <c r="BR71" s="542"/>
      <c r="BT71" s="5"/>
      <c r="BU71" s="5"/>
      <c r="BV71" s="5"/>
    </row>
    <row r="72" spans="1:74" hidden="1" outlineLevel="1" x14ac:dyDescent="0.25">
      <c r="A72" s="576" t="s">
        <v>166</v>
      </c>
      <c r="B72" s="577"/>
      <c r="C72" s="578" t="s">
        <v>106</v>
      </c>
      <c r="D72" s="587"/>
      <c r="E72" s="588"/>
      <c r="F72" s="589"/>
      <c r="G72" s="581">
        <f>SUBTOTAL(9,G73:G76)</f>
        <v>544971.22000000009</v>
      </c>
      <c r="H72" s="581"/>
      <c r="I72" s="590">
        <f>ROUND(J72/$G72,6)</f>
        <v>0</v>
      </c>
      <c r="J72" s="581">
        <f>SUBTOTAL(9,J73:J76)</f>
        <v>0</v>
      </c>
      <c r="K72" s="581"/>
      <c r="L72" s="590">
        <f>ROUND(M72/$G72,6)</f>
        <v>0</v>
      </c>
      <c r="M72" s="581">
        <f>SUBTOTAL(9,M73:M76)</f>
        <v>0</v>
      </c>
      <c r="N72" s="581"/>
      <c r="O72" s="590">
        <f>ROUND(P72/$G72,6)</f>
        <v>6.25E-2</v>
      </c>
      <c r="P72" s="581">
        <f>SUBTOTAL(9,P73:P76)</f>
        <v>34060.700000000004</v>
      </c>
      <c r="Q72" s="581"/>
      <c r="R72" s="590">
        <f>ROUND(S72/$G72,6)</f>
        <v>6.25E-2</v>
      </c>
      <c r="S72" s="581">
        <f>SUBTOTAL(9,S73:S76)</f>
        <v>34060.700000000004</v>
      </c>
      <c r="T72" s="581"/>
      <c r="U72" s="590">
        <f>ROUND(V72/$G72,6)</f>
        <v>6.25E-2</v>
      </c>
      <c r="V72" s="581">
        <f>SUBTOTAL(9,V73:V76)</f>
        <v>34060.700000000004</v>
      </c>
      <c r="W72" s="581"/>
      <c r="X72" s="590">
        <f>ROUND(Y72/$G72,6)</f>
        <v>6.25E-2</v>
      </c>
      <c r="Y72" s="581">
        <f>SUBTOTAL(9,Y73:Y76)</f>
        <v>34060.700000000004</v>
      </c>
      <c r="Z72" s="581"/>
      <c r="AA72" s="590">
        <f>ROUND(AB72/$G72,6)</f>
        <v>6.25E-2</v>
      </c>
      <c r="AB72" s="581">
        <f>SUBTOTAL(9,AB73:AB76)</f>
        <v>34060.700000000004</v>
      </c>
      <c r="AC72" s="581"/>
      <c r="AD72" s="590">
        <f>ROUND(AE72/$G72,6)</f>
        <v>6.25E-2</v>
      </c>
      <c r="AE72" s="581">
        <f>SUBTOTAL(9,AE73:AE76)</f>
        <v>34060.700000000004</v>
      </c>
      <c r="AF72" s="581"/>
      <c r="AG72" s="590">
        <f>ROUND(AH72/$G72,6)</f>
        <v>6.25E-2</v>
      </c>
      <c r="AH72" s="581">
        <f>SUBTOTAL(9,AH73:AH76)</f>
        <v>34060.700000000004</v>
      </c>
      <c r="AI72" s="581"/>
      <c r="AJ72" s="590">
        <f>ROUND(AK72/$G72,6)</f>
        <v>6.25E-2</v>
      </c>
      <c r="AK72" s="581">
        <f>SUBTOTAL(9,AK73:AK76)</f>
        <v>34060.700000000004</v>
      </c>
      <c r="AL72" s="581"/>
      <c r="AM72" s="590">
        <f>ROUND(AN72/$G72,6)</f>
        <v>6.25E-2</v>
      </c>
      <c r="AN72" s="581">
        <f>SUBTOTAL(9,AN73:AN76)</f>
        <v>34060.700000000004</v>
      </c>
      <c r="AO72" s="581"/>
      <c r="AP72" s="590">
        <f>ROUND(AQ72/$G72,6)</f>
        <v>6.25E-2</v>
      </c>
      <c r="AQ72" s="581">
        <f>SUBTOTAL(9,AQ73:AQ76)</f>
        <v>34060.700000000004</v>
      </c>
      <c r="AR72" s="581"/>
      <c r="AS72" s="590">
        <f>ROUND(AT72/$G72,6)</f>
        <v>6.25E-2</v>
      </c>
      <c r="AT72" s="581">
        <f>SUBTOTAL(9,AT73:AT76)</f>
        <v>34060.700000000004</v>
      </c>
      <c r="AU72" s="581"/>
      <c r="AV72" s="590">
        <f>ROUND(AW72/$G72,6)</f>
        <v>6.25E-2</v>
      </c>
      <c r="AW72" s="581">
        <f>SUBTOTAL(9,AW73:AW76)</f>
        <v>34060.700000000004</v>
      </c>
      <c r="AX72" s="581"/>
      <c r="AY72" s="590">
        <f>ROUND(AZ72/$G72,6)</f>
        <v>6.25E-2</v>
      </c>
      <c r="AZ72" s="581">
        <f>SUBTOTAL(9,AZ73:AZ76)</f>
        <v>34060.700000000004</v>
      </c>
      <c r="BA72" s="581"/>
      <c r="BB72" s="590">
        <f>ROUND(BC72/$G72,6)</f>
        <v>6.25E-2</v>
      </c>
      <c r="BC72" s="581">
        <f>SUBTOTAL(9,BC73:BC76)</f>
        <v>34060.700000000004</v>
      </c>
      <c r="BD72" s="581"/>
      <c r="BE72" s="590">
        <f>ROUND(BF72/$G72,6)</f>
        <v>6.25E-2</v>
      </c>
      <c r="BF72" s="581">
        <f>SUBTOTAL(9,BF73:BF76)</f>
        <v>34060.700000000004</v>
      </c>
      <c r="BG72" s="581"/>
      <c r="BH72" s="590">
        <f>ROUND(BI72/$G72,6)</f>
        <v>6.25E-2</v>
      </c>
      <c r="BI72" s="581">
        <f>SUBTOTAL(9,BI73:BI76)</f>
        <v>34060.700000000004</v>
      </c>
      <c r="BJ72" s="581"/>
      <c r="BK72" s="590">
        <f>ROUND(BL72/$G72,6)</f>
        <v>0</v>
      </c>
      <c r="BL72" s="581">
        <f>SUBTOTAL(9,BL73:BL76)</f>
        <v>0</v>
      </c>
      <c r="BM72" s="581"/>
      <c r="BN72" s="590">
        <f>ROUND(BO72/$G72,6)</f>
        <v>0</v>
      </c>
      <c r="BO72" s="581">
        <f>SUBTOTAL(9,BO73:BO76)</f>
        <v>0</v>
      </c>
      <c r="BP72" s="582">
        <f>ROUND(BQ72/G72,4)</f>
        <v>1</v>
      </c>
      <c r="BQ72" s="580">
        <f>ROUND(SUMIF(H$10:BO$10,"FINANCEIRO",H72:BO72),2)</f>
        <v>544971.19999999995</v>
      </c>
      <c r="BR72" s="579">
        <f>BQ72-G72</f>
        <v>-2.0000000135041773E-2</v>
      </c>
      <c r="BT72" s="5"/>
      <c r="BU72" s="5"/>
      <c r="BV72" s="5"/>
    </row>
    <row r="73" spans="1:74" hidden="1" outlineLevel="2" x14ac:dyDescent="0.25">
      <c r="A73" s="45" t="s">
        <v>167</v>
      </c>
      <c r="B73" s="209" t="s">
        <v>251</v>
      </c>
      <c r="C73" s="22" t="s">
        <v>747</v>
      </c>
      <c r="D73" s="23" t="s">
        <v>5</v>
      </c>
      <c r="E73" s="12">
        <f>'02_S.R.R.E._C.'!E51</f>
        <v>8281.36</v>
      </c>
      <c r="F73" s="130">
        <v>41.91</v>
      </c>
      <c r="G73" s="544">
        <f>ROUND($F73*E73,2)</f>
        <v>347071.8</v>
      </c>
      <c r="H73" s="12"/>
      <c r="I73" s="519">
        <f>ROUND(J73/$G73,6)</f>
        <v>0</v>
      </c>
      <c r="J73" s="520">
        <f>ROUND($F73*H73,2)</f>
        <v>0</v>
      </c>
      <c r="K73" s="12"/>
      <c r="L73" s="519">
        <f>ROUND(M73/$G73,6)</f>
        <v>0</v>
      </c>
      <c r="M73" s="520">
        <f>ROUND($F73*K73,2)</f>
        <v>0</v>
      </c>
      <c r="N73" s="12">
        <f>$E73*$N$34/$E$34</f>
        <v>517.58500000000004</v>
      </c>
      <c r="O73" s="519">
        <f>ROUND(P73/$G73,6)</f>
        <v>6.25E-2</v>
      </c>
      <c r="P73" s="520">
        <f>ROUND($F73*N73,2)</f>
        <v>21691.99</v>
      </c>
      <c r="Q73" s="12">
        <f>$E73*$N$34/$E$34</f>
        <v>517.58500000000004</v>
      </c>
      <c r="R73" s="519">
        <f>ROUND(S73/$G73,6)</f>
        <v>6.25E-2</v>
      </c>
      <c r="S73" s="520">
        <f>ROUND($F73*Q73,2)</f>
        <v>21691.99</v>
      </c>
      <c r="T73" s="12">
        <f>$E73*$N$34/$E$34</f>
        <v>517.58500000000004</v>
      </c>
      <c r="U73" s="519">
        <f>ROUND(V73/$G73,6)</f>
        <v>6.25E-2</v>
      </c>
      <c r="V73" s="520">
        <f>ROUND($F73*T73,2)</f>
        <v>21691.99</v>
      </c>
      <c r="W73" s="12">
        <f>$E73*$N$34/$E$34</f>
        <v>517.58500000000004</v>
      </c>
      <c r="X73" s="519">
        <f>ROUND(Y73/$G73,6)</f>
        <v>6.25E-2</v>
      </c>
      <c r="Y73" s="520">
        <f>ROUND($F73*W73,2)</f>
        <v>21691.99</v>
      </c>
      <c r="Z73" s="12">
        <f>$E73*$N$34/$E$34</f>
        <v>517.58500000000004</v>
      </c>
      <c r="AA73" s="519">
        <f>ROUND(AB73/$G73,6)</f>
        <v>6.25E-2</v>
      </c>
      <c r="AB73" s="520">
        <f>ROUND($F73*Z73,2)</f>
        <v>21691.99</v>
      </c>
      <c r="AC73" s="12">
        <f>$E73*$N$34/$E$34</f>
        <v>517.58500000000004</v>
      </c>
      <c r="AD73" s="519">
        <f>ROUND(AE73/$G73,6)</f>
        <v>6.25E-2</v>
      </c>
      <c r="AE73" s="520">
        <f>ROUND($F73*AC73,2)</f>
        <v>21691.99</v>
      </c>
      <c r="AF73" s="12">
        <f>$E73*$N$34/$E$34</f>
        <v>517.58500000000004</v>
      </c>
      <c r="AG73" s="519">
        <f>ROUND(AH73/$G73,6)</f>
        <v>6.25E-2</v>
      </c>
      <c r="AH73" s="520">
        <f>ROUND($F73*AF73,2)</f>
        <v>21691.99</v>
      </c>
      <c r="AI73" s="12">
        <f>$E73*$N$34/$E$34</f>
        <v>517.58500000000004</v>
      </c>
      <c r="AJ73" s="519">
        <f>ROUND(AK73/$G73,6)</f>
        <v>6.25E-2</v>
      </c>
      <c r="AK73" s="520">
        <f>ROUND($F73*AI73,2)</f>
        <v>21691.99</v>
      </c>
      <c r="AL73" s="12">
        <f>$E73*$N$34/$E$34</f>
        <v>517.58500000000004</v>
      </c>
      <c r="AM73" s="519">
        <f>ROUND(AN73/$G73,6)</f>
        <v>6.25E-2</v>
      </c>
      <c r="AN73" s="520">
        <f>ROUND($F73*AL73,2)</f>
        <v>21691.99</v>
      </c>
      <c r="AO73" s="12">
        <f>$E73*$N$34/$E$34</f>
        <v>517.58500000000004</v>
      </c>
      <c r="AP73" s="519">
        <f>ROUND(AQ73/$G73,6)</f>
        <v>6.25E-2</v>
      </c>
      <c r="AQ73" s="520">
        <f>ROUND($F73*AO73,2)</f>
        <v>21691.99</v>
      </c>
      <c r="AR73" s="12">
        <f>$E73*$N$34/$E$34</f>
        <v>517.58500000000004</v>
      </c>
      <c r="AS73" s="519">
        <f>ROUND(AT73/$G73,6)</f>
        <v>6.25E-2</v>
      </c>
      <c r="AT73" s="520">
        <f>ROUND($F73*AR73,2)</f>
        <v>21691.99</v>
      </c>
      <c r="AU73" s="12">
        <f>$E73*$N$34/$E$34</f>
        <v>517.58500000000004</v>
      </c>
      <c r="AV73" s="519">
        <f>ROUND(AW73/$G73,6)</f>
        <v>6.25E-2</v>
      </c>
      <c r="AW73" s="520">
        <f>ROUND($F73*AU73,2)</f>
        <v>21691.99</v>
      </c>
      <c r="AX73" s="12">
        <f>$E73*$N$34/$E$34</f>
        <v>517.58500000000004</v>
      </c>
      <c r="AY73" s="519">
        <f>ROUND(AZ73/$G73,6)</f>
        <v>6.25E-2</v>
      </c>
      <c r="AZ73" s="520">
        <f>ROUND($F73*AX73,2)</f>
        <v>21691.99</v>
      </c>
      <c r="BA73" s="12">
        <f>$E73*$N$34/$E$34</f>
        <v>517.58500000000004</v>
      </c>
      <c r="BB73" s="519">
        <f>ROUND(BC73/$G73,6)</f>
        <v>6.25E-2</v>
      </c>
      <c r="BC73" s="520">
        <f>ROUND($F73*BA73,2)</f>
        <v>21691.99</v>
      </c>
      <c r="BD73" s="12">
        <f>$E73*$N$34/$E$34</f>
        <v>517.58500000000004</v>
      </c>
      <c r="BE73" s="519">
        <f>ROUND(BF73/$G73,6)</f>
        <v>6.25E-2</v>
      </c>
      <c r="BF73" s="520">
        <f>ROUND($F73*BD73,2)</f>
        <v>21691.99</v>
      </c>
      <c r="BG73" s="12">
        <f>$E73*$N$34/$E$34</f>
        <v>517.58500000000004</v>
      </c>
      <c r="BH73" s="519">
        <f>ROUND(BI73/$G73,6)</f>
        <v>6.25E-2</v>
      </c>
      <c r="BI73" s="520">
        <f>ROUND($F73*BG73,2)</f>
        <v>21691.99</v>
      </c>
      <c r="BJ73" s="12"/>
      <c r="BK73" s="519">
        <f>ROUND(BL73/$G73,6)</f>
        <v>0</v>
      </c>
      <c r="BL73" s="520">
        <f>ROUND($F73*BJ73,2)</f>
        <v>0</v>
      </c>
      <c r="BM73" s="12"/>
      <c r="BN73" s="519">
        <f>ROUND(BO73/$G73,6)</f>
        <v>0</v>
      </c>
      <c r="BO73" s="520">
        <f>ROUND($F73*BM73,2)</f>
        <v>0</v>
      </c>
      <c r="BP73" s="490">
        <f>ROUND(BQ73/G73,4)</f>
        <v>1</v>
      </c>
      <c r="BQ73" s="534">
        <f>ROUND(SUMIF(H$10:BO$10,"FINANCEIRO",H73:BO73),2)</f>
        <v>347071.84</v>
      </c>
      <c r="BR73" s="542">
        <f>BQ73-G73</f>
        <v>4.0000000037252903E-2</v>
      </c>
      <c r="BT73" s="5"/>
      <c r="BU73" s="5"/>
      <c r="BV73" s="5"/>
    </row>
    <row r="74" spans="1:74" ht="25.5" hidden="1" outlineLevel="2" x14ac:dyDescent="0.25">
      <c r="A74" s="45" t="s">
        <v>298</v>
      </c>
      <c r="B74" s="209" t="s">
        <v>838</v>
      </c>
      <c r="C74" s="22" t="s">
        <v>753</v>
      </c>
      <c r="D74" s="23" t="s">
        <v>5</v>
      </c>
      <c r="E74" s="12">
        <f>'02_S.R.R.E._C.'!E52</f>
        <v>5297.64</v>
      </c>
      <c r="F74" s="130">
        <v>29.83</v>
      </c>
      <c r="G74" s="544">
        <f>ROUND($F74*E74,2)</f>
        <v>158028.6</v>
      </c>
      <c r="H74" s="12"/>
      <c r="I74" s="519">
        <f>ROUND(J74/$G74,6)</f>
        <v>0</v>
      </c>
      <c r="J74" s="520">
        <f>ROUND($F74*H74,2)</f>
        <v>0</v>
      </c>
      <c r="K74" s="12"/>
      <c r="L74" s="519">
        <f>ROUND(M74/$G74,6)</f>
        <v>0</v>
      </c>
      <c r="M74" s="520">
        <f>ROUND($F74*K74,2)</f>
        <v>0</v>
      </c>
      <c r="N74" s="12">
        <f>$E74*$N$34/$E$34</f>
        <v>331.10250000000002</v>
      </c>
      <c r="O74" s="519">
        <f>ROUND(P74/$G74,6)</f>
        <v>6.25E-2</v>
      </c>
      <c r="P74" s="520">
        <f>ROUND($F74*N74,2)</f>
        <v>9876.7900000000009</v>
      </c>
      <c r="Q74" s="12">
        <f>$E74*$N$34/$E$34</f>
        <v>331.10250000000002</v>
      </c>
      <c r="R74" s="519">
        <f>ROUND(S74/$G74,6)</f>
        <v>6.25E-2</v>
      </c>
      <c r="S74" s="520">
        <f>ROUND($F74*Q74,2)</f>
        <v>9876.7900000000009</v>
      </c>
      <c r="T74" s="12">
        <f>$E74*$N$34/$E$34</f>
        <v>331.10250000000002</v>
      </c>
      <c r="U74" s="519">
        <f>ROUND(V74/$G74,6)</f>
        <v>6.25E-2</v>
      </c>
      <c r="V74" s="520">
        <f>ROUND($F74*T74,2)</f>
        <v>9876.7900000000009</v>
      </c>
      <c r="W74" s="12">
        <f>$E74*$N$34/$E$34</f>
        <v>331.10250000000002</v>
      </c>
      <c r="X74" s="519">
        <f>ROUND(Y74/$G74,6)</f>
        <v>6.25E-2</v>
      </c>
      <c r="Y74" s="520">
        <f>ROUND($F74*W74,2)</f>
        <v>9876.7900000000009</v>
      </c>
      <c r="Z74" s="12">
        <f>$E74*$N$34/$E$34</f>
        <v>331.10250000000002</v>
      </c>
      <c r="AA74" s="519">
        <f>ROUND(AB74/$G74,6)</f>
        <v>6.25E-2</v>
      </c>
      <c r="AB74" s="520">
        <f>ROUND($F74*Z74,2)</f>
        <v>9876.7900000000009</v>
      </c>
      <c r="AC74" s="12">
        <f>$E74*$N$34/$E$34</f>
        <v>331.10250000000002</v>
      </c>
      <c r="AD74" s="519">
        <f>ROUND(AE74/$G74,6)</f>
        <v>6.25E-2</v>
      </c>
      <c r="AE74" s="520">
        <f>ROUND($F74*AC74,2)</f>
        <v>9876.7900000000009</v>
      </c>
      <c r="AF74" s="12">
        <f>$E74*$N$34/$E$34</f>
        <v>331.10250000000002</v>
      </c>
      <c r="AG74" s="519">
        <f>ROUND(AH74/$G74,6)</f>
        <v>6.25E-2</v>
      </c>
      <c r="AH74" s="520">
        <f>ROUND($F74*AF74,2)</f>
        <v>9876.7900000000009</v>
      </c>
      <c r="AI74" s="12">
        <f>$E74*$N$34/$E$34</f>
        <v>331.10250000000002</v>
      </c>
      <c r="AJ74" s="519">
        <f>ROUND(AK74/$G74,6)</f>
        <v>6.25E-2</v>
      </c>
      <c r="AK74" s="520">
        <f>ROUND($F74*AI74,2)</f>
        <v>9876.7900000000009</v>
      </c>
      <c r="AL74" s="12">
        <f>$E74*$N$34/$E$34</f>
        <v>331.10250000000002</v>
      </c>
      <c r="AM74" s="519">
        <f>ROUND(AN74/$G74,6)</f>
        <v>6.25E-2</v>
      </c>
      <c r="AN74" s="520">
        <f>ROUND($F74*AL74,2)</f>
        <v>9876.7900000000009</v>
      </c>
      <c r="AO74" s="12">
        <f>$E74*$N$34/$E$34</f>
        <v>331.10250000000002</v>
      </c>
      <c r="AP74" s="519">
        <f>ROUND(AQ74/$G74,6)</f>
        <v>6.25E-2</v>
      </c>
      <c r="AQ74" s="520">
        <f>ROUND($F74*AO74,2)</f>
        <v>9876.7900000000009</v>
      </c>
      <c r="AR74" s="12">
        <f>$E74*$N$34/$E$34</f>
        <v>331.10250000000002</v>
      </c>
      <c r="AS74" s="519">
        <f>ROUND(AT74/$G74,6)</f>
        <v>6.25E-2</v>
      </c>
      <c r="AT74" s="520">
        <f>ROUND($F74*AR74,2)</f>
        <v>9876.7900000000009</v>
      </c>
      <c r="AU74" s="12">
        <f>$E74*$N$34/$E$34</f>
        <v>331.10250000000002</v>
      </c>
      <c r="AV74" s="519">
        <f>ROUND(AW74/$G74,6)</f>
        <v>6.25E-2</v>
      </c>
      <c r="AW74" s="520">
        <f>ROUND($F74*AU74,2)</f>
        <v>9876.7900000000009</v>
      </c>
      <c r="AX74" s="12">
        <f>$E74*$N$34/$E$34</f>
        <v>331.10250000000002</v>
      </c>
      <c r="AY74" s="519">
        <f>ROUND(AZ74/$G74,6)</f>
        <v>6.25E-2</v>
      </c>
      <c r="AZ74" s="520">
        <f>ROUND($F74*AX74,2)</f>
        <v>9876.7900000000009</v>
      </c>
      <c r="BA74" s="12">
        <f>$E74*$N$34/$E$34</f>
        <v>331.10250000000002</v>
      </c>
      <c r="BB74" s="519">
        <f>ROUND(BC74/$G74,6)</f>
        <v>6.25E-2</v>
      </c>
      <c r="BC74" s="520">
        <f>ROUND($F74*BA74,2)</f>
        <v>9876.7900000000009</v>
      </c>
      <c r="BD74" s="12">
        <f>$E74*$N$34/$E$34</f>
        <v>331.10250000000002</v>
      </c>
      <c r="BE74" s="519">
        <f>ROUND(BF74/$G74,6)</f>
        <v>6.25E-2</v>
      </c>
      <c r="BF74" s="520">
        <f>ROUND($F74*BD74,2)</f>
        <v>9876.7900000000009</v>
      </c>
      <c r="BG74" s="12">
        <f>$E74*$N$34/$E$34</f>
        <v>331.10250000000002</v>
      </c>
      <c r="BH74" s="519">
        <f>ROUND(BI74/$G74,6)</f>
        <v>6.25E-2</v>
      </c>
      <c r="BI74" s="520">
        <f>ROUND($F74*BG74,2)</f>
        <v>9876.7900000000009</v>
      </c>
      <c r="BJ74" s="12"/>
      <c r="BK74" s="519">
        <f>ROUND(BL74/$G74,6)</f>
        <v>0</v>
      </c>
      <c r="BL74" s="520">
        <f>ROUND($F74*BJ74,2)</f>
        <v>0</v>
      </c>
      <c r="BM74" s="12"/>
      <c r="BN74" s="519">
        <f>ROUND(BO74/$G74,6)</f>
        <v>0</v>
      </c>
      <c r="BO74" s="520">
        <f>ROUND($F74*BM74,2)</f>
        <v>0</v>
      </c>
      <c r="BP74" s="490">
        <f>ROUND(BQ74/G74,4)</f>
        <v>1</v>
      </c>
      <c r="BQ74" s="534">
        <f>ROUND(SUMIF(H$10:BO$10,"FINANCEIRO",H74:BO74),2)</f>
        <v>158028.64000000001</v>
      </c>
      <c r="BR74" s="542">
        <f>BQ74-G74</f>
        <v>4.0000000008149073E-2</v>
      </c>
      <c r="BT74" s="5"/>
      <c r="BU74" s="5"/>
      <c r="BV74" s="5"/>
    </row>
    <row r="75" spans="1:74" hidden="1" outlineLevel="2" x14ac:dyDescent="0.25">
      <c r="A75" s="45" t="s">
        <v>424</v>
      </c>
      <c r="B75" s="209" t="s">
        <v>104</v>
      </c>
      <c r="C75" s="22" t="s">
        <v>189</v>
      </c>
      <c r="D75" s="23" t="s">
        <v>22</v>
      </c>
      <c r="E75" s="12">
        <f>'02_S.R.R.E._C.'!E53</f>
        <v>1454.71</v>
      </c>
      <c r="F75" s="130">
        <v>23.04</v>
      </c>
      <c r="G75" s="544">
        <f>ROUND($F75*E75,2)</f>
        <v>33516.519999999997</v>
      </c>
      <c r="H75" s="34"/>
      <c r="I75" s="519">
        <f>ROUND(J75/$G75,6)</f>
        <v>0</v>
      </c>
      <c r="J75" s="520">
        <f>ROUND($F75*H75,2)</f>
        <v>0</v>
      </c>
      <c r="K75" s="34"/>
      <c r="L75" s="519">
        <f>ROUND(M75/$G75,6)</f>
        <v>0</v>
      </c>
      <c r="M75" s="520">
        <f>ROUND($F75*K75,2)</f>
        <v>0</v>
      </c>
      <c r="N75" s="528">
        <f>$E75*$N$34/$E$34</f>
        <v>90.919375000000002</v>
      </c>
      <c r="O75" s="519">
        <f>ROUND(P75/$G75,6)</f>
        <v>6.25E-2</v>
      </c>
      <c r="P75" s="520">
        <f>ROUND($F75*N75,2)</f>
        <v>2094.7800000000002</v>
      </c>
      <c r="Q75" s="12">
        <f>$E75*$N$34/$E$34</f>
        <v>90.919375000000002</v>
      </c>
      <c r="R75" s="519">
        <f>ROUND(S75/$G75,6)</f>
        <v>6.25E-2</v>
      </c>
      <c r="S75" s="520">
        <f>ROUND($F75*Q75,2)</f>
        <v>2094.7800000000002</v>
      </c>
      <c r="T75" s="12">
        <f>$E75*$N$34/$E$34</f>
        <v>90.919375000000002</v>
      </c>
      <c r="U75" s="519">
        <f>ROUND(V75/$G75,6)</f>
        <v>6.25E-2</v>
      </c>
      <c r="V75" s="520">
        <f>ROUND($F75*T75,2)</f>
        <v>2094.7800000000002</v>
      </c>
      <c r="W75" s="12">
        <f>$E75*$N$34/$E$34</f>
        <v>90.919375000000002</v>
      </c>
      <c r="X75" s="519">
        <f>ROUND(Y75/$G75,6)</f>
        <v>6.25E-2</v>
      </c>
      <c r="Y75" s="520">
        <f>ROUND($F75*W75,2)</f>
        <v>2094.7800000000002</v>
      </c>
      <c r="Z75" s="12">
        <f>$E75*$N$34/$E$34</f>
        <v>90.919375000000002</v>
      </c>
      <c r="AA75" s="519">
        <f>ROUND(AB75/$G75,6)</f>
        <v>6.25E-2</v>
      </c>
      <c r="AB75" s="520">
        <f>ROUND($F75*Z75,2)</f>
        <v>2094.7800000000002</v>
      </c>
      <c r="AC75" s="12">
        <f>$E75*$N$34/$E$34</f>
        <v>90.919375000000002</v>
      </c>
      <c r="AD75" s="519">
        <f>ROUND(AE75/$G75,6)</f>
        <v>6.25E-2</v>
      </c>
      <c r="AE75" s="520">
        <f>ROUND($F75*AC75,2)</f>
        <v>2094.7800000000002</v>
      </c>
      <c r="AF75" s="12">
        <f>$E75*$N$34/$E$34</f>
        <v>90.919375000000002</v>
      </c>
      <c r="AG75" s="519">
        <f>ROUND(AH75/$G75,6)</f>
        <v>6.25E-2</v>
      </c>
      <c r="AH75" s="520">
        <f>ROUND($F75*AF75,2)</f>
        <v>2094.7800000000002</v>
      </c>
      <c r="AI75" s="12">
        <f>$E75*$N$34/$E$34</f>
        <v>90.919375000000002</v>
      </c>
      <c r="AJ75" s="519">
        <f>ROUND(AK75/$G75,6)</f>
        <v>6.25E-2</v>
      </c>
      <c r="AK75" s="520">
        <f>ROUND($F75*AI75,2)</f>
        <v>2094.7800000000002</v>
      </c>
      <c r="AL75" s="12">
        <f>$E75*$N$34/$E$34</f>
        <v>90.919375000000002</v>
      </c>
      <c r="AM75" s="519">
        <f>ROUND(AN75/$G75,6)</f>
        <v>6.25E-2</v>
      </c>
      <c r="AN75" s="520">
        <f>ROUND($F75*AL75,2)</f>
        <v>2094.7800000000002</v>
      </c>
      <c r="AO75" s="12">
        <f>$E75*$N$34/$E$34</f>
        <v>90.919375000000002</v>
      </c>
      <c r="AP75" s="519">
        <f>ROUND(AQ75/$G75,6)</f>
        <v>6.25E-2</v>
      </c>
      <c r="AQ75" s="520">
        <f>ROUND($F75*AO75,2)</f>
        <v>2094.7800000000002</v>
      </c>
      <c r="AR75" s="12">
        <f>$E75*$N$34/$E$34</f>
        <v>90.919375000000002</v>
      </c>
      <c r="AS75" s="519">
        <f>ROUND(AT75/$G75,6)</f>
        <v>6.25E-2</v>
      </c>
      <c r="AT75" s="520">
        <f>ROUND($F75*AR75,2)</f>
        <v>2094.7800000000002</v>
      </c>
      <c r="AU75" s="12">
        <f>$E75*$N$34/$E$34</f>
        <v>90.919375000000002</v>
      </c>
      <c r="AV75" s="519">
        <f>ROUND(AW75/$G75,6)</f>
        <v>6.25E-2</v>
      </c>
      <c r="AW75" s="520">
        <f>ROUND($F75*AU75,2)</f>
        <v>2094.7800000000002</v>
      </c>
      <c r="AX75" s="12">
        <f>$E75*$N$34/$E$34</f>
        <v>90.919375000000002</v>
      </c>
      <c r="AY75" s="519">
        <f>ROUND(AZ75/$G75,6)</f>
        <v>6.25E-2</v>
      </c>
      <c r="AZ75" s="520">
        <f>ROUND($F75*AX75,2)</f>
        <v>2094.7800000000002</v>
      </c>
      <c r="BA75" s="12">
        <f>$E75*$N$34/$E$34</f>
        <v>90.919375000000002</v>
      </c>
      <c r="BB75" s="519">
        <f>ROUND(BC75/$G75,6)</f>
        <v>6.25E-2</v>
      </c>
      <c r="BC75" s="520">
        <f>ROUND($F75*BA75,2)</f>
        <v>2094.7800000000002</v>
      </c>
      <c r="BD75" s="12">
        <f>$E75*$N$34/$E$34</f>
        <v>90.919375000000002</v>
      </c>
      <c r="BE75" s="519">
        <f>ROUND(BF75/$G75,6)</f>
        <v>6.25E-2</v>
      </c>
      <c r="BF75" s="520">
        <f>ROUND($F75*BD75,2)</f>
        <v>2094.7800000000002</v>
      </c>
      <c r="BG75" s="12">
        <f>$E75*$N$34/$E$34</f>
        <v>90.919375000000002</v>
      </c>
      <c r="BH75" s="519">
        <f>ROUND(BI75/$G75,6)</f>
        <v>6.25E-2</v>
      </c>
      <c r="BI75" s="520">
        <f>ROUND($F75*BG75,2)</f>
        <v>2094.7800000000002</v>
      </c>
      <c r="BJ75" s="12"/>
      <c r="BK75" s="519">
        <f>ROUND(BL75/$G75,6)</f>
        <v>0</v>
      </c>
      <c r="BL75" s="520">
        <f>ROUND($F75*BJ75,2)</f>
        <v>0</v>
      </c>
      <c r="BM75" s="12"/>
      <c r="BN75" s="519">
        <f>ROUND(BO75/$G75,6)</f>
        <v>0</v>
      </c>
      <c r="BO75" s="520">
        <f>ROUND($F75*BM75,2)</f>
        <v>0</v>
      </c>
      <c r="BP75" s="490">
        <f>ROUND(BQ75/G75,4)</f>
        <v>1</v>
      </c>
      <c r="BQ75" s="534">
        <f>ROUND(SUMIF(H$10:BO$10,"FINANCEIRO",H75:BO75),2)</f>
        <v>33516.480000000003</v>
      </c>
      <c r="BR75" s="542">
        <f>BQ75-G75</f>
        <v>-3.9999999993597157E-2</v>
      </c>
      <c r="BT75" s="5"/>
      <c r="BU75" s="5"/>
      <c r="BV75" s="5"/>
    </row>
    <row r="76" spans="1:74" hidden="1" outlineLevel="2" x14ac:dyDescent="0.25">
      <c r="A76" s="45" t="s">
        <v>425</v>
      </c>
      <c r="B76" s="209" t="s">
        <v>27</v>
      </c>
      <c r="C76" s="22" t="s">
        <v>103</v>
      </c>
      <c r="D76" s="23" t="s">
        <v>72</v>
      </c>
      <c r="E76" s="12">
        <f>'02_S.R.R.E._C.'!E54</f>
        <v>1685.4900000000002</v>
      </c>
      <c r="F76" s="130">
        <v>3.77</v>
      </c>
      <c r="G76" s="544">
        <f>ROUND($F76*E76,2)</f>
        <v>6354.3</v>
      </c>
      <c r="H76" s="12"/>
      <c r="I76" s="519">
        <f>ROUND(J76/$G76,6)</f>
        <v>0</v>
      </c>
      <c r="J76" s="520">
        <f>ROUND($F76*H76,2)</f>
        <v>0</v>
      </c>
      <c r="K76" s="12"/>
      <c r="L76" s="519">
        <f>ROUND(M76/$G76,6)</f>
        <v>0</v>
      </c>
      <c r="M76" s="520">
        <f>ROUND($F76*K76,2)</f>
        <v>0</v>
      </c>
      <c r="N76" s="12">
        <f>$E76*$N$34/$E$34</f>
        <v>105.34312500000001</v>
      </c>
      <c r="O76" s="519">
        <f>ROUND(P76/$G76,6)</f>
        <v>6.2498999999999999E-2</v>
      </c>
      <c r="P76" s="520">
        <f>ROUND($F76*N76,2)</f>
        <v>397.14</v>
      </c>
      <c r="Q76" s="12">
        <f>$E76*$N$34/$E$34</f>
        <v>105.34312500000001</v>
      </c>
      <c r="R76" s="519">
        <f>ROUND(S76/$G76,6)</f>
        <v>6.2498999999999999E-2</v>
      </c>
      <c r="S76" s="520">
        <f>ROUND($F76*Q76,2)</f>
        <v>397.14</v>
      </c>
      <c r="T76" s="12">
        <f>$E76*$N$34/$E$34</f>
        <v>105.34312500000001</v>
      </c>
      <c r="U76" s="519">
        <f>ROUND(V76/$G76,6)</f>
        <v>6.2498999999999999E-2</v>
      </c>
      <c r="V76" s="520">
        <f>ROUND($F76*T76,2)</f>
        <v>397.14</v>
      </c>
      <c r="W76" s="12">
        <f>$E76*$N$34/$E$34</f>
        <v>105.34312500000001</v>
      </c>
      <c r="X76" s="519">
        <f>ROUND(Y76/$G76,6)</f>
        <v>6.2498999999999999E-2</v>
      </c>
      <c r="Y76" s="520">
        <f>ROUND($F76*W76,2)</f>
        <v>397.14</v>
      </c>
      <c r="Z76" s="12">
        <f>$E76*$N$34/$E$34</f>
        <v>105.34312500000001</v>
      </c>
      <c r="AA76" s="519">
        <f>ROUND(AB76/$G76,6)</f>
        <v>6.2498999999999999E-2</v>
      </c>
      <c r="AB76" s="520">
        <f>ROUND($F76*Z76,2)</f>
        <v>397.14</v>
      </c>
      <c r="AC76" s="12">
        <f>$E76*$N$34/$E$34</f>
        <v>105.34312500000001</v>
      </c>
      <c r="AD76" s="519">
        <f>ROUND(AE76/$G76,6)</f>
        <v>6.2498999999999999E-2</v>
      </c>
      <c r="AE76" s="520">
        <f>ROUND($F76*AC76,2)</f>
        <v>397.14</v>
      </c>
      <c r="AF76" s="12">
        <f>$E76*$N$34/$E$34</f>
        <v>105.34312500000001</v>
      </c>
      <c r="AG76" s="519">
        <f>ROUND(AH76/$G76,6)</f>
        <v>6.2498999999999999E-2</v>
      </c>
      <c r="AH76" s="520">
        <f>ROUND($F76*AF76,2)</f>
        <v>397.14</v>
      </c>
      <c r="AI76" s="12">
        <f>$E76*$N$34/$E$34</f>
        <v>105.34312500000001</v>
      </c>
      <c r="AJ76" s="519">
        <f>ROUND(AK76/$G76,6)</f>
        <v>6.2498999999999999E-2</v>
      </c>
      <c r="AK76" s="520">
        <f>ROUND($F76*AI76,2)</f>
        <v>397.14</v>
      </c>
      <c r="AL76" s="12">
        <f>$E76*$N$34/$E$34</f>
        <v>105.34312500000001</v>
      </c>
      <c r="AM76" s="519">
        <f>ROUND(AN76/$G76,6)</f>
        <v>6.2498999999999999E-2</v>
      </c>
      <c r="AN76" s="520">
        <f>ROUND($F76*AL76,2)</f>
        <v>397.14</v>
      </c>
      <c r="AO76" s="12">
        <f>$E76*$N$34/$E$34</f>
        <v>105.34312500000001</v>
      </c>
      <c r="AP76" s="519">
        <f>ROUND(AQ76/$G76,6)</f>
        <v>6.2498999999999999E-2</v>
      </c>
      <c r="AQ76" s="520">
        <f>ROUND($F76*AO76,2)</f>
        <v>397.14</v>
      </c>
      <c r="AR76" s="12">
        <f>$E76*$N$34/$E$34</f>
        <v>105.34312500000001</v>
      </c>
      <c r="AS76" s="519">
        <f>ROUND(AT76/$G76,6)</f>
        <v>6.2498999999999999E-2</v>
      </c>
      <c r="AT76" s="520">
        <f>ROUND($F76*AR76,2)</f>
        <v>397.14</v>
      </c>
      <c r="AU76" s="12">
        <f>$E76*$N$34/$E$34</f>
        <v>105.34312500000001</v>
      </c>
      <c r="AV76" s="519">
        <f>ROUND(AW76/$G76,6)</f>
        <v>6.2498999999999999E-2</v>
      </c>
      <c r="AW76" s="520">
        <f>ROUND($F76*AU76,2)</f>
        <v>397.14</v>
      </c>
      <c r="AX76" s="12">
        <f>$E76*$N$34/$E$34</f>
        <v>105.34312500000001</v>
      </c>
      <c r="AY76" s="519">
        <f>ROUND(AZ76/$G76,6)</f>
        <v>6.2498999999999999E-2</v>
      </c>
      <c r="AZ76" s="520">
        <f>ROUND($F76*AX76,2)</f>
        <v>397.14</v>
      </c>
      <c r="BA76" s="12">
        <f>$E76*$N$34/$E$34</f>
        <v>105.34312500000001</v>
      </c>
      <c r="BB76" s="519">
        <f>ROUND(BC76/$G76,6)</f>
        <v>6.2498999999999999E-2</v>
      </c>
      <c r="BC76" s="520">
        <f>ROUND($F76*BA76,2)</f>
        <v>397.14</v>
      </c>
      <c r="BD76" s="12">
        <f>$E76*$N$34/$E$34</f>
        <v>105.34312500000001</v>
      </c>
      <c r="BE76" s="519">
        <f>ROUND(BF76/$G76,6)</f>
        <v>6.2498999999999999E-2</v>
      </c>
      <c r="BF76" s="520">
        <f>ROUND($F76*BD76,2)</f>
        <v>397.14</v>
      </c>
      <c r="BG76" s="12">
        <f>$E76*$N$34/$E$34</f>
        <v>105.34312500000001</v>
      </c>
      <c r="BH76" s="519">
        <f>ROUND(BI76/$G76,6)</f>
        <v>6.2498999999999999E-2</v>
      </c>
      <c r="BI76" s="520">
        <f>ROUND($F76*BG76,2)</f>
        <v>397.14</v>
      </c>
      <c r="BJ76" s="12"/>
      <c r="BK76" s="519">
        <f>ROUND(BL76/$G76,6)</f>
        <v>0</v>
      </c>
      <c r="BL76" s="520">
        <f>ROUND($F76*BJ76,2)</f>
        <v>0</v>
      </c>
      <c r="BM76" s="12"/>
      <c r="BN76" s="519">
        <f>ROUND(BO76/$G76,6)</f>
        <v>0</v>
      </c>
      <c r="BO76" s="520">
        <f>ROUND($F76*BM76,2)</f>
        <v>0</v>
      </c>
      <c r="BP76" s="490">
        <f>ROUND(BQ76/G76,4)</f>
        <v>1</v>
      </c>
      <c r="BQ76" s="534">
        <f>ROUND(SUMIF(H$10:BO$10,"FINANCEIRO",H76:BO76),2)</f>
        <v>6354.24</v>
      </c>
      <c r="BR76" s="542">
        <f>BQ76-G76</f>
        <v>-6.0000000000400178E-2</v>
      </c>
      <c r="BT76" s="5"/>
      <c r="BU76" s="5"/>
      <c r="BV76" s="5"/>
    </row>
    <row r="77" spans="1:74" hidden="1" outlineLevel="1" x14ac:dyDescent="0.25">
      <c r="A77" s="45"/>
      <c r="B77" s="28"/>
      <c r="C77" s="211"/>
      <c r="D77" s="28"/>
      <c r="E77" s="12"/>
      <c r="F77" s="130"/>
      <c r="G77" s="33"/>
      <c r="H77" s="12"/>
      <c r="I77" s="519"/>
      <c r="J77" s="536"/>
      <c r="K77" s="12"/>
      <c r="L77" s="519"/>
      <c r="M77" s="536"/>
      <c r="N77" s="12"/>
      <c r="O77" s="519"/>
      <c r="P77" s="525"/>
      <c r="Q77" s="12"/>
      <c r="R77" s="519"/>
      <c r="S77" s="536"/>
      <c r="T77" s="12"/>
      <c r="U77" s="519"/>
      <c r="V77" s="536"/>
      <c r="W77" s="12"/>
      <c r="X77" s="519"/>
      <c r="Y77" s="536"/>
      <c r="Z77" s="12"/>
      <c r="AA77" s="519"/>
      <c r="AB77" s="536"/>
      <c r="AC77" s="12"/>
      <c r="AD77" s="519"/>
      <c r="AE77" s="536"/>
      <c r="AF77" s="12"/>
      <c r="AG77" s="519"/>
      <c r="AH77" s="536"/>
      <c r="AI77" s="12"/>
      <c r="AJ77" s="519"/>
      <c r="AK77" s="536"/>
      <c r="AL77" s="12"/>
      <c r="AM77" s="519"/>
      <c r="AN77" s="536"/>
      <c r="AO77" s="12"/>
      <c r="AP77" s="519"/>
      <c r="AQ77" s="536"/>
      <c r="AR77" s="12"/>
      <c r="AS77" s="519"/>
      <c r="AT77" s="536"/>
      <c r="AU77" s="12"/>
      <c r="AV77" s="519"/>
      <c r="AW77" s="536"/>
      <c r="AX77" s="12"/>
      <c r="AY77" s="519"/>
      <c r="AZ77" s="536"/>
      <c r="BA77" s="12"/>
      <c r="BB77" s="519"/>
      <c r="BC77" s="536"/>
      <c r="BD77" s="12"/>
      <c r="BE77" s="519"/>
      <c r="BF77" s="536"/>
      <c r="BG77" s="12"/>
      <c r="BH77" s="519"/>
      <c r="BI77" s="536"/>
      <c r="BJ77" s="12"/>
      <c r="BK77" s="519"/>
      <c r="BL77" s="536"/>
      <c r="BM77" s="12"/>
      <c r="BN77" s="519"/>
      <c r="BO77" s="536"/>
      <c r="BP77" s="490"/>
      <c r="BQ77" s="534"/>
      <c r="BR77" s="542"/>
      <c r="BT77" s="5"/>
      <c r="BU77" s="5"/>
      <c r="BV77" s="5"/>
    </row>
    <row r="78" spans="1:74" hidden="1" outlineLevel="1" x14ac:dyDescent="0.25">
      <c r="A78" s="576" t="s">
        <v>168</v>
      </c>
      <c r="B78" s="577"/>
      <c r="C78" s="578" t="s">
        <v>107</v>
      </c>
      <c r="D78" s="587"/>
      <c r="E78" s="588"/>
      <c r="F78" s="589"/>
      <c r="G78" s="581">
        <f>SUBTOTAL(9,G79:G84)</f>
        <v>391419.73</v>
      </c>
      <c r="H78" s="581"/>
      <c r="I78" s="590">
        <f t="shared" ref="I78:I84" si="252">ROUND(J78/$G78,6)</f>
        <v>0</v>
      </c>
      <c r="J78" s="581">
        <f>SUBTOTAL(9,J79:J84)</f>
        <v>0</v>
      </c>
      <c r="K78" s="581"/>
      <c r="L78" s="590">
        <f t="shared" ref="L78:L84" si="253">ROUND(M78/$G78,6)</f>
        <v>0</v>
      </c>
      <c r="M78" s="581">
        <f>SUBTOTAL(9,M79:M84)</f>
        <v>0</v>
      </c>
      <c r="N78" s="581"/>
      <c r="O78" s="590">
        <f t="shared" ref="O78:O84" si="254">ROUND(P78/$G78,6)</f>
        <v>6.2436999999999999E-2</v>
      </c>
      <c r="P78" s="581">
        <f>SUBTOTAL(9,P79:P84)</f>
        <v>24439.239999999998</v>
      </c>
      <c r="Q78" s="581"/>
      <c r="R78" s="590">
        <f t="shared" ref="R78:R84" si="255">ROUND(S78/$G78,6)</f>
        <v>6.2436999999999999E-2</v>
      </c>
      <c r="S78" s="581">
        <f>SUBTOTAL(9,S79:S84)</f>
        <v>24439.239999999998</v>
      </c>
      <c r="T78" s="581"/>
      <c r="U78" s="590">
        <f t="shared" ref="U78:U84" si="256">ROUND(V78/$G78,6)</f>
        <v>6.2436999999999999E-2</v>
      </c>
      <c r="V78" s="581">
        <f>SUBTOTAL(9,V79:V84)</f>
        <v>24439.239999999998</v>
      </c>
      <c r="W78" s="581"/>
      <c r="X78" s="590">
        <f t="shared" ref="X78:X84" si="257">ROUND(Y78/$G78,6)</f>
        <v>6.2436999999999999E-2</v>
      </c>
      <c r="Y78" s="581">
        <f>SUBTOTAL(9,Y79:Y84)</f>
        <v>24439.239999999998</v>
      </c>
      <c r="Z78" s="581"/>
      <c r="AA78" s="590">
        <f t="shared" ref="AA78:AA84" si="258">ROUND(AB78/$G78,6)</f>
        <v>6.2436999999999999E-2</v>
      </c>
      <c r="AB78" s="581">
        <f>SUBTOTAL(9,AB79:AB84)</f>
        <v>24439.239999999998</v>
      </c>
      <c r="AC78" s="581"/>
      <c r="AD78" s="590">
        <f t="shared" ref="AD78:AD84" si="259">ROUND(AE78/$G78,6)</f>
        <v>6.2436999999999999E-2</v>
      </c>
      <c r="AE78" s="581">
        <f>SUBTOTAL(9,AE79:AE84)</f>
        <v>24439.239999999998</v>
      </c>
      <c r="AF78" s="581"/>
      <c r="AG78" s="590">
        <f t="shared" ref="AG78:AG84" si="260">ROUND(AH78/$G78,6)</f>
        <v>6.2436999999999999E-2</v>
      </c>
      <c r="AH78" s="581">
        <f>SUBTOTAL(9,AH79:AH84)</f>
        <v>24439.239999999998</v>
      </c>
      <c r="AI78" s="581"/>
      <c r="AJ78" s="590">
        <f t="shared" ref="AJ78:AJ84" si="261">ROUND(AK78/$G78,6)</f>
        <v>6.2436999999999999E-2</v>
      </c>
      <c r="AK78" s="581">
        <f>SUBTOTAL(9,AK79:AK84)</f>
        <v>24439.239999999998</v>
      </c>
      <c r="AL78" s="581"/>
      <c r="AM78" s="590">
        <f t="shared" ref="AM78:AM84" si="262">ROUND(AN78/$G78,6)</f>
        <v>6.2436999999999999E-2</v>
      </c>
      <c r="AN78" s="581">
        <f>SUBTOTAL(9,AN79:AN84)</f>
        <v>24439.239999999998</v>
      </c>
      <c r="AO78" s="581"/>
      <c r="AP78" s="590">
        <f t="shared" ref="AP78:AP84" si="263">ROUND(AQ78/$G78,6)</f>
        <v>6.2436999999999999E-2</v>
      </c>
      <c r="AQ78" s="581">
        <f>SUBTOTAL(9,AQ79:AQ84)</f>
        <v>24439.239999999998</v>
      </c>
      <c r="AR78" s="581"/>
      <c r="AS78" s="590">
        <f t="shared" ref="AS78:AS84" si="264">ROUND(AT78/$G78,6)</f>
        <v>6.2436999999999999E-2</v>
      </c>
      <c r="AT78" s="581">
        <f>SUBTOTAL(9,AT79:AT84)</f>
        <v>24439.239999999998</v>
      </c>
      <c r="AU78" s="581"/>
      <c r="AV78" s="590">
        <f t="shared" ref="AV78:AV84" si="265">ROUND(AW78/$G78,6)</f>
        <v>6.2436999999999999E-2</v>
      </c>
      <c r="AW78" s="581">
        <f>SUBTOTAL(9,AW79:AW84)</f>
        <v>24439.239999999998</v>
      </c>
      <c r="AX78" s="581"/>
      <c r="AY78" s="590">
        <f t="shared" ref="AY78:AY84" si="266">ROUND(AZ78/$G78,6)</f>
        <v>6.2436999999999999E-2</v>
      </c>
      <c r="AZ78" s="581">
        <f>SUBTOTAL(9,AZ79:AZ84)</f>
        <v>24439.239999999998</v>
      </c>
      <c r="BA78" s="581"/>
      <c r="BB78" s="590">
        <f t="shared" ref="BB78:BB84" si="267">ROUND(BC78/$G78,6)</f>
        <v>6.2436999999999999E-2</v>
      </c>
      <c r="BC78" s="581">
        <f>SUBTOTAL(9,BC79:BC84)</f>
        <v>24439.239999999998</v>
      </c>
      <c r="BD78" s="581"/>
      <c r="BE78" s="590">
        <f t="shared" ref="BE78:BE84" si="268">ROUND(BF78/$G78,6)</f>
        <v>6.2436999999999999E-2</v>
      </c>
      <c r="BF78" s="581">
        <f>SUBTOTAL(9,BF79:BF84)</f>
        <v>24439.239999999998</v>
      </c>
      <c r="BG78" s="581"/>
      <c r="BH78" s="590">
        <f t="shared" ref="BH78:BH84" si="269">ROUND(BI78/$G78,6)</f>
        <v>6.3437999999999994E-2</v>
      </c>
      <c r="BI78" s="581">
        <f>SUBTOTAL(9,BI79:BI84)</f>
        <v>24830.989999999998</v>
      </c>
      <c r="BJ78" s="581"/>
      <c r="BK78" s="590">
        <f t="shared" ref="BK78:BK84" si="270">ROUND(BL78/$G78,6)</f>
        <v>0</v>
      </c>
      <c r="BL78" s="581">
        <f>SUBTOTAL(9,BL79:BL84)</f>
        <v>0</v>
      </c>
      <c r="BM78" s="581"/>
      <c r="BN78" s="590">
        <f t="shared" ref="BN78:BN84" si="271">ROUND(BO78/$G78,6)</f>
        <v>0</v>
      </c>
      <c r="BO78" s="581">
        <f>SUBTOTAL(9,BO79:BO84)</f>
        <v>0</v>
      </c>
      <c r="BP78" s="582">
        <f t="shared" ref="BP78:BP84" si="272">ROUND(BQ78/G78,4)</f>
        <v>1</v>
      </c>
      <c r="BQ78" s="580">
        <f t="shared" ref="BQ78:BQ84" si="273">ROUND(SUMIF(H$10:BO$10,"FINANCEIRO",H78:BO78),2)</f>
        <v>391419.59</v>
      </c>
      <c r="BR78" s="579">
        <f t="shared" ref="BR78:BR84" si="274">BQ78-G78</f>
        <v>-0.13999999995576218</v>
      </c>
      <c r="BT78" s="5"/>
      <c r="BU78" s="5"/>
      <c r="BV78" s="5"/>
    </row>
    <row r="79" spans="1:74" ht="38.25" hidden="1" outlineLevel="2" x14ac:dyDescent="0.25">
      <c r="A79" s="45" t="s">
        <v>172</v>
      </c>
      <c r="B79" s="209" t="s">
        <v>158</v>
      </c>
      <c r="C79" s="22" t="s">
        <v>159</v>
      </c>
      <c r="D79" s="23" t="s">
        <v>24</v>
      </c>
      <c r="E79" s="12">
        <f>'02_S.R.R.E._C.'!E57</f>
        <v>157</v>
      </c>
      <c r="F79" s="130">
        <v>429.65</v>
      </c>
      <c r="G79" s="544">
        <f t="shared" ref="G79:G84" si="275">ROUND($F79*E79,2)</f>
        <v>67455.05</v>
      </c>
      <c r="H79" s="12"/>
      <c r="I79" s="519">
        <f t="shared" si="252"/>
        <v>0</v>
      </c>
      <c r="J79" s="520">
        <f t="shared" ref="J79:J84" si="276">ROUND($F79*H79,2)</f>
        <v>0</v>
      </c>
      <c r="K79" s="12"/>
      <c r="L79" s="519">
        <f t="shared" si="253"/>
        <v>0</v>
      </c>
      <c r="M79" s="520">
        <f t="shared" ref="M79:M84" si="277">ROUND($F79*K79,2)</f>
        <v>0</v>
      </c>
      <c r="N79" s="12">
        <f>$E79*$N$34/$E$34</f>
        <v>9.8125</v>
      </c>
      <c r="O79" s="519">
        <f t="shared" si="254"/>
        <v>6.25E-2</v>
      </c>
      <c r="P79" s="520">
        <f t="shared" ref="P79:P84" si="278">ROUND($F79*N79,2)</f>
        <v>4215.9399999999996</v>
      </c>
      <c r="Q79" s="12">
        <f>$E79*$N$34/$E$34</f>
        <v>9.8125</v>
      </c>
      <c r="R79" s="519">
        <f t="shared" si="255"/>
        <v>6.25E-2</v>
      </c>
      <c r="S79" s="520">
        <f t="shared" ref="S79:S84" si="279">ROUND($F79*Q79,2)</f>
        <v>4215.9399999999996</v>
      </c>
      <c r="T79" s="12">
        <f>$E79*$N$34/$E$34</f>
        <v>9.8125</v>
      </c>
      <c r="U79" s="519">
        <f t="shared" si="256"/>
        <v>6.25E-2</v>
      </c>
      <c r="V79" s="520">
        <f t="shared" ref="V79:V84" si="280">ROUND($F79*T79,2)</f>
        <v>4215.9399999999996</v>
      </c>
      <c r="W79" s="12">
        <f>$E79*$N$34/$E$34</f>
        <v>9.8125</v>
      </c>
      <c r="X79" s="519">
        <f t="shared" si="257"/>
        <v>6.25E-2</v>
      </c>
      <c r="Y79" s="520">
        <f t="shared" ref="Y79:Y84" si="281">ROUND($F79*W79,2)</f>
        <v>4215.9399999999996</v>
      </c>
      <c r="Z79" s="12">
        <f>$E79*$N$34/$E$34</f>
        <v>9.8125</v>
      </c>
      <c r="AA79" s="519">
        <f t="shared" si="258"/>
        <v>6.25E-2</v>
      </c>
      <c r="AB79" s="520">
        <f t="shared" ref="AB79:AB84" si="282">ROUND($F79*Z79,2)</f>
        <v>4215.9399999999996</v>
      </c>
      <c r="AC79" s="12">
        <f>$E79*$N$34/$E$34</f>
        <v>9.8125</v>
      </c>
      <c r="AD79" s="519">
        <f t="shared" si="259"/>
        <v>6.25E-2</v>
      </c>
      <c r="AE79" s="520">
        <f t="shared" ref="AE79:AE84" si="283">ROUND($F79*AC79,2)</f>
        <v>4215.9399999999996</v>
      </c>
      <c r="AF79" s="12">
        <f>$E79*$N$34/$E$34</f>
        <v>9.8125</v>
      </c>
      <c r="AG79" s="519">
        <f t="shared" si="260"/>
        <v>6.25E-2</v>
      </c>
      <c r="AH79" s="520">
        <f t="shared" ref="AH79:AH84" si="284">ROUND($F79*AF79,2)</f>
        <v>4215.9399999999996</v>
      </c>
      <c r="AI79" s="12">
        <f>$E79*$N$34/$E$34</f>
        <v>9.8125</v>
      </c>
      <c r="AJ79" s="519">
        <f t="shared" si="261"/>
        <v>6.25E-2</v>
      </c>
      <c r="AK79" s="520">
        <f t="shared" ref="AK79:AK84" si="285">ROUND($F79*AI79,2)</f>
        <v>4215.9399999999996</v>
      </c>
      <c r="AL79" s="12">
        <f>$E79*$N$34/$E$34</f>
        <v>9.8125</v>
      </c>
      <c r="AM79" s="519">
        <f t="shared" si="262"/>
        <v>6.25E-2</v>
      </c>
      <c r="AN79" s="520">
        <f t="shared" ref="AN79:AN84" si="286">ROUND($F79*AL79,2)</f>
        <v>4215.9399999999996</v>
      </c>
      <c r="AO79" s="12">
        <f>$E79*$N$34/$E$34</f>
        <v>9.8125</v>
      </c>
      <c r="AP79" s="519">
        <f t="shared" si="263"/>
        <v>6.25E-2</v>
      </c>
      <c r="AQ79" s="520">
        <f t="shared" ref="AQ79:AQ84" si="287">ROUND($F79*AO79,2)</f>
        <v>4215.9399999999996</v>
      </c>
      <c r="AR79" s="12">
        <f>$E79*$N$34/$E$34</f>
        <v>9.8125</v>
      </c>
      <c r="AS79" s="519">
        <f t="shared" si="264"/>
        <v>6.25E-2</v>
      </c>
      <c r="AT79" s="520">
        <f t="shared" ref="AT79:AT84" si="288">ROUND($F79*AR79,2)</f>
        <v>4215.9399999999996</v>
      </c>
      <c r="AU79" s="12">
        <f>$E79*$N$34/$E$34</f>
        <v>9.8125</v>
      </c>
      <c r="AV79" s="519">
        <f t="shared" si="265"/>
        <v>6.25E-2</v>
      </c>
      <c r="AW79" s="520">
        <f t="shared" ref="AW79:AW84" si="289">ROUND($F79*AU79,2)</f>
        <v>4215.9399999999996</v>
      </c>
      <c r="AX79" s="12">
        <f>$E79*$N$34/$E$34</f>
        <v>9.8125</v>
      </c>
      <c r="AY79" s="519">
        <f t="shared" si="266"/>
        <v>6.25E-2</v>
      </c>
      <c r="AZ79" s="520">
        <f t="shared" ref="AZ79:AZ84" si="290">ROUND($F79*AX79,2)</f>
        <v>4215.9399999999996</v>
      </c>
      <c r="BA79" s="12">
        <f>$E79*$N$34/$E$34</f>
        <v>9.8125</v>
      </c>
      <c r="BB79" s="519">
        <f t="shared" si="267"/>
        <v>6.25E-2</v>
      </c>
      <c r="BC79" s="520">
        <f t="shared" ref="BC79:BC84" si="291">ROUND($F79*BA79,2)</f>
        <v>4215.9399999999996</v>
      </c>
      <c r="BD79" s="12">
        <f>$E79*$N$34/$E$34</f>
        <v>9.8125</v>
      </c>
      <c r="BE79" s="519">
        <f t="shared" si="268"/>
        <v>6.25E-2</v>
      </c>
      <c r="BF79" s="520">
        <f t="shared" ref="BF79:BF84" si="292">ROUND($F79*BD79,2)</f>
        <v>4215.9399999999996</v>
      </c>
      <c r="BG79" s="12">
        <f>$E79*$N$34/$E$34</f>
        <v>9.8125</v>
      </c>
      <c r="BH79" s="519">
        <f t="shared" si="269"/>
        <v>6.25E-2</v>
      </c>
      <c r="BI79" s="520">
        <f t="shared" ref="BI79:BI84" si="293">ROUND($F79*BG79,2)</f>
        <v>4215.9399999999996</v>
      </c>
      <c r="BJ79" s="12"/>
      <c r="BK79" s="519">
        <f t="shared" si="270"/>
        <v>0</v>
      </c>
      <c r="BL79" s="520">
        <f t="shared" ref="BL79:BL84" si="294">ROUND($F79*BJ79,2)</f>
        <v>0</v>
      </c>
      <c r="BM79" s="12"/>
      <c r="BN79" s="519">
        <f t="shared" si="271"/>
        <v>0</v>
      </c>
      <c r="BO79" s="520">
        <f t="shared" ref="BO79:BO84" si="295">ROUND($F79*BM79,2)</f>
        <v>0</v>
      </c>
      <c r="BP79" s="490">
        <f t="shared" si="272"/>
        <v>1</v>
      </c>
      <c r="BQ79" s="534">
        <f t="shared" si="273"/>
        <v>67455.039999999994</v>
      </c>
      <c r="BR79" s="542">
        <f t="shared" si="274"/>
        <v>-1.0000000009313226E-2</v>
      </c>
      <c r="BT79" s="5"/>
      <c r="BU79" s="5"/>
      <c r="BV79" s="5"/>
    </row>
    <row r="80" spans="1:74" ht="38.25" hidden="1" outlineLevel="2" x14ac:dyDescent="0.25">
      <c r="A80" s="45" t="s">
        <v>173</v>
      </c>
      <c r="B80" s="209" t="s">
        <v>160</v>
      </c>
      <c r="C80" s="22" t="s">
        <v>748</v>
      </c>
      <c r="D80" s="23" t="s">
        <v>24</v>
      </c>
      <c r="E80" s="12">
        <f>'02_S.R.R.E._C.'!E58</f>
        <v>58</v>
      </c>
      <c r="F80" s="130">
        <v>1155.3800000000001</v>
      </c>
      <c r="G80" s="544">
        <f t="shared" si="275"/>
        <v>67012.039999999994</v>
      </c>
      <c r="H80" s="12"/>
      <c r="I80" s="519">
        <f t="shared" si="252"/>
        <v>0</v>
      </c>
      <c r="J80" s="520">
        <f t="shared" si="276"/>
        <v>0</v>
      </c>
      <c r="K80" s="12"/>
      <c r="L80" s="519">
        <f t="shared" si="253"/>
        <v>0</v>
      </c>
      <c r="M80" s="520">
        <f t="shared" si="277"/>
        <v>0</v>
      </c>
      <c r="N80" s="12">
        <f>$E80*$N$34/$E$34</f>
        <v>3.625</v>
      </c>
      <c r="O80" s="519">
        <f t="shared" si="254"/>
        <v>6.25E-2</v>
      </c>
      <c r="P80" s="520">
        <f t="shared" si="278"/>
        <v>4188.25</v>
      </c>
      <c r="Q80" s="12">
        <f>$E80*$N$34/$E$34</f>
        <v>3.625</v>
      </c>
      <c r="R80" s="519">
        <f t="shared" si="255"/>
        <v>6.25E-2</v>
      </c>
      <c r="S80" s="520">
        <f t="shared" si="279"/>
        <v>4188.25</v>
      </c>
      <c r="T80" s="12">
        <f>$E80*$N$34/$E$34</f>
        <v>3.625</v>
      </c>
      <c r="U80" s="519">
        <f t="shared" si="256"/>
        <v>6.25E-2</v>
      </c>
      <c r="V80" s="520">
        <f t="shared" si="280"/>
        <v>4188.25</v>
      </c>
      <c r="W80" s="12">
        <f>$E80*$N$34/$E$34</f>
        <v>3.625</v>
      </c>
      <c r="X80" s="519">
        <f t="shared" si="257"/>
        <v>6.25E-2</v>
      </c>
      <c r="Y80" s="520">
        <f t="shared" si="281"/>
        <v>4188.25</v>
      </c>
      <c r="Z80" s="12">
        <f>$E80*$N$34/$E$34</f>
        <v>3.625</v>
      </c>
      <c r="AA80" s="519">
        <f t="shared" si="258"/>
        <v>6.25E-2</v>
      </c>
      <c r="AB80" s="520">
        <f t="shared" si="282"/>
        <v>4188.25</v>
      </c>
      <c r="AC80" s="12">
        <f>$E80*$N$34/$E$34</f>
        <v>3.625</v>
      </c>
      <c r="AD80" s="519">
        <f t="shared" si="259"/>
        <v>6.25E-2</v>
      </c>
      <c r="AE80" s="520">
        <f t="shared" si="283"/>
        <v>4188.25</v>
      </c>
      <c r="AF80" s="12">
        <f>$E80*$N$34/$E$34</f>
        <v>3.625</v>
      </c>
      <c r="AG80" s="519">
        <f t="shared" si="260"/>
        <v>6.25E-2</v>
      </c>
      <c r="AH80" s="520">
        <f t="shared" si="284"/>
        <v>4188.25</v>
      </c>
      <c r="AI80" s="12">
        <f>$E80*$N$34/$E$34</f>
        <v>3.625</v>
      </c>
      <c r="AJ80" s="519">
        <f t="shared" si="261"/>
        <v>6.25E-2</v>
      </c>
      <c r="AK80" s="520">
        <f t="shared" si="285"/>
        <v>4188.25</v>
      </c>
      <c r="AL80" s="12">
        <f>$E80*$N$34/$E$34</f>
        <v>3.625</v>
      </c>
      <c r="AM80" s="519">
        <f t="shared" si="262"/>
        <v>6.25E-2</v>
      </c>
      <c r="AN80" s="520">
        <f t="shared" si="286"/>
        <v>4188.25</v>
      </c>
      <c r="AO80" s="12">
        <f>$E80*$N$34/$E$34</f>
        <v>3.625</v>
      </c>
      <c r="AP80" s="519">
        <f t="shared" si="263"/>
        <v>6.25E-2</v>
      </c>
      <c r="AQ80" s="520">
        <f t="shared" si="287"/>
        <v>4188.25</v>
      </c>
      <c r="AR80" s="12">
        <f>$E80*$N$34/$E$34</f>
        <v>3.625</v>
      </c>
      <c r="AS80" s="519">
        <f t="shared" si="264"/>
        <v>6.25E-2</v>
      </c>
      <c r="AT80" s="520">
        <f t="shared" si="288"/>
        <v>4188.25</v>
      </c>
      <c r="AU80" s="12">
        <f>$E80*$N$34/$E$34</f>
        <v>3.625</v>
      </c>
      <c r="AV80" s="519">
        <f t="shared" si="265"/>
        <v>6.25E-2</v>
      </c>
      <c r="AW80" s="520">
        <f t="shared" si="289"/>
        <v>4188.25</v>
      </c>
      <c r="AX80" s="12">
        <f>$E80*$N$34/$E$34</f>
        <v>3.625</v>
      </c>
      <c r="AY80" s="519">
        <f t="shared" si="266"/>
        <v>6.25E-2</v>
      </c>
      <c r="AZ80" s="520">
        <f t="shared" si="290"/>
        <v>4188.25</v>
      </c>
      <c r="BA80" s="12">
        <f>$E80*$N$34/$E$34</f>
        <v>3.625</v>
      </c>
      <c r="BB80" s="519">
        <f t="shared" si="267"/>
        <v>6.25E-2</v>
      </c>
      <c r="BC80" s="520">
        <f t="shared" si="291"/>
        <v>4188.25</v>
      </c>
      <c r="BD80" s="12">
        <f>$E80*$N$34/$E$34</f>
        <v>3.625</v>
      </c>
      <c r="BE80" s="519">
        <f t="shared" si="268"/>
        <v>6.25E-2</v>
      </c>
      <c r="BF80" s="520">
        <f t="shared" si="292"/>
        <v>4188.25</v>
      </c>
      <c r="BG80" s="12">
        <f>$E80*$N$34/$E$34</f>
        <v>3.625</v>
      </c>
      <c r="BH80" s="519">
        <f t="shared" si="269"/>
        <v>6.25E-2</v>
      </c>
      <c r="BI80" s="520">
        <f t="shared" si="293"/>
        <v>4188.25</v>
      </c>
      <c r="BJ80" s="12"/>
      <c r="BK80" s="519">
        <f t="shared" si="270"/>
        <v>0</v>
      </c>
      <c r="BL80" s="520">
        <f t="shared" si="294"/>
        <v>0</v>
      </c>
      <c r="BM80" s="12"/>
      <c r="BN80" s="519">
        <f t="shared" si="271"/>
        <v>0</v>
      </c>
      <c r="BO80" s="520">
        <f t="shared" si="295"/>
        <v>0</v>
      </c>
      <c r="BP80" s="490">
        <f t="shared" si="272"/>
        <v>1</v>
      </c>
      <c r="BQ80" s="534">
        <f t="shared" si="273"/>
        <v>67012</v>
      </c>
      <c r="BR80" s="542">
        <f t="shared" si="274"/>
        <v>-3.9999999993597157E-2</v>
      </c>
      <c r="BT80" s="5"/>
      <c r="BU80" s="5"/>
      <c r="BV80" s="5"/>
    </row>
    <row r="81" spans="1:74" ht="38.25" hidden="1" outlineLevel="2" x14ac:dyDescent="0.25">
      <c r="A81" s="45" t="s">
        <v>174</v>
      </c>
      <c r="B81" s="209" t="s">
        <v>839</v>
      </c>
      <c r="C81" s="22" t="s">
        <v>840</v>
      </c>
      <c r="D81" s="23" t="s">
        <v>24</v>
      </c>
      <c r="E81" s="12">
        <f>'02_S.R.R.E._C.'!E59</f>
        <v>14</v>
      </c>
      <c r="F81" s="130">
        <v>2295.27</v>
      </c>
      <c r="G81" s="544">
        <f t="shared" si="275"/>
        <v>32133.78</v>
      </c>
      <c r="H81" s="12"/>
      <c r="I81" s="519">
        <f t="shared" si="252"/>
        <v>0</v>
      </c>
      <c r="J81" s="520">
        <f t="shared" si="276"/>
        <v>0</v>
      </c>
      <c r="K81" s="12"/>
      <c r="L81" s="519">
        <f t="shared" si="253"/>
        <v>0</v>
      </c>
      <c r="M81" s="520">
        <f t="shared" si="277"/>
        <v>0</v>
      </c>
      <c r="N81" s="12">
        <f>$E81*$N$34/$E$34</f>
        <v>0.875</v>
      </c>
      <c r="O81" s="519">
        <f t="shared" si="254"/>
        <v>6.25E-2</v>
      </c>
      <c r="P81" s="520">
        <f t="shared" si="278"/>
        <v>2008.36</v>
      </c>
      <c r="Q81" s="12">
        <f>$E81*$N$34/$E$34</f>
        <v>0.875</v>
      </c>
      <c r="R81" s="519">
        <f t="shared" si="255"/>
        <v>6.25E-2</v>
      </c>
      <c r="S81" s="520">
        <f t="shared" si="279"/>
        <v>2008.36</v>
      </c>
      <c r="T81" s="12">
        <f>$E81*$N$34/$E$34</f>
        <v>0.875</v>
      </c>
      <c r="U81" s="519">
        <f t="shared" si="256"/>
        <v>6.25E-2</v>
      </c>
      <c r="V81" s="520">
        <f t="shared" si="280"/>
        <v>2008.36</v>
      </c>
      <c r="W81" s="12">
        <f>$E81*$N$34/$E$34</f>
        <v>0.875</v>
      </c>
      <c r="X81" s="519">
        <f t="shared" si="257"/>
        <v>6.25E-2</v>
      </c>
      <c r="Y81" s="520">
        <f t="shared" si="281"/>
        <v>2008.36</v>
      </c>
      <c r="Z81" s="12">
        <f>$E81*$N$34/$E$34</f>
        <v>0.875</v>
      </c>
      <c r="AA81" s="519">
        <f t="shared" si="258"/>
        <v>6.25E-2</v>
      </c>
      <c r="AB81" s="520">
        <f t="shared" si="282"/>
        <v>2008.36</v>
      </c>
      <c r="AC81" s="12">
        <f>$E81*$N$34/$E$34</f>
        <v>0.875</v>
      </c>
      <c r="AD81" s="519">
        <f t="shared" si="259"/>
        <v>6.25E-2</v>
      </c>
      <c r="AE81" s="520">
        <f t="shared" si="283"/>
        <v>2008.36</v>
      </c>
      <c r="AF81" s="12">
        <f>$E81*$N$34/$E$34</f>
        <v>0.875</v>
      </c>
      <c r="AG81" s="519">
        <f t="shared" si="260"/>
        <v>6.25E-2</v>
      </c>
      <c r="AH81" s="520">
        <f t="shared" si="284"/>
        <v>2008.36</v>
      </c>
      <c r="AI81" s="12">
        <f>$E81*$N$34/$E$34</f>
        <v>0.875</v>
      </c>
      <c r="AJ81" s="519">
        <f t="shared" si="261"/>
        <v>6.25E-2</v>
      </c>
      <c r="AK81" s="520">
        <f t="shared" si="285"/>
        <v>2008.36</v>
      </c>
      <c r="AL81" s="12">
        <f>$E81*$N$34/$E$34</f>
        <v>0.875</v>
      </c>
      <c r="AM81" s="519">
        <f t="shared" si="262"/>
        <v>6.25E-2</v>
      </c>
      <c r="AN81" s="520">
        <f t="shared" si="286"/>
        <v>2008.36</v>
      </c>
      <c r="AO81" s="12">
        <f>$E81*$N$34/$E$34</f>
        <v>0.875</v>
      </c>
      <c r="AP81" s="519">
        <f t="shared" si="263"/>
        <v>6.25E-2</v>
      </c>
      <c r="AQ81" s="520">
        <f t="shared" si="287"/>
        <v>2008.36</v>
      </c>
      <c r="AR81" s="12">
        <f>$E81*$N$34/$E$34</f>
        <v>0.875</v>
      </c>
      <c r="AS81" s="519">
        <f t="shared" si="264"/>
        <v>6.25E-2</v>
      </c>
      <c r="AT81" s="520">
        <f t="shared" si="288"/>
        <v>2008.36</v>
      </c>
      <c r="AU81" s="12">
        <f>$E81*$N$34/$E$34</f>
        <v>0.875</v>
      </c>
      <c r="AV81" s="519">
        <f t="shared" si="265"/>
        <v>6.25E-2</v>
      </c>
      <c r="AW81" s="520">
        <f t="shared" si="289"/>
        <v>2008.36</v>
      </c>
      <c r="AX81" s="12">
        <f>$E81*$N$34/$E$34</f>
        <v>0.875</v>
      </c>
      <c r="AY81" s="519">
        <f t="shared" si="266"/>
        <v>6.25E-2</v>
      </c>
      <c r="AZ81" s="520">
        <f t="shared" si="290"/>
        <v>2008.36</v>
      </c>
      <c r="BA81" s="12">
        <f>$E81*$N$34/$E$34</f>
        <v>0.875</v>
      </c>
      <c r="BB81" s="519">
        <f t="shared" si="267"/>
        <v>6.25E-2</v>
      </c>
      <c r="BC81" s="520">
        <f t="shared" si="291"/>
        <v>2008.36</v>
      </c>
      <c r="BD81" s="12">
        <f>$E81*$N$34/$E$34</f>
        <v>0.875</v>
      </c>
      <c r="BE81" s="519">
        <f t="shared" si="268"/>
        <v>6.25E-2</v>
      </c>
      <c r="BF81" s="520">
        <f t="shared" si="292"/>
        <v>2008.36</v>
      </c>
      <c r="BG81" s="12">
        <f>$E81*$N$34/$E$34</f>
        <v>0.875</v>
      </c>
      <c r="BH81" s="519">
        <f t="shared" si="269"/>
        <v>6.25E-2</v>
      </c>
      <c r="BI81" s="520">
        <f t="shared" si="293"/>
        <v>2008.36</v>
      </c>
      <c r="BJ81" s="12"/>
      <c r="BK81" s="519">
        <f t="shared" si="270"/>
        <v>0</v>
      </c>
      <c r="BL81" s="520">
        <f t="shared" si="294"/>
        <v>0</v>
      </c>
      <c r="BM81" s="12"/>
      <c r="BN81" s="519">
        <f t="shared" si="271"/>
        <v>0</v>
      </c>
      <c r="BO81" s="520">
        <f t="shared" si="295"/>
        <v>0</v>
      </c>
      <c r="BP81" s="490">
        <f t="shared" si="272"/>
        <v>1</v>
      </c>
      <c r="BQ81" s="534">
        <f t="shared" si="273"/>
        <v>32133.759999999998</v>
      </c>
      <c r="BR81" s="542">
        <f t="shared" si="274"/>
        <v>-2.0000000000436557E-2</v>
      </c>
      <c r="BT81" s="5"/>
      <c r="BU81" s="5"/>
      <c r="BV81" s="5"/>
    </row>
    <row r="82" spans="1:74" ht="38.25" hidden="1" outlineLevel="2" x14ac:dyDescent="0.25">
      <c r="A82" s="45" t="s">
        <v>227</v>
      </c>
      <c r="B82" s="209" t="s">
        <v>235</v>
      </c>
      <c r="C82" s="22" t="s">
        <v>265</v>
      </c>
      <c r="D82" s="23" t="s">
        <v>24</v>
      </c>
      <c r="E82" s="12">
        <f>'02_S.R.R.E._C.'!E60</f>
        <v>589</v>
      </c>
      <c r="F82" s="130">
        <v>141.16999999999999</v>
      </c>
      <c r="G82" s="544">
        <f t="shared" si="275"/>
        <v>83149.13</v>
      </c>
      <c r="H82" s="12"/>
      <c r="I82" s="519">
        <f t="shared" si="252"/>
        <v>0</v>
      </c>
      <c r="J82" s="520">
        <f t="shared" si="276"/>
        <v>0</v>
      </c>
      <c r="K82" s="12"/>
      <c r="L82" s="519">
        <f t="shared" si="253"/>
        <v>0</v>
      </c>
      <c r="M82" s="520">
        <f t="shared" si="277"/>
        <v>0</v>
      </c>
      <c r="N82" s="12">
        <f>$E82*$N$34/$E$34</f>
        <v>36.8125</v>
      </c>
      <c r="O82" s="519">
        <f t="shared" si="254"/>
        <v>6.25E-2</v>
      </c>
      <c r="P82" s="520">
        <f t="shared" si="278"/>
        <v>5196.82</v>
      </c>
      <c r="Q82" s="12">
        <f>$E82*$N$34/$E$34</f>
        <v>36.8125</v>
      </c>
      <c r="R82" s="519">
        <f t="shared" si="255"/>
        <v>6.25E-2</v>
      </c>
      <c r="S82" s="520">
        <f t="shared" si="279"/>
        <v>5196.82</v>
      </c>
      <c r="T82" s="12">
        <f>$E82*$N$34/$E$34</f>
        <v>36.8125</v>
      </c>
      <c r="U82" s="519">
        <f t="shared" si="256"/>
        <v>6.25E-2</v>
      </c>
      <c r="V82" s="520">
        <f t="shared" si="280"/>
        <v>5196.82</v>
      </c>
      <c r="W82" s="12">
        <f>$E82*$N$34/$E$34</f>
        <v>36.8125</v>
      </c>
      <c r="X82" s="519">
        <f t="shared" si="257"/>
        <v>6.25E-2</v>
      </c>
      <c r="Y82" s="520">
        <f t="shared" si="281"/>
        <v>5196.82</v>
      </c>
      <c r="Z82" s="12">
        <f>$E82*$N$34/$E$34</f>
        <v>36.8125</v>
      </c>
      <c r="AA82" s="519">
        <f t="shared" si="258"/>
        <v>6.25E-2</v>
      </c>
      <c r="AB82" s="520">
        <f t="shared" si="282"/>
        <v>5196.82</v>
      </c>
      <c r="AC82" s="12">
        <f>$E82*$N$34/$E$34</f>
        <v>36.8125</v>
      </c>
      <c r="AD82" s="519">
        <f t="shared" si="259"/>
        <v>6.25E-2</v>
      </c>
      <c r="AE82" s="520">
        <f t="shared" si="283"/>
        <v>5196.82</v>
      </c>
      <c r="AF82" s="12">
        <f>$E82*$N$34/$E$34</f>
        <v>36.8125</v>
      </c>
      <c r="AG82" s="519">
        <f t="shared" si="260"/>
        <v>6.25E-2</v>
      </c>
      <c r="AH82" s="520">
        <f t="shared" si="284"/>
        <v>5196.82</v>
      </c>
      <c r="AI82" s="12">
        <f>$E82*$N$34/$E$34</f>
        <v>36.8125</v>
      </c>
      <c r="AJ82" s="519">
        <f t="shared" si="261"/>
        <v>6.25E-2</v>
      </c>
      <c r="AK82" s="520">
        <f t="shared" si="285"/>
        <v>5196.82</v>
      </c>
      <c r="AL82" s="12">
        <f>$E82*$N$34/$E$34</f>
        <v>36.8125</v>
      </c>
      <c r="AM82" s="519">
        <f t="shared" si="262"/>
        <v>6.25E-2</v>
      </c>
      <c r="AN82" s="520">
        <f t="shared" si="286"/>
        <v>5196.82</v>
      </c>
      <c r="AO82" s="12">
        <f>$E82*$N$34/$E$34</f>
        <v>36.8125</v>
      </c>
      <c r="AP82" s="519">
        <f t="shared" si="263"/>
        <v>6.25E-2</v>
      </c>
      <c r="AQ82" s="520">
        <f t="shared" si="287"/>
        <v>5196.82</v>
      </c>
      <c r="AR82" s="12">
        <f>$E82*$N$34/$E$34</f>
        <v>36.8125</v>
      </c>
      <c r="AS82" s="519">
        <f t="shared" si="264"/>
        <v>6.25E-2</v>
      </c>
      <c r="AT82" s="520">
        <f t="shared" si="288"/>
        <v>5196.82</v>
      </c>
      <c r="AU82" s="12">
        <f>$E82*$N$34/$E$34</f>
        <v>36.8125</v>
      </c>
      <c r="AV82" s="519">
        <f t="shared" si="265"/>
        <v>6.25E-2</v>
      </c>
      <c r="AW82" s="520">
        <f t="shared" si="289"/>
        <v>5196.82</v>
      </c>
      <c r="AX82" s="12">
        <f>$E82*$N$34/$E$34</f>
        <v>36.8125</v>
      </c>
      <c r="AY82" s="519">
        <f t="shared" si="266"/>
        <v>6.25E-2</v>
      </c>
      <c r="AZ82" s="520">
        <f t="shared" si="290"/>
        <v>5196.82</v>
      </c>
      <c r="BA82" s="12">
        <f>$E82*$N$34/$E$34</f>
        <v>36.8125</v>
      </c>
      <c r="BB82" s="519">
        <f t="shared" si="267"/>
        <v>6.25E-2</v>
      </c>
      <c r="BC82" s="520">
        <f t="shared" si="291"/>
        <v>5196.82</v>
      </c>
      <c r="BD82" s="12">
        <f>$E82*$N$34/$E$34</f>
        <v>36.8125</v>
      </c>
      <c r="BE82" s="519">
        <f t="shared" si="268"/>
        <v>6.25E-2</v>
      </c>
      <c r="BF82" s="520">
        <f t="shared" si="292"/>
        <v>5196.82</v>
      </c>
      <c r="BG82" s="12">
        <f>$E82*$N$34/$E$34</f>
        <v>36.8125</v>
      </c>
      <c r="BH82" s="519">
        <f t="shared" si="269"/>
        <v>6.25E-2</v>
      </c>
      <c r="BI82" s="520">
        <f t="shared" si="293"/>
        <v>5196.82</v>
      </c>
      <c r="BJ82" s="12"/>
      <c r="BK82" s="519">
        <f t="shared" si="270"/>
        <v>0</v>
      </c>
      <c r="BL82" s="520">
        <f t="shared" si="294"/>
        <v>0</v>
      </c>
      <c r="BM82" s="12"/>
      <c r="BN82" s="519">
        <f t="shared" si="271"/>
        <v>0</v>
      </c>
      <c r="BO82" s="520">
        <f t="shared" si="295"/>
        <v>0</v>
      </c>
      <c r="BP82" s="490">
        <f t="shared" si="272"/>
        <v>1</v>
      </c>
      <c r="BQ82" s="534">
        <f t="shared" si="273"/>
        <v>83149.119999999995</v>
      </c>
      <c r="BR82" s="542">
        <f t="shared" si="274"/>
        <v>-1.0000000009313226E-2</v>
      </c>
      <c r="BT82" s="5"/>
      <c r="BU82" s="5"/>
      <c r="BV82" s="5"/>
    </row>
    <row r="83" spans="1:74" ht="25.5" hidden="1" outlineLevel="2" x14ac:dyDescent="0.25">
      <c r="A83" s="45" t="s">
        <v>788</v>
      </c>
      <c r="B83" s="209" t="s">
        <v>253</v>
      </c>
      <c r="C83" s="22" t="s">
        <v>749</v>
      </c>
      <c r="D83" s="23" t="s">
        <v>10</v>
      </c>
      <c r="E83" s="12">
        <f>'02_S.R.R.E._C.'!E61</f>
        <v>493.72</v>
      </c>
      <c r="F83" s="130">
        <v>286.14999999999998</v>
      </c>
      <c r="G83" s="544">
        <f t="shared" si="275"/>
        <v>141277.98000000001</v>
      </c>
      <c r="H83" s="12"/>
      <c r="I83" s="519">
        <f t="shared" si="252"/>
        <v>0</v>
      </c>
      <c r="J83" s="520">
        <f t="shared" si="276"/>
        <v>0</v>
      </c>
      <c r="K83" s="12"/>
      <c r="L83" s="519">
        <f t="shared" si="253"/>
        <v>0</v>
      </c>
      <c r="M83" s="520">
        <f t="shared" si="277"/>
        <v>0</v>
      </c>
      <c r="N83" s="12">
        <f>$E83*$N$34/$E$34</f>
        <v>30.857500000000002</v>
      </c>
      <c r="O83" s="519">
        <f t="shared" si="254"/>
        <v>6.25E-2</v>
      </c>
      <c r="P83" s="520">
        <f t="shared" si="278"/>
        <v>8829.8700000000008</v>
      </c>
      <c r="Q83" s="12">
        <f>$E83*$N$34/$E$34</f>
        <v>30.857500000000002</v>
      </c>
      <c r="R83" s="519">
        <f t="shared" si="255"/>
        <v>6.25E-2</v>
      </c>
      <c r="S83" s="520">
        <f t="shared" si="279"/>
        <v>8829.8700000000008</v>
      </c>
      <c r="T83" s="12">
        <f>$E83*$N$34/$E$34</f>
        <v>30.857500000000002</v>
      </c>
      <c r="U83" s="519">
        <f t="shared" si="256"/>
        <v>6.25E-2</v>
      </c>
      <c r="V83" s="520">
        <f t="shared" si="280"/>
        <v>8829.8700000000008</v>
      </c>
      <c r="W83" s="12">
        <f>$E83*$N$34/$E$34</f>
        <v>30.857500000000002</v>
      </c>
      <c r="X83" s="519">
        <f t="shared" si="257"/>
        <v>6.25E-2</v>
      </c>
      <c r="Y83" s="520">
        <f t="shared" si="281"/>
        <v>8829.8700000000008</v>
      </c>
      <c r="Z83" s="12">
        <f>$E83*$N$34/$E$34</f>
        <v>30.857500000000002</v>
      </c>
      <c r="AA83" s="519">
        <f t="shared" si="258"/>
        <v>6.25E-2</v>
      </c>
      <c r="AB83" s="520">
        <f t="shared" si="282"/>
        <v>8829.8700000000008</v>
      </c>
      <c r="AC83" s="12">
        <f>$E83*$N$34/$E$34</f>
        <v>30.857500000000002</v>
      </c>
      <c r="AD83" s="519">
        <f t="shared" si="259"/>
        <v>6.25E-2</v>
      </c>
      <c r="AE83" s="520">
        <f t="shared" si="283"/>
        <v>8829.8700000000008</v>
      </c>
      <c r="AF83" s="12">
        <f>$E83*$N$34/$E$34</f>
        <v>30.857500000000002</v>
      </c>
      <c r="AG83" s="519">
        <f t="shared" si="260"/>
        <v>6.25E-2</v>
      </c>
      <c r="AH83" s="520">
        <f t="shared" si="284"/>
        <v>8829.8700000000008</v>
      </c>
      <c r="AI83" s="12">
        <f>$E83*$N$34/$E$34</f>
        <v>30.857500000000002</v>
      </c>
      <c r="AJ83" s="519">
        <f t="shared" si="261"/>
        <v>6.25E-2</v>
      </c>
      <c r="AK83" s="520">
        <f t="shared" si="285"/>
        <v>8829.8700000000008</v>
      </c>
      <c r="AL83" s="12">
        <f>$E83*$N$34/$E$34</f>
        <v>30.857500000000002</v>
      </c>
      <c r="AM83" s="519">
        <f t="shared" si="262"/>
        <v>6.25E-2</v>
      </c>
      <c r="AN83" s="520">
        <f t="shared" si="286"/>
        <v>8829.8700000000008</v>
      </c>
      <c r="AO83" s="12">
        <f>$E83*$N$34/$E$34</f>
        <v>30.857500000000002</v>
      </c>
      <c r="AP83" s="519">
        <f t="shared" si="263"/>
        <v>6.25E-2</v>
      </c>
      <c r="AQ83" s="520">
        <f t="shared" si="287"/>
        <v>8829.8700000000008</v>
      </c>
      <c r="AR83" s="12">
        <f>$E83*$N$34/$E$34</f>
        <v>30.857500000000002</v>
      </c>
      <c r="AS83" s="519">
        <f t="shared" si="264"/>
        <v>6.25E-2</v>
      </c>
      <c r="AT83" s="520">
        <f t="shared" si="288"/>
        <v>8829.8700000000008</v>
      </c>
      <c r="AU83" s="12">
        <f>$E83*$N$34/$E$34</f>
        <v>30.857500000000002</v>
      </c>
      <c r="AV83" s="519">
        <f t="shared" si="265"/>
        <v>6.25E-2</v>
      </c>
      <c r="AW83" s="520">
        <f t="shared" si="289"/>
        <v>8829.8700000000008</v>
      </c>
      <c r="AX83" s="12">
        <f>$E83*$N$34/$E$34</f>
        <v>30.857500000000002</v>
      </c>
      <c r="AY83" s="519">
        <f t="shared" si="266"/>
        <v>6.25E-2</v>
      </c>
      <c r="AZ83" s="520">
        <f t="shared" si="290"/>
        <v>8829.8700000000008</v>
      </c>
      <c r="BA83" s="12">
        <f>$E83*$N$34/$E$34</f>
        <v>30.857500000000002</v>
      </c>
      <c r="BB83" s="519">
        <f t="shared" si="267"/>
        <v>6.25E-2</v>
      </c>
      <c r="BC83" s="520">
        <f t="shared" si="291"/>
        <v>8829.8700000000008</v>
      </c>
      <c r="BD83" s="12">
        <f>$E83*$N$34/$E$34</f>
        <v>30.857500000000002</v>
      </c>
      <c r="BE83" s="519">
        <f t="shared" si="268"/>
        <v>6.25E-2</v>
      </c>
      <c r="BF83" s="520">
        <f t="shared" si="292"/>
        <v>8829.8700000000008</v>
      </c>
      <c r="BG83" s="12">
        <f>$E83*$N$34/$E$34</f>
        <v>30.857500000000002</v>
      </c>
      <c r="BH83" s="519">
        <f t="shared" si="269"/>
        <v>6.25E-2</v>
      </c>
      <c r="BI83" s="520">
        <f t="shared" si="293"/>
        <v>8829.8700000000008</v>
      </c>
      <c r="BJ83" s="12"/>
      <c r="BK83" s="519">
        <f t="shared" si="270"/>
        <v>0</v>
      </c>
      <c r="BL83" s="520">
        <f t="shared" si="294"/>
        <v>0</v>
      </c>
      <c r="BM83" s="12"/>
      <c r="BN83" s="519">
        <f t="shared" si="271"/>
        <v>0</v>
      </c>
      <c r="BO83" s="520">
        <f t="shared" si="295"/>
        <v>0</v>
      </c>
      <c r="BP83" s="490">
        <f t="shared" si="272"/>
        <v>1</v>
      </c>
      <c r="BQ83" s="534">
        <f t="shared" si="273"/>
        <v>141277.92000000001</v>
      </c>
      <c r="BR83" s="542">
        <f t="shared" si="274"/>
        <v>-5.9999999997671694E-2</v>
      </c>
      <c r="BT83" s="5"/>
      <c r="BU83" s="5"/>
      <c r="BV83" s="5"/>
    </row>
    <row r="84" spans="1:74" ht="25.5" hidden="1" outlineLevel="2" x14ac:dyDescent="0.25">
      <c r="A84" s="45" t="s">
        <v>944</v>
      </c>
      <c r="B84" s="209" t="s">
        <v>737</v>
      </c>
      <c r="C84" s="22" t="s">
        <v>738</v>
      </c>
      <c r="D84" s="23" t="s">
        <v>24</v>
      </c>
      <c r="E84" s="12">
        <f>'02_S.R.R.E._C.'!E62</f>
        <v>1</v>
      </c>
      <c r="F84" s="130">
        <v>391.75</v>
      </c>
      <c r="G84" s="544">
        <f t="shared" si="275"/>
        <v>391.75</v>
      </c>
      <c r="H84" s="12"/>
      <c r="I84" s="519">
        <f t="shared" si="252"/>
        <v>0</v>
      </c>
      <c r="J84" s="520">
        <f t="shared" si="276"/>
        <v>0</v>
      </c>
      <c r="K84" s="12"/>
      <c r="L84" s="519">
        <f t="shared" si="253"/>
        <v>0</v>
      </c>
      <c r="M84" s="520">
        <f t="shared" si="277"/>
        <v>0</v>
      </c>
      <c r="N84" s="12"/>
      <c r="O84" s="519">
        <f t="shared" si="254"/>
        <v>0</v>
      </c>
      <c r="P84" s="520">
        <f t="shared" si="278"/>
        <v>0</v>
      </c>
      <c r="Q84" s="12"/>
      <c r="R84" s="519">
        <f t="shared" si="255"/>
        <v>0</v>
      </c>
      <c r="S84" s="520">
        <f t="shared" si="279"/>
        <v>0</v>
      </c>
      <c r="T84" s="12"/>
      <c r="U84" s="519">
        <f t="shared" si="256"/>
        <v>0</v>
      </c>
      <c r="V84" s="520">
        <f t="shared" si="280"/>
        <v>0</v>
      </c>
      <c r="W84" s="12"/>
      <c r="X84" s="519">
        <f t="shared" si="257"/>
        <v>0</v>
      </c>
      <c r="Y84" s="520">
        <f t="shared" si="281"/>
        <v>0</v>
      </c>
      <c r="Z84" s="12"/>
      <c r="AA84" s="519">
        <f t="shared" si="258"/>
        <v>0</v>
      </c>
      <c r="AB84" s="520">
        <f t="shared" si="282"/>
        <v>0</v>
      </c>
      <c r="AC84" s="12"/>
      <c r="AD84" s="519">
        <f t="shared" si="259"/>
        <v>0</v>
      </c>
      <c r="AE84" s="520">
        <f t="shared" si="283"/>
        <v>0</v>
      </c>
      <c r="AF84" s="12"/>
      <c r="AG84" s="519">
        <f t="shared" si="260"/>
        <v>0</v>
      </c>
      <c r="AH84" s="520">
        <f t="shared" si="284"/>
        <v>0</v>
      </c>
      <c r="AI84" s="12"/>
      <c r="AJ84" s="519">
        <f t="shared" si="261"/>
        <v>0</v>
      </c>
      <c r="AK84" s="520">
        <f t="shared" si="285"/>
        <v>0</v>
      </c>
      <c r="AL84" s="12"/>
      <c r="AM84" s="519">
        <f t="shared" si="262"/>
        <v>0</v>
      </c>
      <c r="AN84" s="520">
        <f t="shared" si="286"/>
        <v>0</v>
      </c>
      <c r="AO84" s="12"/>
      <c r="AP84" s="519">
        <f t="shared" si="263"/>
        <v>0</v>
      </c>
      <c r="AQ84" s="520">
        <f t="shared" si="287"/>
        <v>0</v>
      </c>
      <c r="AR84" s="12"/>
      <c r="AS84" s="519">
        <f t="shared" si="264"/>
        <v>0</v>
      </c>
      <c r="AT84" s="520">
        <f t="shared" si="288"/>
        <v>0</v>
      </c>
      <c r="AU84" s="12"/>
      <c r="AV84" s="519">
        <f t="shared" si="265"/>
        <v>0</v>
      </c>
      <c r="AW84" s="520">
        <f t="shared" si="289"/>
        <v>0</v>
      </c>
      <c r="AX84" s="12"/>
      <c r="AY84" s="519">
        <f t="shared" si="266"/>
        <v>0</v>
      </c>
      <c r="AZ84" s="520">
        <f t="shared" si="290"/>
        <v>0</v>
      </c>
      <c r="BA84" s="12"/>
      <c r="BB84" s="519">
        <f t="shared" si="267"/>
        <v>0</v>
      </c>
      <c r="BC84" s="520">
        <f t="shared" si="291"/>
        <v>0</v>
      </c>
      <c r="BD84" s="12"/>
      <c r="BE84" s="519">
        <f t="shared" si="268"/>
        <v>0</v>
      </c>
      <c r="BF84" s="520">
        <f t="shared" si="292"/>
        <v>0</v>
      </c>
      <c r="BG84" s="12">
        <v>1</v>
      </c>
      <c r="BH84" s="519">
        <f t="shared" si="269"/>
        <v>1</v>
      </c>
      <c r="BI84" s="520">
        <f t="shared" si="293"/>
        <v>391.75</v>
      </c>
      <c r="BJ84" s="12"/>
      <c r="BK84" s="519">
        <f t="shared" si="270"/>
        <v>0</v>
      </c>
      <c r="BL84" s="520">
        <f t="shared" si="294"/>
        <v>0</v>
      </c>
      <c r="BM84" s="12"/>
      <c r="BN84" s="519">
        <f t="shared" si="271"/>
        <v>0</v>
      </c>
      <c r="BO84" s="520">
        <f t="shared" si="295"/>
        <v>0</v>
      </c>
      <c r="BP84" s="490">
        <f t="shared" si="272"/>
        <v>1</v>
      </c>
      <c r="BQ84" s="534">
        <f t="shared" si="273"/>
        <v>391.75</v>
      </c>
      <c r="BR84" s="542">
        <f t="shared" si="274"/>
        <v>0</v>
      </c>
      <c r="BT84" s="5"/>
      <c r="BU84" s="5"/>
      <c r="BV84" s="5"/>
    </row>
    <row r="85" spans="1:74" hidden="1" outlineLevel="1" x14ac:dyDescent="0.25">
      <c r="A85" s="45"/>
      <c r="B85" s="32"/>
      <c r="C85" s="22"/>
      <c r="D85" s="32"/>
      <c r="E85" s="34"/>
      <c r="F85" s="141"/>
      <c r="G85" s="33"/>
      <c r="H85" s="12"/>
      <c r="I85" s="519"/>
      <c r="J85" s="536"/>
      <c r="K85" s="12"/>
      <c r="L85" s="519"/>
      <c r="M85" s="536"/>
      <c r="N85" s="12"/>
      <c r="O85" s="519"/>
      <c r="P85" s="525"/>
      <c r="Q85" s="12"/>
      <c r="R85" s="519"/>
      <c r="S85" s="536"/>
      <c r="T85" s="12"/>
      <c r="U85" s="519"/>
      <c r="V85" s="536"/>
      <c r="W85" s="12"/>
      <c r="X85" s="519"/>
      <c r="Y85" s="536"/>
      <c r="Z85" s="12"/>
      <c r="AA85" s="519"/>
      <c r="AB85" s="536"/>
      <c r="AC85" s="12"/>
      <c r="AD85" s="519"/>
      <c r="AE85" s="536"/>
      <c r="AF85" s="12"/>
      <c r="AG85" s="519"/>
      <c r="AH85" s="536"/>
      <c r="AI85" s="12"/>
      <c r="AJ85" s="519"/>
      <c r="AK85" s="536"/>
      <c r="AL85" s="12"/>
      <c r="AM85" s="519"/>
      <c r="AN85" s="536"/>
      <c r="AO85" s="12"/>
      <c r="AP85" s="519"/>
      <c r="AQ85" s="536"/>
      <c r="AR85" s="12"/>
      <c r="AS85" s="519"/>
      <c r="AT85" s="536"/>
      <c r="AU85" s="12"/>
      <c r="AV85" s="519"/>
      <c r="AW85" s="536"/>
      <c r="AX85" s="12"/>
      <c r="AY85" s="519"/>
      <c r="AZ85" s="536"/>
      <c r="BA85" s="12"/>
      <c r="BB85" s="519"/>
      <c r="BC85" s="536"/>
      <c r="BD85" s="12"/>
      <c r="BE85" s="519"/>
      <c r="BF85" s="536"/>
      <c r="BG85" s="12"/>
      <c r="BH85" s="519"/>
      <c r="BI85" s="536"/>
      <c r="BJ85" s="12"/>
      <c r="BK85" s="519"/>
      <c r="BL85" s="536"/>
      <c r="BM85" s="12"/>
      <c r="BN85" s="519"/>
      <c r="BO85" s="536"/>
      <c r="BP85" s="490"/>
      <c r="BQ85" s="534"/>
      <c r="BR85" s="542"/>
      <c r="BT85" s="5"/>
      <c r="BU85" s="5"/>
      <c r="BV85" s="5"/>
    </row>
    <row r="86" spans="1:74" hidden="1" outlineLevel="1" x14ac:dyDescent="0.25">
      <c r="A86" s="576" t="s">
        <v>175</v>
      </c>
      <c r="B86" s="577"/>
      <c r="C86" s="578" t="s">
        <v>108</v>
      </c>
      <c r="D86" s="587"/>
      <c r="E86" s="588"/>
      <c r="F86" s="589"/>
      <c r="G86" s="581">
        <f>SUBTOTAL(9,G87:G90)</f>
        <v>96208.829999999987</v>
      </c>
      <c r="H86" s="581"/>
      <c r="I86" s="590">
        <f>ROUND(J86/$G86,6)</f>
        <v>0</v>
      </c>
      <c r="J86" s="581">
        <f>SUBTOTAL(9,J87:J90)</f>
        <v>0</v>
      </c>
      <c r="K86" s="581"/>
      <c r="L86" s="590">
        <f>ROUND(M86/$G86,6)</f>
        <v>0</v>
      </c>
      <c r="M86" s="581">
        <f>SUBTOTAL(9,M87:M90)</f>
        <v>0</v>
      </c>
      <c r="N86" s="581"/>
      <c r="O86" s="590">
        <f>ROUND(P86/$G86,6)</f>
        <v>6.25E-2</v>
      </c>
      <c r="P86" s="581">
        <f>SUBTOTAL(9,P87:P90)</f>
        <v>6013.0499999999993</v>
      </c>
      <c r="Q86" s="581"/>
      <c r="R86" s="590">
        <f>ROUND(S86/$G86,6)</f>
        <v>6.25E-2</v>
      </c>
      <c r="S86" s="581">
        <f>SUBTOTAL(9,S87:S90)</f>
        <v>6013.0499999999993</v>
      </c>
      <c r="T86" s="581"/>
      <c r="U86" s="590">
        <f>ROUND(V86/$G86,6)</f>
        <v>6.25E-2</v>
      </c>
      <c r="V86" s="581">
        <f>SUBTOTAL(9,V87:V90)</f>
        <v>6013.0499999999993</v>
      </c>
      <c r="W86" s="581"/>
      <c r="X86" s="590">
        <f>ROUND(Y86/$G86,6)</f>
        <v>6.25E-2</v>
      </c>
      <c r="Y86" s="581">
        <f>SUBTOTAL(9,Y87:Y90)</f>
        <v>6013.0499999999993</v>
      </c>
      <c r="Z86" s="581"/>
      <c r="AA86" s="590">
        <f>ROUND(AB86/$G86,6)</f>
        <v>6.25E-2</v>
      </c>
      <c r="AB86" s="581">
        <f>SUBTOTAL(9,AB87:AB90)</f>
        <v>6013.0499999999993</v>
      </c>
      <c r="AC86" s="581"/>
      <c r="AD86" s="590">
        <f>ROUND(AE86/$G86,6)</f>
        <v>6.25E-2</v>
      </c>
      <c r="AE86" s="581">
        <f>SUBTOTAL(9,AE87:AE90)</f>
        <v>6013.0499999999993</v>
      </c>
      <c r="AF86" s="581"/>
      <c r="AG86" s="590">
        <f>ROUND(AH86/$G86,6)</f>
        <v>6.25E-2</v>
      </c>
      <c r="AH86" s="581">
        <f>SUBTOTAL(9,AH87:AH90)</f>
        <v>6013.0499999999993</v>
      </c>
      <c r="AI86" s="581"/>
      <c r="AJ86" s="590">
        <f>ROUND(AK86/$G86,6)</f>
        <v>6.25E-2</v>
      </c>
      <c r="AK86" s="581">
        <f>SUBTOTAL(9,AK87:AK90)</f>
        <v>6013.0499999999993</v>
      </c>
      <c r="AL86" s="581"/>
      <c r="AM86" s="590">
        <f>ROUND(AN86/$G86,6)</f>
        <v>6.25E-2</v>
      </c>
      <c r="AN86" s="581">
        <f>SUBTOTAL(9,AN87:AN90)</f>
        <v>6013.0499999999993</v>
      </c>
      <c r="AO86" s="581"/>
      <c r="AP86" s="590">
        <f>ROUND(AQ86/$G86,6)</f>
        <v>6.25E-2</v>
      </c>
      <c r="AQ86" s="581">
        <f>SUBTOTAL(9,AQ87:AQ90)</f>
        <v>6013.0499999999993</v>
      </c>
      <c r="AR86" s="581"/>
      <c r="AS86" s="590">
        <f>ROUND(AT86/$G86,6)</f>
        <v>6.25E-2</v>
      </c>
      <c r="AT86" s="581">
        <f>SUBTOTAL(9,AT87:AT90)</f>
        <v>6013.0499999999993</v>
      </c>
      <c r="AU86" s="581"/>
      <c r="AV86" s="590">
        <f>ROUND(AW86/$G86,6)</f>
        <v>6.25E-2</v>
      </c>
      <c r="AW86" s="581">
        <f>SUBTOTAL(9,AW87:AW90)</f>
        <v>6013.0499999999993</v>
      </c>
      <c r="AX86" s="581"/>
      <c r="AY86" s="590">
        <f>ROUND(AZ86/$G86,6)</f>
        <v>6.25E-2</v>
      </c>
      <c r="AZ86" s="581">
        <f>SUBTOTAL(9,AZ87:AZ90)</f>
        <v>6013.0499999999993</v>
      </c>
      <c r="BA86" s="581"/>
      <c r="BB86" s="590">
        <f>ROUND(BC86/$G86,6)</f>
        <v>6.25E-2</v>
      </c>
      <c r="BC86" s="581">
        <f>SUBTOTAL(9,BC87:BC90)</f>
        <v>6013.0499999999993</v>
      </c>
      <c r="BD86" s="581"/>
      <c r="BE86" s="590">
        <f>ROUND(BF86/$G86,6)</f>
        <v>6.25E-2</v>
      </c>
      <c r="BF86" s="581">
        <f>SUBTOTAL(9,BF87:BF90)</f>
        <v>6013.0499999999993</v>
      </c>
      <c r="BG86" s="581"/>
      <c r="BH86" s="590">
        <f>ROUND(BI86/$G86,6)</f>
        <v>6.25E-2</v>
      </c>
      <c r="BI86" s="581">
        <f>SUBTOTAL(9,BI87:BI90)</f>
        <v>6013.0499999999993</v>
      </c>
      <c r="BJ86" s="581"/>
      <c r="BK86" s="590">
        <f>ROUND(BL86/$G86,6)</f>
        <v>0</v>
      </c>
      <c r="BL86" s="581">
        <f>SUBTOTAL(9,BL87:BL90)</f>
        <v>0</v>
      </c>
      <c r="BM86" s="581"/>
      <c r="BN86" s="590">
        <f>ROUND(BO86/$G86,6)</f>
        <v>0</v>
      </c>
      <c r="BO86" s="581">
        <f>SUBTOTAL(9,BO87:BO90)</f>
        <v>0</v>
      </c>
      <c r="BP86" s="582">
        <f>ROUND(BQ86/G86,4)</f>
        <v>1</v>
      </c>
      <c r="BQ86" s="580">
        <f>ROUND(SUMIF(H$10:BO$10,"FINANCEIRO",H86:BO86),2)</f>
        <v>96208.8</v>
      </c>
      <c r="BR86" s="579">
        <f>BQ86-G86</f>
        <v>-2.9999999984283932E-2</v>
      </c>
      <c r="BT86" s="5"/>
      <c r="BU86" s="5"/>
      <c r="BV86" s="5"/>
    </row>
    <row r="87" spans="1:74" ht="25.5" hidden="1" outlineLevel="2" x14ac:dyDescent="0.25">
      <c r="A87" s="45" t="s">
        <v>176</v>
      </c>
      <c r="B87" s="209" t="s">
        <v>45</v>
      </c>
      <c r="C87" s="22" t="s">
        <v>263</v>
      </c>
      <c r="D87" s="23" t="s">
        <v>22</v>
      </c>
      <c r="E87" s="12">
        <f>'02_S.R.R.E._C.'!E65</f>
        <v>4318.8</v>
      </c>
      <c r="F87" s="130">
        <v>2.5099999999999998</v>
      </c>
      <c r="G87" s="544">
        <f>ROUND($F87*E87,2)</f>
        <v>10840.19</v>
      </c>
      <c r="H87" s="12"/>
      <c r="I87" s="519">
        <f>ROUND(J87/$G87,6)</f>
        <v>0</v>
      </c>
      <c r="J87" s="520">
        <f>ROUND($F87*H87,2)</f>
        <v>0</v>
      </c>
      <c r="K87" s="12"/>
      <c r="L87" s="519">
        <f>ROUND(M87/$G87,6)</f>
        <v>0</v>
      </c>
      <c r="M87" s="520">
        <f>ROUND($F87*K87,2)</f>
        <v>0</v>
      </c>
      <c r="N87" s="12">
        <f>$E87*$N$34/$E$34</f>
        <v>269.92500000000001</v>
      </c>
      <c r="O87" s="519">
        <f>ROUND(P87/$G87,6)</f>
        <v>6.25E-2</v>
      </c>
      <c r="P87" s="520">
        <f>ROUND($F87*N87,2)</f>
        <v>677.51</v>
      </c>
      <c r="Q87" s="12">
        <f>$E87*$N$34/$E$34</f>
        <v>269.92500000000001</v>
      </c>
      <c r="R87" s="519">
        <f>ROUND(S87/$G87,6)</f>
        <v>6.25E-2</v>
      </c>
      <c r="S87" s="520">
        <f>ROUND($F87*Q87,2)</f>
        <v>677.51</v>
      </c>
      <c r="T87" s="12">
        <f>$E87*$N$34/$E$34</f>
        <v>269.92500000000001</v>
      </c>
      <c r="U87" s="519">
        <f>ROUND(V87/$G87,6)</f>
        <v>6.25E-2</v>
      </c>
      <c r="V87" s="520">
        <f>ROUND($F87*T87,2)</f>
        <v>677.51</v>
      </c>
      <c r="W87" s="12">
        <f>$E87*$N$34/$E$34</f>
        <v>269.92500000000001</v>
      </c>
      <c r="X87" s="519">
        <f>ROUND(Y87/$G87,6)</f>
        <v>6.25E-2</v>
      </c>
      <c r="Y87" s="520">
        <f>ROUND($F87*W87,2)</f>
        <v>677.51</v>
      </c>
      <c r="Z87" s="12">
        <f>$E87*$N$34/$E$34</f>
        <v>269.92500000000001</v>
      </c>
      <c r="AA87" s="519">
        <f>ROUND(AB87/$G87,6)</f>
        <v>6.25E-2</v>
      </c>
      <c r="AB87" s="520">
        <f>ROUND($F87*Z87,2)</f>
        <v>677.51</v>
      </c>
      <c r="AC87" s="12">
        <f>$E87*$N$34/$E$34</f>
        <v>269.92500000000001</v>
      </c>
      <c r="AD87" s="519">
        <f>ROUND(AE87/$G87,6)</f>
        <v>6.25E-2</v>
      </c>
      <c r="AE87" s="520">
        <f>ROUND($F87*AC87,2)</f>
        <v>677.51</v>
      </c>
      <c r="AF87" s="12">
        <f>$E87*$N$34/$E$34</f>
        <v>269.92500000000001</v>
      </c>
      <c r="AG87" s="519">
        <f>ROUND(AH87/$G87,6)</f>
        <v>6.25E-2</v>
      </c>
      <c r="AH87" s="520">
        <f>ROUND($F87*AF87,2)</f>
        <v>677.51</v>
      </c>
      <c r="AI87" s="12">
        <f>$E87*$N$34/$E$34</f>
        <v>269.92500000000001</v>
      </c>
      <c r="AJ87" s="519">
        <f>ROUND(AK87/$G87,6)</f>
        <v>6.25E-2</v>
      </c>
      <c r="AK87" s="520">
        <f>ROUND($F87*AI87,2)</f>
        <v>677.51</v>
      </c>
      <c r="AL87" s="12">
        <f>$E87*$N$34/$E$34</f>
        <v>269.92500000000001</v>
      </c>
      <c r="AM87" s="519">
        <f>ROUND(AN87/$G87,6)</f>
        <v>6.25E-2</v>
      </c>
      <c r="AN87" s="520">
        <f>ROUND($F87*AL87,2)</f>
        <v>677.51</v>
      </c>
      <c r="AO87" s="12">
        <f>$E87*$N$34/$E$34</f>
        <v>269.92500000000001</v>
      </c>
      <c r="AP87" s="519">
        <f>ROUND(AQ87/$G87,6)</f>
        <v>6.25E-2</v>
      </c>
      <c r="AQ87" s="520">
        <f>ROUND($F87*AO87,2)</f>
        <v>677.51</v>
      </c>
      <c r="AR87" s="12">
        <f>$E87*$N$34/$E$34</f>
        <v>269.92500000000001</v>
      </c>
      <c r="AS87" s="519">
        <f>ROUND(AT87/$G87,6)</f>
        <v>6.25E-2</v>
      </c>
      <c r="AT87" s="520">
        <f>ROUND($F87*AR87,2)</f>
        <v>677.51</v>
      </c>
      <c r="AU87" s="12">
        <f>$E87*$N$34/$E$34</f>
        <v>269.92500000000001</v>
      </c>
      <c r="AV87" s="519">
        <f>ROUND(AW87/$G87,6)</f>
        <v>6.25E-2</v>
      </c>
      <c r="AW87" s="520">
        <f>ROUND($F87*AU87,2)</f>
        <v>677.51</v>
      </c>
      <c r="AX87" s="12">
        <f>$E87*$N$34/$E$34</f>
        <v>269.92500000000001</v>
      </c>
      <c r="AY87" s="519">
        <f>ROUND(AZ87/$G87,6)</f>
        <v>6.25E-2</v>
      </c>
      <c r="AZ87" s="520">
        <f>ROUND($F87*AX87,2)</f>
        <v>677.51</v>
      </c>
      <c r="BA87" s="12">
        <f>$E87*$N$34/$E$34</f>
        <v>269.92500000000001</v>
      </c>
      <c r="BB87" s="519">
        <f>ROUND(BC87/$G87,6)</f>
        <v>6.25E-2</v>
      </c>
      <c r="BC87" s="520">
        <f>ROUND($F87*BA87,2)</f>
        <v>677.51</v>
      </c>
      <c r="BD87" s="12">
        <f>$E87*$N$34/$E$34</f>
        <v>269.92500000000001</v>
      </c>
      <c r="BE87" s="519">
        <f>ROUND(BF87/$G87,6)</f>
        <v>6.25E-2</v>
      </c>
      <c r="BF87" s="520">
        <f>ROUND($F87*BD87,2)</f>
        <v>677.51</v>
      </c>
      <c r="BG87" s="12">
        <f>$E87*$N$34/$E$34</f>
        <v>269.92500000000001</v>
      </c>
      <c r="BH87" s="519">
        <f>ROUND(BI87/$G87,6)</f>
        <v>6.25E-2</v>
      </c>
      <c r="BI87" s="520">
        <f>ROUND($F87*BG87,2)</f>
        <v>677.51</v>
      </c>
      <c r="BJ87" s="12"/>
      <c r="BK87" s="519">
        <f>ROUND(BL87/$G87,6)</f>
        <v>0</v>
      </c>
      <c r="BL87" s="520">
        <f>ROUND($F87*BJ87,2)</f>
        <v>0</v>
      </c>
      <c r="BM87" s="12"/>
      <c r="BN87" s="519">
        <f>ROUND(BO87/$G87,6)</f>
        <v>0</v>
      </c>
      <c r="BO87" s="520">
        <f>ROUND($F87*BM87,2)</f>
        <v>0</v>
      </c>
      <c r="BP87" s="490">
        <f>ROUND(BQ87/G87,4)</f>
        <v>1</v>
      </c>
      <c r="BQ87" s="534">
        <f>ROUND(SUMIF(H$10:BO$10,"FINANCEIRO",H87:BO87),2)</f>
        <v>10840.16</v>
      </c>
      <c r="BR87" s="542">
        <f>BQ87-G87</f>
        <v>-3.0000000000654836E-2</v>
      </c>
      <c r="BT87" s="5"/>
      <c r="BU87" s="5"/>
      <c r="BV87" s="5"/>
    </row>
    <row r="88" spans="1:74" ht="25.5" hidden="1" outlineLevel="2" x14ac:dyDescent="0.25">
      <c r="A88" s="45" t="s">
        <v>177</v>
      </c>
      <c r="B88" s="209" t="s">
        <v>46</v>
      </c>
      <c r="C88" s="22" t="s">
        <v>55</v>
      </c>
      <c r="D88" s="23" t="s">
        <v>22</v>
      </c>
      <c r="E88" s="12">
        <f>'02_S.R.R.E._C.'!E66</f>
        <v>7794.85</v>
      </c>
      <c r="F88" s="130">
        <v>3.97</v>
      </c>
      <c r="G88" s="544">
        <f>ROUND($F88*E88,2)</f>
        <v>30945.55</v>
      </c>
      <c r="H88" s="12"/>
      <c r="I88" s="519">
        <f>ROUND(J88/$G88,6)</f>
        <v>0</v>
      </c>
      <c r="J88" s="520">
        <f>ROUND($F88*H88,2)</f>
        <v>0</v>
      </c>
      <c r="K88" s="12"/>
      <c r="L88" s="519">
        <f>ROUND(M88/$G88,6)</f>
        <v>0</v>
      </c>
      <c r="M88" s="520">
        <f>ROUND($F88*K88,2)</f>
        <v>0</v>
      </c>
      <c r="N88" s="12">
        <f>$E88*$N$34/$E$34</f>
        <v>487.17812500000002</v>
      </c>
      <c r="O88" s="519">
        <f>ROUND(P88/$G88,6)</f>
        <v>6.25E-2</v>
      </c>
      <c r="P88" s="520">
        <f>ROUND($F88*N88,2)</f>
        <v>1934.1</v>
      </c>
      <c r="Q88" s="12">
        <f>$E88*$N$34/$E$34</f>
        <v>487.17812500000002</v>
      </c>
      <c r="R88" s="519">
        <f>ROUND(S88/$G88,6)</f>
        <v>6.25E-2</v>
      </c>
      <c r="S88" s="520">
        <f>ROUND($F88*Q88,2)</f>
        <v>1934.1</v>
      </c>
      <c r="T88" s="12">
        <f>$E88*$N$34/$E$34</f>
        <v>487.17812500000002</v>
      </c>
      <c r="U88" s="519">
        <f>ROUND(V88/$G88,6)</f>
        <v>6.25E-2</v>
      </c>
      <c r="V88" s="520">
        <f>ROUND($F88*T88,2)</f>
        <v>1934.1</v>
      </c>
      <c r="W88" s="12">
        <f>$E88*$N$34/$E$34</f>
        <v>487.17812500000002</v>
      </c>
      <c r="X88" s="519">
        <f>ROUND(Y88/$G88,6)</f>
        <v>6.25E-2</v>
      </c>
      <c r="Y88" s="520">
        <f>ROUND($F88*W88,2)</f>
        <v>1934.1</v>
      </c>
      <c r="Z88" s="12">
        <f>$E88*$N$34/$E$34</f>
        <v>487.17812500000002</v>
      </c>
      <c r="AA88" s="519">
        <f>ROUND(AB88/$G88,6)</f>
        <v>6.25E-2</v>
      </c>
      <c r="AB88" s="520">
        <f>ROUND($F88*Z88,2)</f>
        <v>1934.1</v>
      </c>
      <c r="AC88" s="12">
        <f>$E88*$N$34/$E$34</f>
        <v>487.17812500000002</v>
      </c>
      <c r="AD88" s="519">
        <f>ROUND(AE88/$G88,6)</f>
        <v>6.25E-2</v>
      </c>
      <c r="AE88" s="520">
        <f>ROUND($F88*AC88,2)</f>
        <v>1934.1</v>
      </c>
      <c r="AF88" s="12">
        <f>$E88*$N$34/$E$34</f>
        <v>487.17812500000002</v>
      </c>
      <c r="AG88" s="519">
        <f>ROUND(AH88/$G88,6)</f>
        <v>6.25E-2</v>
      </c>
      <c r="AH88" s="520">
        <f>ROUND($F88*AF88,2)</f>
        <v>1934.1</v>
      </c>
      <c r="AI88" s="12">
        <f>$E88*$N$34/$E$34</f>
        <v>487.17812500000002</v>
      </c>
      <c r="AJ88" s="519">
        <f>ROUND(AK88/$G88,6)</f>
        <v>6.25E-2</v>
      </c>
      <c r="AK88" s="520">
        <f>ROUND($F88*AI88,2)</f>
        <v>1934.1</v>
      </c>
      <c r="AL88" s="12">
        <f>$E88*$N$34/$E$34</f>
        <v>487.17812500000002</v>
      </c>
      <c r="AM88" s="519">
        <f>ROUND(AN88/$G88,6)</f>
        <v>6.25E-2</v>
      </c>
      <c r="AN88" s="520">
        <f>ROUND($F88*AL88,2)</f>
        <v>1934.1</v>
      </c>
      <c r="AO88" s="12">
        <f>$E88*$N$34/$E$34</f>
        <v>487.17812500000002</v>
      </c>
      <c r="AP88" s="519">
        <f>ROUND(AQ88/$G88,6)</f>
        <v>6.25E-2</v>
      </c>
      <c r="AQ88" s="520">
        <f>ROUND($F88*AO88,2)</f>
        <v>1934.1</v>
      </c>
      <c r="AR88" s="12">
        <f>$E88*$N$34/$E$34</f>
        <v>487.17812500000002</v>
      </c>
      <c r="AS88" s="519">
        <f>ROUND(AT88/$G88,6)</f>
        <v>6.25E-2</v>
      </c>
      <c r="AT88" s="520">
        <f>ROUND($F88*AR88,2)</f>
        <v>1934.1</v>
      </c>
      <c r="AU88" s="12">
        <f>$E88*$N$34/$E$34</f>
        <v>487.17812500000002</v>
      </c>
      <c r="AV88" s="519">
        <f>ROUND(AW88/$G88,6)</f>
        <v>6.25E-2</v>
      </c>
      <c r="AW88" s="520">
        <f>ROUND($F88*AU88,2)</f>
        <v>1934.1</v>
      </c>
      <c r="AX88" s="12">
        <f>$E88*$N$34/$E$34</f>
        <v>487.17812500000002</v>
      </c>
      <c r="AY88" s="519">
        <f>ROUND(AZ88/$G88,6)</f>
        <v>6.25E-2</v>
      </c>
      <c r="AZ88" s="520">
        <f>ROUND($F88*AX88,2)</f>
        <v>1934.1</v>
      </c>
      <c r="BA88" s="12">
        <f>$E88*$N$34/$E$34</f>
        <v>487.17812500000002</v>
      </c>
      <c r="BB88" s="519">
        <f>ROUND(BC88/$G88,6)</f>
        <v>6.25E-2</v>
      </c>
      <c r="BC88" s="520">
        <f>ROUND($F88*BA88,2)</f>
        <v>1934.1</v>
      </c>
      <c r="BD88" s="12">
        <f>$E88*$N$34/$E$34</f>
        <v>487.17812500000002</v>
      </c>
      <c r="BE88" s="519">
        <f>ROUND(BF88/$G88,6)</f>
        <v>6.25E-2</v>
      </c>
      <c r="BF88" s="520">
        <f>ROUND($F88*BD88,2)</f>
        <v>1934.1</v>
      </c>
      <c r="BG88" s="12">
        <f>$E88*$N$34/$E$34</f>
        <v>487.17812500000002</v>
      </c>
      <c r="BH88" s="519">
        <f>ROUND(BI88/$G88,6)</f>
        <v>6.25E-2</v>
      </c>
      <c r="BI88" s="520">
        <f>ROUND($F88*BG88,2)</f>
        <v>1934.1</v>
      </c>
      <c r="BJ88" s="12"/>
      <c r="BK88" s="519">
        <f>ROUND(BL88/$G88,6)</f>
        <v>0</v>
      </c>
      <c r="BL88" s="520">
        <f>ROUND($F88*BJ88,2)</f>
        <v>0</v>
      </c>
      <c r="BM88" s="12"/>
      <c r="BN88" s="519">
        <f>ROUND(BO88/$G88,6)</f>
        <v>0</v>
      </c>
      <c r="BO88" s="520">
        <f>ROUND($F88*BM88,2)</f>
        <v>0</v>
      </c>
      <c r="BP88" s="490">
        <f>ROUND(BQ88/G88,4)</f>
        <v>1</v>
      </c>
      <c r="BQ88" s="534">
        <f>ROUND(SUMIF(H$10:BO$10,"FINANCEIRO",H88:BO88),2)</f>
        <v>30945.599999999999</v>
      </c>
      <c r="BR88" s="542">
        <f>BQ88-G88</f>
        <v>4.9999999999272404E-2</v>
      </c>
      <c r="BT88" s="5"/>
      <c r="BU88" s="5"/>
      <c r="BV88" s="5"/>
    </row>
    <row r="89" spans="1:74" ht="25.5" hidden="1" outlineLevel="2" x14ac:dyDescent="0.25">
      <c r="A89" s="45" t="s">
        <v>178</v>
      </c>
      <c r="B89" s="209" t="s">
        <v>841</v>
      </c>
      <c r="C89" s="22" t="s">
        <v>842</v>
      </c>
      <c r="D89" s="23" t="s">
        <v>22</v>
      </c>
      <c r="E89" s="12">
        <f>'02_S.R.R.E._C.'!E67</f>
        <v>90.75</v>
      </c>
      <c r="F89" s="130">
        <v>4.5</v>
      </c>
      <c r="G89" s="544">
        <f>ROUND($F89*E89,2)</f>
        <v>408.38</v>
      </c>
      <c r="H89" s="12"/>
      <c r="I89" s="519">
        <f>ROUND(J89/$G89,6)</f>
        <v>0</v>
      </c>
      <c r="J89" s="520">
        <f>ROUND($F89*H89,2)</f>
        <v>0</v>
      </c>
      <c r="K89" s="12"/>
      <c r="L89" s="519">
        <f>ROUND(M89/$G89,6)</f>
        <v>0</v>
      </c>
      <c r="M89" s="520">
        <f>ROUND($F89*K89,2)</f>
        <v>0</v>
      </c>
      <c r="N89" s="12">
        <f>$E89*$N$34/$E$34</f>
        <v>5.671875</v>
      </c>
      <c r="O89" s="519">
        <f>ROUND(P89/$G89,6)</f>
        <v>6.2490999999999998E-2</v>
      </c>
      <c r="P89" s="520">
        <f>ROUND($F89*N89,2)</f>
        <v>25.52</v>
      </c>
      <c r="Q89" s="12">
        <f>$E89*$N$34/$E$34</f>
        <v>5.671875</v>
      </c>
      <c r="R89" s="519">
        <f>ROUND(S89/$G89,6)</f>
        <v>6.2490999999999998E-2</v>
      </c>
      <c r="S89" s="520">
        <f>ROUND($F89*Q89,2)</f>
        <v>25.52</v>
      </c>
      <c r="T89" s="12">
        <f>$E89*$N$34/$E$34</f>
        <v>5.671875</v>
      </c>
      <c r="U89" s="519">
        <f>ROUND(V89/$G89,6)</f>
        <v>6.2490999999999998E-2</v>
      </c>
      <c r="V89" s="520">
        <f>ROUND($F89*T89,2)</f>
        <v>25.52</v>
      </c>
      <c r="W89" s="12">
        <f>$E89*$N$34/$E$34</f>
        <v>5.671875</v>
      </c>
      <c r="X89" s="519">
        <f>ROUND(Y89/$G89,6)</f>
        <v>6.2490999999999998E-2</v>
      </c>
      <c r="Y89" s="520">
        <f>ROUND($F89*W89,2)</f>
        <v>25.52</v>
      </c>
      <c r="Z89" s="12">
        <f>$E89*$N$34/$E$34</f>
        <v>5.671875</v>
      </c>
      <c r="AA89" s="519">
        <f>ROUND(AB89/$G89,6)</f>
        <v>6.2490999999999998E-2</v>
      </c>
      <c r="AB89" s="520">
        <f>ROUND($F89*Z89,2)</f>
        <v>25.52</v>
      </c>
      <c r="AC89" s="12">
        <f>$E89*$N$34/$E$34</f>
        <v>5.671875</v>
      </c>
      <c r="AD89" s="519">
        <f>ROUND(AE89/$G89,6)</f>
        <v>6.2490999999999998E-2</v>
      </c>
      <c r="AE89" s="520">
        <f>ROUND($F89*AC89,2)</f>
        <v>25.52</v>
      </c>
      <c r="AF89" s="12">
        <f>$E89*$N$34/$E$34</f>
        <v>5.671875</v>
      </c>
      <c r="AG89" s="519">
        <f>ROUND(AH89/$G89,6)</f>
        <v>6.2490999999999998E-2</v>
      </c>
      <c r="AH89" s="520">
        <f>ROUND($F89*AF89,2)</f>
        <v>25.52</v>
      </c>
      <c r="AI89" s="12">
        <f>$E89*$N$34/$E$34</f>
        <v>5.671875</v>
      </c>
      <c r="AJ89" s="519">
        <f>ROUND(AK89/$G89,6)</f>
        <v>6.2490999999999998E-2</v>
      </c>
      <c r="AK89" s="520">
        <f>ROUND($F89*AI89,2)</f>
        <v>25.52</v>
      </c>
      <c r="AL89" s="12">
        <f>$E89*$N$34/$E$34</f>
        <v>5.671875</v>
      </c>
      <c r="AM89" s="519">
        <f>ROUND(AN89/$G89,6)</f>
        <v>6.2490999999999998E-2</v>
      </c>
      <c r="AN89" s="520">
        <f>ROUND($F89*AL89,2)</f>
        <v>25.52</v>
      </c>
      <c r="AO89" s="12">
        <f>$E89*$N$34/$E$34</f>
        <v>5.671875</v>
      </c>
      <c r="AP89" s="519">
        <f>ROUND(AQ89/$G89,6)</f>
        <v>6.2490999999999998E-2</v>
      </c>
      <c r="AQ89" s="520">
        <f>ROUND($F89*AO89,2)</f>
        <v>25.52</v>
      </c>
      <c r="AR89" s="12">
        <f>$E89*$N$34/$E$34</f>
        <v>5.671875</v>
      </c>
      <c r="AS89" s="519">
        <f>ROUND(AT89/$G89,6)</f>
        <v>6.2490999999999998E-2</v>
      </c>
      <c r="AT89" s="520">
        <f>ROUND($F89*AR89,2)</f>
        <v>25.52</v>
      </c>
      <c r="AU89" s="12">
        <f>$E89*$N$34/$E$34</f>
        <v>5.671875</v>
      </c>
      <c r="AV89" s="519">
        <f>ROUND(AW89/$G89,6)</f>
        <v>6.2490999999999998E-2</v>
      </c>
      <c r="AW89" s="520">
        <f>ROUND($F89*AU89,2)</f>
        <v>25.52</v>
      </c>
      <c r="AX89" s="12">
        <f>$E89*$N$34/$E$34</f>
        <v>5.671875</v>
      </c>
      <c r="AY89" s="519">
        <f>ROUND(AZ89/$G89,6)</f>
        <v>6.2490999999999998E-2</v>
      </c>
      <c r="AZ89" s="520">
        <f>ROUND($F89*AX89,2)</f>
        <v>25.52</v>
      </c>
      <c r="BA89" s="12">
        <f>$E89*$N$34/$E$34</f>
        <v>5.671875</v>
      </c>
      <c r="BB89" s="519">
        <f>ROUND(BC89/$G89,6)</f>
        <v>6.2490999999999998E-2</v>
      </c>
      <c r="BC89" s="520">
        <f>ROUND($F89*BA89,2)</f>
        <v>25.52</v>
      </c>
      <c r="BD89" s="12">
        <f>$E89*$N$34/$E$34</f>
        <v>5.671875</v>
      </c>
      <c r="BE89" s="519">
        <f>ROUND(BF89/$G89,6)</f>
        <v>6.2490999999999998E-2</v>
      </c>
      <c r="BF89" s="520">
        <f>ROUND($F89*BD89,2)</f>
        <v>25.52</v>
      </c>
      <c r="BG89" s="12">
        <f>$E89*$N$34/$E$34</f>
        <v>5.671875</v>
      </c>
      <c r="BH89" s="519">
        <f>ROUND(BI89/$G89,6)</f>
        <v>6.2490999999999998E-2</v>
      </c>
      <c r="BI89" s="520">
        <f>ROUND($F89*BG89,2)</f>
        <v>25.52</v>
      </c>
      <c r="BJ89" s="12"/>
      <c r="BK89" s="519">
        <f>ROUND(BL89/$G89,6)</f>
        <v>0</v>
      </c>
      <c r="BL89" s="520">
        <f>ROUND($F89*BJ89,2)</f>
        <v>0</v>
      </c>
      <c r="BM89" s="12"/>
      <c r="BN89" s="519">
        <f>ROUND(BO89/$G89,6)</f>
        <v>0</v>
      </c>
      <c r="BO89" s="520">
        <f>ROUND($F89*BM89,2)</f>
        <v>0</v>
      </c>
      <c r="BP89" s="490">
        <f>ROUND(BQ89/G89,4)</f>
        <v>0.99990000000000001</v>
      </c>
      <c r="BQ89" s="534">
        <f>ROUND(SUMIF(H$10:BO$10,"FINANCEIRO",H89:BO89),2)</f>
        <v>408.32</v>
      </c>
      <c r="BR89" s="542">
        <f>BQ89-G89</f>
        <v>-6.0000000000002274E-2</v>
      </c>
      <c r="BT89" s="5"/>
      <c r="BU89" s="5"/>
      <c r="BV89" s="5"/>
    </row>
    <row r="90" spans="1:74" ht="25.5" hidden="1" outlineLevel="2" x14ac:dyDescent="0.25">
      <c r="A90" s="45" t="s">
        <v>945</v>
      </c>
      <c r="B90" s="209" t="s">
        <v>96</v>
      </c>
      <c r="C90" s="22" t="s">
        <v>261</v>
      </c>
      <c r="D90" s="23" t="s">
        <v>22</v>
      </c>
      <c r="E90" s="12">
        <f>'02_S.R.R.E._C.'!E68</f>
        <v>1141.96</v>
      </c>
      <c r="F90" s="130">
        <v>47.3</v>
      </c>
      <c r="G90" s="544">
        <f>ROUND($F90*E90,2)</f>
        <v>54014.71</v>
      </c>
      <c r="H90" s="12"/>
      <c r="I90" s="519">
        <f>ROUND(J90/$G90,6)</f>
        <v>0</v>
      </c>
      <c r="J90" s="520">
        <f>ROUND($F90*H90,2)</f>
        <v>0</v>
      </c>
      <c r="K90" s="12"/>
      <c r="L90" s="519">
        <f>ROUND(M90/$G90,6)</f>
        <v>0</v>
      </c>
      <c r="M90" s="520">
        <f>ROUND($F90*K90,2)</f>
        <v>0</v>
      </c>
      <c r="N90" s="12">
        <f>$E90*$N$34/$E$34</f>
        <v>71.372500000000002</v>
      </c>
      <c r="O90" s="519">
        <f>ROUND(P90/$G90,6)</f>
        <v>6.25E-2</v>
      </c>
      <c r="P90" s="520">
        <f>ROUND($F90*N90,2)</f>
        <v>3375.92</v>
      </c>
      <c r="Q90" s="12">
        <f>$E90*$N$34/$E$34</f>
        <v>71.372500000000002</v>
      </c>
      <c r="R90" s="519">
        <f>ROUND(S90/$G90,6)</f>
        <v>6.25E-2</v>
      </c>
      <c r="S90" s="520">
        <f>ROUND($F90*Q90,2)</f>
        <v>3375.92</v>
      </c>
      <c r="T90" s="12">
        <f>$E90*$N$34/$E$34</f>
        <v>71.372500000000002</v>
      </c>
      <c r="U90" s="519">
        <f>ROUND(V90/$G90,6)</f>
        <v>6.25E-2</v>
      </c>
      <c r="V90" s="520">
        <f>ROUND($F90*T90,2)</f>
        <v>3375.92</v>
      </c>
      <c r="W90" s="12">
        <f>$E90*$N$34/$E$34</f>
        <v>71.372500000000002</v>
      </c>
      <c r="X90" s="519">
        <f>ROUND(Y90/$G90,6)</f>
        <v>6.25E-2</v>
      </c>
      <c r="Y90" s="520">
        <f>ROUND($F90*W90,2)</f>
        <v>3375.92</v>
      </c>
      <c r="Z90" s="12">
        <f>$E90*$N$34/$E$34</f>
        <v>71.372500000000002</v>
      </c>
      <c r="AA90" s="519">
        <f>ROUND(AB90/$G90,6)</f>
        <v>6.25E-2</v>
      </c>
      <c r="AB90" s="520">
        <f>ROUND($F90*Z90,2)</f>
        <v>3375.92</v>
      </c>
      <c r="AC90" s="12">
        <f>$E90*$N$34/$E$34</f>
        <v>71.372500000000002</v>
      </c>
      <c r="AD90" s="519">
        <f>ROUND(AE90/$G90,6)</f>
        <v>6.25E-2</v>
      </c>
      <c r="AE90" s="520">
        <f>ROUND($F90*AC90,2)</f>
        <v>3375.92</v>
      </c>
      <c r="AF90" s="12">
        <f>$E90*$N$34/$E$34</f>
        <v>71.372500000000002</v>
      </c>
      <c r="AG90" s="519">
        <f>ROUND(AH90/$G90,6)</f>
        <v>6.25E-2</v>
      </c>
      <c r="AH90" s="520">
        <f>ROUND($F90*AF90,2)</f>
        <v>3375.92</v>
      </c>
      <c r="AI90" s="12">
        <f>$E90*$N$34/$E$34</f>
        <v>71.372500000000002</v>
      </c>
      <c r="AJ90" s="519">
        <f>ROUND(AK90/$G90,6)</f>
        <v>6.25E-2</v>
      </c>
      <c r="AK90" s="520">
        <f>ROUND($F90*AI90,2)</f>
        <v>3375.92</v>
      </c>
      <c r="AL90" s="12">
        <f>$E90*$N$34/$E$34</f>
        <v>71.372500000000002</v>
      </c>
      <c r="AM90" s="519">
        <f>ROUND(AN90/$G90,6)</f>
        <v>6.25E-2</v>
      </c>
      <c r="AN90" s="520">
        <f>ROUND($F90*AL90,2)</f>
        <v>3375.92</v>
      </c>
      <c r="AO90" s="12">
        <f>$E90*$N$34/$E$34</f>
        <v>71.372500000000002</v>
      </c>
      <c r="AP90" s="519">
        <f>ROUND(AQ90/$G90,6)</f>
        <v>6.25E-2</v>
      </c>
      <c r="AQ90" s="520">
        <f>ROUND($F90*AO90,2)</f>
        <v>3375.92</v>
      </c>
      <c r="AR90" s="12">
        <f>$E90*$N$34/$E$34</f>
        <v>71.372500000000002</v>
      </c>
      <c r="AS90" s="519">
        <f>ROUND(AT90/$G90,6)</f>
        <v>6.25E-2</v>
      </c>
      <c r="AT90" s="520">
        <f>ROUND($F90*AR90,2)</f>
        <v>3375.92</v>
      </c>
      <c r="AU90" s="12">
        <f>$E90*$N$34/$E$34</f>
        <v>71.372500000000002</v>
      </c>
      <c r="AV90" s="519">
        <f>ROUND(AW90/$G90,6)</f>
        <v>6.25E-2</v>
      </c>
      <c r="AW90" s="520">
        <f>ROUND($F90*AU90,2)</f>
        <v>3375.92</v>
      </c>
      <c r="AX90" s="12">
        <f>$E90*$N$34/$E$34</f>
        <v>71.372500000000002</v>
      </c>
      <c r="AY90" s="519">
        <f>ROUND(AZ90/$G90,6)</f>
        <v>6.25E-2</v>
      </c>
      <c r="AZ90" s="520">
        <f>ROUND($F90*AX90,2)</f>
        <v>3375.92</v>
      </c>
      <c r="BA90" s="12">
        <f>$E90*$N$34/$E$34</f>
        <v>71.372500000000002</v>
      </c>
      <c r="BB90" s="519">
        <f>ROUND(BC90/$G90,6)</f>
        <v>6.25E-2</v>
      </c>
      <c r="BC90" s="520">
        <f>ROUND($F90*BA90,2)</f>
        <v>3375.92</v>
      </c>
      <c r="BD90" s="12">
        <f>$E90*$N$34/$E$34</f>
        <v>71.372500000000002</v>
      </c>
      <c r="BE90" s="519">
        <f>ROUND(BF90/$G90,6)</f>
        <v>6.25E-2</v>
      </c>
      <c r="BF90" s="520">
        <f>ROUND($F90*BD90,2)</f>
        <v>3375.92</v>
      </c>
      <c r="BG90" s="12">
        <f>$E90*$N$34/$E$34</f>
        <v>71.372500000000002</v>
      </c>
      <c r="BH90" s="519">
        <f>ROUND(BI90/$G90,6)</f>
        <v>6.25E-2</v>
      </c>
      <c r="BI90" s="520">
        <f>ROUND($F90*BG90,2)</f>
        <v>3375.92</v>
      </c>
      <c r="BJ90" s="12"/>
      <c r="BK90" s="519">
        <f>ROUND(BL90/$G90,6)</f>
        <v>0</v>
      </c>
      <c r="BL90" s="520">
        <f>ROUND($F90*BJ90,2)</f>
        <v>0</v>
      </c>
      <c r="BM90" s="12"/>
      <c r="BN90" s="519">
        <f>ROUND(BO90/$G90,6)</f>
        <v>0</v>
      </c>
      <c r="BO90" s="520">
        <f>ROUND($F90*BM90,2)</f>
        <v>0</v>
      </c>
      <c r="BP90" s="490">
        <f>ROUND(BQ90/G90,4)</f>
        <v>1</v>
      </c>
      <c r="BQ90" s="534">
        <f>ROUND(SUMIF(H$10:BO$10,"FINANCEIRO",H90:BO90),2)</f>
        <v>54014.720000000001</v>
      </c>
      <c r="BR90" s="542">
        <f>BQ90-G90</f>
        <v>1.0000000002037268E-2</v>
      </c>
      <c r="BT90" s="5"/>
      <c r="BU90" s="5"/>
      <c r="BV90" s="5"/>
    </row>
    <row r="91" spans="1:74" hidden="1" outlineLevel="1" x14ac:dyDescent="0.25">
      <c r="A91" s="45"/>
      <c r="B91" s="28"/>
      <c r="C91" s="211"/>
      <c r="D91" s="28"/>
      <c r="E91" s="12"/>
      <c r="F91" s="130"/>
      <c r="G91" s="33"/>
      <c r="H91" s="12"/>
      <c r="I91" s="519"/>
      <c r="J91" s="536"/>
      <c r="K91" s="12"/>
      <c r="L91" s="519"/>
      <c r="M91" s="536"/>
      <c r="N91" s="12"/>
      <c r="O91" s="519"/>
      <c r="P91" s="525"/>
      <c r="Q91" s="12"/>
      <c r="R91" s="519"/>
      <c r="S91" s="536"/>
      <c r="T91" s="12"/>
      <c r="U91" s="519"/>
      <c r="V91" s="536"/>
      <c r="W91" s="12"/>
      <c r="X91" s="519"/>
      <c r="Y91" s="536"/>
      <c r="Z91" s="12"/>
      <c r="AA91" s="519"/>
      <c r="AB91" s="536"/>
      <c r="AC91" s="12"/>
      <c r="AD91" s="519"/>
      <c r="AE91" s="536"/>
      <c r="AF91" s="12"/>
      <c r="AG91" s="519"/>
      <c r="AH91" s="536"/>
      <c r="AI91" s="12"/>
      <c r="AJ91" s="519"/>
      <c r="AK91" s="536"/>
      <c r="AL91" s="12"/>
      <c r="AM91" s="519"/>
      <c r="AN91" s="536"/>
      <c r="AO91" s="12"/>
      <c r="AP91" s="519"/>
      <c r="AQ91" s="536"/>
      <c r="AR91" s="12"/>
      <c r="AS91" s="519"/>
      <c r="AT91" s="536"/>
      <c r="AU91" s="12"/>
      <c r="AV91" s="519"/>
      <c r="AW91" s="536"/>
      <c r="AX91" s="12"/>
      <c r="AY91" s="519"/>
      <c r="AZ91" s="536"/>
      <c r="BA91" s="12"/>
      <c r="BB91" s="519"/>
      <c r="BC91" s="536"/>
      <c r="BD91" s="12"/>
      <c r="BE91" s="519"/>
      <c r="BF91" s="536"/>
      <c r="BG91" s="12"/>
      <c r="BH91" s="519"/>
      <c r="BI91" s="536"/>
      <c r="BJ91" s="12"/>
      <c r="BK91" s="519"/>
      <c r="BL91" s="536"/>
      <c r="BM91" s="12"/>
      <c r="BN91" s="519"/>
      <c r="BO91" s="536"/>
      <c r="BP91" s="490"/>
      <c r="BQ91" s="534"/>
      <c r="BR91" s="542"/>
      <c r="BT91" s="5"/>
      <c r="BU91" s="5"/>
      <c r="BV91" s="5"/>
    </row>
    <row r="92" spans="1:74" hidden="1" outlineLevel="1" x14ac:dyDescent="0.25">
      <c r="A92" s="576" t="s">
        <v>179</v>
      </c>
      <c r="B92" s="577"/>
      <c r="C92" s="578" t="s">
        <v>64</v>
      </c>
      <c r="D92" s="587"/>
      <c r="E92" s="588"/>
      <c r="F92" s="589"/>
      <c r="G92" s="581">
        <f>SUBTOTAL(9,G93:H104)</f>
        <v>874633.99999999977</v>
      </c>
      <c r="H92" s="581"/>
      <c r="I92" s="590">
        <f t="shared" ref="I92:I104" si="296">ROUND(J92/$G92,6)</f>
        <v>0</v>
      </c>
      <c r="J92" s="581">
        <f>SUBTOTAL(9,J93:J104)</f>
        <v>0</v>
      </c>
      <c r="K92" s="581"/>
      <c r="L92" s="590">
        <f t="shared" ref="L92:L104" si="297">ROUND(M92/$G92,6)</f>
        <v>0</v>
      </c>
      <c r="M92" s="581">
        <f>SUBTOTAL(9,M93:M104)</f>
        <v>0</v>
      </c>
      <c r="N92" s="581"/>
      <c r="O92" s="590">
        <f t="shared" ref="O92:O104" si="298">ROUND(P92/$G92,6)</f>
        <v>6.25E-2</v>
      </c>
      <c r="P92" s="581">
        <f>SUBTOTAL(9,P93:P104)</f>
        <v>54664.63</v>
      </c>
      <c r="Q92" s="581"/>
      <c r="R92" s="590">
        <f t="shared" ref="R92:R104" si="299">ROUND(S92/$G92,6)</f>
        <v>6.25E-2</v>
      </c>
      <c r="S92" s="581">
        <f>SUBTOTAL(9,S93:S104)</f>
        <v>54664.63</v>
      </c>
      <c r="T92" s="581"/>
      <c r="U92" s="590">
        <f t="shared" ref="U92:U104" si="300">ROUND(V92/$G92,6)</f>
        <v>6.25E-2</v>
      </c>
      <c r="V92" s="581">
        <f>SUBTOTAL(9,V93:V104)</f>
        <v>54664.63</v>
      </c>
      <c r="W92" s="581"/>
      <c r="X92" s="590">
        <f t="shared" ref="X92:X104" si="301">ROUND(Y92/$G92,6)</f>
        <v>6.25E-2</v>
      </c>
      <c r="Y92" s="581">
        <f>SUBTOTAL(9,Y93:Y104)</f>
        <v>54664.63</v>
      </c>
      <c r="Z92" s="581"/>
      <c r="AA92" s="590">
        <f t="shared" ref="AA92:AA104" si="302">ROUND(AB92/$G92,6)</f>
        <v>6.25E-2</v>
      </c>
      <c r="AB92" s="581">
        <f>SUBTOTAL(9,AB93:AB104)</f>
        <v>54664.63</v>
      </c>
      <c r="AC92" s="581"/>
      <c r="AD92" s="590">
        <f t="shared" ref="AD92:AD104" si="303">ROUND(AE92/$G92,6)</f>
        <v>6.25E-2</v>
      </c>
      <c r="AE92" s="581">
        <f>SUBTOTAL(9,AE93:AE104)</f>
        <v>54664.63</v>
      </c>
      <c r="AF92" s="581"/>
      <c r="AG92" s="590">
        <f t="shared" ref="AG92:AG104" si="304">ROUND(AH92/$G92,6)</f>
        <v>6.25E-2</v>
      </c>
      <c r="AH92" s="581">
        <f>SUBTOTAL(9,AH93:AH104)</f>
        <v>54664.63</v>
      </c>
      <c r="AI92" s="581"/>
      <c r="AJ92" s="590">
        <f t="shared" ref="AJ92:AJ104" si="305">ROUND(AK92/$G92,6)</f>
        <v>6.25E-2</v>
      </c>
      <c r="AK92" s="581">
        <f>SUBTOTAL(9,AK93:AK104)</f>
        <v>54664.63</v>
      </c>
      <c r="AL92" s="581"/>
      <c r="AM92" s="590">
        <f t="shared" ref="AM92:AM104" si="306">ROUND(AN92/$G92,6)</f>
        <v>6.25E-2</v>
      </c>
      <c r="AN92" s="581">
        <f>SUBTOTAL(9,AN93:AN104)</f>
        <v>54664.63</v>
      </c>
      <c r="AO92" s="581"/>
      <c r="AP92" s="590">
        <f t="shared" ref="AP92:AP104" si="307">ROUND(AQ92/$G92,6)</f>
        <v>6.25E-2</v>
      </c>
      <c r="AQ92" s="581">
        <f>SUBTOTAL(9,AQ93:AQ104)</f>
        <v>54664.63</v>
      </c>
      <c r="AR92" s="581"/>
      <c r="AS92" s="590">
        <f t="shared" ref="AS92:AS104" si="308">ROUND(AT92/$G92,6)</f>
        <v>6.25E-2</v>
      </c>
      <c r="AT92" s="581">
        <f>SUBTOTAL(9,AT93:AT104)</f>
        <v>54664.63</v>
      </c>
      <c r="AU92" s="581"/>
      <c r="AV92" s="590">
        <f t="shared" ref="AV92:AV104" si="309">ROUND(AW92/$G92,6)</f>
        <v>6.25E-2</v>
      </c>
      <c r="AW92" s="581">
        <f>SUBTOTAL(9,AW93:AW104)</f>
        <v>54664.63</v>
      </c>
      <c r="AX92" s="581"/>
      <c r="AY92" s="590">
        <f t="shared" ref="AY92:AY104" si="310">ROUND(AZ92/$G92,6)</f>
        <v>6.25E-2</v>
      </c>
      <c r="AZ92" s="581">
        <f>SUBTOTAL(9,AZ93:AZ104)</f>
        <v>54664.63</v>
      </c>
      <c r="BA92" s="581"/>
      <c r="BB92" s="590">
        <f t="shared" ref="BB92:BB104" si="311">ROUND(BC92/$G92,6)</f>
        <v>6.25E-2</v>
      </c>
      <c r="BC92" s="581">
        <f>SUBTOTAL(9,BC93:BC104)</f>
        <v>54664.63</v>
      </c>
      <c r="BD92" s="581"/>
      <c r="BE92" s="590">
        <f t="shared" ref="BE92:BE104" si="312">ROUND(BF92/$G92,6)</f>
        <v>6.25E-2</v>
      </c>
      <c r="BF92" s="581">
        <f>SUBTOTAL(9,BF93:BF104)</f>
        <v>54664.63</v>
      </c>
      <c r="BG92" s="581"/>
      <c r="BH92" s="590">
        <f t="shared" ref="BH92:BH104" si="313">ROUND(BI92/$G92,6)</f>
        <v>6.25E-2</v>
      </c>
      <c r="BI92" s="581">
        <f>SUBTOTAL(9,BI93:BI104)</f>
        <v>54664.63</v>
      </c>
      <c r="BJ92" s="581"/>
      <c r="BK92" s="590">
        <f t="shared" ref="BK92:BK104" si="314">ROUND(BL92/$G92,6)</f>
        <v>0</v>
      </c>
      <c r="BL92" s="581">
        <f>SUBTOTAL(9,BL93:BL104)</f>
        <v>0</v>
      </c>
      <c r="BM92" s="581"/>
      <c r="BN92" s="590">
        <f t="shared" ref="BN92:BN104" si="315">ROUND(BO92/$G92,6)</f>
        <v>0</v>
      </c>
      <c r="BO92" s="581">
        <f>SUBTOTAL(9,BO93:BO104)</f>
        <v>0</v>
      </c>
      <c r="BP92" s="582">
        <f t="shared" ref="BP92:BP104" si="316">ROUND(BQ92/G92,4)</f>
        <v>1</v>
      </c>
      <c r="BQ92" s="580">
        <f t="shared" ref="BQ92:BQ104" si="317">ROUND(SUMIF(H$10:BO$10,"FINANCEIRO",H92:BO92),2)</f>
        <v>874634.08</v>
      </c>
      <c r="BR92" s="579">
        <f t="shared" ref="BR92:BR104" si="318">BQ92-G92</f>
        <v>8.0000000190921128E-2</v>
      </c>
      <c r="BT92" s="5"/>
      <c r="BU92" s="5"/>
      <c r="BV92" s="5"/>
    </row>
    <row r="93" spans="1:74" ht="25.5" hidden="1" outlineLevel="2" x14ac:dyDescent="0.25">
      <c r="A93" s="45" t="s">
        <v>180</v>
      </c>
      <c r="B93" s="209" t="s">
        <v>41</v>
      </c>
      <c r="C93" s="22" t="s">
        <v>750</v>
      </c>
      <c r="D93" s="23" t="s">
        <v>5</v>
      </c>
      <c r="E93" s="12">
        <f>'02_S.R.R.E._C.'!E71</f>
        <v>13631.47</v>
      </c>
      <c r="F93" s="130">
        <v>7.38</v>
      </c>
      <c r="G93" s="544">
        <f t="shared" ref="G93:G104" si="319">ROUND($F93*E93,2)</f>
        <v>100600.25</v>
      </c>
      <c r="H93" s="12"/>
      <c r="I93" s="519">
        <f t="shared" si="296"/>
        <v>0</v>
      </c>
      <c r="J93" s="520">
        <f t="shared" ref="J93:J104" si="320">ROUND($F93*H93,2)</f>
        <v>0</v>
      </c>
      <c r="K93" s="12"/>
      <c r="L93" s="519">
        <f t="shared" si="297"/>
        <v>0</v>
      </c>
      <c r="M93" s="520">
        <f t="shared" ref="M93:M104" si="321">ROUND($F93*K93,2)</f>
        <v>0</v>
      </c>
      <c r="N93" s="12">
        <f t="shared" ref="N93:N104" si="322">$E93*$N$34/$E$34</f>
        <v>851.96687499999996</v>
      </c>
      <c r="O93" s="519">
        <f t="shared" si="298"/>
        <v>6.25E-2</v>
      </c>
      <c r="P93" s="520">
        <f t="shared" ref="P93:P104" si="323">ROUND($F93*N93,2)</f>
        <v>6287.52</v>
      </c>
      <c r="Q93" s="12">
        <f t="shared" ref="Q93:Q104" si="324">$E93*$N$34/$E$34</f>
        <v>851.96687499999996</v>
      </c>
      <c r="R93" s="519">
        <f t="shared" si="299"/>
        <v>6.25E-2</v>
      </c>
      <c r="S93" s="520">
        <f t="shared" ref="S93:S104" si="325">ROUND($F93*Q93,2)</f>
        <v>6287.52</v>
      </c>
      <c r="T93" s="12">
        <f t="shared" ref="T93:T104" si="326">$E93*$N$34/$E$34</f>
        <v>851.96687499999996</v>
      </c>
      <c r="U93" s="519">
        <f t="shared" si="300"/>
        <v>6.25E-2</v>
      </c>
      <c r="V93" s="520">
        <f t="shared" ref="V93:V104" si="327">ROUND($F93*T93,2)</f>
        <v>6287.52</v>
      </c>
      <c r="W93" s="12">
        <f t="shared" ref="W93:W104" si="328">$E93*$N$34/$E$34</f>
        <v>851.96687499999996</v>
      </c>
      <c r="X93" s="519">
        <f t="shared" si="301"/>
        <v>6.25E-2</v>
      </c>
      <c r="Y93" s="520">
        <f t="shared" ref="Y93:Y104" si="329">ROUND($F93*W93,2)</f>
        <v>6287.52</v>
      </c>
      <c r="Z93" s="12">
        <f t="shared" ref="Z93:Z104" si="330">$E93*$N$34/$E$34</f>
        <v>851.96687499999996</v>
      </c>
      <c r="AA93" s="519">
        <f t="shared" si="302"/>
        <v>6.25E-2</v>
      </c>
      <c r="AB93" s="520">
        <f t="shared" ref="AB93:AB104" si="331">ROUND($F93*Z93,2)</f>
        <v>6287.52</v>
      </c>
      <c r="AC93" s="12">
        <f t="shared" ref="AC93:AC104" si="332">$E93*$N$34/$E$34</f>
        <v>851.96687499999996</v>
      </c>
      <c r="AD93" s="519">
        <f t="shared" si="303"/>
        <v>6.25E-2</v>
      </c>
      <c r="AE93" s="520">
        <f t="shared" ref="AE93:AE104" si="333">ROUND($F93*AC93,2)</f>
        <v>6287.52</v>
      </c>
      <c r="AF93" s="12">
        <f t="shared" ref="AF93:AF104" si="334">$E93*$N$34/$E$34</f>
        <v>851.96687499999996</v>
      </c>
      <c r="AG93" s="519">
        <f t="shared" si="304"/>
        <v>6.25E-2</v>
      </c>
      <c r="AH93" s="520">
        <f t="shared" ref="AH93:AH104" si="335">ROUND($F93*AF93,2)</f>
        <v>6287.52</v>
      </c>
      <c r="AI93" s="12">
        <f t="shared" ref="AI93:AI104" si="336">$E93*$N$34/$E$34</f>
        <v>851.96687499999996</v>
      </c>
      <c r="AJ93" s="519">
        <f t="shared" si="305"/>
        <v>6.25E-2</v>
      </c>
      <c r="AK93" s="520">
        <f t="shared" ref="AK93:AK104" si="337">ROUND($F93*AI93,2)</f>
        <v>6287.52</v>
      </c>
      <c r="AL93" s="12">
        <f t="shared" ref="AL93:AL104" si="338">$E93*$N$34/$E$34</f>
        <v>851.96687499999996</v>
      </c>
      <c r="AM93" s="519">
        <f t="shared" si="306"/>
        <v>6.25E-2</v>
      </c>
      <c r="AN93" s="520">
        <f t="shared" ref="AN93:AN104" si="339">ROUND($F93*AL93,2)</f>
        <v>6287.52</v>
      </c>
      <c r="AO93" s="12">
        <f t="shared" ref="AO93:AO104" si="340">$E93*$N$34/$E$34</f>
        <v>851.96687499999996</v>
      </c>
      <c r="AP93" s="519">
        <f t="shared" si="307"/>
        <v>6.25E-2</v>
      </c>
      <c r="AQ93" s="520">
        <f t="shared" ref="AQ93:AQ104" si="341">ROUND($F93*AO93,2)</f>
        <v>6287.52</v>
      </c>
      <c r="AR93" s="12">
        <f t="shared" ref="AR93:AR104" si="342">$E93*$N$34/$E$34</f>
        <v>851.96687499999996</v>
      </c>
      <c r="AS93" s="519">
        <f t="shared" si="308"/>
        <v>6.25E-2</v>
      </c>
      <c r="AT93" s="520">
        <f t="shared" ref="AT93:AT104" si="343">ROUND($F93*AR93,2)</f>
        <v>6287.52</v>
      </c>
      <c r="AU93" s="12">
        <f t="shared" ref="AU93:AU104" si="344">$E93*$N$34/$E$34</f>
        <v>851.96687499999996</v>
      </c>
      <c r="AV93" s="519">
        <f t="shared" si="309"/>
        <v>6.25E-2</v>
      </c>
      <c r="AW93" s="520">
        <f t="shared" ref="AW93:AW104" si="345">ROUND($F93*AU93,2)</f>
        <v>6287.52</v>
      </c>
      <c r="AX93" s="12">
        <f t="shared" ref="AX93:AX104" si="346">$E93*$N$34/$E$34</f>
        <v>851.96687499999996</v>
      </c>
      <c r="AY93" s="519">
        <f t="shared" si="310"/>
        <v>6.25E-2</v>
      </c>
      <c r="AZ93" s="520">
        <f t="shared" ref="AZ93:AZ104" si="347">ROUND($F93*AX93,2)</f>
        <v>6287.52</v>
      </c>
      <c r="BA93" s="12">
        <f t="shared" ref="BA93:BA104" si="348">$E93*$N$34/$E$34</f>
        <v>851.96687499999996</v>
      </c>
      <c r="BB93" s="519">
        <f t="shared" si="311"/>
        <v>6.25E-2</v>
      </c>
      <c r="BC93" s="520">
        <f t="shared" ref="BC93:BC104" si="349">ROUND($F93*BA93,2)</f>
        <v>6287.52</v>
      </c>
      <c r="BD93" s="12">
        <f t="shared" ref="BD93:BD104" si="350">$E93*$N$34/$E$34</f>
        <v>851.96687499999996</v>
      </c>
      <c r="BE93" s="519">
        <f t="shared" si="312"/>
        <v>6.25E-2</v>
      </c>
      <c r="BF93" s="520">
        <f t="shared" ref="BF93:BF104" si="351">ROUND($F93*BD93,2)</f>
        <v>6287.52</v>
      </c>
      <c r="BG93" s="12">
        <f t="shared" ref="BG93:BG104" si="352">$E93*$N$34/$E$34</f>
        <v>851.96687499999996</v>
      </c>
      <c r="BH93" s="519">
        <f t="shared" si="313"/>
        <v>6.25E-2</v>
      </c>
      <c r="BI93" s="520">
        <f t="shared" ref="BI93:BI104" si="353">ROUND($F93*BG93,2)</f>
        <v>6287.52</v>
      </c>
      <c r="BJ93" s="12"/>
      <c r="BK93" s="519">
        <f t="shared" si="314"/>
        <v>0</v>
      </c>
      <c r="BL93" s="520">
        <f t="shared" ref="BL93:BL104" si="354">ROUND($F93*BJ93,2)</f>
        <v>0</v>
      </c>
      <c r="BM93" s="12"/>
      <c r="BN93" s="519">
        <f t="shared" si="315"/>
        <v>0</v>
      </c>
      <c r="BO93" s="520">
        <f t="shared" ref="BO93:BO104" si="355">ROUND($F93*BM93,2)</f>
        <v>0</v>
      </c>
      <c r="BP93" s="490">
        <f t="shared" si="316"/>
        <v>1</v>
      </c>
      <c r="BQ93" s="534">
        <f t="shared" si="317"/>
        <v>100600.32000000001</v>
      </c>
      <c r="BR93" s="542">
        <f t="shared" si="318"/>
        <v>7.0000000006984919E-2</v>
      </c>
      <c r="BT93" s="5"/>
      <c r="BU93" s="5"/>
      <c r="BV93" s="5"/>
    </row>
    <row r="94" spans="1:74" hidden="1" outlineLevel="2" x14ac:dyDescent="0.25">
      <c r="A94" s="45" t="s">
        <v>182</v>
      </c>
      <c r="B94" s="209" t="s">
        <v>42</v>
      </c>
      <c r="C94" s="22" t="s">
        <v>755</v>
      </c>
      <c r="D94" s="23" t="s">
        <v>5</v>
      </c>
      <c r="E94" s="12">
        <f>'02_S.R.R.E._C.'!E72</f>
        <v>2600.0599999999995</v>
      </c>
      <c r="F94" s="130">
        <v>3.7</v>
      </c>
      <c r="G94" s="544">
        <f t="shared" si="319"/>
        <v>9620.2199999999993</v>
      </c>
      <c r="H94" s="12"/>
      <c r="I94" s="519">
        <f t="shared" si="296"/>
        <v>0</v>
      </c>
      <c r="J94" s="520">
        <f t="shared" si="320"/>
        <v>0</v>
      </c>
      <c r="K94" s="12"/>
      <c r="L94" s="519">
        <f t="shared" si="297"/>
        <v>0</v>
      </c>
      <c r="M94" s="520">
        <f t="shared" si="321"/>
        <v>0</v>
      </c>
      <c r="N94" s="12">
        <f t="shared" si="322"/>
        <v>162.50374999999997</v>
      </c>
      <c r="O94" s="519">
        <f t="shared" si="298"/>
        <v>6.25E-2</v>
      </c>
      <c r="P94" s="520">
        <f t="shared" si="323"/>
        <v>601.26</v>
      </c>
      <c r="Q94" s="12">
        <f t="shared" si="324"/>
        <v>162.50374999999997</v>
      </c>
      <c r="R94" s="519">
        <f t="shared" si="299"/>
        <v>6.25E-2</v>
      </c>
      <c r="S94" s="520">
        <f t="shared" si="325"/>
        <v>601.26</v>
      </c>
      <c r="T94" s="12">
        <f t="shared" si="326"/>
        <v>162.50374999999997</v>
      </c>
      <c r="U94" s="519">
        <f t="shared" si="300"/>
        <v>6.25E-2</v>
      </c>
      <c r="V94" s="520">
        <f t="shared" si="327"/>
        <v>601.26</v>
      </c>
      <c r="W94" s="12">
        <f t="shared" si="328"/>
        <v>162.50374999999997</v>
      </c>
      <c r="X94" s="519">
        <f t="shared" si="301"/>
        <v>6.25E-2</v>
      </c>
      <c r="Y94" s="520">
        <f t="shared" si="329"/>
        <v>601.26</v>
      </c>
      <c r="Z94" s="12">
        <f t="shared" si="330"/>
        <v>162.50374999999997</v>
      </c>
      <c r="AA94" s="519">
        <f t="shared" si="302"/>
        <v>6.25E-2</v>
      </c>
      <c r="AB94" s="520">
        <f t="shared" si="331"/>
        <v>601.26</v>
      </c>
      <c r="AC94" s="12">
        <f t="shared" si="332"/>
        <v>162.50374999999997</v>
      </c>
      <c r="AD94" s="519">
        <f t="shared" si="303"/>
        <v>6.25E-2</v>
      </c>
      <c r="AE94" s="520">
        <f t="shared" si="333"/>
        <v>601.26</v>
      </c>
      <c r="AF94" s="12">
        <f t="shared" si="334"/>
        <v>162.50374999999997</v>
      </c>
      <c r="AG94" s="519">
        <f t="shared" si="304"/>
        <v>6.25E-2</v>
      </c>
      <c r="AH94" s="520">
        <f t="shared" si="335"/>
        <v>601.26</v>
      </c>
      <c r="AI94" s="12">
        <f t="shared" si="336"/>
        <v>162.50374999999997</v>
      </c>
      <c r="AJ94" s="519">
        <f t="shared" si="305"/>
        <v>6.25E-2</v>
      </c>
      <c r="AK94" s="520">
        <f t="shared" si="337"/>
        <v>601.26</v>
      </c>
      <c r="AL94" s="12">
        <f t="shared" si="338"/>
        <v>162.50374999999997</v>
      </c>
      <c r="AM94" s="519">
        <f t="shared" si="306"/>
        <v>6.25E-2</v>
      </c>
      <c r="AN94" s="520">
        <f t="shared" si="339"/>
        <v>601.26</v>
      </c>
      <c r="AO94" s="12">
        <f t="shared" si="340"/>
        <v>162.50374999999997</v>
      </c>
      <c r="AP94" s="519">
        <f t="shared" si="307"/>
        <v>6.25E-2</v>
      </c>
      <c r="AQ94" s="520">
        <f t="shared" si="341"/>
        <v>601.26</v>
      </c>
      <c r="AR94" s="12">
        <f t="shared" si="342"/>
        <v>162.50374999999997</v>
      </c>
      <c r="AS94" s="519">
        <f t="shared" si="308"/>
        <v>6.25E-2</v>
      </c>
      <c r="AT94" s="520">
        <f t="shared" si="343"/>
        <v>601.26</v>
      </c>
      <c r="AU94" s="12">
        <f t="shared" si="344"/>
        <v>162.50374999999997</v>
      </c>
      <c r="AV94" s="519">
        <f t="shared" si="309"/>
        <v>6.25E-2</v>
      </c>
      <c r="AW94" s="520">
        <f t="shared" si="345"/>
        <v>601.26</v>
      </c>
      <c r="AX94" s="12">
        <f t="shared" si="346"/>
        <v>162.50374999999997</v>
      </c>
      <c r="AY94" s="519">
        <f t="shared" si="310"/>
        <v>6.25E-2</v>
      </c>
      <c r="AZ94" s="520">
        <f t="shared" si="347"/>
        <v>601.26</v>
      </c>
      <c r="BA94" s="12">
        <f t="shared" si="348"/>
        <v>162.50374999999997</v>
      </c>
      <c r="BB94" s="519">
        <f t="shared" si="311"/>
        <v>6.25E-2</v>
      </c>
      <c r="BC94" s="520">
        <f t="shared" si="349"/>
        <v>601.26</v>
      </c>
      <c r="BD94" s="12">
        <f t="shared" si="350"/>
        <v>162.50374999999997</v>
      </c>
      <c r="BE94" s="519">
        <f t="shared" si="312"/>
        <v>6.25E-2</v>
      </c>
      <c r="BF94" s="520">
        <f t="shared" si="351"/>
        <v>601.26</v>
      </c>
      <c r="BG94" s="12">
        <f t="shared" si="352"/>
        <v>162.50374999999997</v>
      </c>
      <c r="BH94" s="519">
        <f t="shared" si="313"/>
        <v>6.25E-2</v>
      </c>
      <c r="BI94" s="520">
        <f t="shared" si="353"/>
        <v>601.26</v>
      </c>
      <c r="BJ94" s="12"/>
      <c r="BK94" s="519">
        <f t="shared" si="314"/>
        <v>0</v>
      </c>
      <c r="BL94" s="520">
        <f t="shared" si="354"/>
        <v>0</v>
      </c>
      <c r="BM94" s="12"/>
      <c r="BN94" s="519">
        <f t="shared" si="315"/>
        <v>0</v>
      </c>
      <c r="BO94" s="520">
        <f t="shared" si="355"/>
        <v>0</v>
      </c>
      <c r="BP94" s="490">
        <f t="shared" si="316"/>
        <v>1</v>
      </c>
      <c r="BQ94" s="534">
        <f t="shared" si="317"/>
        <v>9620.16</v>
      </c>
      <c r="BR94" s="542">
        <f t="shared" si="318"/>
        <v>-5.9999999999490683E-2</v>
      </c>
      <c r="BT94" s="5"/>
      <c r="BU94" s="5"/>
      <c r="BV94" s="5"/>
    </row>
    <row r="95" spans="1:74" hidden="1" outlineLevel="2" x14ac:dyDescent="0.25">
      <c r="A95" s="45" t="s">
        <v>183</v>
      </c>
      <c r="B95" s="209" t="s">
        <v>120</v>
      </c>
      <c r="C95" s="22" t="s">
        <v>121</v>
      </c>
      <c r="D95" s="23" t="s">
        <v>5</v>
      </c>
      <c r="E95" s="12">
        <f>'02_S.R.R.E._C.'!E73</f>
        <v>263.87</v>
      </c>
      <c r="F95" s="130">
        <v>8.98</v>
      </c>
      <c r="G95" s="544">
        <f t="shared" si="319"/>
        <v>2369.5500000000002</v>
      </c>
      <c r="H95" s="137"/>
      <c r="I95" s="519">
        <f t="shared" si="296"/>
        <v>0</v>
      </c>
      <c r="J95" s="520">
        <f t="shared" si="320"/>
        <v>0</v>
      </c>
      <c r="K95" s="137"/>
      <c r="L95" s="519">
        <f t="shared" si="297"/>
        <v>0</v>
      </c>
      <c r="M95" s="520">
        <f t="shared" si="321"/>
        <v>0</v>
      </c>
      <c r="N95" s="199">
        <f t="shared" si="322"/>
        <v>16.491875</v>
      </c>
      <c r="O95" s="519">
        <f t="shared" si="298"/>
        <v>6.2501000000000001E-2</v>
      </c>
      <c r="P95" s="520">
        <f t="shared" si="323"/>
        <v>148.1</v>
      </c>
      <c r="Q95" s="137">
        <f t="shared" si="324"/>
        <v>16.491875</v>
      </c>
      <c r="R95" s="519">
        <f t="shared" si="299"/>
        <v>6.2501000000000001E-2</v>
      </c>
      <c r="S95" s="520">
        <f t="shared" si="325"/>
        <v>148.1</v>
      </c>
      <c r="T95" s="137">
        <f t="shared" si="326"/>
        <v>16.491875</v>
      </c>
      <c r="U95" s="519">
        <f t="shared" si="300"/>
        <v>6.2501000000000001E-2</v>
      </c>
      <c r="V95" s="520">
        <f t="shared" si="327"/>
        <v>148.1</v>
      </c>
      <c r="W95" s="137">
        <f t="shared" si="328"/>
        <v>16.491875</v>
      </c>
      <c r="X95" s="519">
        <f t="shared" si="301"/>
        <v>6.2501000000000001E-2</v>
      </c>
      <c r="Y95" s="520">
        <f t="shared" si="329"/>
        <v>148.1</v>
      </c>
      <c r="Z95" s="137">
        <f t="shared" si="330"/>
        <v>16.491875</v>
      </c>
      <c r="AA95" s="519">
        <f t="shared" si="302"/>
        <v>6.2501000000000001E-2</v>
      </c>
      <c r="AB95" s="520">
        <f t="shared" si="331"/>
        <v>148.1</v>
      </c>
      <c r="AC95" s="137">
        <f t="shared" si="332"/>
        <v>16.491875</v>
      </c>
      <c r="AD95" s="519">
        <f t="shared" si="303"/>
        <v>6.2501000000000001E-2</v>
      </c>
      <c r="AE95" s="520">
        <f t="shared" si="333"/>
        <v>148.1</v>
      </c>
      <c r="AF95" s="137">
        <f t="shared" si="334"/>
        <v>16.491875</v>
      </c>
      <c r="AG95" s="519">
        <f t="shared" si="304"/>
        <v>6.2501000000000001E-2</v>
      </c>
      <c r="AH95" s="520">
        <f t="shared" si="335"/>
        <v>148.1</v>
      </c>
      <c r="AI95" s="137">
        <f t="shared" si="336"/>
        <v>16.491875</v>
      </c>
      <c r="AJ95" s="519">
        <f t="shared" si="305"/>
        <v>6.2501000000000001E-2</v>
      </c>
      <c r="AK95" s="520">
        <f t="shared" si="337"/>
        <v>148.1</v>
      </c>
      <c r="AL95" s="137">
        <f t="shared" si="338"/>
        <v>16.491875</v>
      </c>
      <c r="AM95" s="519">
        <f t="shared" si="306"/>
        <v>6.2501000000000001E-2</v>
      </c>
      <c r="AN95" s="520">
        <f t="shared" si="339"/>
        <v>148.1</v>
      </c>
      <c r="AO95" s="137">
        <f t="shared" si="340"/>
        <v>16.491875</v>
      </c>
      <c r="AP95" s="519">
        <f t="shared" si="307"/>
        <v>6.2501000000000001E-2</v>
      </c>
      <c r="AQ95" s="520">
        <f t="shared" si="341"/>
        <v>148.1</v>
      </c>
      <c r="AR95" s="137">
        <f t="shared" si="342"/>
        <v>16.491875</v>
      </c>
      <c r="AS95" s="519">
        <f t="shared" si="308"/>
        <v>6.2501000000000001E-2</v>
      </c>
      <c r="AT95" s="520">
        <f t="shared" si="343"/>
        <v>148.1</v>
      </c>
      <c r="AU95" s="137">
        <f t="shared" si="344"/>
        <v>16.491875</v>
      </c>
      <c r="AV95" s="519">
        <f t="shared" si="309"/>
        <v>6.2501000000000001E-2</v>
      </c>
      <c r="AW95" s="520">
        <f t="shared" si="345"/>
        <v>148.1</v>
      </c>
      <c r="AX95" s="137">
        <f t="shared" si="346"/>
        <v>16.491875</v>
      </c>
      <c r="AY95" s="519">
        <f t="shared" si="310"/>
        <v>6.2501000000000001E-2</v>
      </c>
      <c r="AZ95" s="520">
        <f t="shared" si="347"/>
        <v>148.1</v>
      </c>
      <c r="BA95" s="137">
        <f t="shared" si="348"/>
        <v>16.491875</v>
      </c>
      <c r="BB95" s="519">
        <f t="shared" si="311"/>
        <v>6.2501000000000001E-2</v>
      </c>
      <c r="BC95" s="520">
        <f t="shared" si="349"/>
        <v>148.1</v>
      </c>
      <c r="BD95" s="137">
        <f t="shared" si="350"/>
        <v>16.491875</v>
      </c>
      <c r="BE95" s="519">
        <f t="shared" si="312"/>
        <v>6.2501000000000001E-2</v>
      </c>
      <c r="BF95" s="520">
        <f t="shared" si="351"/>
        <v>148.1</v>
      </c>
      <c r="BG95" s="137">
        <f t="shared" si="352"/>
        <v>16.491875</v>
      </c>
      <c r="BH95" s="519">
        <f t="shared" si="313"/>
        <v>6.2501000000000001E-2</v>
      </c>
      <c r="BI95" s="520">
        <f t="shared" si="353"/>
        <v>148.1</v>
      </c>
      <c r="BJ95" s="137"/>
      <c r="BK95" s="519">
        <f t="shared" si="314"/>
        <v>0</v>
      </c>
      <c r="BL95" s="520">
        <f t="shared" si="354"/>
        <v>0</v>
      </c>
      <c r="BM95" s="137"/>
      <c r="BN95" s="519">
        <f t="shared" si="315"/>
        <v>0</v>
      </c>
      <c r="BO95" s="520">
        <f t="shared" si="355"/>
        <v>0</v>
      </c>
      <c r="BP95" s="490">
        <f t="shared" si="316"/>
        <v>1</v>
      </c>
      <c r="BQ95" s="534">
        <f t="shared" si="317"/>
        <v>2369.6</v>
      </c>
      <c r="BR95" s="542">
        <f t="shared" si="318"/>
        <v>4.9999999999727152E-2</v>
      </c>
      <c r="BT95" s="5"/>
      <c r="BU95" s="5"/>
      <c r="BV95" s="5"/>
    </row>
    <row r="96" spans="1:74" hidden="1" outlineLevel="2" x14ac:dyDescent="0.25">
      <c r="A96" s="45" t="s">
        <v>184</v>
      </c>
      <c r="B96" s="209" t="s">
        <v>170</v>
      </c>
      <c r="C96" s="22" t="s">
        <v>171</v>
      </c>
      <c r="D96" s="23" t="s">
        <v>5</v>
      </c>
      <c r="E96" s="12">
        <f>'02_S.R.R.E._C.'!E74</f>
        <v>113.09</v>
      </c>
      <c r="F96" s="130">
        <v>6.55</v>
      </c>
      <c r="G96" s="544">
        <f t="shared" si="319"/>
        <v>740.74</v>
      </c>
      <c r="H96" s="137"/>
      <c r="I96" s="519">
        <f t="shared" si="296"/>
        <v>0</v>
      </c>
      <c r="J96" s="520">
        <f t="shared" si="320"/>
        <v>0</v>
      </c>
      <c r="K96" s="137"/>
      <c r="L96" s="519">
        <f t="shared" si="297"/>
        <v>0</v>
      </c>
      <c r="M96" s="520">
        <f t="shared" si="321"/>
        <v>0</v>
      </c>
      <c r="N96" s="199">
        <f t="shared" si="322"/>
        <v>7.0681250000000002</v>
      </c>
      <c r="O96" s="519">
        <f t="shared" si="298"/>
        <v>6.2505000000000005E-2</v>
      </c>
      <c r="P96" s="520">
        <f t="shared" si="323"/>
        <v>46.3</v>
      </c>
      <c r="Q96" s="137">
        <f t="shared" si="324"/>
        <v>7.0681250000000002</v>
      </c>
      <c r="R96" s="519">
        <f t="shared" si="299"/>
        <v>6.2505000000000005E-2</v>
      </c>
      <c r="S96" s="520">
        <f t="shared" si="325"/>
        <v>46.3</v>
      </c>
      <c r="T96" s="137">
        <f t="shared" si="326"/>
        <v>7.0681250000000002</v>
      </c>
      <c r="U96" s="519">
        <f t="shared" si="300"/>
        <v>6.2505000000000005E-2</v>
      </c>
      <c r="V96" s="520">
        <f t="shared" si="327"/>
        <v>46.3</v>
      </c>
      <c r="W96" s="137">
        <f t="shared" si="328"/>
        <v>7.0681250000000002</v>
      </c>
      <c r="X96" s="519">
        <f t="shared" si="301"/>
        <v>6.2505000000000005E-2</v>
      </c>
      <c r="Y96" s="520">
        <f t="shared" si="329"/>
        <v>46.3</v>
      </c>
      <c r="Z96" s="137">
        <f t="shared" si="330"/>
        <v>7.0681250000000002</v>
      </c>
      <c r="AA96" s="519">
        <f t="shared" si="302"/>
        <v>6.2505000000000005E-2</v>
      </c>
      <c r="AB96" s="520">
        <f t="shared" si="331"/>
        <v>46.3</v>
      </c>
      <c r="AC96" s="137">
        <f t="shared" si="332"/>
        <v>7.0681250000000002</v>
      </c>
      <c r="AD96" s="519">
        <f t="shared" si="303"/>
        <v>6.2505000000000005E-2</v>
      </c>
      <c r="AE96" s="520">
        <f t="shared" si="333"/>
        <v>46.3</v>
      </c>
      <c r="AF96" s="137">
        <f t="shared" si="334"/>
        <v>7.0681250000000002</v>
      </c>
      <c r="AG96" s="519">
        <f t="shared" si="304"/>
        <v>6.2505000000000005E-2</v>
      </c>
      <c r="AH96" s="520">
        <f t="shared" si="335"/>
        <v>46.3</v>
      </c>
      <c r="AI96" s="137">
        <f t="shared" si="336"/>
        <v>7.0681250000000002</v>
      </c>
      <c r="AJ96" s="519">
        <f t="shared" si="305"/>
        <v>6.2505000000000005E-2</v>
      </c>
      <c r="AK96" s="520">
        <f t="shared" si="337"/>
        <v>46.3</v>
      </c>
      <c r="AL96" s="137">
        <f t="shared" si="338"/>
        <v>7.0681250000000002</v>
      </c>
      <c r="AM96" s="519">
        <f t="shared" si="306"/>
        <v>6.2505000000000005E-2</v>
      </c>
      <c r="AN96" s="520">
        <f t="shared" si="339"/>
        <v>46.3</v>
      </c>
      <c r="AO96" s="137">
        <f t="shared" si="340"/>
        <v>7.0681250000000002</v>
      </c>
      <c r="AP96" s="519">
        <f t="shared" si="307"/>
        <v>6.2505000000000005E-2</v>
      </c>
      <c r="AQ96" s="520">
        <f t="shared" si="341"/>
        <v>46.3</v>
      </c>
      <c r="AR96" s="137">
        <f t="shared" si="342"/>
        <v>7.0681250000000002</v>
      </c>
      <c r="AS96" s="519">
        <f t="shared" si="308"/>
        <v>6.2505000000000005E-2</v>
      </c>
      <c r="AT96" s="520">
        <f t="shared" si="343"/>
        <v>46.3</v>
      </c>
      <c r="AU96" s="137">
        <f t="shared" si="344"/>
        <v>7.0681250000000002</v>
      </c>
      <c r="AV96" s="519">
        <f t="shared" si="309"/>
        <v>6.2505000000000005E-2</v>
      </c>
      <c r="AW96" s="520">
        <f t="shared" si="345"/>
        <v>46.3</v>
      </c>
      <c r="AX96" s="137">
        <f t="shared" si="346"/>
        <v>7.0681250000000002</v>
      </c>
      <c r="AY96" s="519">
        <f t="shared" si="310"/>
        <v>6.2505000000000005E-2</v>
      </c>
      <c r="AZ96" s="520">
        <f t="shared" si="347"/>
        <v>46.3</v>
      </c>
      <c r="BA96" s="137">
        <f t="shared" si="348"/>
        <v>7.0681250000000002</v>
      </c>
      <c r="BB96" s="519">
        <f t="shared" si="311"/>
        <v>6.2505000000000005E-2</v>
      </c>
      <c r="BC96" s="520">
        <f t="shared" si="349"/>
        <v>46.3</v>
      </c>
      <c r="BD96" s="137">
        <f t="shared" si="350"/>
        <v>7.0681250000000002</v>
      </c>
      <c r="BE96" s="519">
        <f t="shared" si="312"/>
        <v>6.2505000000000005E-2</v>
      </c>
      <c r="BF96" s="520">
        <f t="shared" si="351"/>
        <v>46.3</v>
      </c>
      <c r="BG96" s="137">
        <f t="shared" si="352"/>
        <v>7.0681250000000002</v>
      </c>
      <c r="BH96" s="519">
        <f t="shared" si="313"/>
        <v>6.2505000000000005E-2</v>
      </c>
      <c r="BI96" s="520">
        <f t="shared" si="353"/>
        <v>46.3</v>
      </c>
      <c r="BJ96" s="137"/>
      <c r="BK96" s="519">
        <f t="shared" si="314"/>
        <v>0</v>
      </c>
      <c r="BL96" s="520">
        <f t="shared" si="354"/>
        <v>0</v>
      </c>
      <c r="BM96" s="137"/>
      <c r="BN96" s="519">
        <f t="shared" si="315"/>
        <v>0</v>
      </c>
      <c r="BO96" s="520">
        <f t="shared" si="355"/>
        <v>0</v>
      </c>
      <c r="BP96" s="490">
        <f t="shared" si="316"/>
        <v>1.0001</v>
      </c>
      <c r="BQ96" s="534">
        <f t="shared" si="317"/>
        <v>740.8</v>
      </c>
      <c r="BR96" s="542">
        <f t="shared" si="318"/>
        <v>5.999999999994543E-2</v>
      </c>
      <c r="BT96" s="5"/>
      <c r="BU96" s="5"/>
      <c r="BV96" s="5"/>
    </row>
    <row r="97" spans="1:74" hidden="1" outlineLevel="2" x14ac:dyDescent="0.25">
      <c r="A97" s="45" t="s">
        <v>224</v>
      </c>
      <c r="B97" s="209" t="s">
        <v>122</v>
      </c>
      <c r="C97" s="22" t="s">
        <v>754</v>
      </c>
      <c r="D97" s="23" t="s">
        <v>22</v>
      </c>
      <c r="E97" s="12">
        <f>'02_S.R.R.E._C.'!E75</f>
        <v>589</v>
      </c>
      <c r="F97" s="130">
        <v>4.68</v>
      </c>
      <c r="G97" s="544">
        <f t="shared" si="319"/>
        <v>2756.52</v>
      </c>
      <c r="H97" s="12"/>
      <c r="I97" s="519">
        <f t="shared" si="296"/>
        <v>0</v>
      </c>
      <c r="J97" s="520">
        <f t="shared" si="320"/>
        <v>0</v>
      </c>
      <c r="K97" s="12">
        <f>M95</f>
        <v>0</v>
      </c>
      <c r="L97" s="519">
        <f t="shared" si="297"/>
        <v>0</v>
      </c>
      <c r="M97" s="520">
        <f t="shared" si="321"/>
        <v>0</v>
      </c>
      <c r="N97" s="12">
        <f t="shared" si="322"/>
        <v>36.8125</v>
      </c>
      <c r="O97" s="519">
        <f t="shared" si="298"/>
        <v>6.2498999999999999E-2</v>
      </c>
      <c r="P97" s="520">
        <f t="shared" si="323"/>
        <v>172.28</v>
      </c>
      <c r="Q97" s="12">
        <f t="shared" si="324"/>
        <v>36.8125</v>
      </c>
      <c r="R97" s="519">
        <f t="shared" si="299"/>
        <v>6.2498999999999999E-2</v>
      </c>
      <c r="S97" s="520">
        <f t="shared" si="325"/>
        <v>172.28</v>
      </c>
      <c r="T97" s="12">
        <f t="shared" si="326"/>
        <v>36.8125</v>
      </c>
      <c r="U97" s="519">
        <f t="shared" si="300"/>
        <v>6.2498999999999999E-2</v>
      </c>
      <c r="V97" s="520">
        <f t="shared" si="327"/>
        <v>172.28</v>
      </c>
      <c r="W97" s="12">
        <f t="shared" si="328"/>
        <v>36.8125</v>
      </c>
      <c r="X97" s="519">
        <f t="shared" si="301"/>
        <v>6.2498999999999999E-2</v>
      </c>
      <c r="Y97" s="520">
        <f t="shared" si="329"/>
        <v>172.28</v>
      </c>
      <c r="Z97" s="12">
        <f t="shared" si="330"/>
        <v>36.8125</v>
      </c>
      <c r="AA97" s="519">
        <f t="shared" si="302"/>
        <v>6.2498999999999999E-2</v>
      </c>
      <c r="AB97" s="520">
        <f t="shared" si="331"/>
        <v>172.28</v>
      </c>
      <c r="AC97" s="12">
        <f t="shared" si="332"/>
        <v>36.8125</v>
      </c>
      <c r="AD97" s="519">
        <f t="shared" si="303"/>
        <v>6.2498999999999999E-2</v>
      </c>
      <c r="AE97" s="520">
        <f t="shared" si="333"/>
        <v>172.28</v>
      </c>
      <c r="AF97" s="12">
        <f t="shared" si="334"/>
        <v>36.8125</v>
      </c>
      <c r="AG97" s="519">
        <f t="shared" si="304"/>
        <v>6.2498999999999999E-2</v>
      </c>
      <c r="AH97" s="520">
        <f t="shared" si="335"/>
        <v>172.28</v>
      </c>
      <c r="AI97" s="12">
        <f t="shared" si="336"/>
        <v>36.8125</v>
      </c>
      <c r="AJ97" s="519">
        <f t="shared" si="305"/>
        <v>6.2498999999999999E-2</v>
      </c>
      <c r="AK97" s="520">
        <f t="shared" si="337"/>
        <v>172.28</v>
      </c>
      <c r="AL97" s="12">
        <f t="shared" si="338"/>
        <v>36.8125</v>
      </c>
      <c r="AM97" s="519">
        <f t="shared" si="306"/>
        <v>6.2498999999999999E-2</v>
      </c>
      <c r="AN97" s="520">
        <f t="shared" si="339"/>
        <v>172.28</v>
      </c>
      <c r="AO97" s="12">
        <f t="shared" si="340"/>
        <v>36.8125</v>
      </c>
      <c r="AP97" s="519">
        <f t="shared" si="307"/>
        <v>6.2498999999999999E-2</v>
      </c>
      <c r="AQ97" s="520">
        <f t="shared" si="341"/>
        <v>172.28</v>
      </c>
      <c r="AR97" s="12">
        <f t="shared" si="342"/>
        <v>36.8125</v>
      </c>
      <c r="AS97" s="519">
        <f t="shared" si="308"/>
        <v>6.2498999999999999E-2</v>
      </c>
      <c r="AT97" s="520">
        <f t="shared" si="343"/>
        <v>172.28</v>
      </c>
      <c r="AU97" s="12">
        <f t="shared" si="344"/>
        <v>36.8125</v>
      </c>
      <c r="AV97" s="519">
        <f t="shared" si="309"/>
        <v>6.2498999999999999E-2</v>
      </c>
      <c r="AW97" s="520">
        <f t="shared" si="345"/>
        <v>172.28</v>
      </c>
      <c r="AX97" s="12">
        <f t="shared" si="346"/>
        <v>36.8125</v>
      </c>
      <c r="AY97" s="519">
        <f t="shared" si="310"/>
        <v>6.2498999999999999E-2</v>
      </c>
      <c r="AZ97" s="520">
        <f t="shared" si="347"/>
        <v>172.28</v>
      </c>
      <c r="BA97" s="12">
        <f t="shared" si="348"/>
        <v>36.8125</v>
      </c>
      <c r="BB97" s="519">
        <f t="shared" si="311"/>
        <v>6.2498999999999999E-2</v>
      </c>
      <c r="BC97" s="520">
        <f t="shared" si="349"/>
        <v>172.28</v>
      </c>
      <c r="BD97" s="12">
        <f t="shared" si="350"/>
        <v>36.8125</v>
      </c>
      <c r="BE97" s="519">
        <f t="shared" si="312"/>
        <v>6.2498999999999999E-2</v>
      </c>
      <c r="BF97" s="520">
        <f t="shared" si="351"/>
        <v>172.28</v>
      </c>
      <c r="BG97" s="12">
        <f t="shared" si="352"/>
        <v>36.8125</v>
      </c>
      <c r="BH97" s="519">
        <f t="shared" si="313"/>
        <v>6.2498999999999999E-2</v>
      </c>
      <c r="BI97" s="520">
        <f t="shared" si="353"/>
        <v>172.28</v>
      </c>
      <c r="BJ97" s="12"/>
      <c r="BK97" s="519">
        <f t="shared" si="314"/>
        <v>0</v>
      </c>
      <c r="BL97" s="520">
        <f t="shared" si="354"/>
        <v>0</v>
      </c>
      <c r="BM97" s="12"/>
      <c r="BN97" s="519">
        <f t="shared" si="315"/>
        <v>0</v>
      </c>
      <c r="BO97" s="520">
        <f t="shared" si="355"/>
        <v>0</v>
      </c>
      <c r="BP97" s="490">
        <f t="shared" si="316"/>
        <v>1</v>
      </c>
      <c r="BQ97" s="534">
        <f t="shared" si="317"/>
        <v>2756.48</v>
      </c>
      <c r="BR97" s="542">
        <f t="shared" si="318"/>
        <v>-3.999999999996362E-2</v>
      </c>
      <c r="BT97" s="5"/>
      <c r="BU97" s="5"/>
      <c r="BV97" s="5"/>
    </row>
    <row r="98" spans="1:74" ht="25.5" hidden="1" outlineLevel="2" x14ac:dyDescent="0.25">
      <c r="A98" s="45" t="s">
        <v>225</v>
      </c>
      <c r="B98" s="209" t="s">
        <v>94</v>
      </c>
      <c r="C98" s="22" t="s">
        <v>264</v>
      </c>
      <c r="D98" s="23" t="s">
        <v>10</v>
      </c>
      <c r="E98" s="12">
        <f>'02_S.R.R.E._C.'!E76</f>
        <v>729.65</v>
      </c>
      <c r="F98" s="130">
        <v>72.92</v>
      </c>
      <c r="G98" s="544">
        <f t="shared" si="319"/>
        <v>53206.080000000002</v>
      </c>
      <c r="H98" s="505"/>
      <c r="I98" s="519">
        <f t="shared" si="296"/>
        <v>0</v>
      </c>
      <c r="J98" s="520">
        <f t="shared" si="320"/>
        <v>0</v>
      </c>
      <c r="K98" s="505"/>
      <c r="L98" s="519">
        <f t="shared" si="297"/>
        <v>0</v>
      </c>
      <c r="M98" s="520">
        <f t="shared" si="321"/>
        <v>0</v>
      </c>
      <c r="N98" s="529">
        <f t="shared" si="322"/>
        <v>45.603124999999999</v>
      </c>
      <c r="O98" s="519">
        <f t="shared" si="298"/>
        <v>6.25E-2</v>
      </c>
      <c r="P98" s="520">
        <f t="shared" si="323"/>
        <v>3325.38</v>
      </c>
      <c r="Q98" s="33">
        <f t="shared" si="324"/>
        <v>45.603124999999999</v>
      </c>
      <c r="R98" s="519">
        <f t="shared" si="299"/>
        <v>6.25E-2</v>
      </c>
      <c r="S98" s="520">
        <f t="shared" si="325"/>
        <v>3325.38</v>
      </c>
      <c r="T98" s="33">
        <f t="shared" si="326"/>
        <v>45.603124999999999</v>
      </c>
      <c r="U98" s="519">
        <f t="shared" si="300"/>
        <v>6.25E-2</v>
      </c>
      <c r="V98" s="520">
        <f t="shared" si="327"/>
        <v>3325.38</v>
      </c>
      <c r="W98" s="33">
        <f t="shared" si="328"/>
        <v>45.603124999999999</v>
      </c>
      <c r="X98" s="519">
        <f t="shared" si="301"/>
        <v>6.25E-2</v>
      </c>
      <c r="Y98" s="520">
        <f t="shared" si="329"/>
        <v>3325.38</v>
      </c>
      <c r="Z98" s="33">
        <f t="shared" si="330"/>
        <v>45.603124999999999</v>
      </c>
      <c r="AA98" s="519">
        <f t="shared" si="302"/>
        <v>6.25E-2</v>
      </c>
      <c r="AB98" s="520">
        <f t="shared" si="331"/>
        <v>3325.38</v>
      </c>
      <c r="AC98" s="33">
        <f t="shared" si="332"/>
        <v>45.603124999999999</v>
      </c>
      <c r="AD98" s="519">
        <f t="shared" si="303"/>
        <v>6.25E-2</v>
      </c>
      <c r="AE98" s="520">
        <f t="shared" si="333"/>
        <v>3325.38</v>
      </c>
      <c r="AF98" s="33">
        <f t="shared" si="334"/>
        <v>45.603124999999999</v>
      </c>
      <c r="AG98" s="519">
        <f t="shared" si="304"/>
        <v>6.25E-2</v>
      </c>
      <c r="AH98" s="520">
        <f t="shared" si="335"/>
        <v>3325.38</v>
      </c>
      <c r="AI98" s="33">
        <f t="shared" si="336"/>
        <v>45.603124999999999</v>
      </c>
      <c r="AJ98" s="519">
        <f t="shared" si="305"/>
        <v>6.25E-2</v>
      </c>
      <c r="AK98" s="520">
        <f t="shared" si="337"/>
        <v>3325.38</v>
      </c>
      <c r="AL98" s="33">
        <f t="shared" si="338"/>
        <v>45.603124999999999</v>
      </c>
      <c r="AM98" s="519">
        <f t="shared" si="306"/>
        <v>6.25E-2</v>
      </c>
      <c r="AN98" s="520">
        <f t="shared" si="339"/>
        <v>3325.38</v>
      </c>
      <c r="AO98" s="33">
        <f t="shared" si="340"/>
        <v>45.603124999999999</v>
      </c>
      <c r="AP98" s="519">
        <f t="shared" si="307"/>
        <v>6.25E-2</v>
      </c>
      <c r="AQ98" s="520">
        <f t="shared" si="341"/>
        <v>3325.38</v>
      </c>
      <c r="AR98" s="33">
        <f t="shared" si="342"/>
        <v>45.603124999999999</v>
      </c>
      <c r="AS98" s="519">
        <f t="shared" si="308"/>
        <v>6.25E-2</v>
      </c>
      <c r="AT98" s="520">
        <f t="shared" si="343"/>
        <v>3325.38</v>
      </c>
      <c r="AU98" s="33">
        <f t="shared" si="344"/>
        <v>45.603124999999999</v>
      </c>
      <c r="AV98" s="519">
        <f t="shared" si="309"/>
        <v>6.25E-2</v>
      </c>
      <c r="AW98" s="520">
        <f t="shared" si="345"/>
        <v>3325.38</v>
      </c>
      <c r="AX98" s="33">
        <f t="shared" si="346"/>
        <v>45.603124999999999</v>
      </c>
      <c r="AY98" s="519">
        <f t="shared" si="310"/>
        <v>6.25E-2</v>
      </c>
      <c r="AZ98" s="520">
        <f t="shared" si="347"/>
        <v>3325.38</v>
      </c>
      <c r="BA98" s="33">
        <f t="shared" si="348"/>
        <v>45.603124999999999</v>
      </c>
      <c r="BB98" s="519">
        <f t="shared" si="311"/>
        <v>6.25E-2</v>
      </c>
      <c r="BC98" s="520">
        <f t="shared" si="349"/>
        <v>3325.38</v>
      </c>
      <c r="BD98" s="33">
        <f t="shared" si="350"/>
        <v>45.603124999999999</v>
      </c>
      <c r="BE98" s="519">
        <f t="shared" si="312"/>
        <v>6.25E-2</v>
      </c>
      <c r="BF98" s="520">
        <f t="shared" si="351"/>
        <v>3325.38</v>
      </c>
      <c r="BG98" s="33">
        <f t="shared" si="352"/>
        <v>45.603124999999999</v>
      </c>
      <c r="BH98" s="519">
        <f t="shared" si="313"/>
        <v>6.25E-2</v>
      </c>
      <c r="BI98" s="520">
        <f t="shared" si="353"/>
        <v>3325.38</v>
      </c>
      <c r="BJ98" s="33"/>
      <c r="BK98" s="519">
        <f t="shared" si="314"/>
        <v>0</v>
      </c>
      <c r="BL98" s="520">
        <f t="shared" si="354"/>
        <v>0</v>
      </c>
      <c r="BM98" s="33"/>
      <c r="BN98" s="519">
        <f t="shared" si="315"/>
        <v>0</v>
      </c>
      <c r="BO98" s="520">
        <f t="shared" si="355"/>
        <v>0</v>
      </c>
      <c r="BP98" s="490">
        <f t="shared" si="316"/>
        <v>1</v>
      </c>
      <c r="BQ98" s="534">
        <f t="shared" si="317"/>
        <v>53206.080000000002</v>
      </c>
      <c r="BR98" s="542">
        <f t="shared" si="318"/>
        <v>0</v>
      </c>
      <c r="BT98" s="5"/>
      <c r="BU98" s="5"/>
      <c r="BV98" s="5"/>
    </row>
    <row r="99" spans="1:74" ht="38.25" hidden="1" outlineLevel="2" x14ac:dyDescent="0.25">
      <c r="A99" s="45" t="s">
        <v>352</v>
      </c>
      <c r="B99" s="209" t="s">
        <v>190</v>
      </c>
      <c r="C99" s="22" t="s">
        <v>272</v>
      </c>
      <c r="D99" s="23" t="s">
        <v>10</v>
      </c>
      <c r="E99" s="12">
        <f>'02_S.R.R.E._C.'!E77</f>
        <v>3350.46</v>
      </c>
      <c r="F99" s="130">
        <v>64.16</v>
      </c>
      <c r="G99" s="544">
        <f t="shared" si="319"/>
        <v>214965.51</v>
      </c>
      <c r="H99" s="137"/>
      <c r="I99" s="519">
        <f t="shared" si="296"/>
        <v>0</v>
      </c>
      <c r="J99" s="520">
        <f t="shared" si="320"/>
        <v>0</v>
      </c>
      <c r="K99" s="137"/>
      <c r="L99" s="519">
        <f t="shared" si="297"/>
        <v>0</v>
      </c>
      <c r="M99" s="520">
        <f t="shared" si="321"/>
        <v>0</v>
      </c>
      <c r="N99" s="199">
        <f t="shared" si="322"/>
        <v>209.40375</v>
      </c>
      <c r="O99" s="519">
        <f t="shared" si="298"/>
        <v>6.25E-2</v>
      </c>
      <c r="P99" s="520">
        <f t="shared" si="323"/>
        <v>13435.34</v>
      </c>
      <c r="Q99" s="137">
        <f t="shared" si="324"/>
        <v>209.40375</v>
      </c>
      <c r="R99" s="519">
        <f t="shared" si="299"/>
        <v>6.25E-2</v>
      </c>
      <c r="S99" s="520">
        <f t="shared" si="325"/>
        <v>13435.34</v>
      </c>
      <c r="T99" s="137">
        <f t="shared" si="326"/>
        <v>209.40375</v>
      </c>
      <c r="U99" s="519">
        <f t="shared" si="300"/>
        <v>6.25E-2</v>
      </c>
      <c r="V99" s="520">
        <f t="shared" si="327"/>
        <v>13435.34</v>
      </c>
      <c r="W99" s="137">
        <f t="shared" si="328"/>
        <v>209.40375</v>
      </c>
      <c r="X99" s="519">
        <f t="shared" si="301"/>
        <v>6.25E-2</v>
      </c>
      <c r="Y99" s="520">
        <f t="shared" si="329"/>
        <v>13435.34</v>
      </c>
      <c r="Z99" s="137">
        <f t="shared" si="330"/>
        <v>209.40375</v>
      </c>
      <c r="AA99" s="519">
        <f t="shared" si="302"/>
        <v>6.25E-2</v>
      </c>
      <c r="AB99" s="520">
        <f t="shared" si="331"/>
        <v>13435.34</v>
      </c>
      <c r="AC99" s="137">
        <f t="shared" si="332"/>
        <v>209.40375</v>
      </c>
      <c r="AD99" s="519">
        <f t="shared" si="303"/>
        <v>6.25E-2</v>
      </c>
      <c r="AE99" s="520">
        <f t="shared" si="333"/>
        <v>13435.34</v>
      </c>
      <c r="AF99" s="137">
        <f t="shared" si="334"/>
        <v>209.40375</v>
      </c>
      <c r="AG99" s="519">
        <f t="shared" si="304"/>
        <v>6.25E-2</v>
      </c>
      <c r="AH99" s="520">
        <f t="shared" si="335"/>
        <v>13435.34</v>
      </c>
      <c r="AI99" s="137">
        <f t="shared" si="336"/>
        <v>209.40375</v>
      </c>
      <c r="AJ99" s="519">
        <f t="shared" si="305"/>
        <v>6.25E-2</v>
      </c>
      <c r="AK99" s="520">
        <f t="shared" si="337"/>
        <v>13435.34</v>
      </c>
      <c r="AL99" s="137">
        <f t="shared" si="338"/>
        <v>209.40375</v>
      </c>
      <c r="AM99" s="519">
        <f t="shared" si="306"/>
        <v>6.25E-2</v>
      </c>
      <c r="AN99" s="520">
        <f t="shared" si="339"/>
        <v>13435.34</v>
      </c>
      <c r="AO99" s="137">
        <f t="shared" si="340"/>
        <v>209.40375</v>
      </c>
      <c r="AP99" s="519">
        <f t="shared" si="307"/>
        <v>6.25E-2</v>
      </c>
      <c r="AQ99" s="520">
        <f t="shared" si="341"/>
        <v>13435.34</v>
      </c>
      <c r="AR99" s="137">
        <f t="shared" si="342"/>
        <v>209.40375</v>
      </c>
      <c r="AS99" s="519">
        <f t="shared" si="308"/>
        <v>6.25E-2</v>
      </c>
      <c r="AT99" s="520">
        <f t="shared" si="343"/>
        <v>13435.34</v>
      </c>
      <c r="AU99" s="137">
        <f t="shared" si="344"/>
        <v>209.40375</v>
      </c>
      <c r="AV99" s="519">
        <f t="shared" si="309"/>
        <v>6.25E-2</v>
      </c>
      <c r="AW99" s="520">
        <f t="shared" si="345"/>
        <v>13435.34</v>
      </c>
      <c r="AX99" s="137">
        <f t="shared" si="346"/>
        <v>209.40375</v>
      </c>
      <c r="AY99" s="519">
        <f t="shared" si="310"/>
        <v>6.25E-2</v>
      </c>
      <c r="AZ99" s="520">
        <f t="shared" si="347"/>
        <v>13435.34</v>
      </c>
      <c r="BA99" s="137">
        <f t="shared" si="348"/>
        <v>209.40375</v>
      </c>
      <c r="BB99" s="519">
        <f t="shared" si="311"/>
        <v>6.25E-2</v>
      </c>
      <c r="BC99" s="520">
        <f t="shared" si="349"/>
        <v>13435.34</v>
      </c>
      <c r="BD99" s="137">
        <f t="shared" si="350"/>
        <v>209.40375</v>
      </c>
      <c r="BE99" s="519">
        <f t="shared" si="312"/>
        <v>6.25E-2</v>
      </c>
      <c r="BF99" s="520">
        <f t="shared" si="351"/>
        <v>13435.34</v>
      </c>
      <c r="BG99" s="137">
        <f t="shared" si="352"/>
        <v>209.40375</v>
      </c>
      <c r="BH99" s="519">
        <f t="shared" si="313"/>
        <v>6.25E-2</v>
      </c>
      <c r="BI99" s="520">
        <f t="shared" si="353"/>
        <v>13435.34</v>
      </c>
      <c r="BJ99" s="137"/>
      <c r="BK99" s="519">
        <f t="shared" si="314"/>
        <v>0</v>
      </c>
      <c r="BL99" s="520">
        <f t="shared" si="354"/>
        <v>0</v>
      </c>
      <c r="BM99" s="137"/>
      <c r="BN99" s="519">
        <f t="shared" si="315"/>
        <v>0</v>
      </c>
      <c r="BO99" s="520">
        <f t="shared" si="355"/>
        <v>0</v>
      </c>
      <c r="BP99" s="490">
        <f t="shared" si="316"/>
        <v>1</v>
      </c>
      <c r="BQ99" s="534">
        <f t="shared" si="317"/>
        <v>214965.44</v>
      </c>
      <c r="BR99" s="542">
        <f t="shared" si="318"/>
        <v>-7.0000000006984919E-2</v>
      </c>
      <c r="BT99" s="5"/>
      <c r="BU99" s="5"/>
      <c r="BV99" s="5"/>
    </row>
    <row r="100" spans="1:74" ht="38.25" hidden="1" outlineLevel="2" x14ac:dyDescent="0.25">
      <c r="A100" s="45" t="s">
        <v>353</v>
      </c>
      <c r="B100" s="209" t="s">
        <v>43</v>
      </c>
      <c r="C100" s="22" t="s">
        <v>751</v>
      </c>
      <c r="D100" s="23" t="s">
        <v>5</v>
      </c>
      <c r="E100" s="12">
        <f>'02_S.R.R.E._C.'!E78</f>
        <v>13631.47</v>
      </c>
      <c r="F100" s="130">
        <v>25.78</v>
      </c>
      <c r="G100" s="544">
        <f t="shared" si="319"/>
        <v>351419.3</v>
      </c>
      <c r="H100" s="492"/>
      <c r="I100" s="519">
        <f t="shared" si="296"/>
        <v>0</v>
      </c>
      <c r="J100" s="520">
        <f t="shared" si="320"/>
        <v>0</v>
      </c>
      <c r="K100" s="492"/>
      <c r="L100" s="519">
        <f t="shared" si="297"/>
        <v>0</v>
      </c>
      <c r="M100" s="520">
        <f t="shared" si="321"/>
        <v>0</v>
      </c>
      <c r="N100" s="492">
        <f t="shared" si="322"/>
        <v>851.96687499999996</v>
      </c>
      <c r="O100" s="519">
        <f t="shared" si="298"/>
        <v>6.25E-2</v>
      </c>
      <c r="P100" s="520">
        <f t="shared" si="323"/>
        <v>21963.71</v>
      </c>
      <c r="Q100" s="12">
        <f t="shared" si="324"/>
        <v>851.96687499999996</v>
      </c>
      <c r="R100" s="519">
        <f t="shared" si="299"/>
        <v>6.25E-2</v>
      </c>
      <c r="S100" s="520">
        <f t="shared" si="325"/>
        <v>21963.71</v>
      </c>
      <c r="T100" s="12">
        <f t="shared" si="326"/>
        <v>851.96687499999996</v>
      </c>
      <c r="U100" s="519">
        <f t="shared" si="300"/>
        <v>6.25E-2</v>
      </c>
      <c r="V100" s="520">
        <f t="shared" si="327"/>
        <v>21963.71</v>
      </c>
      <c r="W100" s="12">
        <f t="shared" si="328"/>
        <v>851.96687499999996</v>
      </c>
      <c r="X100" s="519">
        <f t="shared" si="301"/>
        <v>6.25E-2</v>
      </c>
      <c r="Y100" s="520">
        <f t="shared" si="329"/>
        <v>21963.71</v>
      </c>
      <c r="Z100" s="12">
        <f t="shared" si="330"/>
        <v>851.96687499999996</v>
      </c>
      <c r="AA100" s="519">
        <f t="shared" si="302"/>
        <v>6.25E-2</v>
      </c>
      <c r="AB100" s="520">
        <f t="shared" si="331"/>
        <v>21963.71</v>
      </c>
      <c r="AC100" s="12">
        <f t="shared" si="332"/>
        <v>851.96687499999996</v>
      </c>
      <c r="AD100" s="519">
        <f t="shared" si="303"/>
        <v>6.25E-2</v>
      </c>
      <c r="AE100" s="520">
        <f t="shared" si="333"/>
        <v>21963.71</v>
      </c>
      <c r="AF100" s="12">
        <f t="shared" si="334"/>
        <v>851.96687499999996</v>
      </c>
      <c r="AG100" s="519">
        <f t="shared" si="304"/>
        <v>6.25E-2</v>
      </c>
      <c r="AH100" s="520">
        <f t="shared" si="335"/>
        <v>21963.71</v>
      </c>
      <c r="AI100" s="12">
        <f t="shared" si="336"/>
        <v>851.96687499999996</v>
      </c>
      <c r="AJ100" s="519">
        <f t="shared" si="305"/>
        <v>6.25E-2</v>
      </c>
      <c r="AK100" s="520">
        <f t="shared" si="337"/>
        <v>21963.71</v>
      </c>
      <c r="AL100" s="12">
        <f t="shared" si="338"/>
        <v>851.96687499999996</v>
      </c>
      <c r="AM100" s="519">
        <f t="shared" si="306"/>
        <v>6.25E-2</v>
      </c>
      <c r="AN100" s="520">
        <f t="shared" si="339"/>
        <v>21963.71</v>
      </c>
      <c r="AO100" s="12">
        <f t="shared" si="340"/>
        <v>851.96687499999996</v>
      </c>
      <c r="AP100" s="519">
        <f t="shared" si="307"/>
        <v>6.25E-2</v>
      </c>
      <c r="AQ100" s="520">
        <f t="shared" si="341"/>
        <v>21963.71</v>
      </c>
      <c r="AR100" s="12">
        <f t="shared" si="342"/>
        <v>851.96687499999996</v>
      </c>
      <c r="AS100" s="519">
        <f t="shared" si="308"/>
        <v>6.25E-2</v>
      </c>
      <c r="AT100" s="520">
        <f t="shared" si="343"/>
        <v>21963.71</v>
      </c>
      <c r="AU100" s="12">
        <f t="shared" si="344"/>
        <v>851.96687499999996</v>
      </c>
      <c r="AV100" s="519">
        <f t="shared" si="309"/>
        <v>6.25E-2</v>
      </c>
      <c r="AW100" s="520">
        <f t="shared" si="345"/>
        <v>21963.71</v>
      </c>
      <c r="AX100" s="12">
        <f t="shared" si="346"/>
        <v>851.96687499999996</v>
      </c>
      <c r="AY100" s="519">
        <f t="shared" si="310"/>
        <v>6.25E-2</v>
      </c>
      <c r="AZ100" s="520">
        <f t="shared" si="347"/>
        <v>21963.71</v>
      </c>
      <c r="BA100" s="12">
        <f t="shared" si="348"/>
        <v>851.96687499999996</v>
      </c>
      <c r="BB100" s="519">
        <f t="shared" si="311"/>
        <v>6.25E-2</v>
      </c>
      <c r="BC100" s="520">
        <f t="shared" si="349"/>
        <v>21963.71</v>
      </c>
      <c r="BD100" s="12">
        <f t="shared" si="350"/>
        <v>851.96687499999996</v>
      </c>
      <c r="BE100" s="519">
        <f t="shared" si="312"/>
        <v>6.25E-2</v>
      </c>
      <c r="BF100" s="520">
        <f t="shared" si="351"/>
        <v>21963.71</v>
      </c>
      <c r="BG100" s="12">
        <f t="shared" si="352"/>
        <v>851.96687499999996</v>
      </c>
      <c r="BH100" s="519">
        <f t="shared" si="313"/>
        <v>6.25E-2</v>
      </c>
      <c r="BI100" s="520">
        <f t="shared" si="353"/>
        <v>21963.71</v>
      </c>
      <c r="BJ100" s="12"/>
      <c r="BK100" s="519">
        <f t="shared" si="314"/>
        <v>0</v>
      </c>
      <c r="BL100" s="520">
        <f t="shared" si="354"/>
        <v>0</v>
      </c>
      <c r="BM100" s="12"/>
      <c r="BN100" s="519">
        <f t="shared" si="315"/>
        <v>0</v>
      </c>
      <c r="BO100" s="520">
        <f t="shared" si="355"/>
        <v>0</v>
      </c>
      <c r="BP100" s="490">
        <f t="shared" si="316"/>
        <v>1</v>
      </c>
      <c r="BQ100" s="534">
        <f t="shared" si="317"/>
        <v>351419.36</v>
      </c>
      <c r="BR100" s="542">
        <f t="shared" si="318"/>
        <v>5.9999999997671694E-2</v>
      </c>
      <c r="BT100" s="5"/>
      <c r="BU100" s="5"/>
      <c r="BV100" s="5"/>
    </row>
    <row r="101" spans="1:74" ht="25.5" hidden="1" outlineLevel="2" x14ac:dyDescent="0.25">
      <c r="A101" s="45" t="s">
        <v>354</v>
      </c>
      <c r="B101" s="209" t="s">
        <v>44</v>
      </c>
      <c r="C101" s="22" t="s">
        <v>843</v>
      </c>
      <c r="D101" s="23" t="s">
        <v>5</v>
      </c>
      <c r="E101" s="12">
        <f>'02_S.R.R.E._C.'!E79</f>
        <v>2600.0599999999995</v>
      </c>
      <c r="F101" s="130">
        <v>40.840000000000003</v>
      </c>
      <c r="G101" s="544">
        <f t="shared" si="319"/>
        <v>106186.45</v>
      </c>
      <c r="H101" s="12"/>
      <c r="I101" s="519">
        <f t="shared" si="296"/>
        <v>0</v>
      </c>
      <c r="J101" s="520">
        <f t="shared" si="320"/>
        <v>0</v>
      </c>
      <c r="K101" s="12"/>
      <c r="L101" s="519">
        <f t="shared" si="297"/>
        <v>0</v>
      </c>
      <c r="M101" s="520">
        <f t="shared" si="321"/>
        <v>0</v>
      </c>
      <c r="N101" s="12">
        <f t="shared" si="322"/>
        <v>162.50374999999997</v>
      </c>
      <c r="O101" s="519">
        <f t="shared" si="298"/>
        <v>6.25E-2</v>
      </c>
      <c r="P101" s="520">
        <f t="shared" si="323"/>
        <v>6636.65</v>
      </c>
      <c r="Q101" s="12">
        <f t="shared" si="324"/>
        <v>162.50374999999997</v>
      </c>
      <c r="R101" s="519">
        <f t="shared" si="299"/>
        <v>6.25E-2</v>
      </c>
      <c r="S101" s="520">
        <f t="shared" si="325"/>
        <v>6636.65</v>
      </c>
      <c r="T101" s="12">
        <f t="shared" si="326"/>
        <v>162.50374999999997</v>
      </c>
      <c r="U101" s="519">
        <f t="shared" si="300"/>
        <v>6.25E-2</v>
      </c>
      <c r="V101" s="520">
        <f t="shared" si="327"/>
        <v>6636.65</v>
      </c>
      <c r="W101" s="12">
        <f t="shared" si="328"/>
        <v>162.50374999999997</v>
      </c>
      <c r="X101" s="519">
        <f t="shared" si="301"/>
        <v>6.25E-2</v>
      </c>
      <c r="Y101" s="520">
        <f t="shared" si="329"/>
        <v>6636.65</v>
      </c>
      <c r="Z101" s="12">
        <f t="shared" si="330"/>
        <v>162.50374999999997</v>
      </c>
      <c r="AA101" s="519">
        <f t="shared" si="302"/>
        <v>6.25E-2</v>
      </c>
      <c r="AB101" s="520">
        <f t="shared" si="331"/>
        <v>6636.65</v>
      </c>
      <c r="AC101" s="12">
        <f t="shared" si="332"/>
        <v>162.50374999999997</v>
      </c>
      <c r="AD101" s="519">
        <f t="shared" si="303"/>
        <v>6.25E-2</v>
      </c>
      <c r="AE101" s="520">
        <f t="shared" si="333"/>
        <v>6636.65</v>
      </c>
      <c r="AF101" s="12">
        <f t="shared" si="334"/>
        <v>162.50374999999997</v>
      </c>
      <c r="AG101" s="519">
        <f t="shared" si="304"/>
        <v>6.25E-2</v>
      </c>
      <c r="AH101" s="520">
        <f t="shared" si="335"/>
        <v>6636.65</v>
      </c>
      <c r="AI101" s="12">
        <f t="shared" si="336"/>
        <v>162.50374999999997</v>
      </c>
      <c r="AJ101" s="519">
        <f t="shared" si="305"/>
        <v>6.25E-2</v>
      </c>
      <c r="AK101" s="520">
        <f t="shared" si="337"/>
        <v>6636.65</v>
      </c>
      <c r="AL101" s="12">
        <f t="shared" si="338"/>
        <v>162.50374999999997</v>
      </c>
      <c r="AM101" s="519">
        <f t="shared" si="306"/>
        <v>6.25E-2</v>
      </c>
      <c r="AN101" s="520">
        <f t="shared" si="339"/>
        <v>6636.65</v>
      </c>
      <c r="AO101" s="12">
        <f t="shared" si="340"/>
        <v>162.50374999999997</v>
      </c>
      <c r="AP101" s="519">
        <f t="shared" si="307"/>
        <v>6.25E-2</v>
      </c>
      <c r="AQ101" s="520">
        <f t="shared" si="341"/>
        <v>6636.65</v>
      </c>
      <c r="AR101" s="12">
        <f t="shared" si="342"/>
        <v>162.50374999999997</v>
      </c>
      <c r="AS101" s="519">
        <f t="shared" si="308"/>
        <v>6.25E-2</v>
      </c>
      <c r="AT101" s="520">
        <f t="shared" si="343"/>
        <v>6636.65</v>
      </c>
      <c r="AU101" s="12">
        <f t="shared" si="344"/>
        <v>162.50374999999997</v>
      </c>
      <c r="AV101" s="519">
        <f t="shared" si="309"/>
        <v>6.25E-2</v>
      </c>
      <c r="AW101" s="520">
        <f t="shared" si="345"/>
        <v>6636.65</v>
      </c>
      <c r="AX101" s="12">
        <f t="shared" si="346"/>
        <v>162.50374999999997</v>
      </c>
      <c r="AY101" s="519">
        <f t="shared" si="310"/>
        <v>6.25E-2</v>
      </c>
      <c r="AZ101" s="520">
        <f t="shared" si="347"/>
        <v>6636.65</v>
      </c>
      <c r="BA101" s="12">
        <f t="shared" si="348"/>
        <v>162.50374999999997</v>
      </c>
      <c r="BB101" s="519">
        <f t="shared" si="311"/>
        <v>6.25E-2</v>
      </c>
      <c r="BC101" s="520">
        <f t="shared" si="349"/>
        <v>6636.65</v>
      </c>
      <c r="BD101" s="12">
        <f t="shared" si="350"/>
        <v>162.50374999999997</v>
      </c>
      <c r="BE101" s="519">
        <f t="shared" si="312"/>
        <v>6.25E-2</v>
      </c>
      <c r="BF101" s="520">
        <f t="shared" si="351"/>
        <v>6636.65</v>
      </c>
      <c r="BG101" s="12">
        <f t="shared" si="352"/>
        <v>162.50374999999997</v>
      </c>
      <c r="BH101" s="519">
        <f t="shared" si="313"/>
        <v>6.25E-2</v>
      </c>
      <c r="BI101" s="520">
        <f t="shared" si="353"/>
        <v>6636.65</v>
      </c>
      <c r="BJ101" s="12"/>
      <c r="BK101" s="519">
        <f t="shared" si="314"/>
        <v>0</v>
      </c>
      <c r="BL101" s="520">
        <f t="shared" si="354"/>
        <v>0</v>
      </c>
      <c r="BM101" s="12"/>
      <c r="BN101" s="519">
        <f t="shared" si="315"/>
        <v>0</v>
      </c>
      <c r="BO101" s="520">
        <f t="shared" si="355"/>
        <v>0</v>
      </c>
      <c r="BP101" s="490">
        <f t="shared" si="316"/>
        <v>1</v>
      </c>
      <c r="BQ101" s="534">
        <f t="shared" si="317"/>
        <v>106186.4</v>
      </c>
      <c r="BR101" s="542">
        <f t="shared" si="318"/>
        <v>-5.0000000002910383E-2</v>
      </c>
      <c r="BT101" s="5"/>
      <c r="BU101" s="5"/>
      <c r="BV101" s="5"/>
    </row>
    <row r="102" spans="1:74" ht="38.25" hidden="1" outlineLevel="2" x14ac:dyDescent="0.25">
      <c r="A102" s="45" t="s">
        <v>355</v>
      </c>
      <c r="B102" s="209" t="s">
        <v>123</v>
      </c>
      <c r="C102" s="22" t="s">
        <v>756</v>
      </c>
      <c r="D102" s="23" t="s">
        <v>5</v>
      </c>
      <c r="E102" s="12">
        <f>'02_S.R.R.E._C.'!E80</f>
        <v>263.87</v>
      </c>
      <c r="F102" s="130">
        <v>39.21</v>
      </c>
      <c r="G102" s="544">
        <f t="shared" si="319"/>
        <v>10346.34</v>
      </c>
      <c r="H102" s="12"/>
      <c r="I102" s="519">
        <f t="shared" si="296"/>
        <v>0</v>
      </c>
      <c r="J102" s="520">
        <f t="shared" si="320"/>
        <v>0</v>
      </c>
      <c r="K102" s="12"/>
      <c r="L102" s="519">
        <f t="shared" si="297"/>
        <v>0</v>
      </c>
      <c r="M102" s="520">
        <f t="shared" si="321"/>
        <v>0</v>
      </c>
      <c r="N102" s="12">
        <f t="shared" si="322"/>
        <v>16.491875</v>
      </c>
      <c r="O102" s="519">
        <f t="shared" si="298"/>
        <v>6.25E-2</v>
      </c>
      <c r="P102" s="520">
        <f t="shared" si="323"/>
        <v>646.65</v>
      </c>
      <c r="Q102" s="12">
        <f t="shared" si="324"/>
        <v>16.491875</v>
      </c>
      <c r="R102" s="519">
        <f t="shared" si="299"/>
        <v>6.25E-2</v>
      </c>
      <c r="S102" s="520">
        <f t="shared" si="325"/>
        <v>646.65</v>
      </c>
      <c r="T102" s="12">
        <f t="shared" si="326"/>
        <v>16.491875</v>
      </c>
      <c r="U102" s="519">
        <f t="shared" si="300"/>
        <v>6.25E-2</v>
      </c>
      <c r="V102" s="520">
        <f t="shared" si="327"/>
        <v>646.65</v>
      </c>
      <c r="W102" s="12">
        <f t="shared" si="328"/>
        <v>16.491875</v>
      </c>
      <c r="X102" s="519">
        <f t="shared" si="301"/>
        <v>6.25E-2</v>
      </c>
      <c r="Y102" s="520">
        <f t="shared" si="329"/>
        <v>646.65</v>
      </c>
      <c r="Z102" s="12">
        <f t="shared" si="330"/>
        <v>16.491875</v>
      </c>
      <c r="AA102" s="519">
        <f t="shared" si="302"/>
        <v>6.25E-2</v>
      </c>
      <c r="AB102" s="520">
        <f t="shared" si="331"/>
        <v>646.65</v>
      </c>
      <c r="AC102" s="12">
        <f t="shared" si="332"/>
        <v>16.491875</v>
      </c>
      <c r="AD102" s="519">
        <f t="shared" si="303"/>
        <v>6.25E-2</v>
      </c>
      <c r="AE102" s="520">
        <f t="shared" si="333"/>
        <v>646.65</v>
      </c>
      <c r="AF102" s="12">
        <f t="shared" si="334"/>
        <v>16.491875</v>
      </c>
      <c r="AG102" s="519">
        <f t="shared" si="304"/>
        <v>6.25E-2</v>
      </c>
      <c r="AH102" s="520">
        <f t="shared" si="335"/>
        <v>646.65</v>
      </c>
      <c r="AI102" s="12">
        <f t="shared" si="336"/>
        <v>16.491875</v>
      </c>
      <c r="AJ102" s="519">
        <f t="shared" si="305"/>
        <v>6.25E-2</v>
      </c>
      <c r="AK102" s="520">
        <f t="shared" si="337"/>
        <v>646.65</v>
      </c>
      <c r="AL102" s="12">
        <f t="shared" si="338"/>
        <v>16.491875</v>
      </c>
      <c r="AM102" s="519">
        <f t="shared" si="306"/>
        <v>6.25E-2</v>
      </c>
      <c r="AN102" s="520">
        <f t="shared" si="339"/>
        <v>646.65</v>
      </c>
      <c r="AO102" s="12">
        <f t="shared" si="340"/>
        <v>16.491875</v>
      </c>
      <c r="AP102" s="519">
        <f t="shared" si="307"/>
        <v>6.25E-2</v>
      </c>
      <c r="AQ102" s="520">
        <f t="shared" si="341"/>
        <v>646.65</v>
      </c>
      <c r="AR102" s="12">
        <f t="shared" si="342"/>
        <v>16.491875</v>
      </c>
      <c r="AS102" s="519">
        <f t="shared" si="308"/>
        <v>6.25E-2</v>
      </c>
      <c r="AT102" s="520">
        <f t="shared" si="343"/>
        <v>646.65</v>
      </c>
      <c r="AU102" s="12">
        <f t="shared" si="344"/>
        <v>16.491875</v>
      </c>
      <c r="AV102" s="519">
        <f t="shared" si="309"/>
        <v>6.25E-2</v>
      </c>
      <c r="AW102" s="520">
        <f t="shared" si="345"/>
        <v>646.65</v>
      </c>
      <c r="AX102" s="12">
        <f t="shared" si="346"/>
        <v>16.491875</v>
      </c>
      <c r="AY102" s="519">
        <f t="shared" si="310"/>
        <v>6.25E-2</v>
      </c>
      <c r="AZ102" s="520">
        <f t="shared" si="347"/>
        <v>646.65</v>
      </c>
      <c r="BA102" s="12">
        <f t="shared" si="348"/>
        <v>16.491875</v>
      </c>
      <c r="BB102" s="519">
        <f t="shared" si="311"/>
        <v>6.25E-2</v>
      </c>
      <c r="BC102" s="520">
        <f t="shared" si="349"/>
        <v>646.65</v>
      </c>
      <c r="BD102" s="12">
        <f t="shared" si="350"/>
        <v>16.491875</v>
      </c>
      <c r="BE102" s="519">
        <f t="shared" si="312"/>
        <v>6.25E-2</v>
      </c>
      <c r="BF102" s="520">
        <f t="shared" si="351"/>
        <v>646.65</v>
      </c>
      <c r="BG102" s="12">
        <f t="shared" si="352"/>
        <v>16.491875</v>
      </c>
      <c r="BH102" s="519">
        <f t="shared" si="313"/>
        <v>6.25E-2</v>
      </c>
      <c r="BI102" s="520">
        <f t="shared" si="353"/>
        <v>646.65</v>
      </c>
      <c r="BJ102" s="12"/>
      <c r="BK102" s="519">
        <f t="shared" si="314"/>
        <v>0</v>
      </c>
      <c r="BL102" s="520">
        <f t="shared" si="354"/>
        <v>0</v>
      </c>
      <c r="BM102" s="12"/>
      <c r="BN102" s="519">
        <f t="shared" si="315"/>
        <v>0</v>
      </c>
      <c r="BO102" s="520">
        <f t="shared" si="355"/>
        <v>0</v>
      </c>
      <c r="BP102" s="490">
        <f t="shared" si="316"/>
        <v>1</v>
      </c>
      <c r="BQ102" s="534">
        <f t="shared" si="317"/>
        <v>10346.4</v>
      </c>
      <c r="BR102" s="542">
        <f t="shared" si="318"/>
        <v>5.9999999999490683E-2</v>
      </c>
      <c r="BT102" s="5"/>
      <c r="BU102" s="5"/>
      <c r="BV102" s="5"/>
    </row>
    <row r="103" spans="1:74" hidden="1" outlineLevel="2" x14ac:dyDescent="0.25">
      <c r="A103" s="45" t="s">
        <v>426</v>
      </c>
      <c r="B103" s="209" t="s">
        <v>169</v>
      </c>
      <c r="C103" s="22" t="s">
        <v>757</v>
      </c>
      <c r="D103" s="23" t="s">
        <v>5</v>
      </c>
      <c r="E103" s="12">
        <f>'02_S.R.R.E._C.'!E81</f>
        <v>113.09</v>
      </c>
      <c r="F103" s="130">
        <v>46.56</v>
      </c>
      <c r="G103" s="544">
        <f t="shared" si="319"/>
        <v>5265.47</v>
      </c>
      <c r="H103" s="12"/>
      <c r="I103" s="519">
        <f t="shared" si="296"/>
        <v>0</v>
      </c>
      <c r="J103" s="520">
        <f t="shared" si="320"/>
        <v>0</v>
      </c>
      <c r="K103" s="12"/>
      <c r="L103" s="519">
        <f t="shared" si="297"/>
        <v>0</v>
      </c>
      <c r="M103" s="520">
        <f t="shared" si="321"/>
        <v>0</v>
      </c>
      <c r="N103" s="12">
        <f t="shared" si="322"/>
        <v>7.0681250000000002</v>
      </c>
      <c r="O103" s="519">
        <f t="shared" si="298"/>
        <v>6.25E-2</v>
      </c>
      <c r="P103" s="520">
        <f t="shared" si="323"/>
        <v>329.09</v>
      </c>
      <c r="Q103" s="12">
        <f t="shared" si="324"/>
        <v>7.0681250000000002</v>
      </c>
      <c r="R103" s="519">
        <f t="shared" si="299"/>
        <v>6.25E-2</v>
      </c>
      <c r="S103" s="520">
        <f t="shared" si="325"/>
        <v>329.09</v>
      </c>
      <c r="T103" s="12">
        <f t="shared" si="326"/>
        <v>7.0681250000000002</v>
      </c>
      <c r="U103" s="519">
        <f t="shared" si="300"/>
        <v>6.25E-2</v>
      </c>
      <c r="V103" s="520">
        <f t="shared" si="327"/>
        <v>329.09</v>
      </c>
      <c r="W103" s="12">
        <f t="shared" si="328"/>
        <v>7.0681250000000002</v>
      </c>
      <c r="X103" s="519">
        <f t="shared" si="301"/>
        <v>6.25E-2</v>
      </c>
      <c r="Y103" s="520">
        <f t="shared" si="329"/>
        <v>329.09</v>
      </c>
      <c r="Z103" s="12">
        <f t="shared" si="330"/>
        <v>7.0681250000000002</v>
      </c>
      <c r="AA103" s="519">
        <f t="shared" si="302"/>
        <v>6.25E-2</v>
      </c>
      <c r="AB103" s="520">
        <f t="shared" si="331"/>
        <v>329.09</v>
      </c>
      <c r="AC103" s="12">
        <f t="shared" si="332"/>
        <v>7.0681250000000002</v>
      </c>
      <c r="AD103" s="519">
        <f t="shared" si="303"/>
        <v>6.25E-2</v>
      </c>
      <c r="AE103" s="520">
        <f t="shared" si="333"/>
        <v>329.09</v>
      </c>
      <c r="AF103" s="12">
        <f t="shared" si="334"/>
        <v>7.0681250000000002</v>
      </c>
      <c r="AG103" s="519">
        <f t="shared" si="304"/>
        <v>6.25E-2</v>
      </c>
      <c r="AH103" s="520">
        <f t="shared" si="335"/>
        <v>329.09</v>
      </c>
      <c r="AI103" s="12">
        <f t="shared" si="336"/>
        <v>7.0681250000000002</v>
      </c>
      <c r="AJ103" s="519">
        <f t="shared" si="305"/>
        <v>6.25E-2</v>
      </c>
      <c r="AK103" s="520">
        <f t="shared" si="337"/>
        <v>329.09</v>
      </c>
      <c r="AL103" s="12">
        <f t="shared" si="338"/>
        <v>7.0681250000000002</v>
      </c>
      <c r="AM103" s="519">
        <f t="shared" si="306"/>
        <v>6.25E-2</v>
      </c>
      <c r="AN103" s="520">
        <f t="shared" si="339"/>
        <v>329.09</v>
      </c>
      <c r="AO103" s="12">
        <f t="shared" si="340"/>
        <v>7.0681250000000002</v>
      </c>
      <c r="AP103" s="519">
        <f t="shared" si="307"/>
        <v>6.25E-2</v>
      </c>
      <c r="AQ103" s="520">
        <f t="shared" si="341"/>
        <v>329.09</v>
      </c>
      <c r="AR103" s="12">
        <f t="shared" si="342"/>
        <v>7.0681250000000002</v>
      </c>
      <c r="AS103" s="519">
        <f t="shared" si="308"/>
        <v>6.25E-2</v>
      </c>
      <c r="AT103" s="520">
        <f t="shared" si="343"/>
        <v>329.09</v>
      </c>
      <c r="AU103" s="12">
        <f t="shared" si="344"/>
        <v>7.0681250000000002</v>
      </c>
      <c r="AV103" s="519">
        <f t="shared" si="309"/>
        <v>6.25E-2</v>
      </c>
      <c r="AW103" s="520">
        <f t="shared" si="345"/>
        <v>329.09</v>
      </c>
      <c r="AX103" s="12">
        <f t="shared" si="346"/>
        <v>7.0681250000000002</v>
      </c>
      <c r="AY103" s="519">
        <f t="shared" si="310"/>
        <v>6.25E-2</v>
      </c>
      <c r="AZ103" s="520">
        <f t="shared" si="347"/>
        <v>329.09</v>
      </c>
      <c r="BA103" s="12">
        <f t="shared" si="348"/>
        <v>7.0681250000000002</v>
      </c>
      <c r="BB103" s="519">
        <f t="shared" si="311"/>
        <v>6.25E-2</v>
      </c>
      <c r="BC103" s="520">
        <f t="shared" si="349"/>
        <v>329.09</v>
      </c>
      <c r="BD103" s="12">
        <f t="shared" si="350"/>
        <v>7.0681250000000002</v>
      </c>
      <c r="BE103" s="519">
        <f t="shared" si="312"/>
        <v>6.25E-2</v>
      </c>
      <c r="BF103" s="520">
        <f t="shared" si="351"/>
        <v>329.09</v>
      </c>
      <c r="BG103" s="12">
        <f t="shared" si="352"/>
        <v>7.0681250000000002</v>
      </c>
      <c r="BH103" s="519">
        <f t="shared" si="313"/>
        <v>6.25E-2</v>
      </c>
      <c r="BI103" s="520">
        <f t="shared" si="353"/>
        <v>329.09</v>
      </c>
      <c r="BJ103" s="12"/>
      <c r="BK103" s="519">
        <f t="shared" si="314"/>
        <v>0</v>
      </c>
      <c r="BL103" s="520">
        <f t="shared" si="354"/>
        <v>0</v>
      </c>
      <c r="BM103" s="12"/>
      <c r="BN103" s="519">
        <f t="shared" si="315"/>
        <v>0</v>
      </c>
      <c r="BO103" s="520">
        <f t="shared" si="355"/>
        <v>0</v>
      </c>
      <c r="BP103" s="490">
        <f t="shared" si="316"/>
        <v>1</v>
      </c>
      <c r="BQ103" s="534">
        <f t="shared" si="317"/>
        <v>5265.44</v>
      </c>
      <c r="BR103" s="542">
        <f t="shared" si="318"/>
        <v>-3.0000000000654836E-2</v>
      </c>
      <c r="BT103" s="5"/>
      <c r="BU103" s="5"/>
      <c r="BV103" s="5"/>
    </row>
    <row r="104" spans="1:74" ht="25.5" hidden="1" outlineLevel="2" x14ac:dyDescent="0.25">
      <c r="A104" s="45" t="s">
        <v>427</v>
      </c>
      <c r="B104" s="209" t="s">
        <v>124</v>
      </c>
      <c r="C104" s="22" t="s">
        <v>125</v>
      </c>
      <c r="D104" s="23" t="s">
        <v>22</v>
      </c>
      <c r="E104" s="12">
        <f>'02_S.R.R.E._C.'!E82</f>
        <v>589</v>
      </c>
      <c r="F104" s="130">
        <v>29.13</v>
      </c>
      <c r="G104" s="544">
        <f t="shared" si="319"/>
        <v>17157.57</v>
      </c>
      <c r="H104" s="12"/>
      <c r="I104" s="519">
        <f t="shared" si="296"/>
        <v>0</v>
      </c>
      <c r="J104" s="520">
        <f t="shared" si="320"/>
        <v>0</v>
      </c>
      <c r="K104" s="12"/>
      <c r="L104" s="519">
        <f t="shared" si="297"/>
        <v>0</v>
      </c>
      <c r="M104" s="520">
        <f t="shared" si="321"/>
        <v>0</v>
      </c>
      <c r="N104" s="12">
        <f t="shared" si="322"/>
        <v>36.8125</v>
      </c>
      <c r="O104" s="519">
        <f t="shared" si="298"/>
        <v>6.25E-2</v>
      </c>
      <c r="P104" s="520">
        <f t="shared" si="323"/>
        <v>1072.3499999999999</v>
      </c>
      <c r="Q104" s="12">
        <f t="shared" si="324"/>
        <v>36.8125</v>
      </c>
      <c r="R104" s="519">
        <f t="shared" si="299"/>
        <v>6.25E-2</v>
      </c>
      <c r="S104" s="520">
        <f t="shared" si="325"/>
        <v>1072.3499999999999</v>
      </c>
      <c r="T104" s="12">
        <f t="shared" si="326"/>
        <v>36.8125</v>
      </c>
      <c r="U104" s="519">
        <f t="shared" si="300"/>
        <v>6.25E-2</v>
      </c>
      <c r="V104" s="520">
        <f t="shared" si="327"/>
        <v>1072.3499999999999</v>
      </c>
      <c r="W104" s="12">
        <f t="shared" si="328"/>
        <v>36.8125</v>
      </c>
      <c r="X104" s="519">
        <f t="shared" si="301"/>
        <v>6.25E-2</v>
      </c>
      <c r="Y104" s="520">
        <f t="shared" si="329"/>
        <v>1072.3499999999999</v>
      </c>
      <c r="Z104" s="12">
        <f t="shared" si="330"/>
        <v>36.8125</v>
      </c>
      <c r="AA104" s="519">
        <f t="shared" si="302"/>
        <v>6.25E-2</v>
      </c>
      <c r="AB104" s="520">
        <f t="shared" si="331"/>
        <v>1072.3499999999999</v>
      </c>
      <c r="AC104" s="12">
        <f t="shared" si="332"/>
        <v>36.8125</v>
      </c>
      <c r="AD104" s="519">
        <f t="shared" si="303"/>
        <v>6.25E-2</v>
      </c>
      <c r="AE104" s="520">
        <f t="shared" si="333"/>
        <v>1072.3499999999999</v>
      </c>
      <c r="AF104" s="12">
        <f t="shared" si="334"/>
        <v>36.8125</v>
      </c>
      <c r="AG104" s="519">
        <f t="shared" si="304"/>
        <v>6.25E-2</v>
      </c>
      <c r="AH104" s="520">
        <f t="shared" si="335"/>
        <v>1072.3499999999999</v>
      </c>
      <c r="AI104" s="12">
        <f t="shared" si="336"/>
        <v>36.8125</v>
      </c>
      <c r="AJ104" s="519">
        <f t="shared" si="305"/>
        <v>6.25E-2</v>
      </c>
      <c r="AK104" s="520">
        <f t="shared" si="337"/>
        <v>1072.3499999999999</v>
      </c>
      <c r="AL104" s="12">
        <f t="shared" si="338"/>
        <v>36.8125</v>
      </c>
      <c r="AM104" s="519">
        <f t="shared" si="306"/>
        <v>6.25E-2</v>
      </c>
      <c r="AN104" s="520">
        <f t="shared" si="339"/>
        <v>1072.3499999999999</v>
      </c>
      <c r="AO104" s="12">
        <f t="shared" si="340"/>
        <v>36.8125</v>
      </c>
      <c r="AP104" s="519">
        <f t="shared" si="307"/>
        <v>6.25E-2</v>
      </c>
      <c r="AQ104" s="520">
        <f t="shared" si="341"/>
        <v>1072.3499999999999</v>
      </c>
      <c r="AR104" s="12">
        <f t="shared" si="342"/>
        <v>36.8125</v>
      </c>
      <c r="AS104" s="519">
        <f t="shared" si="308"/>
        <v>6.25E-2</v>
      </c>
      <c r="AT104" s="520">
        <f t="shared" si="343"/>
        <v>1072.3499999999999</v>
      </c>
      <c r="AU104" s="12">
        <f t="shared" si="344"/>
        <v>36.8125</v>
      </c>
      <c r="AV104" s="519">
        <f t="shared" si="309"/>
        <v>6.25E-2</v>
      </c>
      <c r="AW104" s="520">
        <f t="shared" si="345"/>
        <v>1072.3499999999999</v>
      </c>
      <c r="AX104" s="12">
        <f t="shared" si="346"/>
        <v>36.8125</v>
      </c>
      <c r="AY104" s="519">
        <f t="shared" si="310"/>
        <v>6.25E-2</v>
      </c>
      <c r="AZ104" s="520">
        <f t="shared" si="347"/>
        <v>1072.3499999999999</v>
      </c>
      <c r="BA104" s="12">
        <f t="shared" si="348"/>
        <v>36.8125</v>
      </c>
      <c r="BB104" s="519">
        <f t="shared" si="311"/>
        <v>6.25E-2</v>
      </c>
      <c r="BC104" s="520">
        <f t="shared" si="349"/>
        <v>1072.3499999999999</v>
      </c>
      <c r="BD104" s="12">
        <f t="shared" si="350"/>
        <v>36.8125</v>
      </c>
      <c r="BE104" s="519">
        <f t="shared" si="312"/>
        <v>6.25E-2</v>
      </c>
      <c r="BF104" s="520">
        <f t="shared" si="351"/>
        <v>1072.3499999999999</v>
      </c>
      <c r="BG104" s="12">
        <f t="shared" si="352"/>
        <v>36.8125</v>
      </c>
      <c r="BH104" s="519">
        <f t="shared" si="313"/>
        <v>6.25E-2</v>
      </c>
      <c r="BI104" s="520">
        <f t="shared" si="353"/>
        <v>1072.3499999999999</v>
      </c>
      <c r="BJ104" s="12"/>
      <c r="BK104" s="519">
        <f t="shared" si="314"/>
        <v>0</v>
      </c>
      <c r="BL104" s="520">
        <f t="shared" si="354"/>
        <v>0</v>
      </c>
      <c r="BM104" s="12"/>
      <c r="BN104" s="519">
        <f t="shared" si="315"/>
        <v>0</v>
      </c>
      <c r="BO104" s="520">
        <f t="shared" si="355"/>
        <v>0</v>
      </c>
      <c r="BP104" s="490">
        <f t="shared" si="316"/>
        <v>1</v>
      </c>
      <c r="BQ104" s="534">
        <f t="shared" si="317"/>
        <v>17157.599999999999</v>
      </c>
      <c r="BR104" s="542">
        <f t="shared" si="318"/>
        <v>2.9999999998835847E-2</v>
      </c>
      <c r="BT104" s="5"/>
      <c r="BU104" s="5"/>
      <c r="BV104" s="5"/>
    </row>
    <row r="105" spans="1:74" hidden="1" outlineLevel="1" x14ac:dyDescent="0.25">
      <c r="A105" s="45"/>
      <c r="B105" s="28"/>
      <c r="C105" s="211"/>
      <c r="D105" s="28"/>
      <c r="E105" s="492"/>
      <c r="F105" s="130"/>
      <c r="G105" s="33"/>
      <c r="H105" s="12"/>
      <c r="I105" s="519"/>
      <c r="J105" s="536"/>
      <c r="K105" s="12"/>
      <c r="L105" s="519"/>
      <c r="M105" s="536"/>
      <c r="N105" s="12"/>
      <c r="O105" s="519"/>
      <c r="P105" s="525"/>
      <c r="Q105" s="12"/>
      <c r="R105" s="519"/>
      <c r="S105" s="536"/>
      <c r="T105" s="12"/>
      <c r="U105" s="519"/>
      <c r="V105" s="536"/>
      <c r="W105" s="12"/>
      <c r="X105" s="519"/>
      <c r="Y105" s="536"/>
      <c r="Z105" s="12"/>
      <c r="AA105" s="519"/>
      <c r="AB105" s="536"/>
      <c r="AC105" s="12"/>
      <c r="AD105" s="519"/>
      <c r="AE105" s="536"/>
      <c r="AF105" s="12"/>
      <c r="AG105" s="519"/>
      <c r="AH105" s="536"/>
      <c r="AI105" s="12"/>
      <c r="AJ105" s="519"/>
      <c r="AK105" s="536"/>
      <c r="AL105" s="12"/>
      <c r="AM105" s="519"/>
      <c r="AN105" s="536"/>
      <c r="AO105" s="12"/>
      <c r="AP105" s="519"/>
      <c r="AQ105" s="536"/>
      <c r="AR105" s="12"/>
      <c r="AS105" s="519"/>
      <c r="AT105" s="536"/>
      <c r="AU105" s="12"/>
      <c r="AV105" s="519"/>
      <c r="AW105" s="536"/>
      <c r="AX105" s="12"/>
      <c r="AY105" s="519"/>
      <c r="AZ105" s="536"/>
      <c r="BA105" s="12"/>
      <c r="BB105" s="519"/>
      <c r="BC105" s="536"/>
      <c r="BD105" s="12"/>
      <c r="BE105" s="519"/>
      <c r="BF105" s="536"/>
      <c r="BG105" s="12"/>
      <c r="BH105" s="519"/>
      <c r="BI105" s="536"/>
      <c r="BJ105" s="12"/>
      <c r="BK105" s="519"/>
      <c r="BL105" s="536"/>
      <c r="BM105" s="12"/>
      <c r="BN105" s="519"/>
      <c r="BO105" s="536"/>
      <c r="BP105" s="490"/>
      <c r="BQ105" s="534"/>
      <c r="BR105" s="542"/>
      <c r="BT105" s="5"/>
      <c r="BU105" s="5"/>
      <c r="BV105" s="5"/>
    </row>
    <row r="106" spans="1:74" hidden="1" outlineLevel="1" x14ac:dyDescent="0.25">
      <c r="A106" s="576" t="s">
        <v>226</v>
      </c>
      <c r="B106" s="577"/>
      <c r="C106" s="578" t="s">
        <v>109</v>
      </c>
      <c r="D106" s="587"/>
      <c r="E106" s="588"/>
      <c r="F106" s="589"/>
      <c r="G106" s="581">
        <f>SUBTOTAL(9,G107:G122)</f>
        <v>235996.17</v>
      </c>
      <c r="H106" s="581"/>
      <c r="I106" s="590">
        <f t="shared" ref="I106:I122" si="356">ROUND(J106/$G106,6)</f>
        <v>0</v>
      </c>
      <c r="J106" s="581">
        <f>SUBTOTAL(9,J107:J122)</f>
        <v>0</v>
      </c>
      <c r="K106" s="581"/>
      <c r="L106" s="590">
        <f t="shared" ref="L106:L122" si="357">ROUND(M106/$G106,6)</f>
        <v>0</v>
      </c>
      <c r="M106" s="581">
        <f>SUBTOTAL(9,M107:M122)</f>
        <v>0</v>
      </c>
      <c r="N106" s="581"/>
      <c r="O106" s="590">
        <f t="shared" ref="O106:O122" si="358">ROUND(P106/$G106,6)</f>
        <v>0</v>
      </c>
      <c r="P106" s="581">
        <f>SUBTOTAL(9,P107:P122)</f>
        <v>0</v>
      </c>
      <c r="Q106" s="581"/>
      <c r="R106" s="590">
        <f t="shared" ref="R106:R122" si="359">ROUND(S106/$G106,6)</f>
        <v>0</v>
      </c>
      <c r="S106" s="581">
        <f>SUBTOTAL(9,S107:S122)</f>
        <v>0</v>
      </c>
      <c r="T106" s="581"/>
      <c r="U106" s="590">
        <f t="shared" ref="U106:U122" si="360">ROUND(V106/$G106,6)</f>
        <v>0</v>
      </c>
      <c r="V106" s="581">
        <f>SUBTOTAL(9,V107:V122)</f>
        <v>0</v>
      </c>
      <c r="W106" s="581"/>
      <c r="X106" s="590">
        <f t="shared" ref="X106:X122" si="361">ROUND(Y106/$G106,6)</f>
        <v>0.50416000000000005</v>
      </c>
      <c r="Y106" s="581">
        <f>SUBTOTAL(9,Y107:Y122)</f>
        <v>118979.93000000001</v>
      </c>
      <c r="Z106" s="581"/>
      <c r="AA106" s="590">
        <f t="shared" ref="AA106:AA122" si="362">ROUND(AB106/$G106,6)</f>
        <v>0</v>
      </c>
      <c r="AB106" s="581">
        <f>SUBTOTAL(9,AB107:AB122)</f>
        <v>0</v>
      </c>
      <c r="AC106" s="581"/>
      <c r="AD106" s="590">
        <f t="shared" ref="AD106:AD122" si="363">ROUND(AE106/$G106,6)</f>
        <v>0</v>
      </c>
      <c r="AE106" s="581">
        <f>SUBTOTAL(9,AE107:AE122)</f>
        <v>0</v>
      </c>
      <c r="AF106" s="581"/>
      <c r="AG106" s="590">
        <f t="shared" ref="AG106:AG122" si="364">ROUND(AH106/$G106,6)</f>
        <v>0</v>
      </c>
      <c r="AH106" s="581">
        <f>SUBTOTAL(9,AH107:AH122)</f>
        <v>0</v>
      </c>
      <c r="AI106" s="581"/>
      <c r="AJ106" s="590">
        <f t="shared" ref="AJ106:AJ122" si="365">ROUND(AK106/$G106,6)</f>
        <v>0</v>
      </c>
      <c r="AK106" s="581">
        <f>SUBTOTAL(9,AK107:AK122)</f>
        <v>0</v>
      </c>
      <c r="AL106" s="581"/>
      <c r="AM106" s="590">
        <f t="shared" ref="AM106:AM122" si="366">ROUND(AN106/$G106,6)</f>
        <v>0</v>
      </c>
      <c r="AN106" s="581">
        <f>SUBTOTAL(9,AN107:AN122)</f>
        <v>0</v>
      </c>
      <c r="AO106" s="581"/>
      <c r="AP106" s="590">
        <f t="shared" ref="AP106:AP122" si="367">ROUND(AQ106/$G106,6)</f>
        <v>0.49584</v>
      </c>
      <c r="AQ106" s="581">
        <f>SUBTOTAL(9,AQ107:AQ122)</f>
        <v>117016.26000000001</v>
      </c>
      <c r="AR106" s="581"/>
      <c r="AS106" s="590">
        <f t="shared" ref="AS106:AS122" si="368">ROUND(AT106/$G106,6)</f>
        <v>0</v>
      </c>
      <c r="AT106" s="581">
        <f>SUBTOTAL(9,AT107:AT122)</f>
        <v>0</v>
      </c>
      <c r="AU106" s="581"/>
      <c r="AV106" s="590">
        <f t="shared" ref="AV106:AV122" si="369">ROUND(AW106/$G106,6)</f>
        <v>0</v>
      </c>
      <c r="AW106" s="581">
        <f>SUBTOTAL(9,AW107:AW122)</f>
        <v>0</v>
      </c>
      <c r="AX106" s="581"/>
      <c r="AY106" s="590">
        <f t="shared" ref="AY106:AY122" si="370">ROUND(AZ106/$G106,6)</f>
        <v>0</v>
      </c>
      <c r="AZ106" s="581">
        <f>SUBTOTAL(9,AZ107:AZ122)</f>
        <v>0</v>
      </c>
      <c r="BA106" s="581"/>
      <c r="BB106" s="590">
        <f t="shared" ref="BB106:BB122" si="371">ROUND(BC106/$G106,6)</f>
        <v>0</v>
      </c>
      <c r="BC106" s="581">
        <f>SUBTOTAL(9,BC107:BC122)</f>
        <v>0</v>
      </c>
      <c r="BD106" s="581"/>
      <c r="BE106" s="590">
        <f t="shared" ref="BE106:BE122" si="372">ROUND(BF106/$G106,6)</f>
        <v>0</v>
      </c>
      <c r="BF106" s="581">
        <f>SUBTOTAL(9,BF107:BF122)</f>
        <v>0</v>
      </c>
      <c r="BG106" s="581"/>
      <c r="BH106" s="590">
        <f t="shared" ref="BH106:BH122" si="373">ROUND(BI106/$G106,6)</f>
        <v>0</v>
      </c>
      <c r="BI106" s="581">
        <f>SUBTOTAL(9,BI107:BI122)</f>
        <v>0</v>
      </c>
      <c r="BJ106" s="581"/>
      <c r="BK106" s="590">
        <f t="shared" ref="BK106:BK122" si="374">ROUND(BL106/$G106,6)</f>
        <v>0</v>
      </c>
      <c r="BL106" s="581">
        <f>SUBTOTAL(9,BL107:BL122)</f>
        <v>0</v>
      </c>
      <c r="BM106" s="581"/>
      <c r="BN106" s="590">
        <f t="shared" ref="BN106:BN122" si="375">ROUND(BO106/$G106,6)</f>
        <v>0</v>
      </c>
      <c r="BO106" s="581">
        <f>SUBTOTAL(9,BO107:BO122)</f>
        <v>0</v>
      </c>
      <c r="BP106" s="582">
        <f t="shared" ref="BP106:BP122" si="376">ROUND(BQ106/G106,4)</f>
        <v>1</v>
      </c>
      <c r="BQ106" s="580">
        <f t="shared" ref="BQ106:BQ122" si="377">ROUND(SUMIF(H$10:BO$10,"FINANCEIRO",H106:BO106),2)</f>
        <v>235996.19</v>
      </c>
      <c r="BR106" s="579">
        <f t="shared" ref="BR106:BR122" si="378">BQ106-G106</f>
        <v>1.9999999989522621E-2</v>
      </c>
      <c r="BT106" s="5"/>
      <c r="BU106" s="5"/>
      <c r="BV106" s="5"/>
    </row>
    <row r="107" spans="1:74" hidden="1" outlineLevel="2" x14ac:dyDescent="0.25">
      <c r="A107" s="45" t="s">
        <v>228</v>
      </c>
      <c r="B107" s="209">
        <v>9847</v>
      </c>
      <c r="C107" s="22" t="s">
        <v>846</v>
      </c>
      <c r="D107" s="23" t="s">
        <v>22</v>
      </c>
      <c r="E107" s="12">
        <f>'05_M.R.R.E._C'!E12</f>
        <v>162</v>
      </c>
      <c r="F107" s="130">
        <v>22.96</v>
      </c>
      <c r="G107" s="544">
        <f t="shared" ref="G107:G122" si="379">ROUND($F107*E107,2)</f>
        <v>3719.52</v>
      </c>
      <c r="H107" s="12"/>
      <c r="I107" s="519">
        <f t="shared" si="356"/>
        <v>0</v>
      </c>
      <c r="J107" s="520">
        <f t="shared" ref="J107:J122" si="380">ROUND($F107*H107,2)</f>
        <v>0</v>
      </c>
      <c r="K107" s="12"/>
      <c r="L107" s="519">
        <f t="shared" si="357"/>
        <v>0</v>
      </c>
      <c r="M107" s="520">
        <f t="shared" ref="M107:M122" si="381">ROUND($F107*K107,2)</f>
        <v>0</v>
      </c>
      <c r="N107" s="12"/>
      <c r="O107" s="519">
        <f t="shared" si="358"/>
        <v>0</v>
      </c>
      <c r="P107" s="520">
        <f t="shared" ref="P107:P122" si="382">ROUND($F107*N107,2)</f>
        <v>0</v>
      </c>
      <c r="Q107" s="12"/>
      <c r="R107" s="519">
        <f t="shared" si="359"/>
        <v>0</v>
      </c>
      <c r="S107" s="520">
        <f t="shared" ref="S107:S122" si="383">ROUND($F107*Q107,2)</f>
        <v>0</v>
      </c>
      <c r="T107" s="12"/>
      <c r="U107" s="519">
        <f t="shared" si="360"/>
        <v>0</v>
      </c>
      <c r="V107" s="520">
        <f t="shared" ref="V107:V122" si="384">ROUND($F107*T107,2)</f>
        <v>0</v>
      </c>
      <c r="W107" s="12">
        <f t="shared" ref="W107:W120" si="385">$E107/2</f>
        <v>81</v>
      </c>
      <c r="X107" s="519">
        <f t="shared" si="361"/>
        <v>0.5</v>
      </c>
      <c r="Y107" s="520">
        <f t="shared" ref="Y107:Y122" si="386">ROUND($F107*W107,2)</f>
        <v>1859.76</v>
      </c>
      <c r="Z107" s="12"/>
      <c r="AA107" s="519">
        <f t="shared" si="362"/>
        <v>0</v>
      </c>
      <c r="AB107" s="520">
        <f t="shared" ref="AB107:AB122" si="387">ROUND($F107*Z107,2)</f>
        <v>0</v>
      </c>
      <c r="AC107" s="12"/>
      <c r="AD107" s="519">
        <f t="shared" si="363"/>
        <v>0</v>
      </c>
      <c r="AE107" s="520">
        <f t="shared" ref="AE107:AE122" si="388">ROUND($F107*AC107,2)</f>
        <v>0</v>
      </c>
      <c r="AF107" s="12"/>
      <c r="AG107" s="519">
        <f t="shared" si="364"/>
        <v>0</v>
      </c>
      <c r="AH107" s="520">
        <f t="shared" ref="AH107:AH122" si="389">ROUND($F107*AF107,2)</f>
        <v>0</v>
      </c>
      <c r="AI107" s="12"/>
      <c r="AJ107" s="519">
        <f t="shared" si="365"/>
        <v>0</v>
      </c>
      <c r="AK107" s="520">
        <f t="shared" ref="AK107:AK122" si="390">ROUND($F107*AI107,2)</f>
        <v>0</v>
      </c>
      <c r="AL107" s="12"/>
      <c r="AM107" s="519">
        <f t="shared" si="366"/>
        <v>0</v>
      </c>
      <c r="AN107" s="520">
        <f t="shared" ref="AN107:AN122" si="391">ROUND($F107*AL107,2)</f>
        <v>0</v>
      </c>
      <c r="AO107" s="137">
        <f t="shared" ref="AO107:AO120" si="392">$E107/2</f>
        <v>81</v>
      </c>
      <c r="AP107" s="519">
        <f t="shared" si="367"/>
        <v>0.5</v>
      </c>
      <c r="AQ107" s="520">
        <f t="shared" ref="AQ107:AQ122" si="393">ROUND($F107*AO107,2)</f>
        <v>1859.76</v>
      </c>
      <c r="AR107" s="12"/>
      <c r="AS107" s="519">
        <f t="shared" si="368"/>
        <v>0</v>
      </c>
      <c r="AT107" s="520">
        <f t="shared" ref="AT107:AT122" si="394">ROUND($F107*AR107,2)</f>
        <v>0</v>
      </c>
      <c r="AU107" s="12"/>
      <c r="AV107" s="519">
        <f t="shared" si="369"/>
        <v>0</v>
      </c>
      <c r="AW107" s="520">
        <f t="shared" ref="AW107:AW122" si="395">ROUND($F107*AU107,2)</f>
        <v>0</v>
      </c>
      <c r="AX107" s="12"/>
      <c r="AY107" s="519">
        <f t="shared" si="370"/>
        <v>0</v>
      </c>
      <c r="AZ107" s="520">
        <f t="shared" ref="AZ107:AZ122" si="396">ROUND($F107*AX107,2)</f>
        <v>0</v>
      </c>
      <c r="BA107" s="12"/>
      <c r="BB107" s="519">
        <f t="shared" si="371"/>
        <v>0</v>
      </c>
      <c r="BC107" s="520">
        <f t="shared" ref="BC107:BC122" si="397">ROUND($F107*BA107,2)</f>
        <v>0</v>
      </c>
      <c r="BD107" s="12"/>
      <c r="BE107" s="519">
        <f t="shared" si="372"/>
        <v>0</v>
      </c>
      <c r="BF107" s="520">
        <f t="shared" ref="BF107:BF122" si="398">ROUND($F107*BD107,2)</f>
        <v>0</v>
      </c>
      <c r="BG107" s="12"/>
      <c r="BH107" s="519">
        <f t="shared" si="373"/>
        <v>0</v>
      </c>
      <c r="BI107" s="520">
        <f t="shared" ref="BI107:BI122" si="399">ROUND($F107*BG107,2)</f>
        <v>0</v>
      </c>
      <c r="BJ107" s="12"/>
      <c r="BK107" s="519">
        <f t="shared" si="374"/>
        <v>0</v>
      </c>
      <c r="BL107" s="520">
        <f t="shared" ref="BL107:BL122" si="400">ROUND($F107*BJ107,2)</f>
        <v>0</v>
      </c>
      <c r="BM107" s="12"/>
      <c r="BN107" s="519">
        <f t="shared" si="375"/>
        <v>0</v>
      </c>
      <c r="BO107" s="520">
        <f t="shared" ref="BO107:BO122" si="401">ROUND($F107*BM107,2)</f>
        <v>0</v>
      </c>
      <c r="BP107" s="490">
        <f t="shared" si="376"/>
        <v>1</v>
      </c>
      <c r="BQ107" s="534">
        <f t="shared" si="377"/>
        <v>3719.52</v>
      </c>
      <c r="BR107" s="542">
        <f t="shared" si="378"/>
        <v>0</v>
      </c>
      <c r="BT107" s="5"/>
      <c r="BU107" s="5"/>
      <c r="BV107" s="5"/>
    </row>
    <row r="108" spans="1:74" ht="25.5" hidden="1" outlineLevel="2" x14ac:dyDescent="0.25">
      <c r="A108" s="45" t="s">
        <v>229</v>
      </c>
      <c r="B108" s="209">
        <v>9817</v>
      </c>
      <c r="C108" s="22" t="s">
        <v>802</v>
      </c>
      <c r="D108" s="23" t="s">
        <v>22</v>
      </c>
      <c r="E108" s="12">
        <f>'05_M.R.R.E._C'!E13</f>
        <v>774</v>
      </c>
      <c r="F108" s="130">
        <v>12.41</v>
      </c>
      <c r="G108" s="544">
        <f t="shared" si="379"/>
        <v>9605.34</v>
      </c>
      <c r="H108" s="137"/>
      <c r="I108" s="519">
        <f t="shared" si="356"/>
        <v>0</v>
      </c>
      <c r="J108" s="520">
        <f t="shared" si="380"/>
        <v>0</v>
      </c>
      <c r="K108" s="137"/>
      <c r="L108" s="519">
        <f t="shared" si="357"/>
        <v>0</v>
      </c>
      <c r="M108" s="520">
        <f t="shared" si="381"/>
        <v>0</v>
      </c>
      <c r="N108" s="12"/>
      <c r="O108" s="519">
        <f t="shared" si="358"/>
        <v>0</v>
      </c>
      <c r="P108" s="520">
        <f t="shared" si="382"/>
        <v>0</v>
      </c>
      <c r="Q108" s="137"/>
      <c r="R108" s="519">
        <f t="shared" si="359"/>
        <v>0</v>
      </c>
      <c r="S108" s="520">
        <f t="shared" si="383"/>
        <v>0</v>
      </c>
      <c r="T108" s="137"/>
      <c r="U108" s="519">
        <f t="shared" si="360"/>
        <v>0</v>
      </c>
      <c r="V108" s="520">
        <f t="shared" si="384"/>
        <v>0</v>
      </c>
      <c r="W108" s="137">
        <f t="shared" si="385"/>
        <v>387</v>
      </c>
      <c r="X108" s="519">
        <f t="shared" si="361"/>
        <v>0.5</v>
      </c>
      <c r="Y108" s="520">
        <f t="shared" si="386"/>
        <v>4802.67</v>
      </c>
      <c r="Z108" s="137"/>
      <c r="AA108" s="519">
        <f t="shared" si="362"/>
        <v>0</v>
      </c>
      <c r="AB108" s="520">
        <f t="shared" si="387"/>
        <v>0</v>
      </c>
      <c r="AC108" s="137"/>
      <c r="AD108" s="519">
        <f t="shared" si="363"/>
        <v>0</v>
      </c>
      <c r="AE108" s="520">
        <f t="shared" si="388"/>
        <v>0</v>
      </c>
      <c r="AF108" s="137"/>
      <c r="AG108" s="519">
        <f t="shared" si="364"/>
        <v>0</v>
      </c>
      <c r="AH108" s="520">
        <f t="shared" si="389"/>
        <v>0</v>
      </c>
      <c r="AI108" s="137"/>
      <c r="AJ108" s="519">
        <f t="shared" si="365"/>
        <v>0</v>
      </c>
      <c r="AK108" s="520">
        <f t="shared" si="390"/>
        <v>0</v>
      </c>
      <c r="AL108" s="137"/>
      <c r="AM108" s="519">
        <f t="shared" si="366"/>
        <v>0</v>
      </c>
      <c r="AN108" s="520">
        <f t="shared" si="391"/>
        <v>0</v>
      </c>
      <c r="AO108" s="137">
        <f t="shared" si="392"/>
        <v>387</v>
      </c>
      <c r="AP108" s="519">
        <f t="shared" si="367"/>
        <v>0.5</v>
      </c>
      <c r="AQ108" s="520">
        <f t="shared" si="393"/>
        <v>4802.67</v>
      </c>
      <c r="AR108" s="137"/>
      <c r="AS108" s="519">
        <f t="shared" si="368"/>
        <v>0</v>
      </c>
      <c r="AT108" s="520">
        <f t="shared" si="394"/>
        <v>0</v>
      </c>
      <c r="AU108" s="137"/>
      <c r="AV108" s="519">
        <f t="shared" si="369"/>
        <v>0</v>
      </c>
      <c r="AW108" s="520">
        <f t="shared" si="395"/>
        <v>0</v>
      </c>
      <c r="AX108" s="137"/>
      <c r="AY108" s="519">
        <f t="shared" si="370"/>
        <v>0</v>
      </c>
      <c r="AZ108" s="520">
        <f t="shared" si="396"/>
        <v>0</v>
      </c>
      <c r="BA108" s="137"/>
      <c r="BB108" s="519">
        <f t="shared" si="371"/>
        <v>0</v>
      </c>
      <c r="BC108" s="520">
        <f t="shared" si="397"/>
        <v>0</v>
      </c>
      <c r="BD108" s="137"/>
      <c r="BE108" s="519">
        <f t="shared" si="372"/>
        <v>0</v>
      </c>
      <c r="BF108" s="520">
        <f t="shared" si="398"/>
        <v>0</v>
      </c>
      <c r="BG108" s="137"/>
      <c r="BH108" s="519">
        <f t="shared" si="373"/>
        <v>0</v>
      </c>
      <c r="BI108" s="520">
        <f t="shared" si="399"/>
        <v>0</v>
      </c>
      <c r="BJ108" s="137"/>
      <c r="BK108" s="519">
        <f t="shared" si="374"/>
        <v>0</v>
      </c>
      <c r="BL108" s="520">
        <f t="shared" si="400"/>
        <v>0</v>
      </c>
      <c r="BM108" s="137"/>
      <c r="BN108" s="519">
        <f t="shared" si="375"/>
        <v>0</v>
      </c>
      <c r="BO108" s="520">
        <f t="shared" si="401"/>
        <v>0</v>
      </c>
      <c r="BP108" s="490">
        <f t="shared" si="376"/>
        <v>1</v>
      </c>
      <c r="BQ108" s="534">
        <f t="shared" si="377"/>
        <v>9605.34</v>
      </c>
      <c r="BR108" s="542">
        <f t="shared" si="378"/>
        <v>0</v>
      </c>
      <c r="BT108" s="5"/>
      <c r="BU108" s="5"/>
      <c r="BV108" s="5"/>
    </row>
    <row r="109" spans="1:74" ht="25.5" hidden="1" outlineLevel="2" x14ac:dyDescent="0.25">
      <c r="A109" s="45" t="s">
        <v>230</v>
      </c>
      <c r="B109" s="209">
        <v>9818</v>
      </c>
      <c r="C109" s="22" t="s">
        <v>803</v>
      </c>
      <c r="D109" s="23" t="s">
        <v>22</v>
      </c>
      <c r="E109" s="12">
        <f>'05_M.R.R.E._C'!E14</f>
        <v>1200</v>
      </c>
      <c r="F109" s="130">
        <v>26.02</v>
      </c>
      <c r="G109" s="544">
        <f t="shared" si="379"/>
        <v>31224</v>
      </c>
      <c r="H109" s="137"/>
      <c r="I109" s="519">
        <f t="shared" si="356"/>
        <v>0</v>
      </c>
      <c r="J109" s="520">
        <f t="shared" si="380"/>
        <v>0</v>
      </c>
      <c r="K109" s="137"/>
      <c r="L109" s="519">
        <f t="shared" si="357"/>
        <v>0</v>
      </c>
      <c r="M109" s="520">
        <f t="shared" si="381"/>
        <v>0</v>
      </c>
      <c r="N109" s="12"/>
      <c r="O109" s="519">
        <f t="shared" si="358"/>
        <v>0</v>
      </c>
      <c r="P109" s="520">
        <f t="shared" si="382"/>
        <v>0</v>
      </c>
      <c r="Q109" s="137"/>
      <c r="R109" s="519">
        <f t="shared" si="359"/>
        <v>0</v>
      </c>
      <c r="S109" s="520">
        <f t="shared" si="383"/>
        <v>0</v>
      </c>
      <c r="T109" s="137"/>
      <c r="U109" s="519">
        <f t="shared" si="360"/>
        <v>0</v>
      </c>
      <c r="V109" s="520">
        <f t="shared" si="384"/>
        <v>0</v>
      </c>
      <c r="W109" s="137">
        <f t="shared" si="385"/>
        <v>600</v>
      </c>
      <c r="X109" s="519">
        <f t="shared" si="361"/>
        <v>0.5</v>
      </c>
      <c r="Y109" s="520">
        <f t="shared" si="386"/>
        <v>15612</v>
      </c>
      <c r="Z109" s="137"/>
      <c r="AA109" s="519">
        <f t="shared" si="362"/>
        <v>0</v>
      </c>
      <c r="AB109" s="520">
        <f t="shared" si="387"/>
        <v>0</v>
      </c>
      <c r="AC109" s="137"/>
      <c r="AD109" s="519">
        <f t="shared" si="363"/>
        <v>0</v>
      </c>
      <c r="AE109" s="520">
        <f t="shared" si="388"/>
        <v>0</v>
      </c>
      <c r="AF109" s="137"/>
      <c r="AG109" s="519">
        <f t="shared" si="364"/>
        <v>0</v>
      </c>
      <c r="AH109" s="520">
        <f t="shared" si="389"/>
        <v>0</v>
      </c>
      <c r="AI109" s="137"/>
      <c r="AJ109" s="519">
        <f t="shared" si="365"/>
        <v>0</v>
      </c>
      <c r="AK109" s="520">
        <f t="shared" si="390"/>
        <v>0</v>
      </c>
      <c r="AL109" s="137"/>
      <c r="AM109" s="519">
        <f t="shared" si="366"/>
        <v>0</v>
      </c>
      <c r="AN109" s="520">
        <f t="shared" si="391"/>
        <v>0</v>
      </c>
      <c r="AO109" s="137">
        <f t="shared" si="392"/>
        <v>600</v>
      </c>
      <c r="AP109" s="519">
        <f t="shared" si="367"/>
        <v>0.5</v>
      </c>
      <c r="AQ109" s="520">
        <f t="shared" si="393"/>
        <v>15612</v>
      </c>
      <c r="AR109" s="137"/>
      <c r="AS109" s="519">
        <f t="shared" si="368"/>
        <v>0</v>
      </c>
      <c r="AT109" s="520">
        <f t="shared" si="394"/>
        <v>0</v>
      </c>
      <c r="AU109" s="137"/>
      <c r="AV109" s="519">
        <f t="shared" si="369"/>
        <v>0</v>
      </c>
      <c r="AW109" s="520">
        <f t="shared" si="395"/>
        <v>0</v>
      </c>
      <c r="AX109" s="137"/>
      <c r="AY109" s="519">
        <f t="shared" si="370"/>
        <v>0</v>
      </c>
      <c r="AZ109" s="520">
        <f t="shared" si="396"/>
        <v>0</v>
      </c>
      <c r="BA109" s="137"/>
      <c r="BB109" s="519">
        <f t="shared" si="371"/>
        <v>0</v>
      </c>
      <c r="BC109" s="520">
        <f t="shared" si="397"/>
        <v>0</v>
      </c>
      <c r="BD109" s="137"/>
      <c r="BE109" s="519">
        <f t="shared" si="372"/>
        <v>0</v>
      </c>
      <c r="BF109" s="520">
        <f t="shared" si="398"/>
        <v>0</v>
      </c>
      <c r="BG109" s="137"/>
      <c r="BH109" s="519">
        <f t="shared" si="373"/>
        <v>0</v>
      </c>
      <c r="BI109" s="520">
        <f t="shared" si="399"/>
        <v>0</v>
      </c>
      <c r="BJ109" s="137"/>
      <c r="BK109" s="519">
        <f t="shared" si="374"/>
        <v>0</v>
      </c>
      <c r="BL109" s="520">
        <f t="shared" si="400"/>
        <v>0</v>
      </c>
      <c r="BM109" s="137"/>
      <c r="BN109" s="519">
        <f t="shared" si="375"/>
        <v>0</v>
      </c>
      <c r="BO109" s="520">
        <f t="shared" si="401"/>
        <v>0</v>
      </c>
      <c r="BP109" s="490">
        <f t="shared" si="376"/>
        <v>1</v>
      </c>
      <c r="BQ109" s="534">
        <f t="shared" si="377"/>
        <v>31224</v>
      </c>
      <c r="BR109" s="542">
        <f t="shared" si="378"/>
        <v>0</v>
      </c>
      <c r="BT109" s="5"/>
      <c r="BU109" s="5"/>
      <c r="BV109" s="5"/>
    </row>
    <row r="110" spans="1:74" ht="25.5" hidden="1" outlineLevel="2" x14ac:dyDescent="0.25">
      <c r="A110" s="45" t="s">
        <v>429</v>
      </c>
      <c r="B110" s="209">
        <v>9819</v>
      </c>
      <c r="C110" s="22" t="s">
        <v>844</v>
      </c>
      <c r="D110" s="23" t="s">
        <v>22</v>
      </c>
      <c r="E110" s="12">
        <f>'05_M.R.R.E._C'!E15</f>
        <v>96</v>
      </c>
      <c r="F110" s="130">
        <v>40.229999999999997</v>
      </c>
      <c r="G110" s="544">
        <f t="shared" si="379"/>
        <v>3862.08</v>
      </c>
      <c r="H110" s="12"/>
      <c r="I110" s="519">
        <f t="shared" si="356"/>
        <v>0</v>
      </c>
      <c r="J110" s="520">
        <f t="shared" si="380"/>
        <v>0</v>
      </c>
      <c r="K110" s="12"/>
      <c r="L110" s="519">
        <f t="shared" si="357"/>
        <v>0</v>
      </c>
      <c r="M110" s="520">
        <f t="shared" si="381"/>
        <v>0</v>
      </c>
      <c r="N110" s="12"/>
      <c r="O110" s="519">
        <f t="shared" si="358"/>
        <v>0</v>
      </c>
      <c r="P110" s="520">
        <f t="shared" si="382"/>
        <v>0</v>
      </c>
      <c r="Q110" s="12"/>
      <c r="R110" s="519">
        <f t="shared" si="359"/>
        <v>0</v>
      </c>
      <c r="S110" s="520">
        <f t="shared" si="383"/>
        <v>0</v>
      </c>
      <c r="T110" s="12"/>
      <c r="U110" s="519">
        <f t="shared" si="360"/>
        <v>0</v>
      </c>
      <c r="V110" s="520">
        <f t="shared" si="384"/>
        <v>0</v>
      </c>
      <c r="W110" s="12">
        <f t="shared" si="385"/>
        <v>48</v>
      </c>
      <c r="X110" s="519">
        <f t="shared" si="361"/>
        <v>0.5</v>
      </c>
      <c r="Y110" s="520">
        <f t="shared" si="386"/>
        <v>1931.04</v>
      </c>
      <c r="Z110" s="12"/>
      <c r="AA110" s="519">
        <f t="shared" si="362"/>
        <v>0</v>
      </c>
      <c r="AB110" s="520">
        <f t="shared" si="387"/>
        <v>0</v>
      </c>
      <c r="AC110" s="12"/>
      <c r="AD110" s="519">
        <f t="shared" si="363"/>
        <v>0</v>
      </c>
      <c r="AE110" s="520">
        <f t="shared" si="388"/>
        <v>0</v>
      </c>
      <c r="AF110" s="12"/>
      <c r="AG110" s="519">
        <f t="shared" si="364"/>
        <v>0</v>
      </c>
      <c r="AH110" s="520">
        <f t="shared" si="389"/>
        <v>0</v>
      </c>
      <c r="AI110" s="12"/>
      <c r="AJ110" s="519">
        <f t="shared" si="365"/>
        <v>0</v>
      </c>
      <c r="AK110" s="520">
        <f t="shared" si="390"/>
        <v>0</v>
      </c>
      <c r="AL110" s="12"/>
      <c r="AM110" s="519">
        <f t="shared" si="366"/>
        <v>0</v>
      </c>
      <c r="AN110" s="520">
        <f t="shared" si="391"/>
        <v>0</v>
      </c>
      <c r="AO110" s="12">
        <f t="shared" si="392"/>
        <v>48</v>
      </c>
      <c r="AP110" s="519">
        <f t="shared" si="367"/>
        <v>0.5</v>
      </c>
      <c r="AQ110" s="520">
        <f t="shared" si="393"/>
        <v>1931.04</v>
      </c>
      <c r="AR110" s="12"/>
      <c r="AS110" s="519">
        <f t="shared" si="368"/>
        <v>0</v>
      </c>
      <c r="AT110" s="520">
        <f t="shared" si="394"/>
        <v>0</v>
      </c>
      <c r="AU110" s="12"/>
      <c r="AV110" s="519">
        <f t="shared" si="369"/>
        <v>0</v>
      </c>
      <c r="AW110" s="520">
        <f t="shared" si="395"/>
        <v>0</v>
      </c>
      <c r="AX110" s="12"/>
      <c r="AY110" s="519">
        <f t="shared" si="370"/>
        <v>0</v>
      </c>
      <c r="AZ110" s="520">
        <f t="shared" si="396"/>
        <v>0</v>
      </c>
      <c r="BA110" s="12"/>
      <c r="BB110" s="519">
        <f t="shared" si="371"/>
        <v>0</v>
      </c>
      <c r="BC110" s="520">
        <f t="shared" si="397"/>
        <v>0</v>
      </c>
      <c r="BD110" s="12"/>
      <c r="BE110" s="519">
        <f t="shared" si="372"/>
        <v>0</v>
      </c>
      <c r="BF110" s="520">
        <f t="shared" si="398"/>
        <v>0</v>
      </c>
      <c r="BG110" s="12"/>
      <c r="BH110" s="519">
        <f t="shared" si="373"/>
        <v>0</v>
      </c>
      <c r="BI110" s="520">
        <f t="shared" si="399"/>
        <v>0</v>
      </c>
      <c r="BJ110" s="12"/>
      <c r="BK110" s="519">
        <f t="shared" si="374"/>
        <v>0</v>
      </c>
      <c r="BL110" s="520">
        <f t="shared" si="400"/>
        <v>0</v>
      </c>
      <c r="BM110" s="12"/>
      <c r="BN110" s="519">
        <f t="shared" si="375"/>
        <v>0</v>
      </c>
      <c r="BO110" s="520">
        <f t="shared" si="401"/>
        <v>0</v>
      </c>
      <c r="BP110" s="490">
        <f t="shared" si="376"/>
        <v>1</v>
      </c>
      <c r="BQ110" s="534">
        <f t="shared" si="377"/>
        <v>3862.08</v>
      </c>
      <c r="BR110" s="542">
        <f t="shared" si="378"/>
        <v>0</v>
      </c>
      <c r="BT110" s="5"/>
      <c r="BU110" s="5"/>
      <c r="BV110" s="5"/>
    </row>
    <row r="111" spans="1:74" ht="25.5" hidden="1" outlineLevel="2" x14ac:dyDescent="0.25">
      <c r="A111" s="45" t="s">
        <v>430</v>
      </c>
      <c r="B111" s="209">
        <v>9825</v>
      </c>
      <c r="C111" s="22" t="s">
        <v>804</v>
      </c>
      <c r="D111" s="23" t="s">
        <v>22</v>
      </c>
      <c r="E111" s="12">
        <f>'05_M.R.R.E._C'!E16</f>
        <v>630</v>
      </c>
      <c r="F111" s="130">
        <v>33.74</v>
      </c>
      <c r="G111" s="544">
        <f t="shared" si="379"/>
        <v>21256.2</v>
      </c>
      <c r="H111" s="33"/>
      <c r="I111" s="519">
        <f t="shared" si="356"/>
        <v>0</v>
      </c>
      <c r="J111" s="520">
        <f t="shared" si="380"/>
        <v>0</v>
      </c>
      <c r="K111" s="33"/>
      <c r="L111" s="519">
        <f t="shared" si="357"/>
        <v>0</v>
      </c>
      <c r="M111" s="520">
        <f t="shared" si="381"/>
        <v>0</v>
      </c>
      <c r="N111" s="12"/>
      <c r="O111" s="519">
        <f t="shared" si="358"/>
        <v>0</v>
      </c>
      <c r="P111" s="520">
        <f t="shared" si="382"/>
        <v>0</v>
      </c>
      <c r="Q111" s="33"/>
      <c r="R111" s="519">
        <f t="shared" si="359"/>
        <v>0</v>
      </c>
      <c r="S111" s="520">
        <f t="shared" si="383"/>
        <v>0</v>
      </c>
      <c r="T111" s="33"/>
      <c r="U111" s="519">
        <f t="shared" si="360"/>
        <v>0</v>
      </c>
      <c r="V111" s="520">
        <f t="shared" si="384"/>
        <v>0</v>
      </c>
      <c r="W111" s="33">
        <f t="shared" si="385"/>
        <v>315</v>
      </c>
      <c r="X111" s="519">
        <f t="shared" si="361"/>
        <v>0.5</v>
      </c>
      <c r="Y111" s="520">
        <f t="shared" si="386"/>
        <v>10628.1</v>
      </c>
      <c r="Z111" s="33"/>
      <c r="AA111" s="519">
        <f t="shared" si="362"/>
        <v>0</v>
      </c>
      <c r="AB111" s="520">
        <f t="shared" si="387"/>
        <v>0</v>
      </c>
      <c r="AC111" s="33"/>
      <c r="AD111" s="519">
        <f t="shared" si="363"/>
        <v>0</v>
      </c>
      <c r="AE111" s="520">
        <f t="shared" si="388"/>
        <v>0</v>
      </c>
      <c r="AF111" s="33"/>
      <c r="AG111" s="519">
        <f t="shared" si="364"/>
        <v>0</v>
      </c>
      <c r="AH111" s="520">
        <f t="shared" si="389"/>
        <v>0</v>
      </c>
      <c r="AI111" s="33"/>
      <c r="AJ111" s="519">
        <f t="shared" si="365"/>
        <v>0</v>
      </c>
      <c r="AK111" s="520">
        <f t="shared" si="390"/>
        <v>0</v>
      </c>
      <c r="AL111" s="33"/>
      <c r="AM111" s="519">
        <f t="shared" si="366"/>
        <v>0</v>
      </c>
      <c r="AN111" s="520">
        <f t="shared" si="391"/>
        <v>0</v>
      </c>
      <c r="AO111" s="33">
        <f t="shared" si="392"/>
        <v>315</v>
      </c>
      <c r="AP111" s="519">
        <f t="shared" si="367"/>
        <v>0.5</v>
      </c>
      <c r="AQ111" s="520">
        <f t="shared" si="393"/>
        <v>10628.1</v>
      </c>
      <c r="AR111" s="33"/>
      <c r="AS111" s="519">
        <f t="shared" si="368"/>
        <v>0</v>
      </c>
      <c r="AT111" s="520">
        <f t="shared" si="394"/>
        <v>0</v>
      </c>
      <c r="AU111" s="33"/>
      <c r="AV111" s="519">
        <f t="shared" si="369"/>
        <v>0</v>
      </c>
      <c r="AW111" s="520">
        <f t="shared" si="395"/>
        <v>0</v>
      </c>
      <c r="AX111" s="33"/>
      <c r="AY111" s="519">
        <f t="shared" si="370"/>
        <v>0</v>
      </c>
      <c r="AZ111" s="520">
        <f t="shared" si="396"/>
        <v>0</v>
      </c>
      <c r="BA111" s="33"/>
      <c r="BB111" s="519">
        <f t="shared" si="371"/>
        <v>0</v>
      </c>
      <c r="BC111" s="520">
        <f t="shared" si="397"/>
        <v>0</v>
      </c>
      <c r="BD111" s="33"/>
      <c r="BE111" s="519">
        <f t="shared" si="372"/>
        <v>0</v>
      </c>
      <c r="BF111" s="520">
        <f t="shared" si="398"/>
        <v>0</v>
      </c>
      <c r="BG111" s="33"/>
      <c r="BH111" s="519">
        <f t="shared" si="373"/>
        <v>0</v>
      </c>
      <c r="BI111" s="520">
        <f t="shared" si="399"/>
        <v>0</v>
      </c>
      <c r="BJ111" s="33"/>
      <c r="BK111" s="519">
        <f t="shared" si="374"/>
        <v>0</v>
      </c>
      <c r="BL111" s="520">
        <f t="shared" si="400"/>
        <v>0</v>
      </c>
      <c r="BM111" s="33"/>
      <c r="BN111" s="519">
        <f t="shared" si="375"/>
        <v>0</v>
      </c>
      <c r="BO111" s="520">
        <f t="shared" si="401"/>
        <v>0</v>
      </c>
      <c r="BP111" s="490">
        <f t="shared" si="376"/>
        <v>1</v>
      </c>
      <c r="BQ111" s="534">
        <f t="shared" si="377"/>
        <v>21256.2</v>
      </c>
      <c r="BR111" s="542">
        <f t="shared" si="378"/>
        <v>0</v>
      </c>
      <c r="BT111" s="5"/>
      <c r="BU111" s="5"/>
      <c r="BV111" s="5"/>
    </row>
    <row r="112" spans="1:74" hidden="1" outlineLevel="2" x14ac:dyDescent="0.25">
      <c r="A112" s="45" t="s">
        <v>231</v>
      </c>
      <c r="B112" s="209">
        <v>1827</v>
      </c>
      <c r="C112" s="22" t="s">
        <v>847</v>
      </c>
      <c r="D112" s="23" t="s">
        <v>24</v>
      </c>
      <c r="E112" s="12">
        <f>'05_M.R.R.E._C'!E17</f>
        <v>1</v>
      </c>
      <c r="F112" s="130">
        <v>57.32</v>
      </c>
      <c r="G112" s="544">
        <f t="shared" si="379"/>
        <v>57.32</v>
      </c>
      <c r="H112" s="137"/>
      <c r="I112" s="519">
        <f t="shared" si="356"/>
        <v>0</v>
      </c>
      <c r="J112" s="520">
        <f t="shared" si="380"/>
        <v>0</v>
      </c>
      <c r="K112" s="137"/>
      <c r="L112" s="519">
        <f t="shared" si="357"/>
        <v>0</v>
      </c>
      <c r="M112" s="520">
        <f t="shared" si="381"/>
        <v>0</v>
      </c>
      <c r="N112" s="12"/>
      <c r="O112" s="519">
        <f t="shared" si="358"/>
        <v>0</v>
      </c>
      <c r="P112" s="520">
        <f t="shared" si="382"/>
        <v>0</v>
      </c>
      <c r="Q112" s="137"/>
      <c r="R112" s="519">
        <f t="shared" si="359"/>
        <v>0</v>
      </c>
      <c r="S112" s="520">
        <f t="shared" si="383"/>
        <v>0</v>
      </c>
      <c r="T112" s="137"/>
      <c r="U112" s="519">
        <f t="shared" si="360"/>
        <v>0</v>
      </c>
      <c r="V112" s="520">
        <f t="shared" si="384"/>
        <v>0</v>
      </c>
      <c r="W112" s="137">
        <f t="shared" si="385"/>
        <v>0.5</v>
      </c>
      <c r="X112" s="519">
        <f t="shared" si="361"/>
        <v>0.5</v>
      </c>
      <c r="Y112" s="520">
        <f t="shared" si="386"/>
        <v>28.66</v>
      </c>
      <c r="Z112" s="137"/>
      <c r="AA112" s="519">
        <f t="shared" si="362"/>
        <v>0</v>
      </c>
      <c r="AB112" s="520">
        <f t="shared" si="387"/>
        <v>0</v>
      </c>
      <c r="AC112" s="137"/>
      <c r="AD112" s="519">
        <f t="shared" si="363"/>
        <v>0</v>
      </c>
      <c r="AE112" s="520">
        <f t="shared" si="388"/>
        <v>0</v>
      </c>
      <c r="AF112" s="137"/>
      <c r="AG112" s="519">
        <f t="shared" si="364"/>
        <v>0</v>
      </c>
      <c r="AH112" s="520">
        <f t="shared" si="389"/>
        <v>0</v>
      </c>
      <c r="AI112" s="137"/>
      <c r="AJ112" s="519">
        <f t="shared" si="365"/>
        <v>0</v>
      </c>
      <c r="AK112" s="520">
        <f t="shared" si="390"/>
        <v>0</v>
      </c>
      <c r="AL112" s="137"/>
      <c r="AM112" s="519">
        <f t="shared" si="366"/>
        <v>0</v>
      </c>
      <c r="AN112" s="520">
        <f t="shared" si="391"/>
        <v>0</v>
      </c>
      <c r="AO112" s="137">
        <f t="shared" si="392"/>
        <v>0.5</v>
      </c>
      <c r="AP112" s="519">
        <f t="shared" si="367"/>
        <v>0.5</v>
      </c>
      <c r="AQ112" s="520">
        <f t="shared" si="393"/>
        <v>28.66</v>
      </c>
      <c r="AR112" s="137"/>
      <c r="AS112" s="519">
        <f t="shared" si="368"/>
        <v>0</v>
      </c>
      <c r="AT112" s="520">
        <f t="shared" si="394"/>
        <v>0</v>
      </c>
      <c r="AU112" s="137"/>
      <c r="AV112" s="519">
        <f t="shared" si="369"/>
        <v>0</v>
      </c>
      <c r="AW112" s="520">
        <f t="shared" si="395"/>
        <v>0</v>
      </c>
      <c r="AX112" s="137"/>
      <c r="AY112" s="519">
        <f t="shared" si="370"/>
        <v>0</v>
      </c>
      <c r="AZ112" s="520">
        <f t="shared" si="396"/>
        <v>0</v>
      </c>
      <c r="BA112" s="137"/>
      <c r="BB112" s="519">
        <f t="shared" si="371"/>
        <v>0</v>
      </c>
      <c r="BC112" s="520">
        <f t="shared" si="397"/>
        <v>0</v>
      </c>
      <c r="BD112" s="137"/>
      <c r="BE112" s="519">
        <f t="shared" si="372"/>
        <v>0</v>
      </c>
      <c r="BF112" s="520">
        <f t="shared" si="398"/>
        <v>0</v>
      </c>
      <c r="BG112" s="137"/>
      <c r="BH112" s="519">
        <f t="shared" si="373"/>
        <v>0</v>
      </c>
      <c r="BI112" s="520">
        <f t="shared" si="399"/>
        <v>0</v>
      </c>
      <c r="BJ112" s="137"/>
      <c r="BK112" s="519">
        <f t="shared" si="374"/>
        <v>0</v>
      </c>
      <c r="BL112" s="520">
        <f t="shared" si="400"/>
        <v>0</v>
      </c>
      <c r="BM112" s="137"/>
      <c r="BN112" s="519">
        <f t="shared" si="375"/>
        <v>0</v>
      </c>
      <c r="BO112" s="520">
        <f t="shared" si="401"/>
        <v>0</v>
      </c>
      <c r="BP112" s="490">
        <f t="shared" si="376"/>
        <v>1</v>
      </c>
      <c r="BQ112" s="534">
        <f t="shared" si="377"/>
        <v>57.32</v>
      </c>
      <c r="BR112" s="542">
        <f t="shared" si="378"/>
        <v>0</v>
      </c>
      <c r="BT112" s="5"/>
      <c r="BU112" s="5"/>
      <c r="BV112" s="5"/>
    </row>
    <row r="113" spans="1:74" hidden="1" outlineLevel="2" x14ac:dyDescent="0.25">
      <c r="A113" s="45" t="s">
        <v>232</v>
      </c>
      <c r="B113" s="209" t="s">
        <v>848</v>
      </c>
      <c r="C113" s="22" t="s">
        <v>849</v>
      </c>
      <c r="D113" s="23" t="s">
        <v>24</v>
      </c>
      <c r="E113" s="12">
        <f>'05_M.R.R.E._C'!E18</f>
        <v>1</v>
      </c>
      <c r="F113" s="130">
        <v>57.36</v>
      </c>
      <c r="G113" s="544">
        <f t="shared" si="379"/>
        <v>57.36</v>
      </c>
      <c r="H113" s="12"/>
      <c r="I113" s="519">
        <f t="shared" si="356"/>
        <v>0</v>
      </c>
      <c r="J113" s="520">
        <f t="shared" si="380"/>
        <v>0</v>
      </c>
      <c r="K113" s="12"/>
      <c r="L113" s="519">
        <f t="shared" si="357"/>
        <v>0</v>
      </c>
      <c r="M113" s="520">
        <f t="shared" si="381"/>
        <v>0</v>
      </c>
      <c r="N113" s="12"/>
      <c r="O113" s="519">
        <f t="shared" si="358"/>
        <v>0</v>
      </c>
      <c r="P113" s="520">
        <f t="shared" si="382"/>
        <v>0</v>
      </c>
      <c r="Q113" s="12"/>
      <c r="R113" s="519">
        <f t="shared" si="359"/>
        <v>0</v>
      </c>
      <c r="S113" s="520">
        <f t="shared" si="383"/>
        <v>0</v>
      </c>
      <c r="T113" s="12"/>
      <c r="U113" s="519">
        <f t="shared" si="360"/>
        <v>0</v>
      </c>
      <c r="V113" s="520">
        <f t="shared" si="384"/>
        <v>0</v>
      </c>
      <c r="W113" s="12">
        <f t="shared" si="385"/>
        <v>0.5</v>
      </c>
      <c r="X113" s="519">
        <f t="shared" si="361"/>
        <v>0.5</v>
      </c>
      <c r="Y113" s="520">
        <f t="shared" si="386"/>
        <v>28.68</v>
      </c>
      <c r="Z113" s="12"/>
      <c r="AA113" s="519">
        <f t="shared" si="362"/>
        <v>0</v>
      </c>
      <c r="AB113" s="520">
        <f t="shared" si="387"/>
        <v>0</v>
      </c>
      <c r="AC113" s="12"/>
      <c r="AD113" s="519">
        <f t="shared" si="363"/>
        <v>0</v>
      </c>
      <c r="AE113" s="520">
        <f t="shared" si="388"/>
        <v>0</v>
      </c>
      <c r="AF113" s="12"/>
      <c r="AG113" s="519">
        <f t="shared" si="364"/>
        <v>0</v>
      </c>
      <c r="AH113" s="520">
        <f t="shared" si="389"/>
        <v>0</v>
      </c>
      <c r="AI113" s="12"/>
      <c r="AJ113" s="519">
        <f t="shared" si="365"/>
        <v>0</v>
      </c>
      <c r="AK113" s="520">
        <f t="shared" si="390"/>
        <v>0</v>
      </c>
      <c r="AL113" s="12"/>
      <c r="AM113" s="519">
        <f t="shared" si="366"/>
        <v>0</v>
      </c>
      <c r="AN113" s="520">
        <f t="shared" si="391"/>
        <v>0</v>
      </c>
      <c r="AO113" s="12">
        <f t="shared" si="392"/>
        <v>0.5</v>
      </c>
      <c r="AP113" s="519">
        <f t="shared" si="367"/>
        <v>0.5</v>
      </c>
      <c r="AQ113" s="520">
        <f t="shared" si="393"/>
        <v>28.68</v>
      </c>
      <c r="AR113" s="12"/>
      <c r="AS113" s="519">
        <f t="shared" si="368"/>
        <v>0</v>
      </c>
      <c r="AT113" s="520">
        <f t="shared" si="394"/>
        <v>0</v>
      </c>
      <c r="AU113" s="12"/>
      <c r="AV113" s="519">
        <f t="shared" si="369"/>
        <v>0</v>
      </c>
      <c r="AW113" s="520">
        <f t="shared" si="395"/>
        <v>0</v>
      </c>
      <c r="AX113" s="12"/>
      <c r="AY113" s="519">
        <f t="shared" si="370"/>
        <v>0</v>
      </c>
      <c r="AZ113" s="520">
        <f t="shared" si="396"/>
        <v>0</v>
      </c>
      <c r="BA113" s="12"/>
      <c r="BB113" s="519">
        <f t="shared" si="371"/>
        <v>0</v>
      </c>
      <c r="BC113" s="520">
        <f t="shared" si="397"/>
        <v>0</v>
      </c>
      <c r="BD113" s="12"/>
      <c r="BE113" s="519">
        <f t="shared" si="372"/>
        <v>0</v>
      </c>
      <c r="BF113" s="520">
        <f t="shared" si="398"/>
        <v>0</v>
      </c>
      <c r="BG113" s="12"/>
      <c r="BH113" s="519">
        <f t="shared" si="373"/>
        <v>0</v>
      </c>
      <c r="BI113" s="520">
        <f t="shared" si="399"/>
        <v>0</v>
      </c>
      <c r="BJ113" s="12"/>
      <c r="BK113" s="519">
        <f t="shared" si="374"/>
        <v>0</v>
      </c>
      <c r="BL113" s="520">
        <f t="shared" si="400"/>
        <v>0</v>
      </c>
      <c r="BM113" s="12"/>
      <c r="BN113" s="519">
        <f t="shared" si="375"/>
        <v>0</v>
      </c>
      <c r="BO113" s="520">
        <f t="shared" si="401"/>
        <v>0</v>
      </c>
      <c r="BP113" s="490">
        <f t="shared" si="376"/>
        <v>1</v>
      </c>
      <c r="BQ113" s="534">
        <f t="shared" si="377"/>
        <v>57.36</v>
      </c>
      <c r="BR113" s="542">
        <f t="shared" si="378"/>
        <v>0</v>
      </c>
      <c r="BT113" s="5"/>
      <c r="BU113" s="5"/>
      <c r="BV113" s="5"/>
    </row>
    <row r="114" spans="1:74" hidden="1" outlineLevel="2" x14ac:dyDescent="0.25">
      <c r="A114" s="45" t="s">
        <v>305</v>
      </c>
      <c r="B114" s="209">
        <v>1858</v>
      </c>
      <c r="C114" s="22" t="s">
        <v>758</v>
      </c>
      <c r="D114" s="23" t="s">
        <v>24</v>
      </c>
      <c r="E114" s="12">
        <f>'05_M.R.R.E._C'!E19</f>
        <v>589</v>
      </c>
      <c r="F114" s="130">
        <v>13.54</v>
      </c>
      <c r="G114" s="544">
        <f t="shared" si="379"/>
        <v>7975.06</v>
      </c>
      <c r="H114" s="137"/>
      <c r="I114" s="519">
        <f t="shared" si="356"/>
        <v>0</v>
      </c>
      <c r="J114" s="520">
        <f t="shared" si="380"/>
        <v>0</v>
      </c>
      <c r="K114" s="137"/>
      <c r="L114" s="519">
        <f t="shared" si="357"/>
        <v>0</v>
      </c>
      <c r="M114" s="520">
        <f t="shared" si="381"/>
        <v>0</v>
      </c>
      <c r="N114" s="12"/>
      <c r="O114" s="519">
        <f t="shared" si="358"/>
        <v>0</v>
      </c>
      <c r="P114" s="520">
        <f t="shared" si="382"/>
        <v>0</v>
      </c>
      <c r="Q114" s="137"/>
      <c r="R114" s="519">
        <f t="shared" si="359"/>
        <v>0</v>
      </c>
      <c r="S114" s="520">
        <f t="shared" si="383"/>
        <v>0</v>
      </c>
      <c r="T114" s="137"/>
      <c r="U114" s="519">
        <f t="shared" si="360"/>
        <v>0</v>
      </c>
      <c r="V114" s="520">
        <f t="shared" si="384"/>
        <v>0</v>
      </c>
      <c r="W114" s="137">
        <f t="shared" si="385"/>
        <v>294.5</v>
      </c>
      <c r="X114" s="519">
        <f t="shared" si="361"/>
        <v>0.5</v>
      </c>
      <c r="Y114" s="520">
        <f t="shared" si="386"/>
        <v>3987.53</v>
      </c>
      <c r="Z114" s="137"/>
      <c r="AA114" s="519">
        <f t="shared" si="362"/>
        <v>0</v>
      </c>
      <c r="AB114" s="520">
        <f t="shared" si="387"/>
        <v>0</v>
      </c>
      <c r="AC114" s="137"/>
      <c r="AD114" s="519">
        <f t="shared" si="363"/>
        <v>0</v>
      </c>
      <c r="AE114" s="520">
        <f t="shared" si="388"/>
        <v>0</v>
      </c>
      <c r="AF114" s="137"/>
      <c r="AG114" s="519">
        <f t="shared" si="364"/>
        <v>0</v>
      </c>
      <c r="AH114" s="520">
        <f t="shared" si="389"/>
        <v>0</v>
      </c>
      <c r="AI114" s="137"/>
      <c r="AJ114" s="519">
        <f t="shared" si="365"/>
        <v>0</v>
      </c>
      <c r="AK114" s="520">
        <f t="shared" si="390"/>
        <v>0</v>
      </c>
      <c r="AL114" s="137"/>
      <c r="AM114" s="519">
        <f t="shared" si="366"/>
        <v>0</v>
      </c>
      <c r="AN114" s="520">
        <f t="shared" si="391"/>
        <v>0</v>
      </c>
      <c r="AO114" s="137">
        <f t="shared" si="392"/>
        <v>294.5</v>
      </c>
      <c r="AP114" s="519">
        <f t="shared" si="367"/>
        <v>0.5</v>
      </c>
      <c r="AQ114" s="520">
        <f t="shared" si="393"/>
        <v>3987.53</v>
      </c>
      <c r="AR114" s="137"/>
      <c r="AS114" s="519">
        <f t="shared" si="368"/>
        <v>0</v>
      </c>
      <c r="AT114" s="520">
        <f t="shared" si="394"/>
        <v>0</v>
      </c>
      <c r="AU114" s="137"/>
      <c r="AV114" s="519">
        <f t="shared" si="369"/>
        <v>0</v>
      </c>
      <c r="AW114" s="520">
        <f t="shared" si="395"/>
        <v>0</v>
      </c>
      <c r="AX114" s="137"/>
      <c r="AY114" s="519">
        <f t="shared" si="370"/>
        <v>0</v>
      </c>
      <c r="AZ114" s="520">
        <f t="shared" si="396"/>
        <v>0</v>
      </c>
      <c r="BA114" s="137"/>
      <c r="BB114" s="519">
        <f t="shared" si="371"/>
        <v>0</v>
      </c>
      <c r="BC114" s="520">
        <f t="shared" si="397"/>
        <v>0</v>
      </c>
      <c r="BD114" s="137"/>
      <c r="BE114" s="519">
        <f t="shared" si="372"/>
        <v>0</v>
      </c>
      <c r="BF114" s="520">
        <f t="shared" si="398"/>
        <v>0</v>
      </c>
      <c r="BG114" s="137"/>
      <c r="BH114" s="519">
        <f t="shared" si="373"/>
        <v>0</v>
      </c>
      <c r="BI114" s="520">
        <f t="shared" si="399"/>
        <v>0</v>
      </c>
      <c r="BJ114" s="137"/>
      <c r="BK114" s="519">
        <f t="shared" si="374"/>
        <v>0</v>
      </c>
      <c r="BL114" s="520">
        <f t="shared" si="400"/>
        <v>0</v>
      </c>
      <c r="BM114" s="137"/>
      <c r="BN114" s="519">
        <f t="shared" si="375"/>
        <v>0</v>
      </c>
      <c r="BO114" s="520">
        <f t="shared" si="401"/>
        <v>0</v>
      </c>
      <c r="BP114" s="490">
        <f t="shared" si="376"/>
        <v>1</v>
      </c>
      <c r="BQ114" s="534">
        <f t="shared" si="377"/>
        <v>7975.06</v>
      </c>
      <c r="BR114" s="542">
        <f t="shared" si="378"/>
        <v>0</v>
      </c>
      <c r="BT114" s="5"/>
      <c r="BU114" s="5"/>
      <c r="BV114" s="5"/>
    </row>
    <row r="115" spans="1:74" ht="25.5" hidden="1" outlineLevel="2" x14ac:dyDescent="0.25">
      <c r="A115" s="45" t="s">
        <v>310</v>
      </c>
      <c r="B115" s="209">
        <v>20095</v>
      </c>
      <c r="C115" s="22" t="s">
        <v>759</v>
      </c>
      <c r="D115" s="23" t="s">
        <v>24</v>
      </c>
      <c r="E115" s="12">
        <f>'05_M.R.R.E._C'!E20</f>
        <v>589</v>
      </c>
      <c r="F115" s="130">
        <v>8.7200000000000006</v>
      </c>
      <c r="G115" s="544">
        <f t="shared" si="379"/>
        <v>5136.08</v>
      </c>
      <c r="H115" s="199"/>
      <c r="I115" s="519">
        <f t="shared" si="356"/>
        <v>0</v>
      </c>
      <c r="J115" s="520">
        <f t="shared" si="380"/>
        <v>0</v>
      </c>
      <c r="K115" s="199"/>
      <c r="L115" s="519">
        <f t="shared" si="357"/>
        <v>0</v>
      </c>
      <c r="M115" s="520">
        <f t="shared" si="381"/>
        <v>0</v>
      </c>
      <c r="N115" s="12"/>
      <c r="O115" s="519">
        <f t="shared" si="358"/>
        <v>0</v>
      </c>
      <c r="P115" s="520">
        <f t="shared" si="382"/>
        <v>0</v>
      </c>
      <c r="Q115" s="199"/>
      <c r="R115" s="519">
        <f t="shared" si="359"/>
        <v>0</v>
      </c>
      <c r="S115" s="520">
        <f t="shared" si="383"/>
        <v>0</v>
      </c>
      <c r="T115" s="199"/>
      <c r="U115" s="519">
        <f t="shared" si="360"/>
        <v>0</v>
      </c>
      <c r="V115" s="520">
        <f t="shared" si="384"/>
        <v>0</v>
      </c>
      <c r="W115" s="199">
        <f t="shared" si="385"/>
        <v>294.5</v>
      </c>
      <c r="X115" s="519">
        <f t="shared" si="361"/>
        <v>0.5</v>
      </c>
      <c r="Y115" s="520">
        <f t="shared" si="386"/>
        <v>2568.04</v>
      </c>
      <c r="Z115" s="199"/>
      <c r="AA115" s="519">
        <f t="shared" si="362"/>
        <v>0</v>
      </c>
      <c r="AB115" s="520">
        <f t="shared" si="387"/>
        <v>0</v>
      </c>
      <c r="AC115" s="199"/>
      <c r="AD115" s="519">
        <f t="shared" si="363"/>
        <v>0</v>
      </c>
      <c r="AE115" s="520">
        <f t="shared" si="388"/>
        <v>0</v>
      </c>
      <c r="AF115" s="199"/>
      <c r="AG115" s="519">
        <f t="shared" si="364"/>
        <v>0</v>
      </c>
      <c r="AH115" s="520">
        <f t="shared" si="389"/>
        <v>0</v>
      </c>
      <c r="AI115" s="199"/>
      <c r="AJ115" s="519">
        <f t="shared" si="365"/>
        <v>0</v>
      </c>
      <c r="AK115" s="520">
        <f t="shared" si="390"/>
        <v>0</v>
      </c>
      <c r="AL115" s="199"/>
      <c r="AM115" s="519">
        <f t="shared" si="366"/>
        <v>0</v>
      </c>
      <c r="AN115" s="520">
        <f t="shared" si="391"/>
        <v>0</v>
      </c>
      <c r="AO115" s="199">
        <f t="shared" si="392"/>
        <v>294.5</v>
      </c>
      <c r="AP115" s="519">
        <f t="shared" si="367"/>
        <v>0.5</v>
      </c>
      <c r="AQ115" s="520">
        <f t="shared" si="393"/>
        <v>2568.04</v>
      </c>
      <c r="AR115" s="199"/>
      <c r="AS115" s="519">
        <f t="shared" si="368"/>
        <v>0</v>
      </c>
      <c r="AT115" s="520">
        <f t="shared" si="394"/>
        <v>0</v>
      </c>
      <c r="AU115" s="199"/>
      <c r="AV115" s="519">
        <f t="shared" si="369"/>
        <v>0</v>
      </c>
      <c r="AW115" s="520">
        <f t="shared" si="395"/>
        <v>0</v>
      </c>
      <c r="AX115" s="199"/>
      <c r="AY115" s="519">
        <f t="shared" si="370"/>
        <v>0</v>
      </c>
      <c r="AZ115" s="520">
        <f t="shared" si="396"/>
        <v>0</v>
      </c>
      <c r="BA115" s="199"/>
      <c r="BB115" s="519">
        <f t="shared" si="371"/>
        <v>0</v>
      </c>
      <c r="BC115" s="520">
        <f t="shared" si="397"/>
        <v>0</v>
      </c>
      <c r="BD115" s="199"/>
      <c r="BE115" s="519">
        <f t="shared" si="372"/>
        <v>0</v>
      </c>
      <c r="BF115" s="520">
        <f t="shared" si="398"/>
        <v>0</v>
      </c>
      <c r="BG115" s="199"/>
      <c r="BH115" s="519">
        <f t="shared" si="373"/>
        <v>0</v>
      </c>
      <c r="BI115" s="520">
        <f t="shared" si="399"/>
        <v>0</v>
      </c>
      <c r="BJ115" s="199"/>
      <c r="BK115" s="519">
        <f t="shared" si="374"/>
        <v>0</v>
      </c>
      <c r="BL115" s="520">
        <f t="shared" si="400"/>
        <v>0</v>
      </c>
      <c r="BM115" s="199"/>
      <c r="BN115" s="519">
        <f t="shared" si="375"/>
        <v>0</v>
      </c>
      <c r="BO115" s="520">
        <f t="shared" si="401"/>
        <v>0</v>
      </c>
      <c r="BP115" s="490">
        <f t="shared" si="376"/>
        <v>1</v>
      </c>
      <c r="BQ115" s="534">
        <f t="shared" si="377"/>
        <v>5136.08</v>
      </c>
      <c r="BR115" s="542">
        <f t="shared" si="378"/>
        <v>0</v>
      </c>
      <c r="BT115" s="5"/>
      <c r="BU115" s="5"/>
      <c r="BV115" s="5"/>
    </row>
    <row r="116" spans="1:74" s="198" customFormat="1" ht="25.5" hidden="1" outlineLevel="2" x14ac:dyDescent="0.25">
      <c r="A116" s="45" t="s">
        <v>431</v>
      </c>
      <c r="B116" s="209">
        <v>6106</v>
      </c>
      <c r="C116" s="22" t="s">
        <v>845</v>
      </c>
      <c r="D116" s="23" t="s">
        <v>24</v>
      </c>
      <c r="E116" s="12">
        <f>'05_M.R.R.E._C'!E21</f>
        <v>589</v>
      </c>
      <c r="F116" s="130">
        <v>23.64</v>
      </c>
      <c r="G116" s="544">
        <f t="shared" si="379"/>
        <v>13923.96</v>
      </c>
      <c r="H116" s="12"/>
      <c r="I116" s="519">
        <f t="shared" si="356"/>
        <v>0</v>
      </c>
      <c r="J116" s="520">
        <f t="shared" si="380"/>
        <v>0</v>
      </c>
      <c r="K116" s="12"/>
      <c r="L116" s="519">
        <f t="shared" si="357"/>
        <v>0</v>
      </c>
      <c r="M116" s="520">
        <f t="shared" si="381"/>
        <v>0</v>
      </c>
      <c r="N116" s="12"/>
      <c r="O116" s="519">
        <f t="shared" si="358"/>
        <v>0</v>
      </c>
      <c r="P116" s="520">
        <f t="shared" si="382"/>
        <v>0</v>
      </c>
      <c r="Q116" s="12"/>
      <c r="R116" s="519">
        <f t="shared" si="359"/>
        <v>0</v>
      </c>
      <c r="S116" s="520">
        <f t="shared" si="383"/>
        <v>0</v>
      </c>
      <c r="T116" s="12"/>
      <c r="U116" s="519">
        <f t="shared" si="360"/>
        <v>0</v>
      </c>
      <c r="V116" s="520">
        <f t="shared" si="384"/>
        <v>0</v>
      </c>
      <c r="W116" s="12">
        <f t="shared" si="385"/>
        <v>294.5</v>
      </c>
      <c r="X116" s="519">
        <f t="shared" si="361"/>
        <v>0.5</v>
      </c>
      <c r="Y116" s="520">
        <f t="shared" si="386"/>
        <v>6961.98</v>
      </c>
      <c r="Z116" s="12"/>
      <c r="AA116" s="519">
        <f t="shared" si="362"/>
        <v>0</v>
      </c>
      <c r="AB116" s="520">
        <f t="shared" si="387"/>
        <v>0</v>
      </c>
      <c r="AC116" s="12"/>
      <c r="AD116" s="519">
        <f t="shared" si="363"/>
        <v>0</v>
      </c>
      <c r="AE116" s="520">
        <f t="shared" si="388"/>
        <v>0</v>
      </c>
      <c r="AF116" s="12"/>
      <c r="AG116" s="519">
        <f t="shared" si="364"/>
        <v>0</v>
      </c>
      <c r="AH116" s="520">
        <f t="shared" si="389"/>
        <v>0</v>
      </c>
      <c r="AI116" s="12"/>
      <c r="AJ116" s="519">
        <f t="shared" si="365"/>
        <v>0</v>
      </c>
      <c r="AK116" s="520">
        <f t="shared" si="390"/>
        <v>0</v>
      </c>
      <c r="AL116" s="12"/>
      <c r="AM116" s="519">
        <f t="shared" si="366"/>
        <v>0</v>
      </c>
      <c r="AN116" s="520">
        <f t="shared" si="391"/>
        <v>0</v>
      </c>
      <c r="AO116" s="12">
        <f t="shared" si="392"/>
        <v>294.5</v>
      </c>
      <c r="AP116" s="519">
        <f t="shared" si="367"/>
        <v>0.5</v>
      </c>
      <c r="AQ116" s="520">
        <f t="shared" si="393"/>
        <v>6961.98</v>
      </c>
      <c r="AR116" s="12"/>
      <c r="AS116" s="519">
        <f t="shared" si="368"/>
        <v>0</v>
      </c>
      <c r="AT116" s="520">
        <f t="shared" si="394"/>
        <v>0</v>
      </c>
      <c r="AU116" s="12"/>
      <c r="AV116" s="519">
        <f t="shared" si="369"/>
        <v>0</v>
      </c>
      <c r="AW116" s="520">
        <f t="shared" si="395"/>
        <v>0</v>
      </c>
      <c r="AX116" s="12"/>
      <c r="AY116" s="519">
        <f t="shared" si="370"/>
        <v>0</v>
      </c>
      <c r="AZ116" s="520">
        <f t="shared" si="396"/>
        <v>0</v>
      </c>
      <c r="BA116" s="12"/>
      <c r="BB116" s="519">
        <f t="shared" si="371"/>
        <v>0</v>
      </c>
      <c r="BC116" s="520">
        <f t="shared" si="397"/>
        <v>0</v>
      </c>
      <c r="BD116" s="12"/>
      <c r="BE116" s="519">
        <f t="shared" si="372"/>
        <v>0</v>
      </c>
      <c r="BF116" s="520">
        <f t="shared" si="398"/>
        <v>0</v>
      </c>
      <c r="BG116" s="12"/>
      <c r="BH116" s="519">
        <f t="shared" si="373"/>
        <v>0</v>
      </c>
      <c r="BI116" s="520">
        <f t="shared" si="399"/>
        <v>0</v>
      </c>
      <c r="BJ116" s="12"/>
      <c r="BK116" s="519">
        <f t="shared" si="374"/>
        <v>0</v>
      </c>
      <c r="BL116" s="520">
        <f t="shared" si="400"/>
        <v>0</v>
      </c>
      <c r="BM116" s="12"/>
      <c r="BN116" s="519">
        <f t="shared" si="375"/>
        <v>0</v>
      </c>
      <c r="BO116" s="520">
        <f t="shared" si="401"/>
        <v>0</v>
      </c>
      <c r="BP116" s="490">
        <f t="shared" si="376"/>
        <v>1</v>
      </c>
      <c r="BQ116" s="534">
        <f t="shared" si="377"/>
        <v>13923.96</v>
      </c>
      <c r="BR116" s="542">
        <f t="shared" si="378"/>
        <v>0</v>
      </c>
      <c r="BT116" s="200"/>
    </row>
    <row r="117" spans="1:74" s="198" customFormat="1" ht="25.5" hidden="1" outlineLevel="2" x14ac:dyDescent="0.25">
      <c r="A117" s="45" t="s">
        <v>432</v>
      </c>
      <c r="B117" s="209" t="s">
        <v>856</v>
      </c>
      <c r="C117" s="22" t="s">
        <v>857</v>
      </c>
      <c r="D117" s="23" t="s">
        <v>24</v>
      </c>
      <c r="E117" s="12">
        <f>'05_M.R.R.E._C'!E22</f>
        <v>3</v>
      </c>
      <c r="F117" s="130">
        <v>102.19</v>
      </c>
      <c r="G117" s="544">
        <f t="shared" si="379"/>
        <v>306.57</v>
      </c>
      <c r="H117" s="12"/>
      <c r="I117" s="519">
        <f t="shared" si="356"/>
        <v>0</v>
      </c>
      <c r="J117" s="520">
        <f t="shared" si="380"/>
        <v>0</v>
      </c>
      <c r="K117" s="12"/>
      <c r="L117" s="519">
        <f t="shared" si="357"/>
        <v>0</v>
      </c>
      <c r="M117" s="520">
        <f t="shared" si="381"/>
        <v>0</v>
      </c>
      <c r="N117" s="12"/>
      <c r="O117" s="519">
        <f t="shared" si="358"/>
        <v>0</v>
      </c>
      <c r="P117" s="520">
        <f t="shared" si="382"/>
        <v>0</v>
      </c>
      <c r="Q117" s="12"/>
      <c r="R117" s="519">
        <f t="shared" si="359"/>
        <v>0</v>
      </c>
      <c r="S117" s="520">
        <f t="shared" si="383"/>
        <v>0</v>
      </c>
      <c r="T117" s="12"/>
      <c r="U117" s="519">
        <f t="shared" si="360"/>
        <v>0</v>
      </c>
      <c r="V117" s="520">
        <f t="shared" si="384"/>
        <v>0</v>
      </c>
      <c r="W117" s="12">
        <f t="shared" si="385"/>
        <v>1.5</v>
      </c>
      <c r="X117" s="519">
        <f t="shared" si="361"/>
        <v>0.50001600000000002</v>
      </c>
      <c r="Y117" s="520">
        <f t="shared" si="386"/>
        <v>153.29</v>
      </c>
      <c r="Z117" s="12"/>
      <c r="AA117" s="519">
        <f t="shared" si="362"/>
        <v>0</v>
      </c>
      <c r="AB117" s="520">
        <f t="shared" si="387"/>
        <v>0</v>
      </c>
      <c r="AC117" s="12"/>
      <c r="AD117" s="519">
        <f t="shared" si="363"/>
        <v>0</v>
      </c>
      <c r="AE117" s="520">
        <f t="shared" si="388"/>
        <v>0</v>
      </c>
      <c r="AF117" s="12"/>
      <c r="AG117" s="519">
        <f t="shared" si="364"/>
        <v>0</v>
      </c>
      <c r="AH117" s="520">
        <f t="shared" si="389"/>
        <v>0</v>
      </c>
      <c r="AI117" s="12"/>
      <c r="AJ117" s="519">
        <f t="shared" si="365"/>
        <v>0</v>
      </c>
      <c r="AK117" s="520">
        <f t="shared" si="390"/>
        <v>0</v>
      </c>
      <c r="AL117" s="12"/>
      <c r="AM117" s="519">
        <f t="shared" si="366"/>
        <v>0</v>
      </c>
      <c r="AN117" s="520">
        <f t="shared" si="391"/>
        <v>0</v>
      </c>
      <c r="AO117" s="12">
        <f t="shared" si="392"/>
        <v>1.5</v>
      </c>
      <c r="AP117" s="519">
        <f t="shared" si="367"/>
        <v>0.50001600000000002</v>
      </c>
      <c r="AQ117" s="520">
        <f t="shared" si="393"/>
        <v>153.29</v>
      </c>
      <c r="AR117" s="12"/>
      <c r="AS117" s="519">
        <f t="shared" si="368"/>
        <v>0</v>
      </c>
      <c r="AT117" s="520">
        <f t="shared" si="394"/>
        <v>0</v>
      </c>
      <c r="AU117" s="12"/>
      <c r="AV117" s="519">
        <f t="shared" si="369"/>
        <v>0</v>
      </c>
      <c r="AW117" s="520">
        <f t="shared" si="395"/>
        <v>0</v>
      </c>
      <c r="AX117" s="12"/>
      <c r="AY117" s="519">
        <f t="shared" si="370"/>
        <v>0</v>
      </c>
      <c r="AZ117" s="520">
        <f t="shared" si="396"/>
        <v>0</v>
      </c>
      <c r="BA117" s="12"/>
      <c r="BB117" s="519">
        <f t="shared" si="371"/>
        <v>0</v>
      </c>
      <c r="BC117" s="520">
        <f t="shared" si="397"/>
        <v>0</v>
      </c>
      <c r="BD117" s="12"/>
      <c r="BE117" s="519">
        <f t="shared" si="372"/>
        <v>0</v>
      </c>
      <c r="BF117" s="520">
        <f t="shared" si="398"/>
        <v>0</v>
      </c>
      <c r="BG117" s="12"/>
      <c r="BH117" s="519">
        <f t="shared" si="373"/>
        <v>0</v>
      </c>
      <c r="BI117" s="520">
        <f t="shared" si="399"/>
        <v>0</v>
      </c>
      <c r="BJ117" s="12"/>
      <c r="BK117" s="519">
        <f t="shared" si="374"/>
        <v>0</v>
      </c>
      <c r="BL117" s="520">
        <f t="shared" si="400"/>
        <v>0</v>
      </c>
      <c r="BM117" s="12"/>
      <c r="BN117" s="519">
        <f t="shared" si="375"/>
        <v>0</v>
      </c>
      <c r="BO117" s="520">
        <f t="shared" si="401"/>
        <v>0</v>
      </c>
      <c r="BP117" s="490">
        <f t="shared" si="376"/>
        <v>1</v>
      </c>
      <c r="BQ117" s="534">
        <f t="shared" si="377"/>
        <v>306.58</v>
      </c>
      <c r="BR117" s="542">
        <f t="shared" si="378"/>
        <v>9.9999999999909051E-3</v>
      </c>
      <c r="BT117" s="200"/>
    </row>
    <row r="118" spans="1:74" s="198" customFormat="1" ht="25.5" hidden="1" outlineLevel="2" x14ac:dyDescent="0.25">
      <c r="A118" s="45" t="s">
        <v>1007</v>
      </c>
      <c r="B118" s="209" t="s">
        <v>850</v>
      </c>
      <c r="C118" s="22" t="s">
        <v>851</v>
      </c>
      <c r="D118" s="23" t="s">
        <v>24</v>
      </c>
      <c r="E118" s="12">
        <f>'05_M.R.R.E._C'!E23</f>
        <v>1</v>
      </c>
      <c r="F118" s="130">
        <v>93.02</v>
      </c>
      <c r="G118" s="544">
        <f t="shared" si="379"/>
        <v>93.02</v>
      </c>
      <c r="H118" s="12"/>
      <c r="I118" s="519">
        <f t="shared" si="356"/>
        <v>0</v>
      </c>
      <c r="J118" s="520">
        <f t="shared" si="380"/>
        <v>0</v>
      </c>
      <c r="K118" s="12"/>
      <c r="L118" s="519">
        <f t="shared" si="357"/>
        <v>0</v>
      </c>
      <c r="M118" s="520">
        <f t="shared" si="381"/>
        <v>0</v>
      </c>
      <c r="N118" s="12"/>
      <c r="O118" s="519">
        <f t="shared" si="358"/>
        <v>0</v>
      </c>
      <c r="P118" s="520">
        <f t="shared" si="382"/>
        <v>0</v>
      </c>
      <c r="Q118" s="12"/>
      <c r="R118" s="519">
        <f t="shared" si="359"/>
        <v>0</v>
      </c>
      <c r="S118" s="520">
        <f t="shared" si="383"/>
        <v>0</v>
      </c>
      <c r="T118" s="12"/>
      <c r="U118" s="519">
        <f t="shared" si="360"/>
        <v>0</v>
      </c>
      <c r="V118" s="520">
        <f t="shared" si="384"/>
        <v>0</v>
      </c>
      <c r="W118" s="12">
        <f t="shared" si="385"/>
        <v>0.5</v>
      </c>
      <c r="X118" s="519">
        <f t="shared" si="361"/>
        <v>0.5</v>
      </c>
      <c r="Y118" s="520">
        <f t="shared" si="386"/>
        <v>46.51</v>
      </c>
      <c r="Z118" s="12"/>
      <c r="AA118" s="519">
        <f t="shared" si="362"/>
        <v>0</v>
      </c>
      <c r="AB118" s="520">
        <f t="shared" si="387"/>
        <v>0</v>
      </c>
      <c r="AC118" s="12"/>
      <c r="AD118" s="519">
        <f t="shared" si="363"/>
        <v>0</v>
      </c>
      <c r="AE118" s="520">
        <f t="shared" si="388"/>
        <v>0</v>
      </c>
      <c r="AF118" s="12"/>
      <c r="AG118" s="519">
        <f t="shared" si="364"/>
        <v>0</v>
      </c>
      <c r="AH118" s="520">
        <f t="shared" si="389"/>
        <v>0</v>
      </c>
      <c r="AI118" s="12"/>
      <c r="AJ118" s="519">
        <f t="shared" si="365"/>
        <v>0</v>
      </c>
      <c r="AK118" s="520">
        <f t="shared" si="390"/>
        <v>0</v>
      </c>
      <c r="AL118" s="12"/>
      <c r="AM118" s="519">
        <f t="shared" si="366"/>
        <v>0</v>
      </c>
      <c r="AN118" s="520">
        <f t="shared" si="391"/>
        <v>0</v>
      </c>
      <c r="AO118" s="12">
        <f t="shared" si="392"/>
        <v>0.5</v>
      </c>
      <c r="AP118" s="519">
        <f t="shared" si="367"/>
        <v>0.5</v>
      </c>
      <c r="AQ118" s="520">
        <f t="shared" si="393"/>
        <v>46.51</v>
      </c>
      <c r="AR118" s="12"/>
      <c r="AS118" s="519">
        <f t="shared" si="368"/>
        <v>0</v>
      </c>
      <c r="AT118" s="520">
        <f t="shared" si="394"/>
        <v>0</v>
      </c>
      <c r="AU118" s="12"/>
      <c r="AV118" s="519">
        <f t="shared" si="369"/>
        <v>0</v>
      </c>
      <c r="AW118" s="520">
        <f t="shared" si="395"/>
        <v>0</v>
      </c>
      <c r="AX118" s="12"/>
      <c r="AY118" s="519">
        <f t="shared" si="370"/>
        <v>0</v>
      </c>
      <c r="AZ118" s="520">
        <f t="shared" si="396"/>
        <v>0</v>
      </c>
      <c r="BA118" s="12"/>
      <c r="BB118" s="519">
        <f t="shared" si="371"/>
        <v>0</v>
      </c>
      <c r="BC118" s="520">
        <f t="shared" si="397"/>
        <v>0</v>
      </c>
      <c r="BD118" s="12"/>
      <c r="BE118" s="519">
        <f t="shared" si="372"/>
        <v>0</v>
      </c>
      <c r="BF118" s="520">
        <f t="shared" si="398"/>
        <v>0</v>
      </c>
      <c r="BG118" s="12"/>
      <c r="BH118" s="519">
        <f t="shared" si="373"/>
        <v>0</v>
      </c>
      <c r="BI118" s="520">
        <f t="shared" si="399"/>
        <v>0</v>
      </c>
      <c r="BJ118" s="12"/>
      <c r="BK118" s="519">
        <f t="shared" si="374"/>
        <v>0</v>
      </c>
      <c r="BL118" s="520">
        <f t="shared" si="400"/>
        <v>0</v>
      </c>
      <c r="BM118" s="12"/>
      <c r="BN118" s="519">
        <f t="shared" si="375"/>
        <v>0</v>
      </c>
      <c r="BO118" s="520">
        <f t="shared" si="401"/>
        <v>0</v>
      </c>
      <c r="BP118" s="490">
        <f t="shared" si="376"/>
        <v>1</v>
      </c>
      <c r="BQ118" s="534">
        <f t="shared" si="377"/>
        <v>93.02</v>
      </c>
      <c r="BR118" s="542">
        <f t="shared" si="378"/>
        <v>0</v>
      </c>
      <c r="BT118" s="200"/>
    </row>
    <row r="119" spans="1:74" s="198" customFormat="1" ht="25.5" hidden="1" outlineLevel="2" x14ac:dyDescent="0.25">
      <c r="A119" s="45" t="s">
        <v>1008</v>
      </c>
      <c r="B119" s="209" t="s">
        <v>852</v>
      </c>
      <c r="C119" s="22" t="s">
        <v>853</v>
      </c>
      <c r="D119" s="23" t="s">
        <v>24</v>
      </c>
      <c r="E119" s="12">
        <f>'05_M.R.R.E._C'!E24</f>
        <v>1</v>
      </c>
      <c r="F119" s="130">
        <v>110.23</v>
      </c>
      <c r="G119" s="544">
        <f t="shared" si="379"/>
        <v>110.23</v>
      </c>
      <c r="H119" s="208"/>
      <c r="I119" s="519">
        <f t="shared" si="356"/>
        <v>0</v>
      </c>
      <c r="J119" s="520">
        <f t="shared" si="380"/>
        <v>0</v>
      </c>
      <c r="K119" s="208"/>
      <c r="L119" s="519">
        <f t="shared" si="357"/>
        <v>0</v>
      </c>
      <c r="M119" s="520">
        <f t="shared" si="381"/>
        <v>0</v>
      </c>
      <c r="N119" s="12"/>
      <c r="O119" s="519">
        <f t="shared" si="358"/>
        <v>0</v>
      </c>
      <c r="P119" s="520">
        <f t="shared" si="382"/>
        <v>0</v>
      </c>
      <c r="Q119" s="208"/>
      <c r="R119" s="519">
        <f t="shared" si="359"/>
        <v>0</v>
      </c>
      <c r="S119" s="520">
        <f t="shared" si="383"/>
        <v>0</v>
      </c>
      <c r="T119" s="208"/>
      <c r="U119" s="519">
        <f t="shared" si="360"/>
        <v>0</v>
      </c>
      <c r="V119" s="520">
        <f t="shared" si="384"/>
        <v>0</v>
      </c>
      <c r="W119" s="208">
        <f t="shared" si="385"/>
        <v>0.5</v>
      </c>
      <c r="X119" s="519">
        <f t="shared" si="361"/>
        <v>0.50004499999999996</v>
      </c>
      <c r="Y119" s="520">
        <f t="shared" si="386"/>
        <v>55.12</v>
      </c>
      <c r="Z119" s="208"/>
      <c r="AA119" s="519">
        <f t="shared" si="362"/>
        <v>0</v>
      </c>
      <c r="AB119" s="520">
        <f t="shared" si="387"/>
        <v>0</v>
      </c>
      <c r="AC119" s="208"/>
      <c r="AD119" s="519">
        <f t="shared" si="363"/>
        <v>0</v>
      </c>
      <c r="AE119" s="520">
        <f t="shared" si="388"/>
        <v>0</v>
      </c>
      <c r="AF119" s="208"/>
      <c r="AG119" s="519">
        <f t="shared" si="364"/>
        <v>0</v>
      </c>
      <c r="AH119" s="520">
        <f t="shared" si="389"/>
        <v>0</v>
      </c>
      <c r="AI119" s="208"/>
      <c r="AJ119" s="519">
        <f t="shared" si="365"/>
        <v>0</v>
      </c>
      <c r="AK119" s="520">
        <f t="shared" si="390"/>
        <v>0</v>
      </c>
      <c r="AL119" s="208"/>
      <c r="AM119" s="519">
        <f t="shared" si="366"/>
        <v>0</v>
      </c>
      <c r="AN119" s="520">
        <f t="shared" si="391"/>
        <v>0</v>
      </c>
      <c r="AO119" s="208">
        <f t="shared" si="392"/>
        <v>0.5</v>
      </c>
      <c r="AP119" s="519">
        <f t="shared" si="367"/>
        <v>0.50004499999999996</v>
      </c>
      <c r="AQ119" s="520">
        <f t="shared" si="393"/>
        <v>55.12</v>
      </c>
      <c r="AR119" s="208"/>
      <c r="AS119" s="519">
        <f t="shared" si="368"/>
        <v>0</v>
      </c>
      <c r="AT119" s="520">
        <f t="shared" si="394"/>
        <v>0</v>
      </c>
      <c r="AU119" s="208"/>
      <c r="AV119" s="519">
        <f t="shared" si="369"/>
        <v>0</v>
      </c>
      <c r="AW119" s="520">
        <f t="shared" si="395"/>
        <v>0</v>
      </c>
      <c r="AX119" s="208"/>
      <c r="AY119" s="519">
        <f t="shared" si="370"/>
        <v>0</v>
      </c>
      <c r="AZ119" s="520">
        <f t="shared" si="396"/>
        <v>0</v>
      </c>
      <c r="BA119" s="208"/>
      <c r="BB119" s="519">
        <f t="shared" si="371"/>
        <v>0</v>
      </c>
      <c r="BC119" s="520">
        <f t="shared" si="397"/>
        <v>0</v>
      </c>
      <c r="BD119" s="208"/>
      <c r="BE119" s="519">
        <f t="shared" si="372"/>
        <v>0</v>
      </c>
      <c r="BF119" s="520">
        <f t="shared" si="398"/>
        <v>0</v>
      </c>
      <c r="BG119" s="208"/>
      <c r="BH119" s="519">
        <f t="shared" si="373"/>
        <v>0</v>
      </c>
      <c r="BI119" s="520">
        <f t="shared" si="399"/>
        <v>0</v>
      </c>
      <c r="BJ119" s="208"/>
      <c r="BK119" s="519">
        <f t="shared" si="374"/>
        <v>0</v>
      </c>
      <c r="BL119" s="520">
        <f t="shared" si="400"/>
        <v>0</v>
      </c>
      <c r="BM119" s="208"/>
      <c r="BN119" s="519">
        <f t="shared" si="375"/>
        <v>0</v>
      </c>
      <c r="BO119" s="520">
        <f t="shared" si="401"/>
        <v>0</v>
      </c>
      <c r="BP119" s="490">
        <f t="shared" si="376"/>
        <v>1.0001</v>
      </c>
      <c r="BQ119" s="534">
        <f t="shared" si="377"/>
        <v>110.24</v>
      </c>
      <c r="BR119" s="542">
        <f t="shared" si="378"/>
        <v>9.9999999999909051E-3</v>
      </c>
      <c r="BT119" s="5"/>
    </row>
    <row r="120" spans="1:74" hidden="1" outlineLevel="2" x14ac:dyDescent="0.25">
      <c r="A120" s="45" t="s">
        <v>1009</v>
      </c>
      <c r="B120" s="209" t="s">
        <v>736</v>
      </c>
      <c r="C120" s="22" t="s">
        <v>800</v>
      </c>
      <c r="D120" s="23" t="s">
        <v>24</v>
      </c>
      <c r="E120" s="12">
        <f>'05_M.R.R.E._C'!E25</f>
        <v>6</v>
      </c>
      <c r="F120" s="130">
        <v>128.56</v>
      </c>
      <c r="G120" s="544">
        <f t="shared" si="379"/>
        <v>771.36</v>
      </c>
      <c r="H120" s="33"/>
      <c r="I120" s="519">
        <f t="shared" si="356"/>
        <v>0</v>
      </c>
      <c r="J120" s="520">
        <f t="shared" si="380"/>
        <v>0</v>
      </c>
      <c r="K120" s="33"/>
      <c r="L120" s="519">
        <f t="shared" si="357"/>
        <v>0</v>
      </c>
      <c r="M120" s="520">
        <f t="shared" si="381"/>
        <v>0</v>
      </c>
      <c r="N120" s="12"/>
      <c r="O120" s="519">
        <f t="shared" si="358"/>
        <v>0</v>
      </c>
      <c r="P120" s="520">
        <f t="shared" si="382"/>
        <v>0</v>
      </c>
      <c r="Q120" s="33"/>
      <c r="R120" s="519">
        <f t="shared" si="359"/>
        <v>0</v>
      </c>
      <c r="S120" s="520">
        <f t="shared" si="383"/>
        <v>0</v>
      </c>
      <c r="T120" s="33"/>
      <c r="U120" s="519">
        <f t="shared" si="360"/>
        <v>0</v>
      </c>
      <c r="V120" s="520">
        <f t="shared" si="384"/>
        <v>0</v>
      </c>
      <c r="W120" s="33">
        <f t="shared" si="385"/>
        <v>3</v>
      </c>
      <c r="X120" s="519">
        <f t="shared" si="361"/>
        <v>0.5</v>
      </c>
      <c r="Y120" s="520">
        <f t="shared" si="386"/>
        <v>385.68</v>
      </c>
      <c r="Z120" s="33"/>
      <c r="AA120" s="519">
        <f t="shared" si="362"/>
        <v>0</v>
      </c>
      <c r="AB120" s="520">
        <f t="shared" si="387"/>
        <v>0</v>
      </c>
      <c r="AC120" s="33"/>
      <c r="AD120" s="519">
        <f t="shared" si="363"/>
        <v>0</v>
      </c>
      <c r="AE120" s="520">
        <f t="shared" si="388"/>
        <v>0</v>
      </c>
      <c r="AF120" s="33"/>
      <c r="AG120" s="519">
        <f t="shared" si="364"/>
        <v>0</v>
      </c>
      <c r="AH120" s="520">
        <f t="shared" si="389"/>
        <v>0</v>
      </c>
      <c r="AI120" s="33"/>
      <c r="AJ120" s="519">
        <f t="shared" si="365"/>
        <v>0</v>
      </c>
      <c r="AK120" s="520">
        <f t="shared" si="390"/>
        <v>0</v>
      </c>
      <c r="AL120" s="33"/>
      <c r="AM120" s="519">
        <f t="shared" si="366"/>
        <v>0</v>
      </c>
      <c r="AN120" s="520">
        <f t="shared" si="391"/>
        <v>0</v>
      </c>
      <c r="AO120" s="33">
        <f t="shared" si="392"/>
        <v>3</v>
      </c>
      <c r="AP120" s="519">
        <f t="shared" si="367"/>
        <v>0.5</v>
      </c>
      <c r="AQ120" s="520">
        <f t="shared" si="393"/>
        <v>385.68</v>
      </c>
      <c r="AR120" s="33"/>
      <c r="AS120" s="519">
        <f t="shared" si="368"/>
        <v>0</v>
      </c>
      <c r="AT120" s="520">
        <f t="shared" si="394"/>
        <v>0</v>
      </c>
      <c r="AU120" s="33"/>
      <c r="AV120" s="519">
        <f t="shared" si="369"/>
        <v>0</v>
      </c>
      <c r="AW120" s="520">
        <f t="shared" si="395"/>
        <v>0</v>
      </c>
      <c r="AX120" s="33"/>
      <c r="AY120" s="519">
        <f t="shared" si="370"/>
        <v>0</v>
      </c>
      <c r="AZ120" s="520">
        <f t="shared" si="396"/>
        <v>0</v>
      </c>
      <c r="BA120" s="33"/>
      <c r="BB120" s="519">
        <f t="shared" si="371"/>
        <v>0</v>
      </c>
      <c r="BC120" s="520">
        <f t="shared" si="397"/>
        <v>0</v>
      </c>
      <c r="BD120" s="33"/>
      <c r="BE120" s="519">
        <f t="shared" si="372"/>
        <v>0</v>
      </c>
      <c r="BF120" s="520">
        <f t="shared" si="398"/>
        <v>0</v>
      </c>
      <c r="BG120" s="33"/>
      <c r="BH120" s="519">
        <f t="shared" si="373"/>
        <v>0</v>
      </c>
      <c r="BI120" s="520">
        <f t="shared" si="399"/>
        <v>0</v>
      </c>
      <c r="BJ120" s="33"/>
      <c r="BK120" s="519">
        <f t="shared" si="374"/>
        <v>0</v>
      </c>
      <c r="BL120" s="520">
        <f t="shared" si="400"/>
        <v>0</v>
      </c>
      <c r="BM120" s="33"/>
      <c r="BN120" s="519">
        <f t="shared" si="375"/>
        <v>0</v>
      </c>
      <c r="BO120" s="520">
        <f t="shared" si="401"/>
        <v>0</v>
      </c>
      <c r="BP120" s="490">
        <f t="shared" si="376"/>
        <v>1</v>
      </c>
      <c r="BQ120" s="534">
        <f t="shared" si="377"/>
        <v>771.36</v>
      </c>
      <c r="BR120" s="542">
        <f t="shared" si="378"/>
        <v>0</v>
      </c>
      <c r="BT120" s="5"/>
      <c r="BU120" s="5"/>
      <c r="BV120" s="5"/>
    </row>
    <row r="121" spans="1:74" hidden="1" outlineLevel="2" x14ac:dyDescent="0.25">
      <c r="A121" s="45" t="s">
        <v>1010</v>
      </c>
      <c r="B121" s="209" t="s">
        <v>854</v>
      </c>
      <c r="C121" s="22" t="s">
        <v>855</v>
      </c>
      <c r="D121" s="23" t="s">
        <v>24</v>
      </c>
      <c r="E121" s="12">
        <f>'05_M.R.R.E._C'!E26</f>
        <v>1</v>
      </c>
      <c r="F121" s="130">
        <v>1963.67</v>
      </c>
      <c r="G121" s="544">
        <f>ROUND($F121*E121,2)</f>
        <v>1963.67</v>
      </c>
      <c r="H121" s="12"/>
      <c r="I121" s="519">
        <f t="shared" si="356"/>
        <v>0</v>
      </c>
      <c r="J121" s="520">
        <f t="shared" si="380"/>
        <v>0</v>
      </c>
      <c r="K121" s="12"/>
      <c r="L121" s="519">
        <f t="shared" si="357"/>
        <v>0</v>
      </c>
      <c r="M121" s="520">
        <f t="shared" si="381"/>
        <v>0</v>
      </c>
      <c r="N121" s="12"/>
      <c r="O121" s="519">
        <f t="shared" si="358"/>
        <v>0</v>
      </c>
      <c r="P121" s="520">
        <f t="shared" si="382"/>
        <v>0</v>
      </c>
      <c r="Q121" s="12"/>
      <c r="R121" s="519">
        <f t="shared" si="359"/>
        <v>0</v>
      </c>
      <c r="S121" s="520">
        <f t="shared" si="383"/>
        <v>0</v>
      </c>
      <c r="T121" s="12"/>
      <c r="U121" s="519">
        <f t="shared" si="360"/>
        <v>0</v>
      </c>
      <c r="V121" s="520">
        <f t="shared" si="384"/>
        <v>0</v>
      </c>
      <c r="W121" s="12">
        <v>1</v>
      </c>
      <c r="X121" s="519">
        <f t="shared" si="361"/>
        <v>1</v>
      </c>
      <c r="Y121" s="520">
        <f t="shared" si="386"/>
        <v>1963.67</v>
      </c>
      <c r="Z121" s="12"/>
      <c r="AA121" s="519">
        <f t="shared" si="362"/>
        <v>0</v>
      </c>
      <c r="AB121" s="520">
        <f t="shared" si="387"/>
        <v>0</v>
      </c>
      <c r="AC121" s="12"/>
      <c r="AD121" s="519">
        <f t="shared" si="363"/>
        <v>0</v>
      </c>
      <c r="AE121" s="520">
        <f t="shared" si="388"/>
        <v>0</v>
      </c>
      <c r="AF121" s="12"/>
      <c r="AG121" s="519">
        <f t="shared" si="364"/>
        <v>0</v>
      </c>
      <c r="AH121" s="520">
        <f t="shared" si="389"/>
        <v>0</v>
      </c>
      <c r="AI121" s="12"/>
      <c r="AJ121" s="519">
        <f t="shared" si="365"/>
        <v>0</v>
      </c>
      <c r="AK121" s="520">
        <f t="shared" si="390"/>
        <v>0</v>
      </c>
      <c r="AL121" s="12"/>
      <c r="AM121" s="519">
        <f t="shared" si="366"/>
        <v>0</v>
      </c>
      <c r="AN121" s="520">
        <f t="shared" si="391"/>
        <v>0</v>
      </c>
      <c r="AO121" s="12"/>
      <c r="AP121" s="519">
        <f t="shared" si="367"/>
        <v>0</v>
      </c>
      <c r="AQ121" s="520">
        <f t="shared" si="393"/>
        <v>0</v>
      </c>
      <c r="AR121" s="12"/>
      <c r="AS121" s="519">
        <f t="shared" si="368"/>
        <v>0</v>
      </c>
      <c r="AT121" s="520">
        <f t="shared" si="394"/>
        <v>0</v>
      </c>
      <c r="AU121" s="12"/>
      <c r="AV121" s="519">
        <f t="shared" si="369"/>
        <v>0</v>
      </c>
      <c r="AW121" s="520">
        <f t="shared" si="395"/>
        <v>0</v>
      </c>
      <c r="AX121" s="12"/>
      <c r="AY121" s="519">
        <f t="shared" si="370"/>
        <v>0</v>
      </c>
      <c r="AZ121" s="520">
        <f t="shared" si="396"/>
        <v>0</v>
      </c>
      <c r="BA121" s="12"/>
      <c r="BB121" s="519">
        <f t="shared" si="371"/>
        <v>0</v>
      </c>
      <c r="BC121" s="520">
        <f t="shared" si="397"/>
        <v>0</v>
      </c>
      <c r="BD121" s="12"/>
      <c r="BE121" s="519">
        <f t="shared" si="372"/>
        <v>0</v>
      </c>
      <c r="BF121" s="520">
        <f t="shared" si="398"/>
        <v>0</v>
      </c>
      <c r="BG121" s="12"/>
      <c r="BH121" s="519">
        <f t="shared" si="373"/>
        <v>0</v>
      </c>
      <c r="BI121" s="520">
        <f t="shared" si="399"/>
        <v>0</v>
      </c>
      <c r="BJ121" s="12"/>
      <c r="BK121" s="519">
        <f t="shared" si="374"/>
        <v>0</v>
      </c>
      <c r="BL121" s="520">
        <f t="shared" si="400"/>
        <v>0</v>
      </c>
      <c r="BM121" s="12"/>
      <c r="BN121" s="519">
        <f t="shared" si="375"/>
        <v>0</v>
      </c>
      <c r="BO121" s="520">
        <f t="shared" si="401"/>
        <v>0</v>
      </c>
      <c r="BP121" s="490">
        <f t="shared" si="376"/>
        <v>1</v>
      </c>
      <c r="BQ121" s="534">
        <f t="shared" si="377"/>
        <v>1963.67</v>
      </c>
      <c r="BR121" s="542">
        <f t="shared" si="378"/>
        <v>0</v>
      </c>
      <c r="BT121" s="200"/>
      <c r="BU121" s="5"/>
      <c r="BV121" s="5"/>
    </row>
    <row r="122" spans="1:74" s="198" customFormat="1" ht="25.5" hidden="1" outlineLevel="2" x14ac:dyDescent="0.25">
      <c r="A122" s="45" t="s">
        <v>1011</v>
      </c>
      <c r="B122" s="209">
        <v>6240</v>
      </c>
      <c r="C122" s="22" t="s">
        <v>752</v>
      </c>
      <c r="D122" s="23" t="s">
        <v>24</v>
      </c>
      <c r="E122" s="12">
        <f>'05_M.R.R.E._C'!E27</f>
        <v>229</v>
      </c>
      <c r="F122" s="130">
        <v>593.6</v>
      </c>
      <c r="G122" s="544">
        <f t="shared" si="379"/>
        <v>135934.39999999999</v>
      </c>
      <c r="H122" s="12"/>
      <c r="I122" s="519">
        <f t="shared" si="356"/>
        <v>0</v>
      </c>
      <c r="J122" s="520">
        <f t="shared" si="380"/>
        <v>0</v>
      </c>
      <c r="K122" s="12"/>
      <c r="L122" s="519">
        <f t="shared" si="357"/>
        <v>0</v>
      </c>
      <c r="M122" s="520">
        <f t="shared" si="381"/>
        <v>0</v>
      </c>
      <c r="N122" s="12"/>
      <c r="O122" s="519">
        <f t="shared" si="358"/>
        <v>0</v>
      </c>
      <c r="P122" s="520">
        <f t="shared" si="382"/>
        <v>0</v>
      </c>
      <c r="Q122" s="12"/>
      <c r="R122" s="519">
        <f t="shared" si="359"/>
        <v>0</v>
      </c>
      <c r="S122" s="520">
        <f t="shared" si="383"/>
        <v>0</v>
      </c>
      <c r="T122" s="12"/>
      <c r="U122" s="519">
        <f t="shared" si="360"/>
        <v>0</v>
      </c>
      <c r="V122" s="520">
        <f t="shared" si="384"/>
        <v>0</v>
      </c>
      <c r="W122" s="33">
        <f>$E122/2</f>
        <v>114.5</v>
      </c>
      <c r="X122" s="519">
        <f t="shared" si="361"/>
        <v>0.5</v>
      </c>
      <c r="Y122" s="520">
        <f t="shared" si="386"/>
        <v>67967.199999999997</v>
      </c>
      <c r="Z122" s="12"/>
      <c r="AA122" s="519">
        <f t="shared" si="362"/>
        <v>0</v>
      </c>
      <c r="AB122" s="520">
        <f t="shared" si="387"/>
        <v>0</v>
      </c>
      <c r="AC122" s="12"/>
      <c r="AD122" s="519">
        <f t="shared" si="363"/>
        <v>0</v>
      </c>
      <c r="AE122" s="520">
        <f t="shared" si="388"/>
        <v>0</v>
      </c>
      <c r="AF122" s="12"/>
      <c r="AG122" s="519">
        <f t="shared" si="364"/>
        <v>0</v>
      </c>
      <c r="AH122" s="520">
        <f t="shared" si="389"/>
        <v>0</v>
      </c>
      <c r="AI122" s="12"/>
      <c r="AJ122" s="519">
        <f t="shared" si="365"/>
        <v>0</v>
      </c>
      <c r="AK122" s="520">
        <f t="shared" si="390"/>
        <v>0</v>
      </c>
      <c r="AL122" s="12"/>
      <c r="AM122" s="519">
        <f t="shared" si="366"/>
        <v>0</v>
      </c>
      <c r="AN122" s="520">
        <f t="shared" si="391"/>
        <v>0</v>
      </c>
      <c r="AO122" s="33">
        <f>$E122/2</f>
        <v>114.5</v>
      </c>
      <c r="AP122" s="519">
        <f t="shared" si="367"/>
        <v>0.5</v>
      </c>
      <c r="AQ122" s="520">
        <f t="shared" si="393"/>
        <v>67967.199999999997</v>
      </c>
      <c r="AR122" s="12"/>
      <c r="AS122" s="519">
        <f t="shared" si="368"/>
        <v>0</v>
      </c>
      <c r="AT122" s="520">
        <f t="shared" si="394"/>
        <v>0</v>
      </c>
      <c r="AU122" s="12"/>
      <c r="AV122" s="519">
        <f t="shared" si="369"/>
        <v>0</v>
      </c>
      <c r="AW122" s="520">
        <f t="shared" si="395"/>
        <v>0</v>
      </c>
      <c r="AX122" s="12"/>
      <c r="AY122" s="519">
        <f t="shared" si="370"/>
        <v>0</v>
      </c>
      <c r="AZ122" s="520">
        <f t="shared" si="396"/>
        <v>0</v>
      </c>
      <c r="BA122" s="12"/>
      <c r="BB122" s="519">
        <f t="shared" si="371"/>
        <v>0</v>
      </c>
      <c r="BC122" s="520">
        <f t="shared" si="397"/>
        <v>0</v>
      </c>
      <c r="BD122" s="12"/>
      <c r="BE122" s="519">
        <f t="shared" si="372"/>
        <v>0</v>
      </c>
      <c r="BF122" s="520">
        <f t="shared" si="398"/>
        <v>0</v>
      </c>
      <c r="BG122" s="12"/>
      <c r="BH122" s="519">
        <f t="shared" si="373"/>
        <v>0</v>
      </c>
      <c r="BI122" s="520">
        <f t="shared" si="399"/>
        <v>0</v>
      </c>
      <c r="BJ122" s="12"/>
      <c r="BK122" s="519">
        <f t="shared" si="374"/>
        <v>0</v>
      </c>
      <c r="BL122" s="520">
        <f t="shared" si="400"/>
        <v>0</v>
      </c>
      <c r="BM122" s="12"/>
      <c r="BN122" s="519">
        <f t="shared" si="375"/>
        <v>0</v>
      </c>
      <c r="BO122" s="520">
        <f t="shared" si="401"/>
        <v>0</v>
      </c>
      <c r="BP122" s="490">
        <f t="shared" si="376"/>
        <v>1</v>
      </c>
      <c r="BQ122" s="534">
        <f t="shared" si="377"/>
        <v>135934.39999999999</v>
      </c>
      <c r="BR122" s="542">
        <f t="shared" si="378"/>
        <v>0</v>
      </c>
      <c r="BT122" s="200"/>
    </row>
    <row r="123" spans="1:74" s="198" customFormat="1" ht="12.75" collapsed="1" x14ac:dyDescent="0.25">
      <c r="A123" s="45"/>
      <c r="B123" s="28"/>
      <c r="C123" s="22"/>
      <c r="D123" s="32"/>
      <c r="E123" s="33"/>
      <c r="F123" s="12"/>
      <c r="G123" s="33"/>
      <c r="H123" s="12"/>
      <c r="I123" s="519"/>
      <c r="J123" s="536"/>
      <c r="K123" s="12"/>
      <c r="L123" s="519"/>
      <c r="M123" s="536"/>
      <c r="N123" s="12"/>
      <c r="O123" s="519"/>
      <c r="P123" s="525"/>
      <c r="Q123" s="12"/>
      <c r="R123" s="519"/>
      <c r="S123" s="536"/>
      <c r="T123" s="12"/>
      <c r="U123" s="519"/>
      <c r="V123" s="536"/>
      <c r="W123" s="12"/>
      <c r="X123" s="519"/>
      <c r="Y123" s="536"/>
      <c r="Z123" s="12"/>
      <c r="AA123" s="519"/>
      <c r="AB123" s="536"/>
      <c r="AC123" s="12"/>
      <c r="AD123" s="519"/>
      <c r="AE123" s="536"/>
      <c r="AF123" s="12"/>
      <c r="AG123" s="519"/>
      <c r="AH123" s="536"/>
      <c r="AI123" s="12"/>
      <c r="AJ123" s="519"/>
      <c r="AK123" s="536"/>
      <c r="AL123" s="12"/>
      <c r="AM123" s="519"/>
      <c r="AN123" s="536"/>
      <c r="AO123" s="12"/>
      <c r="AP123" s="519"/>
      <c r="AQ123" s="536"/>
      <c r="AR123" s="12"/>
      <c r="AS123" s="519"/>
      <c r="AT123" s="536"/>
      <c r="AU123" s="12"/>
      <c r="AV123" s="519"/>
      <c r="AW123" s="536"/>
      <c r="AX123" s="12"/>
      <c r="AY123" s="519"/>
      <c r="AZ123" s="536"/>
      <c r="BA123" s="12"/>
      <c r="BB123" s="519"/>
      <c r="BC123" s="536"/>
      <c r="BD123" s="12"/>
      <c r="BE123" s="519"/>
      <c r="BF123" s="536"/>
      <c r="BG123" s="12"/>
      <c r="BH123" s="519"/>
      <c r="BI123" s="536"/>
      <c r="BJ123" s="12"/>
      <c r="BK123" s="519"/>
      <c r="BL123" s="536"/>
      <c r="BM123" s="12"/>
      <c r="BN123" s="519"/>
      <c r="BO123" s="536"/>
      <c r="BP123" s="490"/>
      <c r="BQ123" s="534"/>
      <c r="BR123" s="542"/>
      <c r="BT123" s="200"/>
    </row>
    <row r="124" spans="1:74" s="198" customFormat="1" ht="12.75" x14ac:dyDescent="0.25">
      <c r="A124" s="576" t="s">
        <v>77</v>
      </c>
      <c r="B124" s="577"/>
      <c r="C124" s="578" t="s">
        <v>1012</v>
      </c>
      <c r="D124" s="587"/>
      <c r="E124" s="588"/>
      <c r="F124" s="589"/>
      <c r="G124" s="581">
        <f>SUBTOTAL(9,G126:G252)</f>
        <v>217474.44999999998</v>
      </c>
      <c r="H124" s="581"/>
      <c r="I124" s="590">
        <f>ROUND(J124/$G124,6)</f>
        <v>0</v>
      </c>
      <c r="J124" s="581">
        <f>SUBTOTAL(9,J126:J253)</f>
        <v>0</v>
      </c>
      <c r="K124" s="581"/>
      <c r="L124" s="590">
        <f>ROUND(M124/$G124,6)</f>
        <v>0</v>
      </c>
      <c r="M124" s="581">
        <f>SUBTOTAL(9,M126:M253)</f>
        <v>0</v>
      </c>
      <c r="N124" s="581"/>
      <c r="O124" s="590">
        <f>ROUND(P124/$G124,6)</f>
        <v>0</v>
      </c>
      <c r="P124" s="581">
        <f>SUBTOTAL(9,P126:P253)</f>
        <v>0</v>
      </c>
      <c r="Q124" s="581"/>
      <c r="R124" s="590">
        <f>ROUND(S124/$G124,6)</f>
        <v>0</v>
      </c>
      <c r="S124" s="581">
        <f>SUBTOTAL(9,S126:S253)</f>
        <v>0</v>
      </c>
      <c r="T124" s="581"/>
      <c r="U124" s="590">
        <f>ROUND(V124/$G124,6)</f>
        <v>0</v>
      </c>
      <c r="V124" s="581">
        <f>SUBTOTAL(9,V126:V253)</f>
        <v>0</v>
      </c>
      <c r="W124" s="581"/>
      <c r="X124" s="590">
        <f>ROUND(Y124/$G124,6)</f>
        <v>4.3680000000000004E-3</v>
      </c>
      <c r="Y124" s="581">
        <f>SUBTOTAL(9,Y126:Y253)</f>
        <v>950</v>
      </c>
      <c r="Z124" s="581"/>
      <c r="AA124" s="590">
        <f>ROUND(AB124/$G124,6)</f>
        <v>7.6494999999999994E-2</v>
      </c>
      <c r="AB124" s="581">
        <f>SUBTOTAL(9,AB126:AB253)</f>
        <v>16635.629999999997</v>
      </c>
      <c r="AC124" s="581"/>
      <c r="AD124" s="590">
        <f>ROUND(AE124/$G124,6)</f>
        <v>9.3779999999999992E-3</v>
      </c>
      <c r="AE124" s="581">
        <f>SUBTOTAL(9,AE126:AE253)</f>
        <v>2039.4</v>
      </c>
      <c r="AF124" s="581"/>
      <c r="AG124" s="590">
        <f>ROUND(AH124/$G124,6)</f>
        <v>0.20802300000000001</v>
      </c>
      <c r="AH124" s="581">
        <f>SUBTOTAL(9,AH126:AH253)</f>
        <v>45239.69</v>
      </c>
      <c r="AI124" s="581"/>
      <c r="AJ124" s="590">
        <f>ROUND(AK124/$G124,6)</f>
        <v>0.48399700000000001</v>
      </c>
      <c r="AK124" s="581">
        <f>SUBTOTAL(9,AK126:AK253)</f>
        <v>105256.92</v>
      </c>
      <c r="AL124" s="581"/>
      <c r="AM124" s="590">
        <f>ROUND(AN124/$G124,6)</f>
        <v>0.21773999999999999</v>
      </c>
      <c r="AN124" s="581">
        <f>SUBTOTAL(9,AN126:AN253)</f>
        <v>47352.810000000005</v>
      </c>
      <c r="AO124" s="581"/>
      <c r="AP124" s="590">
        <f>ROUND(AQ124/$G124,6)</f>
        <v>0</v>
      </c>
      <c r="AQ124" s="581">
        <f>SUBTOTAL(9,AQ126:AQ253)</f>
        <v>0</v>
      </c>
      <c r="AR124" s="581"/>
      <c r="AS124" s="590">
        <f>ROUND(AT124/$G124,6)</f>
        <v>0</v>
      </c>
      <c r="AT124" s="581">
        <f>SUBTOTAL(9,AT126:AT253)</f>
        <v>0</v>
      </c>
      <c r="AU124" s="581"/>
      <c r="AV124" s="590">
        <f>ROUND(AW124/$G124,6)</f>
        <v>0</v>
      </c>
      <c r="AW124" s="581">
        <f>SUBTOTAL(9,AW126:AW253)</f>
        <v>0</v>
      </c>
      <c r="AX124" s="581"/>
      <c r="AY124" s="590">
        <f>ROUND(AZ124/$G124,6)</f>
        <v>0</v>
      </c>
      <c r="AZ124" s="581">
        <f>SUBTOTAL(9,AZ126:AZ253)</f>
        <v>0</v>
      </c>
      <c r="BA124" s="581"/>
      <c r="BB124" s="590">
        <f>ROUND(BC124/$G124,6)</f>
        <v>0</v>
      </c>
      <c r="BC124" s="581">
        <f>SUBTOTAL(9,BC126:BC253)</f>
        <v>0</v>
      </c>
      <c r="BD124" s="581"/>
      <c r="BE124" s="590">
        <f>ROUND(BF124/$G124,6)</f>
        <v>0</v>
      </c>
      <c r="BF124" s="581">
        <f>SUBTOTAL(9,BF126:BF253)</f>
        <v>0</v>
      </c>
      <c r="BG124" s="581"/>
      <c r="BH124" s="590">
        <f>ROUND(BI124/$G124,6)</f>
        <v>0</v>
      </c>
      <c r="BI124" s="581">
        <f>SUBTOTAL(9,BI126:BI253)</f>
        <v>0</v>
      </c>
      <c r="BJ124" s="581"/>
      <c r="BK124" s="590">
        <f>ROUND(BL124/$G124,6)</f>
        <v>0</v>
      </c>
      <c r="BL124" s="581">
        <f>SUBTOTAL(9,BL126:BL253)</f>
        <v>0</v>
      </c>
      <c r="BM124" s="581"/>
      <c r="BN124" s="590">
        <f>ROUND(BO124/$G124,6)</f>
        <v>0</v>
      </c>
      <c r="BO124" s="581">
        <f>SUBTOTAL(9,BO126:BO253)</f>
        <v>0</v>
      </c>
      <c r="BP124" s="582">
        <f>ROUND(BQ124/G124,4)</f>
        <v>1</v>
      </c>
      <c r="BQ124" s="580">
        <f>ROUND(SUMIF(H$10:BO$10,"FINANCEIRO",H124:BO124),2)</f>
        <v>217474.45</v>
      </c>
      <c r="BR124" s="579">
        <f>BQ124-G124</f>
        <v>0</v>
      </c>
      <c r="BT124" s="200"/>
    </row>
    <row r="125" spans="1:74" s="198" customFormat="1" ht="12.75" hidden="1" outlineLevel="1" x14ac:dyDescent="0.25">
      <c r="A125" s="494"/>
      <c r="B125" s="30"/>
      <c r="C125" s="548"/>
      <c r="D125" s="427"/>
      <c r="E125" s="210"/>
      <c r="F125" s="546"/>
      <c r="G125" s="210"/>
      <c r="H125" s="12"/>
      <c r="I125" s="519"/>
      <c r="J125" s="545"/>
      <c r="K125" s="12"/>
      <c r="L125" s="519"/>
      <c r="M125" s="545"/>
      <c r="N125" s="12"/>
      <c r="O125" s="519"/>
      <c r="P125" s="545"/>
      <c r="Q125" s="12"/>
      <c r="R125" s="519"/>
      <c r="S125" s="545"/>
      <c r="T125" s="12"/>
      <c r="U125" s="519"/>
      <c r="V125" s="545"/>
      <c r="W125" s="12"/>
      <c r="X125" s="519"/>
      <c r="Y125" s="545"/>
      <c r="Z125" s="12"/>
      <c r="AA125" s="519"/>
      <c r="AB125" s="545"/>
      <c r="AC125" s="12"/>
      <c r="AD125" s="519"/>
      <c r="AE125" s="545"/>
      <c r="AF125" s="12"/>
      <c r="AG125" s="519"/>
      <c r="AH125" s="545"/>
      <c r="AI125" s="12"/>
      <c r="AJ125" s="519"/>
      <c r="AK125" s="545"/>
      <c r="AL125" s="12"/>
      <c r="AM125" s="519"/>
      <c r="AN125" s="545"/>
      <c r="AO125" s="12"/>
      <c r="AP125" s="519"/>
      <c r="AQ125" s="545"/>
      <c r="AR125" s="12"/>
      <c r="AS125" s="519"/>
      <c r="AT125" s="545"/>
      <c r="AU125" s="12"/>
      <c r="AV125" s="519"/>
      <c r="AW125" s="545"/>
      <c r="AX125" s="12"/>
      <c r="AY125" s="519"/>
      <c r="AZ125" s="545"/>
      <c r="BA125" s="12"/>
      <c r="BB125" s="519"/>
      <c r="BC125" s="545"/>
      <c r="BD125" s="12"/>
      <c r="BE125" s="519"/>
      <c r="BF125" s="545"/>
      <c r="BG125" s="12"/>
      <c r="BH125" s="519"/>
      <c r="BI125" s="545"/>
      <c r="BJ125" s="12"/>
      <c r="BK125" s="519"/>
      <c r="BL125" s="545"/>
      <c r="BM125" s="12"/>
      <c r="BN125" s="519"/>
      <c r="BO125" s="545"/>
      <c r="BP125" s="490"/>
      <c r="BQ125" s="534"/>
      <c r="BR125" s="542"/>
      <c r="BT125" s="5"/>
    </row>
    <row r="126" spans="1:74" s="198" customFormat="1" ht="12.75" hidden="1" outlineLevel="1" x14ac:dyDescent="0.25">
      <c r="A126" s="576" t="s">
        <v>147</v>
      </c>
      <c r="B126" s="577"/>
      <c r="C126" s="578" t="s">
        <v>56</v>
      </c>
      <c r="D126" s="587"/>
      <c r="E126" s="588"/>
      <c r="F126" s="589"/>
      <c r="G126" s="581">
        <f>SUBTOTAL(9,G127:G128)</f>
        <v>950</v>
      </c>
      <c r="H126" s="581"/>
      <c r="I126" s="590">
        <f>ROUND(J126/$G126,6)</f>
        <v>0</v>
      </c>
      <c r="J126" s="581">
        <f>SUBTOTAL(9,J127:J128)</f>
        <v>0</v>
      </c>
      <c r="K126" s="581"/>
      <c r="L126" s="590">
        <f>ROUND(M126/$G126,6)</f>
        <v>0</v>
      </c>
      <c r="M126" s="581">
        <f>SUBTOTAL(9,M127:M128)</f>
        <v>0</v>
      </c>
      <c r="N126" s="581"/>
      <c r="O126" s="590">
        <f>ROUND(P126/$G126,6)</f>
        <v>0</v>
      </c>
      <c r="P126" s="581">
        <f>SUBTOTAL(9,P127:P128)</f>
        <v>0</v>
      </c>
      <c r="Q126" s="581"/>
      <c r="R126" s="590">
        <f>ROUND(S126/$G126,6)</f>
        <v>0</v>
      </c>
      <c r="S126" s="581">
        <f>SUBTOTAL(9,S127:S128)</f>
        <v>0</v>
      </c>
      <c r="T126" s="581"/>
      <c r="U126" s="590">
        <f>ROUND(V126/$G126,6)</f>
        <v>0</v>
      </c>
      <c r="V126" s="581">
        <f>SUBTOTAL(9,V127:V128)</f>
        <v>0</v>
      </c>
      <c r="W126" s="581"/>
      <c r="X126" s="590">
        <f>ROUND(Y126/$G126,6)</f>
        <v>1</v>
      </c>
      <c r="Y126" s="581">
        <f>SUBTOTAL(9,Y127:Y128)</f>
        <v>950</v>
      </c>
      <c r="Z126" s="581"/>
      <c r="AA126" s="590">
        <f>ROUND(AB126/$G126,6)</f>
        <v>0</v>
      </c>
      <c r="AB126" s="581">
        <f>SUBTOTAL(9,AB127:AB128)</f>
        <v>0</v>
      </c>
      <c r="AC126" s="581"/>
      <c r="AD126" s="590">
        <f>ROUND(AE126/$G126,6)</f>
        <v>0</v>
      </c>
      <c r="AE126" s="581">
        <f>SUBTOTAL(9,AE127:AE128)</f>
        <v>0</v>
      </c>
      <c r="AF126" s="581"/>
      <c r="AG126" s="590">
        <f>ROUND(AH126/$G126,6)</f>
        <v>0</v>
      </c>
      <c r="AH126" s="581">
        <f>SUBTOTAL(9,AH127:AH128)</f>
        <v>0</v>
      </c>
      <c r="AI126" s="581"/>
      <c r="AJ126" s="590">
        <f>ROUND(AK126/$G126,6)</f>
        <v>0</v>
      </c>
      <c r="AK126" s="581">
        <f>SUBTOTAL(9,AK127:AK128)</f>
        <v>0</v>
      </c>
      <c r="AL126" s="581"/>
      <c r="AM126" s="590">
        <f>ROUND(AN126/$G126,6)</f>
        <v>0</v>
      </c>
      <c r="AN126" s="581">
        <f>SUBTOTAL(9,AN127:AN128)</f>
        <v>0</v>
      </c>
      <c r="AO126" s="581"/>
      <c r="AP126" s="590">
        <f>ROUND(AQ126/$G126,6)</f>
        <v>0</v>
      </c>
      <c r="AQ126" s="581">
        <f>SUBTOTAL(9,AQ127:AQ128)</f>
        <v>0</v>
      </c>
      <c r="AR126" s="581"/>
      <c r="AS126" s="590">
        <f>ROUND(AT126/$G126,6)</f>
        <v>0</v>
      </c>
      <c r="AT126" s="581">
        <f>SUBTOTAL(9,AT127:AT128)</f>
        <v>0</v>
      </c>
      <c r="AU126" s="581"/>
      <c r="AV126" s="590">
        <f>ROUND(AW126/$G126,6)</f>
        <v>0</v>
      </c>
      <c r="AW126" s="581">
        <f>SUBTOTAL(9,AW127:AW128)</f>
        <v>0</v>
      </c>
      <c r="AX126" s="581"/>
      <c r="AY126" s="590">
        <f>ROUND(AZ126/$G126,6)</f>
        <v>0</v>
      </c>
      <c r="AZ126" s="581">
        <f>SUBTOTAL(9,AZ127:AZ128)</f>
        <v>0</v>
      </c>
      <c r="BA126" s="581"/>
      <c r="BB126" s="590">
        <f>ROUND(BC126/$G126,6)</f>
        <v>0</v>
      </c>
      <c r="BC126" s="581">
        <f>SUBTOTAL(9,BC127:BC128)</f>
        <v>0</v>
      </c>
      <c r="BD126" s="581"/>
      <c r="BE126" s="590">
        <f>ROUND(BF126/$G126,6)</f>
        <v>0</v>
      </c>
      <c r="BF126" s="581">
        <f>SUBTOTAL(9,BF127:BF128)</f>
        <v>0</v>
      </c>
      <c r="BG126" s="581"/>
      <c r="BH126" s="590">
        <f>ROUND(BI126/$G126,6)</f>
        <v>0</v>
      </c>
      <c r="BI126" s="581">
        <f>SUBTOTAL(9,BI127:BI128)</f>
        <v>0</v>
      </c>
      <c r="BJ126" s="581"/>
      <c r="BK126" s="590">
        <f>ROUND(BL126/$G126,6)</f>
        <v>0</v>
      </c>
      <c r="BL126" s="581">
        <f>SUBTOTAL(9,BL127:BL128)</f>
        <v>0</v>
      </c>
      <c r="BM126" s="581"/>
      <c r="BN126" s="590">
        <f>ROUND(BO126/$G126,6)</f>
        <v>0</v>
      </c>
      <c r="BO126" s="581">
        <f>SUBTOTAL(9,BO127:BO128)</f>
        <v>0</v>
      </c>
      <c r="BP126" s="582">
        <f>ROUND(BQ126/G126,4)</f>
        <v>1</v>
      </c>
      <c r="BQ126" s="580">
        <f>ROUND(SUMIF(H$10:BO$10,"FINANCEIRO",H126:BO126),2)</f>
        <v>950</v>
      </c>
      <c r="BR126" s="579">
        <f>BQ126-G126</f>
        <v>0</v>
      </c>
      <c r="BT126" s="5"/>
    </row>
    <row r="127" spans="1:74" s="198" customFormat="1" ht="25.5" hidden="1" outlineLevel="2" x14ac:dyDescent="0.25">
      <c r="A127" s="42" t="s">
        <v>128</v>
      </c>
      <c r="B127" s="209" t="s">
        <v>245</v>
      </c>
      <c r="C127" s="36" t="s">
        <v>254</v>
      </c>
      <c r="D127" s="13" t="s">
        <v>5</v>
      </c>
      <c r="E127" s="12">
        <f>'03_S.EEE_C. '!E12</f>
        <v>200</v>
      </c>
      <c r="F127" s="138">
        <v>2.0299999999999998</v>
      </c>
      <c r="G127" s="544">
        <f>ROUND($F127*E127,2)</f>
        <v>406</v>
      </c>
      <c r="H127" s="12"/>
      <c r="I127" s="519">
        <f>ROUND(J127/$G127,6)</f>
        <v>0</v>
      </c>
      <c r="J127" s="520">
        <f>ROUND($F127*H127,2)</f>
        <v>0</v>
      </c>
      <c r="K127" s="12"/>
      <c r="L127" s="519">
        <f>ROUND(M127/$G127,6)</f>
        <v>0</v>
      </c>
      <c r="M127" s="520">
        <f>ROUND($F127*K127,2)</f>
        <v>0</v>
      </c>
      <c r="N127" s="12"/>
      <c r="O127" s="519">
        <f>ROUND(P127/$G127,6)</f>
        <v>0</v>
      </c>
      <c r="P127" s="520">
        <f>ROUND($F127*N127,2)</f>
        <v>0</v>
      </c>
      <c r="Q127" s="12"/>
      <c r="R127" s="519">
        <f>ROUND(S127/$G127,6)</f>
        <v>0</v>
      </c>
      <c r="S127" s="520">
        <f>ROUND($F127*Q127,2)</f>
        <v>0</v>
      </c>
      <c r="T127" s="12"/>
      <c r="U127" s="519">
        <f>ROUND(V127/$G127,6)</f>
        <v>0</v>
      </c>
      <c r="V127" s="520">
        <f>ROUND($F127*T127,2)</f>
        <v>0</v>
      </c>
      <c r="W127" s="33">
        <f>$E127</f>
        <v>200</v>
      </c>
      <c r="X127" s="519">
        <f>ROUND(Y127/$G127,6)</f>
        <v>1</v>
      </c>
      <c r="Y127" s="520">
        <f>ROUND($F127*W127,2)</f>
        <v>406</v>
      </c>
      <c r="Z127" s="12"/>
      <c r="AA127" s="519">
        <f>ROUND(AB127/$G127,6)</f>
        <v>0</v>
      </c>
      <c r="AB127" s="520">
        <f>ROUND($F127*Z127,2)</f>
        <v>0</v>
      </c>
      <c r="AC127" s="12"/>
      <c r="AD127" s="519">
        <f>ROUND(AE127/$G127,6)</f>
        <v>0</v>
      </c>
      <c r="AE127" s="520">
        <f>ROUND($F127*AC127,2)</f>
        <v>0</v>
      </c>
      <c r="AF127" s="12"/>
      <c r="AG127" s="519">
        <f>ROUND(AH127/$G127,6)</f>
        <v>0</v>
      </c>
      <c r="AH127" s="520">
        <f>ROUND($F127*AF127,2)</f>
        <v>0</v>
      </c>
      <c r="AI127" s="12"/>
      <c r="AJ127" s="519">
        <f>ROUND(AK127/$G127,6)</f>
        <v>0</v>
      </c>
      <c r="AK127" s="520">
        <f>ROUND($F127*AI127,2)</f>
        <v>0</v>
      </c>
      <c r="AL127" s="12"/>
      <c r="AM127" s="519">
        <f>ROUND(AN127/$G127,6)</f>
        <v>0</v>
      </c>
      <c r="AN127" s="520">
        <f>ROUND($F127*AL127,2)</f>
        <v>0</v>
      </c>
      <c r="AO127" s="12"/>
      <c r="AP127" s="519">
        <f>ROUND(AQ127/$G127,6)</f>
        <v>0</v>
      </c>
      <c r="AQ127" s="520">
        <f>ROUND($F127*AO127,2)</f>
        <v>0</v>
      </c>
      <c r="AR127" s="12"/>
      <c r="AS127" s="519">
        <f>ROUND(AT127/$G127,6)</f>
        <v>0</v>
      </c>
      <c r="AT127" s="520">
        <f>ROUND($F127*AR127,2)</f>
        <v>0</v>
      </c>
      <c r="AU127" s="12"/>
      <c r="AV127" s="519">
        <f>ROUND(AW127/$G127,6)</f>
        <v>0</v>
      </c>
      <c r="AW127" s="520">
        <f>ROUND($F127*AU127,2)</f>
        <v>0</v>
      </c>
      <c r="AX127" s="12"/>
      <c r="AY127" s="519">
        <f>ROUND(AZ127/$G127,6)</f>
        <v>0</v>
      </c>
      <c r="AZ127" s="520">
        <f>ROUND($F127*AX127,2)</f>
        <v>0</v>
      </c>
      <c r="BA127" s="12"/>
      <c r="BB127" s="519">
        <f>ROUND(BC127/$G127,6)</f>
        <v>0</v>
      </c>
      <c r="BC127" s="520">
        <f>ROUND($F127*BA127,2)</f>
        <v>0</v>
      </c>
      <c r="BD127" s="12"/>
      <c r="BE127" s="519">
        <f>ROUND(BF127/$G127,6)</f>
        <v>0</v>
      </c>
      <c r="BF127" s="520">
        <f>ROUND($F127*BD127,2)</f>
        <v>0</v>
      </c>
      <c r="BG127" s="12"/>
      <c r="BH127" s="519">
        <f>ROUND(BI127/$G127,6)</f>
        <v>0</v>
      </c>
      <c r="BI127" s="520">
        <f>ROUND($F127*BG127,2)</f>
        <v>0</v>
      </c>
      <c r="BJ127" s="12"/>
      <c r="BK127" s="519">
        <f>ROUND(BL127/$G127,6)</f>
        <v>0</v>
      </c>
      <c r="BL127" s="520">
        <f>ROUND($F127*BJ127,2)</f>
        <v>0</v>
      </c>
      <c r="BM127" s="12"/>
      <c r="BN127" s="519">
        <f>ROUND(BO127/$G127,6)</f>
        <v>0</v>
      </c>
      <c r="BO127" s="520">
        <f>ROUND($F127*BM127,2)</f>
        <v>0</v>
      </c>
      <c r="BP127" s="490">
        <f>ROUND(BQ127/G127,4)</f>
        <v>1</v>
      </c>
      <c r="BQ127" s="534">
        <f>ROUND(SUMIF(H$10:BO$10,"FINANCEIRO",H127:BO127),2)</f>
        <v>406</v>
      </c>
      <c r="BR127" s="542">
        <f>BQ127-G127</f>
        <v>0</v>
      </c>
      <c r="BT127" s="5"/>
    </row>
    <row r="128" spans="1:74" s="198" customFormat="1" ht="25.5" hidden="1" outlineLevel="2" x14ac:dyDescent="0.25">
      <c r="A128" s="42" t="s">
        <v>129</v>
      </c>
      <c r="B128" s="209" t="s">
        <v>246</v>
      </c>
      <c r="C128" s="36" t="s">
        <v>247</v>
      </c>
      <c r="D128" s="13" t="s">
        <v>5</v>
      </c>
      <c r="E128" s="12">
        <f>'03_S.EEE_C. '!E13</f>
        <v>93.47</v>
      </c>
      <c r="F128" s="138">
        <v>5.82</v>
      </c>
      <c r="G128" s="544">
        <f>ROUND($F128*E128,2)</f>
        <v>544</v>
      </c>
      <c r="H128" s="12"/>
      <c r="I128" s="519">
        <f>ROUND(J128/$G128,6)</f>
        <v>0</v>
      </c>
      <c r="J128" s="520">
        <f>ROUND($F128*H128,2)</f>
        <v>0</v>
      </c>
      <c r="K128" s="12"/>
      <c r="L128" s="519">
        <f>ROUND(M128/$G128,6)</f>
        <v>0</v>
      </c>
      <c r="M128" s="520">
        <f>ROUND($F128*K128,2)</f>
        <v>0</v>
      </c>
      <c r="N128" s="12"/>
      <c r="O128" s="519">
        <f>ROUND(P128/$G128,6)</f>
        <v>0</v>
      </c>
      <c r="P128" s="520">
        <f>ROUND($F128*N128,2)</f>
        <v>0</v>
      </c>
      <c r="Q128" s="12"/>
      <c r="R128" s="519">
        <f>ROUND(S128/$G128,6)</f>
        <v>0</v>
      </c>
      <c r="S128" s="520">
        <f>ROUND($F128*Q128,2)</f>
        <v>0</v>
      </c>
      <c r="T128" s="12"/>
      <c r="U128" s="519">
        <f>ROUND(V128/$G128,6)</f>
        <v>0</v>
      </c>
      <c r="V128" s="520">
        <f>ROUND($F128*T128,2)</f>
        <v>0</v>
      </c>
      <c r="W128" s="33">
        <f>$E128</f>
        <v>93.47</v>
      </c>
      <c r="X128" s="519">
        <f>ROUND(Y128/$G128,6)</f>
        <v>1</v>
      </c>
      <c r="Y128" s="520">
        <f>ROUND($F128*W128,2)</f>
        <v>544</v>
      </c>
      <c r="Z128" s="12"/>
      <c r="AA128" s="519">
        <f>ROUND(AB128/$G128,6)</f>
        <v>0</v>
      </c>
      <c r="AB128" s="520">
        <f>ROUND($F128*Z128,2)</f>
        <v>0</v>
      </c>
      <c r="AC128" s="12"/>
      <c r="AD128" s="519">
        <f>ROUND(AE128/$G128,6)</f>
        <v>0</v>
      </c>
      <c r="AE128" s="520">
        <f>ROUND($F128*AC128,2)</f>
        <v>0</v>
      </c>
      <c r="AF128" s="12"/>
      <c r="AG128" s="519">
        <f>ROUND(AH128/$G128,6)</f>
        <v>0</v>
      </c>
      <c r="AH128" s="520">
        <f>ROUND($F128*AF128,2)</f>
        <v>0</v>
      </c>
      <c r="AI128" s="12"/>
      <c r="AJ128" s="519">
        <f>ROUND(AK128/$G128,6)</f>
        <v>0</v>
      </c>
      <c r="AK128" s="520">
        <f>ROUND($F128*AI128,2)</f>
        <v>0</v>
      </c>
      <c r="AL128" s="12"/>
      <c r="AM128" s="519">
        <f>ROUND(AN128/$G128,6)</f>
        <v>0</v>
      </c>
      <c r="AN128" s="520">
        <f>ROUND($F128*AL128,2)</f>
        <v>0</v>
      </c>
      <c r="AO128" s="12"/>
      <c r="AP128" s="519">
        <f>ROUND(AQ128/$G128,6)</f>
        <v>0</v>
      </c>
      <c r="AQ128" s="520">
        <f>ROUND($F128*AO128,2)</f>
        <v>0</v>
      </c>
      <c r="AR128" s="12"/>
      <c r="AS128" s="519">
        <f>ROUND(AT128/$G128,6)</f>
        <v>0</v>
      </c>
      <c r="AT128" s="520">
        <f>ROUND($F128*AR128,2)</f>
        <v>0</v>
      </c>
      <c r="AU128" s="12"/>
      <c r="AV128" s="519">
        <f>ROUND(AW128/$G128,6)</f>
        <v>0</v>
      </c>
      <c r="AW128" s="520">
        <f>ROUND($F128*AU128,2)</f>
        <v>0</v>
      </c>
      <c r="AX128" s="12"/>
      <c r="AY128" s="519">
        <f>ROUND(AZ128/$G128,6)</f>
        <v>0</v>
      </c>
      <c r="AZ128" s="520">
        <f>ROUND($F128*AX128,2)</f>
        <v>0</v>
      </c>
      <c r="BA128" s="12"/>
      <c r="BB128" s="519">
        <f>ROUND(BC128/$G128,6)</f>
        <v>0</v>
      </c>
      <c r="BC128" s="520">
        <f>ROUND($F128*BA128,2)</f>
        <v>0</v>
      </c>
      <c r="BD128" s="12"/>
      <c r="BE128" s="519">
        <f>ROUND(BF128/$G128,6)</f>
        <v>0</v>
      </c>
      <c r="BF128" s="520">
        <f>ROUND($F128*BD128,2)</f>
        <v>0</v>
      </c>
      <c r="BG128" s="12"/>
      <c r="BH128" s="519">
        <f>ROUND(BI128/$G128,6)</f>
        <v>0</v>
      </c>
      <c r="BI128" s="520">
        <f>ROUND($F128*BG128,2)</f>
        <v>0</v>
      </c>
      <c r="BJ128" s="12"/>
      <c r="BK128" s="519">
        <f>ROUND(BL128/$G128,6)</f>
        <v>0</v>
      </c>
      <c r="BL128" s="520">
        <f>ROUND($F128*BJ128,2)</f>
        <v>0</v>
      </c>
      <c r="BM128" s="12"/>
      <c r="BN128" s="519">
        <f>ROUND(BO128/$G128,6)</f>
        <v>0</v>
      </c>
      <c r="BO128" s="520">
        <f>ROUND($F128*BM128,2)</f>
        <v>0</v>
      </c>
      <c r="BP128" s="490">
        <f>ROUND(BQ128/G128,4)</f>
        <v>1</v>
      </c>
      <c r="BQ128" s="534">
        <f>ROUND(SUMIF(H$10:BO$10,"FINANCEIRO",H128:BO128),2)</f>
        <v>544</v>
      </c>
      <c r="BR128" s="542">
        <f>BQ128-G128</f>
        <v>0</v>
      </c>
      <c r="BT128" s="5"/>
    </row>
    <row r="129" spans="1:72" s="198" customFormat="1" ht="12.75" hidden="1" outlineLevel="1" x14ac:dyDescent="0.25">
      <c r="A129" s="53"/>
      <c r="B129" s="14"/>
      <c r="C129" s="37"/>
      <c r="D129" s="14"/>
      <c r="E129" s="544"/>
      <c r="F129" s="549">
        <v>0</v>
      </c>
      <c r="G129" s="544"/>
      <c r="H129" s="12"/>
      <c r="I129" s="519"/>
      <c r="J129" s="520"/>
      <c r="K129" s="12"/>
      <c r="L129" s="519"/>
      <c r="M129" s="520"/>
      <c r="N129" s="12"/>
      <c r="O129" s="519"/>
      <c r="P129" s="520"/>
      <c r="Q129" s="12"/>
      <c r="R129" s="519"/>
      <c r="S129" s="520"/>
      <c r="T129" s="12"/>
      <c r="U129" s="519"/>
      <c r="V129" s="520"/>
      <c r="W129" s="12"/>
      <c r="X129" s="519"/>
      <c r="Y129" s="520"/>
      <c r="Z129" s="12"/>
      <c r="AA129" s="519"/>
      <c r="AB129" s="520"/>
      <c r="AC129" s="12"/>
      <c r="AD129" s="519"/>
      <c r="AE129" s="520"/>
      <c r="AF129" s="12"/>
      <c r="AG129" s="519"/>
      <c r="AH129" s="520"/>
      <c r="AI129" s="12"/>
      <c r="AJ129" s="519"/>
      <c r="AK129" s="520"/>
      <c r="AL129" s="12"/>
      <c r="AM129" s="519"/>
      <c r="AN129" s="520"/>
      <c r="AO129" s="12"/>
      <c r="AP129" s="519"/>
      <c r="AQ129" s="520"/>
      <c r="AR129" s="12"/>
      <c r="AS129" s="519"/>
      <c r="AT129" s="520"/>
      <c r="AU129" s="12"/>
      <c r="AV129" s="519"/>
      <c r="AW129" s="520"/>
      <c r="AX129" s="12"/>
      <c r="AY129" s="519"/>
      <c r="AZ129" s="520"/>
      <c r="BA129" s="12"/>
      <c r="BB129" s="519"/>
      <c r="BC129" s="520"/>
      <c r="BD129" s="12"/>
      <c r="BE129" s="519"/>
      <c r="BF129" s="520"/>
      <c r="BG129" s="12"/>
      <c r="BH129" s="519"/>
      <c r="BI129" s="520"/>
      <c r="BJ129" s="12"/>
      <c r="BK129" s="519"/>
      <c r="BL129" s="520"/>
      <c r="BM129" s="12"/>
      <c r="BN129" s="519"/>
      <c r="BO129" s="520"/>
      <c r="BP129" s="490"/>
      <c r="BQ129" s="534"/>
      <c r="BR129" s="542"/>
      <c r="BT129" s="5"/>
    </row>
    <row r="130" spans="1:72" s="198" customFormat="1" ht="12.75" hidden="1" outlineLevel="1" x14ac:dyDescent="0.25">
      <c r="A130" s="576" t="s">
        <v>148</v>
      </c>
      <c r="B130" s="577"/>
      <c r="C130" s="578" t="s">
        <v>8</v>
      </c>
      <c r="D130" s="587"/>
      <c r="E130" s="588"/>
      <c r="F130" s="589">
        <v>0</v>
      </c>
      <c r="G130" s="581">
        <f>SUBTOTAL(9,G131:G143)</f>
        <v>10457.6</v>
      </c>
      <c r="H130" s="581"/>
      <c r="I130" s="590">
        <f>ROUND(J130/$G130,6)</f>
        <v>0</v>
      </c>
      <c r="J130" s="581">
        <f>SUBTOTAL(9,J131:J143)</f>
        <v>0</v>
      </c>
      <c r="K130" s="581"/>
      <c r="L130" s="590">
        <f>ROUND(M130/$G130,6)</f>
        <v>0</v>
      </c>
      <c r="M130" s="581">
        <f>SUBTOTAL(9,M131:M143)</f>
        <v>0</v>
      </c>
      <c r="N130" s="581"/>
      <c r="O130" s="590">
        <f>ROUND(P130/$G130,6)</f>
        <v>0</v>
      </c>
      <c r="P130" s="581">
        <f>SUBTOTAL(9,P131:P143)</f>
        <v>0</v>
      </c>
      <c r="Q130" s="581"/>
      <c r="R130" s="590">
        <f>ROUND(S130/$G130,6)</f>
        <v>0</v>
      </c>
      <c r="S130" s="581">
        <f>SUBTOTAL(9,S131:S143)</f>
        <v>0</v>
      </c>
      <c r="T130" s="581"/>
      <c r="U130" s="590">
        <f>ROUND(V130/$G130,6)</f>
        <v>0</v>
      </c>
      <c r="V130" s="581">
        <f>SUBTOTAL(9,V131:V143)</f>
        <v>0</v>
      </c>
      <c r="W130" s="581"/>
      <c r="X130" s="590">
        <f>ROUND(Y130/$G130,6)</f>
        <v>0</v>
      </c>
      <c r="Y130" s="581">
        <f>SUBTOTAL(9,Y131:Y143)</f>
        <v>0</v>
      </c>
      <c r="Z130" s="581"/>
      <c r="AA130" s="590">
        <f>ROUND(AB130/$G130,6)</f>
        <v>0.40492</v>
      </c>
      <c r="AB130" s="581">
        <f>SUBTOTAL(9,AB131:AB143)</f>
        <v>4234.49</v>
      </c>
      <c r="AC130" s="581"/>
      <c r="AD130" s="590">
        <f>ROUND(AE130/$G130,6)</f>
        <v>0</v>
      </c>
      <c r="AE130" s="581">
        <f>SUBTOTAL(9,AE131:AE143)</f>
        <v>0</v>
      </c>
      <c r="AF130" s="581"/>
      <c r="AG130" s="590">
        <f>ROUND(AH130/$G130,6)</f>
        <v>0.59508000000000005</v>
      </c>
      <c r="AH130" s="581">
        <f>SUBTOTAL(9,AH131:AH143)</f>
        <v>6223.11</v>
      </c>
      <c r="AI130" s="581"/>
      <c r="AJ130" s="590">
        <f>ROUND(AK130/$G130,6)</f>
        <v>0</v>
      </c>
      <c r="AK130" s="581">
        <f>SUBTOTAL(9,AK131:AK143)</f>
        <v>0</v>
      </c>
      <c r="AL130" s="581"/>
      <c r="AM130" s="590">
        <f>ROUND(AN130/$G130,6)</f>
        <v>0</v>
      </c>
      <c r="AN130" s="581">
        <f>SUBTOTAL(9,AN131:AN143)</f>
        <v>0</v>
      </c>
      <c r="AO130" s="581"/>
      <c r="AP130" s="590">
        <f>ROUND(AQ130/$G130,6)</f>
        <v>0</v>
      </c>
      <c r="AQ130" s="581">
        <f>SUBTOTAL(9,AQ131:AQ143)</f>
        <v>0</v>
      </c>
      <c r="AR130" s="581"/>
      <c r="AS130" s="590">
        <f>ROUND(AT130/$G130,6)</f>
        <v>0</v>
      </c>
      <c r="AT130" s="581">
        <f>SUBTOTAL(9,AT131:AT143)</f>
        <v>0</v>
      </c>
      <c r="AU130" s="581"/>
      <c r="AV130" s="590">
        <f>ROUND(AW130/$G130,6)</f>
        <v>0</v>
      </c>
      <c r="AW130" s="581">
        <f>SUBTOTAL(9,AW131:AW143)</f>
        <v>0</v>
      </c>
      <c r="AX130" s="581"/>
      <c r="AY130" s="590">
        <f>ROUND(AZ130/$G130,6)</f>
        <v>0</v>
      </c>
      <c r="AZ130" s="581">
        <f>SUBTOTAL(9,AZ131:AZ143)</f>
        <v>0</v>
      </c>
      <c r="BA130" s="581"/>
      <c r="BB130" s="590">
        <f>ROUND(BC130/$G130,6)</f>
        <v>0</v>
      </c>
      <c r="BC130" s="581">
        <f>SUBTOTAL(9,BC131:BC143)</f>
        <v>0</v>
      </c>
      <c r="BD130" s="581"/>
      <c r="BE130" s="590">
        <f>ROUND(BF130/$G130,6)</f>
        <v>0</v>
      </c>
      <c r="BF130" s="581">
        <f>SUBTOTAL(9,BF131:BF143)</f>
        <v>0</v>
      </c>
      <c r="BG130" s="581"/>
      <c r="BH130" s="590">
        <f>ROUND(BI130/$G130,6)</f>
        <v>0</v>
      </c>
      <c r="BI130" s="581">
        <f>SUBTOTAL(9,BI131:BI143)</f>
        <v>0</v>
      </c>
      <c r="BJ130" s="581"/>
      <c r="BK130" s="590">
        <f>ROUND(BL130/$G130,6)</f>
        <v>0</v>
      </c>
      <c r="BL130" s="581">
        <f>SUBTOTAL(9,BL131:BL143)</f>
        <v>0</v>
      </c>
      <c r="BM130" s="581"/>
      <c r="BN130" s="590">
        <f>ROUND(BO130/$G130,6)</f>
        <v>0</v>
      </c>
      <c r="BO130" s="581">
        <f>SUBTOTAL(9,BO131:BO143)</f>
        <v>0</v>
      </c>
      <c r="BP130" s="582">
        <f>ROUND(BQ130/G130,4)</f>
        <v>1</v>
      </c>
      <c r="BQ130" s="580">
        <f>ROUND(SUMIF(H$10:BO$10,"FINANCEIRO",H130:BO130),2)</f>
        <v>10457.6</v>
      </c>
      <c r="BR130" s="579">
        <f>BQ130-G130</f>
        <v>0</v>
      </c>
      <c r="BT130" s="200"/>
    </row>
    <row r="131" spans="1:72" s="198" customFormat="1" ht="12.75" hidden="1" outlineLevel="2" x14ac:dyDescent="0.25">
      <c r="A131" s="42"/>
      <c r="B131" s="209"/>
      <c r="C131" s="36"/>
      <c r="D131" s="13"/>
      <c r="E131" s="12">
        <f>'03_S.EEE_C. '!E16</f>
        <v>0</v>
      </c>
      <c r="F131" s="138">
        <v>0</v>
      </c>
      <c r="G131" s="550"/>
      <c r="H131" s="12"/>
      <c r="I131" s="519"/>
      <c r="J131" s="536"/>
      <c r="K131" s="12"/>
      <c r="L131" s="519"/>
      <c r="M131" s="536"/>
      <c r="N131" s="12"/>
      <c r="O131" s="519"/>
      <c r="P131" s="525"/>
      <c r="Q131" s="12"/>
      <c r="R131" s="519"/>
      <c r="S131" s="536"/>
      <c r="T131" s="12"/>
      <c r="U131" s="519"/>
      <c r="V131" s="536"/>
      <c r="W131" s="12"/>
      <c r="X131" s="519"/>
      <c r="Y131" s="536"/>
      <c r="Z131" s="12"/>
      <c r="AA131" s="519"/>
      <c r="AB131" s="536"/>
      <c r="AC131" s="12"/>
      <c r="AD131" s="519"/>
      <c r="AE131" s="536"/>
      <c r="AF131" s="12"/>
      <c r="AG131" s="519"/>
      <c r="AH131" s="536"/>
      <c r="AI131" s="12"/>
      <c r="AJ131" s="519"/>
      <c r="AK131" s="536"/>
      <c r="AL131" s="12"/>
      <c r="AM131" s="519"/>
      <c r="AN131" s="536"/>
      <c r="AO131" s="12"/>
      <c r="AP131" s="519"/>
      <c r="AQ131" s="536"/>
      <c r="AR131" s="12"/>
      <c r="AS131" s="519"/>
      <c r="AT131" s="536"/>
      <c r="AU131" s="12"/>
      <c r="AV131" s="519"/>
      <c r="AW131" s="536"/>
      <c r="AX131" s="12"/>
      <c r="AY131" s="519"/>
      <c r="AZ131" s="536"/>
      <c r="BA131" s="12"/>
      <c r="BB131" s="519"/>
      <c r="BC131" s="536"/>
      <c r="BD131" s="12"/>
      <c r="BE131" s="519"/>
      <c r="BF131" s="536"/>
      <c r="BG131" s="12"/>
      <c r="BH131" s="519"/>
      <c r="BI131" s="536"/>
      <c r="BJ131" s="12"/>
      <c r="BK131" s="519"/>
      <c r="BL131" s="536"/>
      <c r="BM131" s="12"/>
      <c r="BN131" s="519"/>
      <c r="BO131" s="536"/>
      <c r="BP131" s="490"/>
      <c r="BQ131" s="534"/>
      <c r="BR131" s="542"/>
      <c r="BT131" s="5"/>
    </row>
    <row r="132" spans="1:72" s="198" customFormat="1" ht="12.75" hidden="1" outlineLevel="2" x14ac:dyDescent="0.25">
      <c r="A132" s="597" t="s">
        <v>1014</v>
      </c>
      <c r="B132" s="598"/>
      <c r="C132" s="539" t="s">
        <v>127</v>
      </c>
      <c r="D132" s="599"/>
      <c r="E132" s="600">
        <f>'03_S.EEE_C. '!E17</f>
        <v>0</v>
      </c>
      <c r="F132" s="601">
        <v>0</v>
      </c>
      <c r="G132" s="600">
        <f>SUBTOTAL(9,G133:G136)</f>
        <v>4234.49</v>
      </c>
      <c r="H132" s="600"/>
      <c r="I132" s="605"/>
      <c r="J132" s="538">
        <f>SUBTOTAL(9,J133:J136)</f>
        <v>0</v>
      </c>
      <c r="K132" s="600"/>
      <c r="L132" s="605"/>
      <c r="M132" s="538">
        <f>SUBTOTAL(9,M133:M136)</f>
        <v>0</v>
      </c>
      <c r="N132" s="600"/>
      <c r="O132" s="605"/>
      <c r="P132" s="538">
        <f>SUBTOTAL(9,P133:P136)</f>
        <v>0</v>
      </c>
      <c r="Q132" s="600"/>
      <c r="R132" s="605"/>
      <c r="S132" s="538">
        <f>SUBTOTAL(9,S133:S136)</f>
        <v>0</v>
      </c>
      <c r="T132" s="600"/>
      <c r="U132" s="605"/>
      <c r="V132" s="538">
        <f>SUBTOTAL(9,V133:V136)</f>
        <v>0</v>
      </c>
      <c r="W132" s="600"/>
      <c r="X132" s="605"/>
      <c r="Y132" s="538">
        <f>SUBTOTAL(9,Y133:Y136)</f>
        <v>0</v>
      </c>
      <c r="Z132" s="600"/>
      <c r="AA132" s="605"/>
      <c r="AB132" s="538">
        <f>SUBTOTAL(9,AB133:AB136)</f>
        <v>4234.49</v>
      </c>
      <c r="AC132" s="600"/>
      <c r="AD132" s="605"/>
      <c r="AE132" s="538">
        <f>SUBTOTAL(9,AE133:AE136)</f>
        <v>0</v>
      </c>
      <c r="AF132" s="600"/>
      <c r="AG132" s="605"/>
      <c r="AH132" s="538">
        <f>SUBTOTAL(9,AH133:AH136)</f>
        <v>0</v>
      </c>
      <c r="AI132" s="600"/>
      <c r="AJ132" s="605"/>
      <c r="AK132" s="538">
        <f>SUBTOTAL(9,AK133:AK136)</f>
        <v>0</v>
      </c>
      <c r="AL132" s="600"/>
      <c r="AM132" s="605"/>
      <c r="AN132" s="538">
        <f>SUBTOTAL(9,AN133:AN136)</f>
        <v>0</v>
      </c>
      <c r="AO132" s="600"/>
      <c r="AP132" s="605"/>
      <c r="AQ132" s="538">
        <f>SUBTOTAL(9,AQ133:AQ136)</f>
        <v>0</v>
      </c>
      <c r="AR132" s="600"/>
      <c r="AS132" s="605"/>
      <c r="AT132" s="538">
        <f>SUBTOTAL(9,AT133:AT136)</f>
        <v>0</v>
      </c>
      <c r="AU132" s="600"/>
      <c r="AV132" s="605"/>
      <c r="AW132" s="538">
        <f>SUBTOTAL(9,AW133:AW136)</f>
        <v>0</v>
      </c>
      <c r="AX132" s="600"/>
      <c r="AY132" s="605"/>
      <c r="AZ132" s="538">
        <f>SUBTOTAL(9,AZ133:AZ136)</f>
        <v>0</v>
      </c>
      <c r="BA132" s="600"/>
      <c r="BB132" s="605"/>
      <c r="BC132" s="538">
        <f>SUBTOTAL(9,BC133:BC136)</f>
        <v>0</v>
      </c>
      <c r="BD132" s="600"/>
      <c r="BE132" s="605"/>
      <c r="BF132" s="538">
        <f>SUBTOTAL(9,BF133:BF136)</f>
        <v>0</v>
      </c>
      <c r="BG132" s="600"/>
      <c r="BH132" s="605"/>
      <c r="BI132" s="538">
        <f>SUBTOTAL(9,BI133:BI136)</f>
        <v>0</v>
      </c>
      <c r="BJ132" s="600"/>
      <c r="BK132" s="605"/>
      <c r="BL132" s="538">
        <f>SUBTOTAL(9,BL133:BL136)</f>
        <v>0</v>
      </c>
      <c r="BM132" s="600"/>
      <c r="BN132" s="605"/>
      <c r="BO132" s="538">
        <f>SUBTOTAL(9,BO133:BO136)</f>
        <v>0</v>
      </c>
      <c r="BP132" s="602"/>
      <c r="BQ132" s="603"/>
      <c r="BR132" s="537"/>
      <c r="BT132" s="200"/>
    </row>
    <row r="133" spans="1:72" s="198" customFormat="1" ht="25.5" hidden="1" outlineLevel="2" x14ac:dyDescent="0.25">
      <c r="A133" s="45" t="s">
        <v>1015</v>
      </c>
      <c r="B133" s="209" t="s">
        <v>248</v>
      </c>
      <c r="C133" s="36" t="s">
        <v>192</v>
      </c>
      <c r="D133" s="13" t="s">
        <v>10</v>
      </c>
      <c r="E133" s="12">
        <f>'03_S.EEE_C. '!E18</f>
        <v>106.16</v>
      </c>
      <c r="F133" s="130">
        <v>6.7</v>
      </c>
      <c r="G133" s="544">
        <f>ROUND($F133*E133,2)</f>
        <v>711.27</v>
      </c>
      <c r="H133" s="12"/>
      <c r="I133" s="519">
        <f>ROUND(J133/$G133,6)</f>
        <v>0</v>
      </c>
      <c r="J133" s="520">
        <f>ROUND($F133*H133,2)</f>
        <v>0</v>
      </c>
      <c r="K133" s="12"/>
      <c r="L133" s="519">
        <f>ROUND(M133/$G133,6)</f>
        <v>0</v>
      </c>
      <c r="M133" s="520">
        <f>ROUND($F133*K133,2)</f>
        <v>0</v>
      </c>
      <c r="N133" s="12"/>
      <c r="O133" s="519">
        <f>ROUND(P133/$G133,6)</f>
        <v>0</v>
      </c>
      <c r="P133" s="520">
        <f>ROUND($F133*N133,2)</f>
        <v>0</v>
      </c>
      <c r="Q133" s="12"/>
      <c r="R133" s="519">
        <f>ROUND(S133/$G133,6)</f>
        <v>0</v>
      </c>
      <c r="S133" s="520">
        <f>ROUND($F133*Q133,2)</f>
        <v>0</v>
      </c>
      <c r="T133" s="12"/>
      <c r="U133" s="519">
        <f>ROUND(V133/$G133,6)</f>
        <v>0</v>
      </c>
      <c r="V133" s="520">
        <f>ROUND($F133*T133,2)</f>
        <v>0</v>
      </c>
      <c r="W133" s="12"/>
      <c r="X133" s="519">
        <f>ROUND(Y133/$G133,6)</f>
        <v>0</v>
      </c>
      <c r="Y133" s="520">
        <f>ROUND($F133*W133,2)</f>
        <v>0</v>
      </c>
      <c r="Z133" s="12">
        <f>$E133</f>
        <v>106.16</v>
      </c>
      <c r="AA133" s="519">
        <f>ROUND(AB133/$G133,6)</f>
        <v>1</v>
      </c>
      <c r="AB133" s="520">
        <f>ROUND($F133*Z133,2)</f>
        <v>711.27</v>
      </c>
      <c r="AC133" s="12"/>
      <c r="AD133" s="519">
        <f>ROUND(AE133/$G133,6)</f>
        <v>0</v>
      </c>
      <c r="AE133" s="520">
        <f>ROUND($F133*AC133,2)</f>
        <v>0</v>
      </c>
      <c r="AF133" s="12"/>
      <c r="AG133" s="519">
        <f>ROUND(AH133/$G133,6)</f>
        <v>0</v>
      </c>
      <c r="AH133" s="520">
        <f>ROUND($F133*AF133,2)</f>
        <v>0</v>
      </c>
      <c r="AI133" s="12"/>
      <c r="AJ133" s="519">
        <f>ROUND(AK133/$G133,6)</f>
        <v>0</v>
      </c>
      <c r="AK133" s="520">
        <f>ROUND($F133*AI133,2)</f>
        <v>0</v>
      </c>
      <c r="AL133" s="12"/>
      <c r="AM133" s="519">
        <f>ROUND(AN133/$G133,6)</f>
        <v>0</v>
      </c>
      <c r="AN133" s="520">
        <f>ROUND($F133*AL133,2)</f>
        <v>0</v>
      </c>
      <c r="AO133" s="12"/>
      <c r="AP133" s="519">
        <f>ROUND(AQ133/$G133,6)</f>
        <v>0</v>
      </c>
      <c r="AQ133" s="520">
        <f>ROUND($F133*AO133,2)</f>
        <v>0</v>
      </c>
      <c r="AR133" s="12"/>
      <c r="AS133" s="519">
        <f>ROUND(AT133/$G133,6)</f>
        <v>0</v>
      </c>
      <c r="AT133" s="520">
        <f>ROUND($F133*AR133,2)</f>
        <v>0</v>
      </c>
      <c r="AU133" s="12"/>
      <c r="AV133" s="519">
        <f>ROUND(AW133/$G133,6)</f>
        <v>0</v>
      </c>
      <c r="AW133" s="520">
        <f>ROUND($F133*AU133,2)</f>
        <v>0</v>
      </c>
      <c r="AX133" s="12"/>
      <c r="AY133" s="519">
        <f>ROUND(AZ133/$G133,6)</f>
        <v>0</v>
      </c>
      <c r="AZ133" s="520">
        <f>ROUND($F133*AX133,2)</f>
        <v>0</v>
      </c>
      <c r="BA133" s="12"/>
      <c r="BB133" s="519">
        <f>ROUND(BC133/$G133,6)</f>
        <v>0</v>
      </c>
      <c r="BC133" s="520">
        <f>ROUND($F133*BA133,2)</f>
        <v>0</v>
      </c>
      <c r="BD133" s="12"/>
      <c r="BE133" s="519">
        <f>ROUND(BF133/$G133,6)</f>
        <v>0</v>
      </c>
      <c r="BF133" s="520">
        <f>ROUND($F133*BD133,2)</f>
        <v>0</v>
      </c>
      <c r="BG133" s="12"/>
      <c r="BH133" s="519">
        <f>ROUND(BI133/$G133,6)</f>
        <v>0</v>
      </c>
      <c r="BI133" s="520">
        <f>ROUND($F133*BG133,2)</f>
        <v>0</v>
      </c>
      <c r="BJ133" s="12"/>
      <c r="BK133" s="519">
        <f>ROUND(BL133/$G133,6)</f>
        <v>0</v>
      </c>
      <c r="BL133" s="520">
        <f>ROUND($F133*BJ133,2)</f>
        <v>0</v>
      </c>
      <c r="BM133" s="12"/>
      <c r="BN133" s="519">
        <f>ROUND(BO133/$G133,6)</f>
        <v>0</v>
      </c>
      <c r="BO133" s="520">
        <f>ROUND($F133*BM133,2)</f>
        <v>0</v>
      </c>
      <c r="BP133" s="490">
        <f>ROUND(BQ133/G133,4)</f>
        <v>1</v>
      </c>
      <c r="BQ133" s="534">
        <f>ROUND(SUMIF(H$10:BO$10,"FINANCEIRO",H133:BO133),2)</f>
        <v>711.27</v>
      </c>
      <c r="BR133" s="542">
        <f>BQ133-G133</f>
        <v>0</v>
      </c>
      <c r="BT133" s="200"/>
    </row>
    <row r="134" spans="1:72" s="198" customFormat="1" ht="25.5" hidden="1" outlineLevel="2" x14ac:dyDescent="0.25">
      <c r="A134" s="45" t="s">
        <v>1016</v>
      </c>
      <c r="B134" s="209" t="s">
        <v>249</v>
      </c>
      <c r="C134" s="36" t="s">
        <v>193</v>
      </c>
      <c r="D134" s="13" t="s">
        <v>10</v>
      </c>
      <c r="E134" s="12">
        <f>'03_S.EEE_C. '!E19</f>
        <v>51.34</v>
      </c>
      <c r="F134" s="130">
        <v>8.11</v>
      </c>
      <c r="G134" s="544">
        <f>ROUND($F134*E134,2)</f>
        <v>416.37</v>
      </c>
      <c r="H134" s="12"/>
      <c r="I134" s="519">
        <f>ROUND(J134/$G134,6)</f>
        <v>0</v>
      </c>
      <c r="J134" s="520">
        <f>ROUND($F134*H134,2)</f>
        <v>0</v>
      </c>
      <c r="K134" s="12"/>
      <c r="L134" s="519">
        <f>ROUND(M134/$G134,6)</f>
        <v>0</v>
      </c>
      <c r="M134" s="520">
        <f>ROUND($F134*K134,2)</f>
        <v>0</v>
      </c>
      <c r="N134" s="12"/>
      <c r="O134" s="519">
        <f>ROUND(P134/$G134,6)</f>
        <v>0</v>
      </c>
      <c r="P134" s="520">
        <f>ROUND($F134*N134,2)</f>
        <v>0</v>
      </c>
      <c r="Q134" s="12"/>
      <c r="R134" s="519">
        <f>ROUND(S134/$G134,6)</f>
        <v>0</v>
      </c>
      <c r="S134" s="520">
        <f>ROUND($F134*Q134,2)</f>
        <v>0</v>
      </c>
      <c r="T134" s="12"/>
      <c r="U134" s="519">
        <f>ROUND(V134/$G134,6)</f>
        <v>0</v>
      </c>
      <c r="V134" s="520">
        <f>ROUND($F134*T134,2)</f>
        <v>0</v>
      </c>
      <c r="W134" s="12"/>
      <c r="X134" s="519">
        <f>ROUND(Y134/$G134,6)</f>
        <v>0</v>
      </c>
      <c r="Y134" s="520">
        <f>ROUND($F134*W134,2)</f>
        <v>0</v>
      </c>
      <c r="Z134" s="12">
        <f>$E134</f>
        <v>51.34</v>
      </c>
      <c r="AA134" s="519">
        <f>ROUND(AB134/$G134,6)</f>
        <v>1</v>
      </c>
      <c r="AB134" s="520">
        <f>ROUND($F134*Z134,2)</f>
        <v>416.37</v>
      </c>
      <c r="AC134" s="12"/>
      <c r="AD134" s="519">
        <f>ROUND(AE134/$G134,6)</f>
        <v>0</v>
      </c>
      <c r="AE134" s="520">
        <f>ROUND($F134*AC134,2)</f>
        <v>0</v>
      </c>
      <c r="AF134" s="12"/>
      <c r="AG134" s="519">
        <f>ROUND(AH134/$G134,6)</f>
        <v>0</v>
      </c>
      <c r="AH134" s="520">
        <f>ROUND($F134*AF134,2)</f>
        <v>0</v>
      </c>
      <c r="AI134" s="12"/>
      <c r="AJ134" s="519">
        <f>ROUND(AK134/$G134,6)</f>
        <v>0</v>
      </c>
      <c r="AK134" s="520">
        <f>ROUND($F134*AI134,2)</f>
        <v>0</v>
      </c>
      <c r="AL134" s="12"/>
      <c r="AM134" s="519">
        <f>ROUND(AN134/$G134,6)</f>
        <v>0</v>
      </c>
      <c r="AN134" s="520">
        <f>ROUND($F134*AL134,2)</f>
        <v>0</v>
      </c>
      <c r="AO134" s="12"/>
      <c r="AP134" s="519">
        <f>ROUND(AQ134/$G134,6)</f>
        <v>0</v>
      </c>
      <c r="AQ134" s="520">
        <f>ROUND($F134*AO134,2)</f>
        <v>0</v>
      </c>
      <c r="AR134" s="12"/>
      <c r="AS134" s="519">
        <f>ROUND(AT134/$G134,6)</f>
        <v>0</v>
      </c>
      <c r="AT134" s="520">
        <f>ROUND($F134*AR134,2)</f>
        <v>0</v>
      </c>
      <c r="AU134" s="12"/>
      <c r="AV134" s="519">
        <f>ROUND(AW134/$G134,6)</f>
        <v>0</v>
      </c>
      <c r="AW134" s="520">
        <f>ROUND($F134*AU134,2)</f>
        <v>0</v>
      </c>
      <c r="AX134" s="12"/>
      <c r="AY134" s="519">
        <f>ROUND(AZ134/$G134,6)</f>
        <v>0</v>
      </c>
      <c r="AZ134" s="520">
        <f>ROUND($F134*AX134,2)</f>
        <v>0</v>
      </c>
      <c r="BA134" s="12"/>
      <c r="BB134" s="519">
        <f>ROUND(BC134/$G134,6)</f>
        <v>0</v>
      </c>
      <c r="BC134" s="520">
        <f>ROUND($F134*BA134,2)</f>
        <v>0</v>
      </c>
      <c r="BD134" s="12"/>
      <c r="BE134" s="519">
        <f>ROUND(BF134/$G134,6)</f>
        <v>0</v>
      </c>
      <c r="BF134" s="520">
        <f>ROUND($F134*BD134,2)</f>
        <v>0</v>
      </c>
      <c r="BG134" s="12"/>
      <c r="BH134" s="519">
        <f>ROUND(BI134/$G134,6)</f>
        <v>0</v>
      </c>
      <c r="BI134" s="520">
        <f>ROUND($F134*BG134,2)</f>
        <v>0</v>
      </c>
      <c r="BJ134" s="12"/>
      <c r="BK134" s="519">
        <f>ROUND(BL134/$G134,6)</f>
        <v>0</v>
      </c>
      <c r="BL134" s="520">
        <f>ROUND($F134*BJ134,2)</f>
        <v>0</v>
      </c>
      <c r="BM134" s="12"/>
      <c r="BN134" s="519">
        <f>ROUND(BO134/$G134,6)</f>
        <v>0</v>
      </c>
      <c r="BO134" s="520">
        <f>ROUND($F134*BM134,2)</f>
        <v>0</v>
      </c>
      <c r="BP134" s="490">
        <f>ROUND(BQ134/G134,4)</f>
        <v>1</v>
      </c>
      <c r="BQ134" s="534">
        <f>ROUND(SUMIF(H$10:BO$10,"FINANCEIRO",H134:BO134),2)</f>
        <v>416.37</v>
      </c>
      <c r="BR134" s="542">
        <f>BQ134-G134</f>
        <v>0</v>
      </c>
      <c r="BT134" s="5"/>
    </row>
    <row r="135" spans="1:72" s="198" customFormat="1" ht="25.5" hidden="1" outlineLevel="2" x14ac:dyDescent="0.25">
      <c r="A135" s="45" t="s">
        <v>1017</v>
      </c>
      <c r="B135" s="209" t="s">
        <v>827</v>
      </c>
      <c r="C135" s="36" t="s">
        <v>902</v>
      </c>
      <c r="D135" s="13" t="s">
        <v>10</v>
      </c>
      <c r="E135" s="12">
        <f>'03_S.EEE_C. '!E20</f>
        <v>22</v>
      </c>
      <c r="F135" s="130">
        <v>11.79</v>
      </c>
      <c r="G135" s="544">
        <f>ROUND($F135*E135,2)</f>
        <v>259.38</v>
      </c>
      <c r="H135" s="12"/>
      <c r="I135" s="519">
        <f>ROUND(J135/$G135,6)</f>
        <v>0</v>
      </c>
      <c r="J135" s="520">
        <f>ROUND($F135*H135,2)</f>
        <v>0</v>
      </c>
      <c r="K135" s="12"/>
      <c r="L135" s="519">
        <f>ROUND(M135/$G135,6)</f>
        <v>0</v>
      </c>
      <c r="M135" s="520">
        <f>ROUND($F135*K135,2)</f>
        <v>0</v>
      </c>
      <c r="N135" s="12"/>
      <c r="O135" s="519">
        <f>ROUND(P135/$G135,6)</f>
        <v>0</v>
      </c>
      <c r="P135" s="520">
        <f>ROUND($F135*N135,2)</f>
        <v>0</v>
      </c>
      <c r="Q135" s="12"/>
      <c r="R135" s="519">
        <f>ROUND(S135/$G135,6)</f>
        <v>0</v>
      </c>
      <c r="S135" s="520">
        <f>ROUND($F135*Q135,2)</f>
        <v>0</v>
      </c>
      <c r="T135" s="12"/>
      <c r="U135" s="519">
        <f>ROUND(V135/$G135,6)</f>
        <v>0</v>
      </c>
      <c r="V135" s="520">
        <f>ROUND($F135*T135,2)</f>
        <v>0</v>
      </c>
      <c r="W135" s="12"/>
      <c r="X135" s="519">
        <f>ROUND(Y135/$G135,6)</f>
        <v>0</v>
      </c>
      <c r="Y135" s="520">
        <f>ROUND($F135*W135,2)</f>
        <v>0</v>
      </c>
      <c r="Z135" s="12">
        <f>$E135</f>
        <v>22</v>
      </c>
      <c r="AA135" s="519">
        <f>ROUND(AB135/$G135,6)</f>
        <v>1</v>
      </c>
      <c r="AB135" s="520">
        <f>ROUND($F135*Z135,2)</f>
        <v>259.38</v>
      </c>
      <c r="AC135" s="12"/>
      <c r="AD135" s="519">
        <f>ROUND(AE135/$G135,6)</f>
        <v>0</v>
      </c>
      <c r="AE135" s="520">
        <f>ROUND($F135*AC135,2)</f>
        <v>0</v>
      </c>
      <c r="AF135" s="12"/>
      <c r="AG135" s="519">
        <f>ROUND(AH135/$G135,6)</f>
        <v>0</v>
      </c>
      <c r="AH135" s="520">
        <f>ROUND($F135*AF135,2)</f>
        <v>0</v>
      </c>
      <c r="AI135" s="12"/>
      <c r="AJ135" s="519">
        <f>ROUND(AK135/$G135,6)</f>
        <v>0</v>
      </c>
      <c r="AK135" s="520">
        <f>ROUND($F135*AI135,2)</f>
        <v>0</v>
      </c>
      <c r="AL135" s="12"/>
      <c r="AM135" s="519">
        <f>ROUND(AN135/$G135,6)</f>
        <v>0</v>
      </c>
      <c r="AN135" s="520">
        <f>ROUND($F135*AL135,2)</f>
        <v>0</v>
      </c>
      <c r="AO135" s="12"/>
      <c r="AP135" s="519">
        <f>ROUND(AQ135/$G135,6)</f>
        <v>0</v>
      </c>
      <c r="AQ135" s="520">
        <f>ROUND($F135*AO135,2)</f>
        <v>0</v>
      </c>
      <c r="AR135" s="12"/>
      <c r="AS135" s="519">
        <f>ROUND(AT135/$G135,6)</f>
        <v>0</v>
      </c>
      <c r="AT135" s="520">
        <f>ROUND($F135*AR135,2)</f>
        <v>0</v>
      </c>
      <c r="AU135" s="12"/>
      <c r="AV135" s="519">
        <f>ROUND(AW135/$G135,6)</f>
        <v>0</v>
      </c>
      <c r="AW135" s="520">
        <f>ROUND($F135*AU135,2)</f>
        <v>0</v>
      </c>
      <c r="AX135" s="12"/>
      <c r="AY135" s="519">
        <f>ROUND(AZ135/$G135,6)</f>
        <v>0</v>
      </c>
      <c r="AZ135" s="520">
        <f>ROUND($F135*AX135,2)</f>
        <v>0</v>
      </c>
      <c r="BA135" s="12"/>
      <c r="BB135" s="519">
        <f>ROUND(BC135/$G135,6)</f>
        <v>0</v>
      </c>
      <c r="BC135" s="520">
        <f>ROUND($F135*BA135,2)</f>
        <v>0</v>
      </c>
      <c r="BD135" s="12"/>
      <c r="BE135" s="519">
        <f>ROUND(BF135/$G135,6)</f>
        <v>0</v>
      </c>
      <c r="BF135" s="520">
        <f>ROUND($F135*BD135,2)</f>
        <v>0</v>
      </c>
      <c r="BG135" s="12"/>
      <c r="BH135" s="519">
        <f>ROUND(BI135/$G135,6)</f>
        <v>0</v>
      </c>
      <c r="BI135" s="520">
        <f>ROUND($F135*BG135,2)</f>
        <v>0</v>
      </c>
      <c r="BJ135" s="12"/>
      <c r="BK135" s="519">
        <f>ROUND(BL135/$G135,6)</f>
        <v>0</v>
      </c>
      <c r="BL135" s="520">
        <f>ROUND($F135*BJ135,2)</f>
        <v>0</v>
      </c>
      <c r="BM135" s="12"/>
      <c r="BN135" s="519">
        <f>ROUND(BO135/$G135,6)</f>
        <v>0</v>
      </c>
      <c r="BO135" s="520">
        <f>ROUND($F135*BM135,2)</f>
        <v>0</v>
      </c>
      <c r="BP135" s="490">
        <f>ROUND(BQ135/G135,4)</f>
        <v>1</v>
      </c>
      <c r="BQ135" s="534">
        <f>ROUND(SUMIF(H$10:BO$10,"FINANCEIRO",H135:BO135),2)</f>
        <v>259.38</v>
      </c>
      <c r="BR135" s="542">
        <f>BQ135-G135</f>
        <v>0</v>
      </c>
      <c r="BT135" s="5"/>
    </row>
    <row r="136" spans="1:72" s="198" customFormat="1" ht="25.5" hidden="1" outlineLevel="2" x14ac:dyDescent="0.25">
      <c r="A136" s="45" t="s">
        <v>1018</v>
      </c>
      <c r="B136" s="209" t="s">
        <v>831</v>
      </c>
      <c r="C136" s="36" t="s">
        <v>903</v>
      </c>
      <c r="D136" s="13" t="s">
        <v>10</v>
      </c>
      <c r="E136" s="12">
        <f>'03_S.EEE_C. '!E21</f>
        <v>17.78</v>
      </c>
      <c r="F136" s="130">
        <v>160.15</v>
      </c>
      <c r="G136" s="544">
        <f>ROUND($F136*E136,2)</f>
        <v>2847.47</v>
      </c>
      <c r="H136" s="33"/>
      <c r="I136" s="519">
        <f>ROUND(J136/$G136,6)</f>
        <v>0</v>
      </c>
      <c r="J136" s="520">
        <f>ROUND($F136*H136,2)</f>
        <v>0</v>
      </c>
      <c r="K136" s="33"/>
      <c r="L136" s="519">
        <f>ROUND(M136/$G136,6)</f>
        <v>0</v>
      </c>
      <c r="M136" s="520">
        <f>ROUND($F136*K136,2)</f>
        <v>0</v>
      </c>
      <c r="N136" s="199"/>
      <c r="O136" s="519">
        <f>ROUND(P136/$G136,6)</f>
        <v>0</v>
      </c>
      <c r="P136" s="520">
        <f>ROUND($F136*N136,2)</f>
        <v>0</v>
      </c>
      <c r="Q136" s="33"/>
      <c r="R136" s="519">
        <f>ROUND(S136/$G136,6)</f>
        <v>0</v>
      </c>
      <c r="S136" s="520">
        <f>ROUND($F136*Q136,2)</f>
        <v>0</v>
      </c>
      <c r="T136" s="33"/>
      <c r="U136" s="519">
        <f>ROUND(V136/$G136,6)</f>
        <v>0</v>
      </c>
      <c r="V136" s="520">
        <f>ROUND($F136*T136,2)</f>
        <v>0</v>
      </c>
      <c r="W136" s="33"/>
      <c r="X136" s="519">
        <f>ROUND(Y136/$G136,6)</f>
        <v>0</v>
      </c>
      <c r="Y136" s="520">
        <f>ROUND($F136*W136,2)</f>
        <v>0</v>
      </c>
      <c r="Z136" s="33">
        <f>$E136</f>
        <v>17.78</v>
      </c>
      <c r="AA136" s="519">
        <f>ROUND(AB136/$G136,6)</f>
        <v>1</v>
      </c>
      <c r="AB136" s="520">
        <f>ROUND($F136*Z136,2)</f>
        <v>2847.47</v>
      </c>
      <c r="AC136" s="33"/>
      <c r="AD136" s="519">
        <f>ROUND(AE136/$G136,6)</f>
        <v>0</v>
      </c>
      <c r="AE136" s="520">
        <f>ROUND($F136*AC136,2)</f>
        <v>0</v>
      </c>
      <c r="AF136" s="33"/>
      <c r="AG136" s="519">
        <f>ROUND(AH136/$G136,6)</f>
        <v>0</v>
      </c>
      <c r="AH136" s="520">
        <f>ROUND($F136*AF136,2)</f>
        <v>0</v>
      </c>
      <c r="AI136" s="33"/>
      <c r="AJ136" s="519">
        <f>ROUND(AK136/$G136,6)</f>
        <v>0</v>
      </c>
      <c r="AK136" s="520">
        <f>ROUND($F136*AI136,2)</f>
        <v>0</v>
      </c>
      <c r="AL136" s="33"/>
      <c r="AM136" s="519">
        <f>ROUND(AN136/$G136,6)</f>
        <v>0</v>
      </c>
      <c r="AN136" s="520">
        <f>ROUND($F136*AL136,2)</f>
        <v>0</v>
      </c>
      <c r="AO136" s="33"/>
      <c r="AP136" s="519">
        <f>ROUND(AQ136/$G136,6)</f>
        <v>0</v>
      </c>
      <c r="AQ136" s="520">
        <f>ROUND($F136*AO136,2)</f>
        <v>0</v>
      </c>
      <c r="AR136" s="33"/>
      <c r="AS136" s="519">
        <f>ROUND(AT136/$G136,6)</f>
        <v>0</v>
      </c>
      <c r="AT136" s="520">
        <f>ROUND($F136*AR136,2)</f>
        <v>0</v>
      </c>
      <c r="AU136" s="33"/>
      <c r="AV136" s="519">
        <f>ROUND(AW136/$G136,6)</f>
        <v>0</v>
      </c>
      <c r="AW136" s="520">
        <f>ROUND($F136*AU136,2)</f>
        <v>0</v>
      </c>
      <c r="AX136" s="33"/>
      <c r="AY136" s="519">
        <f>ROUND(AZ136/$G136,6)</f>
        <v>0</v>
      </c>
      <c r="AZ136" s="520">
        <f>ROUND($F136*AX136,2)</f>
        <v>0</v>
      </c>
      <c r="BA136" s="33"/>
      <c r="BB136" s="519">
        <f>ROUND(BC136/$G136,6)</f>
        <v>0</v>
      </c>
      <c r="BC136" s="520">
        <f>ROUND($F136*BA136,2)</f>
        <v>0</v>
      </c>
      <c r="BD136" s="33"/>
      <c r="BE136" s="519">
        <f>ROUND(BF136/$G136,6)</f>
        <v>0</v>
      </c>
      <c r="BF136" s="520">
        <f>ROUND($F136*BD136,2)</f>
        <v>0</v>
      </c>
      <c r="BG136" s="33"/>
      <c r="BH136" s="519">
        <f>ROUND(BI136/$G136,6)</f>
        <v>0</v>
      </c>
      <c r="BI136" s="520">
        <f>ROUND($F136*BG136,2)</f>
        <v>0</v>
      </c>
      <c r="BJ136" s="33"/>
      <c r="BK136" s="519">
        <f>ROUND(BL136/$G136,6)</f>
        <v>0</v>
      </c>
      <c r="BL136" s="520">
        <f>ROUND($F136*BJ136,2)</f>
        <v>0</v>
      </c>
      <c r="BM136" s="33"/>
      <c r="BN136" s="519">
        <f>ROUND(BO136/$G136,6)</f>
        <v>0</v>
      </c>
      <c r="BO136" s="520">
        <f>ROUND($F136*BM136,2)</f>
        <v>0</v>
      </c>
      <c r="BP136" s="490">
        <f>ROUND(BQ136/G136,4)</f>
        <v>1</v>
      </c>
      <c r="BQ136" s="534">
        <f>ROUND(SUMIF(H$10:BO$10,"FINANCEIRO",H136:BO136),2)</f>
        <v>2847.47</v>
      </c>
      <c r="BR136" s="542">
        <f>BQ136-G136</f>
        <v>0</v>
      </c>
      <c r="BT136" s="5"/>
    </row>
    <row r="137" spans="1:72" s="198" customFormat="1" ht="12.75" hidden="1" outlineLevel="2" x14ac:dyDescent="0.25">
      <c r="A137" s="45"/>
      <c r="B137" s="28"/>
      <c r="C137" s="22"/>
      <c r="D137" s="32"/>
      <c r="E137" s="33">
        <f>'03_S.EEE_C. '!E22</f>
        <v>0</v>
      </c>
      <c r="F137" s="130">
        <v>0</v>
      </c>
      <c r="G137" s="33"/>
      <c r="H137" s="12"/>
      <c r="I137" s="519"/>
      <c r="J137" s="536"/>
      <c r="K137" s="12"/>
      <c r="L137" s="519"/>
      <c r="M137" s="536"/>
      <c r="N137" s="12"/>
      <c r="O137" s="519"/>
      <c r="P137" s="525"/>
      <c r="Q137" s="12"/>
      <c r="R137" s="519"/>
      <c r="S137" s="536"/>
      <c r="T137" s="12"/>
      <c r="U137" s="519"/>
      <c r="V137" s="536"/>
      <c r="W137" s="12"/>
      <c r="X137" s="519"/>
      <c r="Y137" s="536"/>
      <c r="Z137" s="12"/>
      <c r="AA137" s="519"/>
      <c r="AB137" s="536"/>
      <c r="AC137" s="12"/>
      <c r="AD137" s="519"/>
      <c r="AE137" s="536"/>
      <c r="AF137" s="12"/>
      <c r="AG137" s="519"/>
      <c r="AH137" s="536"/>
      <c r="AI137" s="12"/>
      <c r="AJ137" s="519"/>
      <c r="AK137" s="536"/>
      <c r="AL137" s="12"/>
      <c r="AM137" s="519"/>
      <c r="AN137" s="536"/>
      <c r="AO137" s="12"/>
      <c r="AP137" s="519"/>
      <c r="AQ137" s="536"/>
      <c r="AR137" s="12"/>
      <c r="AS137" s="519"/>
      <c r="AT137" s="536"/>
      <c r="AU137" s="12"/>
      <c r="AV137" s="519"/>
      <c r="AW137" s="536"/>
      <c r="AX137" s="12"/>
      <c r="AY137" s="519"/>
      <c r="AZ137" s="536"/>
      <c r="BA137" s="12"/>
      <c r="BB137" s="519"/>
      <c r="BC137" s="536"/>
      <c r="BD137" s="12"/>
      <c r="BE137" s="519"/>
      <c r="BF137" s="536"/>
      <c r="BG137" s="12"/>
      <c r="BH137" s="519"/>
      <c r="BI137" s="536"/>
      <c r="BJ137" s="12"/>
      <c r="BK137" s="519"/>
      <c r="BL137" s="536"/>
      <c r="BM137" s="12"/>
      <c r="BN137" s="519"/>
      <c r="BO137" s="536"/>
      <c r="BP137" s="490"/>
      <c r="BQ137" s="534"/>
      <c r="BR137" s="542"/>
      <c r="BT137" s="5"/>
    </row>
    <row r="138" spans="1:72" s="198" customFormat="1" ht="12.75" hidden="1" outlineLevel="2" x14ac:dyDescent="0.25">
      <c r="A138" s="597" t="s">
        <v>1019</v>
      </c>
      <c r="B138" s="598"/>
      <c r="C138" s="539" t="s">
        <v>161</v>
      </c>
      <c r="D138" s="599"/>
      <c r="E138" s="600">
        <f>'03_S.EEE_C. '!E23</f>
        <v>0</v>
      </c>
      <c r="F138" s="601">
        <v>0</v>
      </c>
      <c r="G138" s="600">
        <f>SUBTOTAL(9,G139:G143)</f>
        <v>6223.11</v>
      </c>
      <c r="H138" s="600"/>
      <c r="I138" s="605">
        <f t="shared" ref="I138:I143" si="402">ROUND(J138/$G138,6)</f>
        <v>0</v>
      </c>
      <c r="J138" s="538">
        <f>SUBTOTAL(9,J139:J143)</f>
        <v>0</v>
      </c>
      <c r="K138" s="600"/>
      <c r="L138" s="605">
        <f t="shared" ref="L138:L143" si="403">ROUND(M138/$G138,6)</f>
        <v>0</v>
      </c>
      <c r="M138" s="538">
        <f>SUBTOTAL(9,M139:M143)</f>
        <v>0</v>
      </c>
      <c r="N138" s="600"/>
      <c r="O138" s="605">
        <f t="shared" ref="O138:O143" si="404">ROUND(P138/$G138,6)</f>
        <v>0</v>
      </c>
      <c r="P138" s="538">
        <f>SUBTOTAL(9,P139:P143)</f>
        <v>0</v>
      </c>
      <c r="Q138" s="600"/>
      <c r="R138" s="605">
        <f t="shared" ref="R138:R143" si="405">ROUND(S138/$G138,6)</f>
        <v>0</v>
      </c>
      <c r="S138" s="538">
        <f>SUBTOTAL(9,S139:S143)</f>
        <v>0</v>
      </c>
      <c r="T138" s="600">
        <f>U$119*$E138</f>
        <v>0</v>
      </c>
      <c r="U138" s="605">
        <f t="shared" ref="U138:U143" si="406">ROUND(V138/$G138,6)</f>
        <v>0</v>
      </c>
      <c r="V138" s="538">
        <f>SUBTOTAL(9,V139:V143)</f>
        <v>0</v>
      </c>
      <c r="W138" s="600">
        <f>X$119*$E138</f>
        <v>0</v>
      </c>
      <c r="X138" s="605">
        <f t="shared" ref="X138:X143" si="407">ROUND(Y138/$G138,6)</f>
        <v>0</v>
      </c>
      <c r="Y138" s="538">
        <f>SUBTOTAL(9,Y139:Y143)</f>
        <v>0</v>
      </c>
      <c r="Z138" s="600"/>
      <c r="AA138" s="605">
        <f t="shared" ref="AA138:AA143" si="408">ROUND(AB138/$G138,6)</f>
        <v>0</v>
      </c>
      <c r="AB138" s="538">
        <f>SUBTOTAL(9,AB139:AB143)</f>
        <v>0</v>
      </c>
      <c r="AC138" s="600">
        <f>AD$119*$E138</f>
        <v>0</v>
      </c>
      <c r="AD138" s="605">
        <f t="shared" ref="AD138:AD143" si="409">ROUND(AE138/$G138,6)</f>
        <v>0</v>
      </c>
      <c r="AE138" s="538">
        <f>SUBTOTAL(9,AE139:AE143)</f>
        <v>0</v>
      </c>
      <c r="AF138" s="600">
        <f>AG$119*$E138</f>
        <v>0</v>
      </c>
      <c r="AG138" s="605">
        <f t="shared" ref="AG138:AG143" si="410">ROUND(AH138/$G138,6)</f>
        <v>1</v>
      </c>
      <c r="AH138" s="538">
        <f>SUBTOTAL(9,AH139:AH143)</f>
        <v>6223.11</v>
      </c>
      <c r="AI138" s="600"/>
      <c r="AJ138" s="605">
        <f t="shared" ref="AJ138:AJ143" si="411">ROUND(AK138/$G138,6)</f>
        <v>0</v>
      </c>
      <c r="AK138" s="538">
        <f>SUBTOTAL(9,AK139:AK143)</f>
        <v>0</v>
      </c>
      <c r="AL138" s="600"/>
      <c r="AM138" s="605">
        <f t="shared" ref="AM138:AM143" si="412">ROUND(AN138/$G138,6)</f>
        <v>0</v>
      </c>
      <c r="AN138" s="538">
        <f>SUBTOTAL(9,AN139:AN143)</f>
        <v>0</v>
      </c>
      <c r="AO138" s="600"/>
      <c r="AP138" s="605">
        <f t="shared" ref="AP138:AP143" si="413">ROUND(AQ138/$G138,6)</f>
        <v>0</v>
      </c>
      <c r="AQ138" s="538">
        <f>SUBTOTAL(9,AQ139:AQ143)</f>
        <v>0</v>
      </c>
      <c r="AR138" s="600"/>
      <c r="AS138" s="605">
        <f t="shared" ref="AS138:AS143" si="414">ROUND(AT138/$G138,6)</f>
        <v>0</v>
      </c>
      <c r="AT138" s="538">
        <f>SUBTOTAL(9,AT139:AT143)</f>
        <v>0</v>
      </c>
      <c r="AU138" s="600"/>
      <c r="AV138" s="605">
        <f t="shared" ref="AV138:AV143" si="415">ROUND(AW138/$G138,6)</f>
        <v>0</v>
      </c>
      <c r="AW138" s="538">
        <f>SUBTOTAL(9,AW139:AW143)</f>
        <v>0</v>
      </c>
      <c r="AX138" s="600"/>
      <c r="AY138" s="605">
        <f t="shared" ref="AY138:AY143" si="416">ROUND(AZ138/$G138,6)</f>
        <v>0</v>
      </c>
      <c r="AZ138" s="538">
        <f>SUBTOTAL(9,AZ139:AZ143)</f>
        <v>0</v>
      </c>
      <c r="BA138" s="600"/>
      <c r="BB138" s="605">
        <f t="shared" ref="BB138:BB143" si="417">ROUND(BC138/$G138,6)</f>
        <v>0</v>
      </c>
      <c r="BC138" s="538">
        <f>SUBTOTAL(9,BC139:BC143)</f>
        <v>0</v>
      </c>
      <c r="BD138" s="600"/>
      <c r="BE138" s="605">
        <f t="shared" ref="BE138:BE143" si="418">ROUND(BF138/$G138,6)</f>
        <v>0</v>
      </c>
      <c r="BF138" s="538">
        <f>SUBTOTAL(9,BF139:BF143)</f>
        <v>0</v>
      </c>
      <c r="BG138" s="600"/>
      <c r="BH138" s="605">
        <f t="shared" ref="BH138:BH143" si="419">ROUND(BI138/$G138,6)</f>
        <v>0</v>
      </c>
      <c r="BI138" s="538">
        <f>SUBTOTAL(9,BI139:BI143)</f>
        <v>0</v>
      </c>
      <c r="BJ138" s="600"/>
      <c r="BK138" s="605">
        <f t="shared" ref="BK138:BK143" si="420">ROUND(BL138/$G138,6)</f>
        <v>0</v>
      </c>
      <c r="BL138" s="538">
        <f>SUBTOTAL(9,BL139:BL143)</f>
        <v>0</v>
      </c>
      <c r="BM138" s="600"/>
      <c r="BN138" s="605">
        <f t="shared" ref="BN138:BN143" si="421">ROUND(BO138/$G138,6)</f>
        <v>0</v>
      </c>
      <c r="BO138" s="538">
        <f>SUBTOTAL(9,BO139:BO143)</f>
        <v>0</v>
      </c>
      <c r="BP138" s="602">
        <f t="shared" ref="BP138:BP143" si="422">ROUND(BQ138/G138,4)</f>
        <v>1</v>
      </c>
      <c r="BQ138" s="603">
        <f t="shared" ref="BQ138:BQ143" si="423">ROUND(SUMIF(H$10:BO$10,"FINANCEIRO",H138:BO138),2)</f>
        <v>6223.11</v>
      </c>
      <c r="BR138" s="537">
        <f t="shared" ref="BR138:BR143" si="424">BQ138-G138</f>
        <v>0</v>
      </c>
      <c r="BT138" s="5"/>
    </row>
    <row r="139" spans="1:72" s="198" customFormat="1" ht="12.75" hidden="1" outlineLevel="2" x14ac:dyDescent="0.25">
      <c r="A139" s="45" t="s">
        <v>1020</v>
      </c>
      <c r="B139" s="209" t="s">
        <v>250</v>
      </c>
      <c r="C139" s="36" t="s">
        <v>116</v>
      </c>
      <c r="D139" s="13" t="s">
        <v>5</v>
      </c>
      <c r="E139" s="12">
        <f>'03_S.EEE_C. '!E24</f>
        <v>89.5</v>
      </c>
      <c r="F139" s="130">
        <v>2.82</v>
      </c>
      <c r="G139" s="544">
        <f>ROUND($F139*E139,2)</f>
        <v>252.39</v>
      </c>
      <c r="H139" s="12"/>
      <c r="I139" s="519">
        <f t="shared" si="402"/>
        <v>0</v>
      </c>
      <c r="J139" s="520">
        <f>ROUND($F139*H139,2)</f>
        <v>0</v>
      </c>
      <c r="K139" s="12"/>
      <c r="L139" s="519">
        <f t="shared" si="403"/>
        <v>0</v>
      </c>
      <c r="M139" s="520">
        <f>ROUND($F139*K139,2)</f>
        <v>0</v>
      </c>
      <c r="N139" s="12"/>
      <c r="O139" s="519">
        <f t="shared" si="404"/>
        <v>0</v>
      </c>
      <c r="P139" s="520">
        <f>ROUND($F139*N139,2)</f>
        <v>0</v>
      </c>
      <c r="Q139" s="12"/>
      <c r="R139" s="519">
        <f t="shared" si="405"/>
        <v>0</v>
      </c>
      <c r="S139" s="520">
        <f>ROUND($F139*Q139,2)</f>
        <v>0</v>
      </c>
      <c r="T139" s="12"/>
      <c r="U139" s="519">
        <f t="shared" si="406"/>
        <v>0</v>
      </c>
      <c r="V139" s="520">
        <f>ROUND($F139*T139,2)</f>
        <v>0</v>
      </c>
      <c r="W139" s="12"/>
      <c r="X139" s="519">
        <f t="shared" si="407"/>
        <v>0</v>
      </c>
      <c r="Y139" s="520">
        <f>ROUND($F139*W139,2)</f>
        <v>0</v>
      </c>
      <c r="Z139" s="12"/>
      <c r="AA139" s="519">
        <f t="shared" si="408"/>
        <v>0</v>
      </c>
      <c r="AB139" s="520">
        <f>ROUND($F139*Z139,2)</f>
        <v>0</v>
      </c>
      <c r="AC139" s="12"/>
      <c r="AD139" s="519">
        <f t="shared" si="409"/>
        <v>0</v>
      </c>
      <c r="AE139" s="520">
        <f>ROUND($F139*AC139,2)</f>
        <v>0</v>
      </c>
      <c r="AF139" s="12">
        <f>$E139</f>
        <v>89.5</v>
      </c>
      <c r="AG139" s="519">
        <f t="shared" si="410"/>
        <v>1</v>
      </c>
      <c r="AH139" s="520">
        <f>ROUND($F139*AF139,2)</f>
        <v>252.39</v>
      </c>
      <c r="AI139" s="12"/>
      <c r="AJ139" s="519">
        <f t="shared" si="411"/>
        <v>0</v>
      </c>
      <c r="AK139" s="520">
        <f>ROUND($F139*AI139,2)</f>
        <v>0</v>
      </c>
      <c r="AL139" s="12"/>
      <c r="AM139" s="519">
        <f t="shared" si="412"/>
        <v>0</v>
      </c>
      <c r="AN139" s="520">
        <f>ROUND($F139*AL139,2)</f>
        <v>0</v>
      </c>
      <c r="AO139" s="12"/>
      <c r="AP139" s="519">
        <f t="shared" si="413"/>
        <v>0</v>
      </c>
      <c r="AQ139" s="520">
        <f>ROUND($F139*AO139,2)</f>
        <v>0</v>
      </c>
      <c r="AR139" s="12"/>
      <c r="AS139" s="519">
        <f t="shared" si="414"/>
        <v>0</v>
      </c>
      <c r="AT139" s="520">
        <f>ROUND($F139*AR139,2)</f>
        <v>0</v>
      </c>
      <c r="AU139" s="12"/>
      <c r="AV139" s="519">
        <f t="shared" si="415"/>
        <v>0</v>
      </c>
      <c r="AW139" s="520">
        <f>ROUND($F139*AU139,2)</f>
        <v>0</v>
      </c>
      <c r="AX139" s="12"/>
      <c r="AY139" s="519">
        <f t="shared" si="416"/>
        <v>0</v>
      </c>
      <c r="AZ139" s="520">
        <f>ROUND($F139*AX139,2)</f>
        <v>0</v>
      </c>
      <c r="BA139" s="12"/>
      <c r="BB139" s="519">
        <f t="shared" si="417"/>
        <v>0</v>
      </c>
      <c r="BC139" s="520">
        <f>ROUND($F139*BA139,2)</f>
        <v>0</v>
      </c>
      <c r="BD139" s="12"/>
      <c r="BE139" s="519">
        <f t="shared" si="418"/>
        <v>0</v>
      </c>
      <c r="BF139" s="520">
        <f>ROUND($F139*BD139,2)</f>
        <v>0</v>
      </c>
      <c r="BG139" s="12"/>
      <c r="BH139" s="519">
        <f t="shared" si="419"/>
        <v>0</v>
      </c>
      <c r="BI139" s="520">
        <f>ROUND($F139*BG139,2)</f>
        <v>0</v>
      </c>
      <c r="BJ139" s="12"/>
      <c r="BK139" s="519">
        <f t="shared" si="420"/>
        <v>0</v>
      </c>
      <c r="BL139" s="520">
        <f>ROUND($F139*BJ139,2)</f>
        <v>0</v>
      </c>
      <c r="BM139" s="12"/>
      <c r="BN139" s="519">
        <f t="shared" si="421"/>
        <v>0</v>
      </c>
      <c r="BO139" s="520">
        <f>ROUND($F139*BM139,2)</f>
        <v>0</v>
      </c>
      <c r="BP139" s="490">
        <f t="shared" si="422"/>
        <v>1</v>
      </c>
      <c r="BQ139" s="534">
        <f t="shared" si="423"/>
        <v>252.39</v>
      </c>
      <c r="BR139" s="542">
        <f t="shared" si="424"/>
        <v>0</v>
      </c>
      <c r="BT139" s="5"/>
    </row>
    <row r="140" spans="1:72" s="198" customFormat="1" ht="38.25" hidden="1" outlineLevel="2" x14ac:dyDescent="0.25">
      <c r="A140" s="45" t="s">
        <v>1021</v>
      </c>
      <c r="B140" s="209" t="s">
        <v>25</v>
      </c>
      <c r="C140" s="36" t="s">
        <v>746</v>
      </c>
      <c r="D140" s="13" t="s">
        <v>10</v>
      </c>
      <c r="E140" s="12">
        <f>'03_S.EEE_C. '!E25</f>
        <v>104.82000000000001</v>
      </c>
      <c r="F140" s="130">
        <v>13.91</v>
      </c>
      <c r="G140" s="544">
        <f>ROUND($F140*E140,2)</f>
        <v>1458.05</v>
      </c>
      <c r="H140" s="12"/>
      <c r="I140" s="519">
        <f t="shared" si="402"/>
        <v>0</v>
      </c>
      <c r="J140" s="520">
        <f>ROUND($F140*H140,2)</f>
        <v>0</v>
      </c>
      <c r="K140" s="12"/>
      <c r="L140" s="519">
        <f t="shared" si="403"/>
        <v>0</v>
      </c>
      <c r="M140" s="520">
        <f>ROUND($F140*K140,2)</f>
        <v>0</v>
      </c>
      <c r="N140" s="12"/>
      <c r="O140" s="519">
        <f t="shared" si="404"/>
        <v>0</v>
      </c>
      <c r="P140" s="520">
        <f>ROUND($F140*N140,2)</f>
        <v>0</v>
      </c>
      <c r="Q140" s="12"/>
      <c r="R140" s="519">
        <f t="shared" si="405"/>
        <v>0</v>
      </c>
      <c r="S140" s="520">
        <f>ROUND($F140*Q140,2)</f>
        <v>0</v>
      </c>
      <c r="T140" s="12"/>
      <c r="U140" s="519">
        <f t="shared" si="406"/>
        <v>0</v>
      </c>
      <c r="V140" s="520">
        <f>ROUND($F140*T140,2)</f>
        <v>0</v>
      </c>
      <c r="W140" s="12"/>
      <c r="X140" s="519">
        <f t="shared" si="407"/>
        <v>0</v>
      </c>
      <c r="Y140" s="520">
        <f>ROUND($F140*W140,2)</f>
        <v>0</v>
      </c>
      <c r="Z140" s="12"/>
      <c r="AA140" s="519">
        <f t="shared" si="408"/>
        <v>0</v>
      </c>
      <c r="AB140" s="520">
        <f>ROUND($F140*Z140,2)</f>
        <v>0</v>
      </c>
      <c r="AC140" s="12"/>
      <c r="AD140" s="519">
        <f t="shared" si="409"/>
        <v>0</v>
      </c>
      <c r="AE140" s="520">
        <f>ROUND($F140*AC140,2)</f>
        <v>0</v>
      </c>
      <c r="AF140" s="12">
        <f>$E140</f>
        <v>104.82000000000001</v>
      </c>
      <c r="AG140" s="519">
        <f t="shared" si="410"/>
        <v>1</v>
      </c>
      <c r="AH140" s="520">
        <f>ROUND($F140*AF140,2)</f>
        <v>1458.05</v>
      </c>
      <c r="AI140" s="12"/>
      <c r="AJ140" s="519">
        <f t="shared" si="411"/>
        <v>0</v>
      </c>
      <c r="AK140" s="520">
        <f>ROUND($F140*AI140,2)</f>
        <v>0</v>
      </c>
      <c r="AL140" s="12"/>
      <c r="AM140" s="519">
        <f t="shared" si="412"/>
        <v>0</v>
      </c>
      <c r="AN140" s="520">
        <f>ROUND($F140*AL140,2)</f>
        <v>0</v>
      </c>
      <c r="AO140" s="12"/>
      <c r="AP140" s="519">
        <f t="shared" si="413"/>
        <v>0</v>
      </c>
      <c r="AQ140" s="520">
        <f>ROUND($F140*AO140,2)</f>
        <v>0</v>
      </c>
      <c r="AR140" s="12"/>
      <c r="AS140" s="519">
        <f t="shared" si="414"/>
        <v>0</v>
      </c>
      <c r="AT140" s="520">
        <f>ROUND($F140*AR140,2)</f>
        <v>0</v>
      </c>
      <c r="AU140" s="12"/>
      <c r="AV140" s="519">
        <f t="shared" si="415"/>
        <v>0</v>
      </c>
      <c r="AW140" s="520">
        <f>ROUND($F140*AU140,2)</f>
        <v>0</v>
      </c>
      <c r="AX140" s="12"/>
      <c r="AY140" s="519">
        <f t="shared" si="416"/>
        <v>0</v>
      </c>
      <c r="AZ140" s="520">
        <f>ROUND($F140*AX140,2)</f>
        <v>0</v>
      </c>
      <c r="BA140" s="12"/>
      <c r="BB140" s="519">
        <f t="shared" si="417"/>
        <v>0</v>
      </c>
      <c r="BC140" s="520">
        <f>ROUND($F140*BA140,2)</f>
        <v>0</v>
      </c>
      <c r="BD140" s="12"/>
      <c r="BE140" s="519">
        <f t="shared" si="418"/>
        <v>0</v>
      </c>
      <c r="BF140" s="520">
        <f>ROUND($F140*BD140,2)</f>
        <v>0</v>
      </c>
      <c r="BG140" s="12"/>
      <c r="BH140" s="519">
        <f t="shared" si="419"/>
        <v>0</v>
      </c>
      <c r="BI140" s="520">
        <f>ROUND($F140*BG140,2)</f>
        <v>0</v>
      </c>
      <c r="BJ140" s="12"/>
      <c r="BK140" s="519">
        <f t="shared" si="420"/>
        <v>0</v>
      </c>
      <c r="BL140" s="520">
        <f>ROUND($F140*BJ140,2)</f>
        <v>0</v>
      </c>
      <c r="BM140" s="12"/>
      <c r="BN140" s="519">
        <f t="shared" si="421"/>
        <v>0</v>
      </c>
      <c r="BO140" s="520">
        <f>ROUND($F140*BM140,2)</f>
        <v>0</v>
      </c>
      <c r="BP140" s="490">
        <f t="shared" si="422"/>
        <v>1</v>
      </c>
      <c r="BQ140" s="534">
        <f t="shared" si="423"/>
        <v>1458.05</v>
      </c>
      <c r="BR140" s="542">
        <f t="shared" si="424"/>
        <v>0</v>
      </c>
      <c r="BT140" s="200"/>
    </row>
    <row r="141" spans="1:72" s="198" customFormat="1" ht="25.5" hidden="1" outlineLevel="2" x14ac:dyDescent="0.25">
      <c r="A141" s="45" t="s">
        <v>1022</v>
      </c>
      <c r="B141" s="209" t="s">
        <v>98</v>
      </c>
      <c r="C141" s="36" t="s">
        <v>262</v>
      </c>
      <c r="D141" s="13" t="s">
        <v>10</v>
      </c>
      <c r="E141" s="12">
        <f>'03_S.EEE_C. '!E26</f>
        <v>39.78</v>
      </c>
      <c r="F141" s="130">
        <v>13.4</v>
      </c>
      <c r="G141" s="544">
        <f>ROUND($F141*E141,2)</f>
        <v>533.04999999999995</v>
      </c>
      <c r="H141" s="12"/>
      <c r="I141" s="519">
        <f t="shared" si="402"/>
        <v>0</v>
      </c>
      <c r="J141" s="520">
        <f>ROUND($F141*H141,2)</f>
        <v>0</v>
      </c>
      <c r="K141" s="12"/>
      <c r="L141" s="519">
        <f t="shared" si="403"/>
        <v>0</v>
      </c>
      <c r="M141" s="520">
        <f>ROUND($F141*K141,2)</f>
        <v>0</v>
      </c>
      <c r="N141" s="12"/>
      <c r="O141" s="519">
        <f t="shared" si="404"/>
        <v>0</v>
      </c>
      <c r="P141" s="520">
        <f>ROUND($F141*N141,2)</f>
        <v>0</v>
      </c>
      <c r="Q141" s="12"/>
      <c r="R141" s="519">
        <f t="shared" si="405"/>
        <v>0</v>
      </c>
      <c r="S141" s="520">
        <f>ROUND($F141*Q141,2)</f>
        <v>0</v>
      </c>
      <c r="T141" s="12"/>
      <c r="U141" s="519">
        <f t="shared" si="406"/>
        <v>0</v>
      </c>
      <c r="V141" s="520">
        <f>ROUND($F141*T141,2)</f>
        <v>0</v>
      </c>
      <c r="W141" s="12"/>
      <c r="X141" s="519">
        <f t="shared" si="407"/>
        <v>0</v>
      </c>
      <c r="Y141" s="520">
        <f>ROUND($F141*W141,2)</f>
        <v>0</v>
      </c>
      <c r="Z141" s="12"/>
      <c r="AA141" s="519">
        <f t="shared" si="408"/>
        <v>0</v>
      </c>
      <c r="AB141" s="520">
        <f>ROUND($F141*Z141,2)</f>
        <v>0</v>
      </c>
      <c r="AC141" s="12"/>
      <c r="AD141" s="519">
        <f t="shared" si="409"/>
        <v>0</v>
      </c>
      <c r="AE141" s="520">
        <f>ROUND($F141*AC141,2)</f>
        <v>0</v>
      </c>
      <c r="AF141" s="12">
        <f>$E141</f>
        <v>39.78</v>
      </c>
      <c r="AG141" s="519">
        <f t="shared" si="410"/>
        <v>1</v>
      </c>
      <c r="AH141" s="520">
        <f>ROUND($F141*AF141,2)</f>
        <v>533.04999999999995</v>
      </c>
      <c r="AI141" s="12"/>
      <c r="AJ141" s="519">
        <f t="shared" si="411"/>
        <v>0</v>
      </c>
      <c r="AK141" s="520">
        <f>ROUND($F141*AI141,2)</f>
        <v>0</v>
      </c>
      <c r="AL141" s="12"/>
      <c r="AM141" s="519">
        <f t="shared" si="412"/>
        <v>0</v>
      </c>
      <c r="AN141" s="520">
        <f>ROUND($F141*AL141,2)</f>
        <v>0</v>
      </c>
      <c r="AO141" s="12"/>
      <c r="AP141" s="519">
        <f t="shared" si="413"/>
        <v>0</v>
      </c>
      <c r="AQ141" s="520">
        <f>ROUND($F141*AO141,2)</f>
        <v>0</v>
      </c>
      <c r="AR141" s="12"/>
      <c r="AS141" s="519">
        <f t="shared" si="414"/>
        <v>0</v>
      </c>
      <c r="AT141" s="520">
        <f>ROUND($F141*AR141,2)</f>
        <v>0</v>
      </c>
      <c r="AU141" s="12"/>
      <c r="AV141" s="519">
        <f t="shared" si="415"/>
        <v>0</v>
      </c>
      <c r="AW141" s="520">
        <f>ROUND($F141*AU141,2)</f>
        <v>0</v>
      </c>
      <c r="AX141" s="12"/>
      <c r="AY141" s="519">
        <f t="shared" si="416"/>
        <v>0</v>
      </c>
      <c r="AZ141" s="520">
        <f>ROUND($F141*AX141,2)</f>
        <v>0</v>
      </c>
      <c r="BA141" s="12"/>
      <c r="BB141" s="519">
        <f t="shared" si="417"/>
        <v>0</v>
      </c>
      <c r="BC141" s="520">
        <f>ROUND($F141*BA141,2)</f>
        <v>0</v>
      </c>
      <c r="BD141" s="12"/>
      <c r="BE141" s="519">
        <f t="shared" si="418"/>
        <v>0</v>
      </c>
      <c r="BF141" s="520">
        <f>ROUND($F141*BD141,2)</f>
        <v>0</v>
      </c>
      <c r="BG141" s="12"/>
      <c r="BH141" s="519">
        <f t="shared" si="419"/>
        <v>0</v>
      </c>
      <c r="BI141" s="520">
        <f>ROUND($F141*BG141,2)</f>
        <v>0</v>
      </c>
      <c r="BJ141" s="12"/>
      <c r="BK141" s="519">
        <f t="shared" si="420"/>
        <v>0</v>
      </c>
      <c r="BL141" s="520">
        <f>ROUND($F141*BJ141,2)</f>
        <v>0</v>
      </c>
      <c r="BM141" s="12"/>
      <c r="BN141" s="519">
        <f t="shared" si="421"/>
        <v>0</v>
      </c>
      <c r="BO141" s="520">
        <f>ROUND($F141*BM141,2)</f>
        <v>0</v>
      </c>
      <c r="BP141" s="490">
        <f t="shared" si="422"/>
        <v>1</v>
      </c>
      <c r="BQ141" s="534">
        <f t="shared" si="423"/>
        <v>533.04999999999995</v>
      </c>
      <c r="BR141" s="542">
        <f t="shared" si="424"/>
        <v>0</v>
      </c>
      <c r="BT141" s="200"/>
    </row>
    <row r="142" spans="1:72" s="198" customFormat="1" ht="12.75" hidden="1" outlineLevel="2" x14ac:dyDescent="0.25">
      <c r="A142" s="45" t="s">
        <v>1023</v>
      </c>
      <c r="B142" s="209" t="s">
        <v>837</v>
      </c>
      <c r="C142" s="36" t="s">
        <v>110</v>
      </c>
      <c r="D142" s="13" t="s">
        <v>10</v>
      </c>
      <c r="E142" s="12">
        <f>'03_S.EEE_C. '!E27</f>
        <v>132.25</v>
      </c>
      <c r="F142" s="130">
        <v>1.51</v>
      </c>
      <c r="G142" s="544">
        <f>ROUND($F142*E142,2)</f>
        <v>199.7</v>
      </c>
      <c r="H142" s="12"/>
      <c r="I142" s="519">
        <f t="shared" si="402"/>
        <v>0</v>
      </c>
      <c r="J142" s="520">
        <f>ROUND($F142*H142,2)</f>
        <v>0</v>
      </c>
      <c r="K142" s="12"/>
      <c r="L142" s="519">
        <f t="shared" si="403"/>
        <v>0</v>
      </c>
      <c r="M142" s="520">
        <f>ROUND($F142*K142,2)</f>
        <v>0</v>
      </c>
      <c r="N142" s="12"/>
      <c r="O142" s="519">
        <f t="shared" si="404"/>
        <v>0</v>
      </c>
      <c r="P142" s="520">
        <f>ROUND($F142*N142,2)</f>
        <v>0</v>
      </c>
      <c r="Q142" s="12"/>
      <c r="R142" s="519">
        <f t="shared" si="405"/>
        <v>0</v>
      </c>
      <c r="S142" s="520">
        <f>ROUND($F142*Q142,2)</f>
        <v>0</v>
      </c>
      <c r="T142" s="12"/>
      <c r="U142" s="519">
        <f t="shared" si="406"/>
        <v>0</v>
      </c>
      <c r="V142" s="520">
        <f>ROUND($F142*T142,2)</f>
        <v>0</v>
      </c>
      <c r="W142" s="12"/>
      <c r="X142" s="519">
        <f t="shared" si="407"/>
        <v>0</v>
      </c>
      <c r="Y142" s="520">
        <f>ROUND($F142*W142,2)</f>
        <v>0</v>
      </c>
      <c r="Z142" s="12"/>
      <c r="AA142" s="519">
        <f t="shared" si="408"/>
        <v>0</v>
      </c>
      <c r="AB142" s="520">
        <f>ROUND($F142*Z142,2)</f>
        <v>0</v>
      </c>
      <c r="AC142" s="12"/>
      <c r="AD142" s="519">
        <f t="shared" si="409"/>
        <v>0</v>
      </c>
      <c r="AE142" s="520">
        <f>ROUND($F142*AC142,2)</f>
        <v>0</v>
      </c>
      <c r="AF142" s="12">
        <f>$E142</f>
        <v>132.25</v>
      </c>
      <c r="AG142" s="519">
        <f t="shared" si="410"/>
        <v>1</v>
      </c>
      <c r="AH142" s="520">
        <f>ROUND($F142*AF142,2)</f>
        <v>199.7</v>
      </c>
      <c r="AI142" s="12"/>
      <c r="AJ142" s="519">
        <f t="shared" si="411"/>
        <v>0</v>
      </c>
      <c r="AK142" s="520">
        <f>ROUND($F142*AI142,2)</f>
        <v>0</v>
      </c>
      <c r="AL142" s="12"/>
      <c r="AM142" s="519">
        <f t="shared" si="412"/>
        <v>0</v>
      </c>
      <c r="AN142" s="520">
        <f>ROUND($F142*AL142,2)</f>
        <v>0</v>
      </c>
      <c r="AO142" s="12"/>
      <c r="AP142" s="519">
        <f t="shared" si="413"/>
        <v>0</v>
      </c>
      <c r="AQ142" s="520">
        <f>ROUND($F142*AO142,2)</f>
        <v>0</v>
      </c>
      <c r="AR142" s="12"/>
      <c r="AS142" s="519">
        <f t="shared" si="414"/>
        <v>0</v>
      </c>
      <c r="AT142" s="520">
        <f>ROUND($F142*AR142,2)</f>
        <v>0</v>
      </c>
      <c r="AU142" s="12"/>
      <c r="AV142" s="519">
        <f t="shared" si="415"/>
        <v>0</v>
      </c>
      <c r="AW142" s="520">
        <f>ROUND($F142*AU142,2)</f>
        <v>0</v>
      </c>
      <c r="AX142" s="12"/>
      <c r="AY142" s="519">
        <f t="shared" si="416"/>
        <v>0</v>
      </c>
      <c r="AZ142" s="520">
        <f>ROUND($F142*AX142,2)</f>
        <v>0</v>
      </c>
      <c r="BA142" s="12"/>
      <c r="BB142" s="519">
        <f t="shared" si="417"/>
        <v>0</v>
      </c>
      <c r="BC142" s="520">
        <f>ROUND($F142*BA142,2)</f>
        <v>0</v>
      </c>
      <c r="BD142" s="12"/>
      <c r="BE142" s="519">
        <f t="shared" si="418"/>
        <v>0</v>
      </c>
      <c r="BF142" s="520">
        <f>ROUND($F142*BD142,2)</f>
        <v>0</v>
      </c>
      <c r="BG142" s="12"/>
      <c r="BH142" s="519">
        <f t="shared" si="419"/>
        <v>0</v>
      </c>
      <c r="BI142" s="520">
        <f>ROUND($F142*BG142,2)</f>
        <v>0</v>
      </c>
      <c r="BJ142" s="12"/>
      <c r="BK142" s="519">
        <f t="shared" si="420"/>
        <v>0</v>
      </c>
      <c r="BL142" s="520">
        <f>ROUND($F142*BJ142,2)</f>
        <v>0</v>
      </c>
      <c r="BM142" s="12"/>
      <c r="BN142" s="519">
        <f t="shared" si="421"/>
        <v>0</v>
      </c>
      <c r="BO142" s="520">
        <f>ROUND($F142*BM142,2)</f>
        <v>0</v>
      </c>
      <c r="BP142" s="490">
        <f t="shared" si="422"/>
        <v>1</v>
      </c>
      <c r="BQ142" s="534">
        <f t="shared" si="423"/>
        <v>199.7</v>
      </c>
      <c r="BR142" s="542">
        <f t="shared" si="424"/>
        <v>0</v>
      </c>
      <c r="BT142" s="5"/>
    </row>
    <row r="143" spans="1:72" s="198" customFormat="1" ht="25.5" hidden="1" outlineLevel="2" x14ac:dyDescent="0.25">
      <c r="A143" s="45" t="s">
        <v>1024</v>
      </c>
      <c r="B143" s="209" t="s">
        <v>325</v>
      </c>
      <c r="C143" s="36" t="s">
        <v>39</v>
      </c>
      <c r="D143" s="13" t="s">
        <v>13</v>
      </c>
      <c r="E143" s="12">
        <f>'03_S.EEE_C. '!E28</f>
        <v>2779.35</v>
      </c>
      <c r="F143" s="130">
        <v>1.36</v>
      </c>
      <c r="G143" s="544">
        <f>ROUND($F143*E143,2)</f>
        <v>3779.92</v>
      </c>
      <c r="H143" s="12"/>
      <c r="I143" s="519">
        <f t="shared" si="402"/>
        <v>0</v>
      </c>
      <c r="J143" s="520">
        <f>ROUND($F143*H143,2)</f>
        <v>0</v>
      </c>
      <c r="K143" s="12"/>
      <c r="L143" s="519">
        <f t="shared" si="403"/>
        <v>0</v>
      </c>
      <c r="M143" s="520">
        <f>ROUND($F143*K143,2)</f>
        <v>0</v>
      </c>
      <c r="N143" s="12"/>
      <c r="O143" s="519">
        <f t="shared" si="404"/>
        <v>0</v>
      </c>
      <c r="P143" s="520">
        <f>ROUND($F143*N143,2)</f>
        <v>0</v>
      </c>
      <c r="Q143" s="12"/>
      <c r="R143" s="519">
        <f t="shared" si="405"/>
        <v>0</v>
      </c>
      <c r="S143" s="520">
        <f>ROUND($F143*Q143,2)</f>
        <v>0</v>
      </c>
      <c r="T143" s="12"/>
      <c r="U143" s="519">
        <f t="shared" si="406"/>
        <v>0</v>
      </c>
      <c r="V143" s="520">
        <f>ROUND($F143*T143,2)</f>
        <v>0</v>
      </c>
      <c r="W143" s="12"/>
      <c r="X143" s="519">
        <f t="shared" si="407"/>
        <v>0</v>
      </c>
      <c r="Y143" s="520">
        <f>ROUND($F143*W143,2)</f>
        <v>0</v>
      </c>
      <c r="Z143" s="12"/>
      <c r="AA143" s="519">
        <f t="shared" si="408"/>
        <v>0</v>
      </c>
      <c r="AB143" s="520">
        <f>ROUND($F143*Z143,2)</f>
        <v>0</v>
      </c>
      <c r="AC143" s="12"/>
      <c r="AD143" s="519">
        <f t="shared" si="409"/>
        <v>0</v>
      </c>
      <c r="AE143" s="520">
        <f>ROUND($F143*AC143,2)</f>
        <v>0</v>
      </c>
      <c r="AF143" s="12">
        <f>$E143</f>
        <v>2779.35</v>
      </c>
      <c r="AG143" s="519">
        <f t="shared" si="410"/>
        <v>1</v>
      </c>
      <c r="AH143" s="520">
        <f>ROUND($F143*AF143,2)</f>
        <v>3779.92</v>
      </c>
      <c r="AI143" s="12"/>
      <c r="AJ143" s="519">
        <f t="shared" si="411"/>
        <v>0</v>
      </c>
      <c r="AK143" s="520">
        <f>ROUND($F143*AI143,2)</f>
        <v>0</v>
      </c>
      <c r="AL143" s="12"/>
      <c r="AM143" s="519">
        <f t="shared" si="412"/>
        <v>0</v>
      </c>
      <c r="AN143" s="520">
        <f>ROUND($F143*AL143,2)</f>
        <v>0</v>
      </c>
      <c r="AO143" s="12"/>
      <c r="AP143" s="519">
        <f t="shared" si="413"/>
        <v>0</v>
      </c>
      <c r="AQ143" s="520">
        <f>ROUND($F143*AO143,2)</f>
        <v>0</v>
      </c>
      <c r="AR143" s="12"/>
      <c r="AS143" s="519">
        <f t="shared" si="414"/>
        <v>0</v>
      </c>
      <c r="AT143" s="520">
        <f>ROUND($F143*AR143,2)</f>
        <v>0</v>
      </c>
      <c r="AU143" s="12"/>
      <c r="AV143" s="519">
        <f t="shared" si="415"/>
        <v>0</v>
      </c>
      <c r="AW143" s="520">
        <f>ROUND($F143*AU143,2)</f>
        <v>0</v>
      </c>
      <c r="AX143" s="12"/>
      <c r="AY143" s="519">
        <f t="shared" si="416"/>
        <v>0</v>
      </c>
      <c r="AZ143" s="520">
        <f>ROUND($F143*AX143,2)</f>
        <v>0</v>
      </c>
      <c r="BA143" s="12"/>
      <c r="BB143" s="519">
        <f t="shared" si="417"/>
        <v>0</v>
      </c>
      <c r="BC143" s="520">
        <f>ROUND($F143*BA143,2)</f>
        <v>0</v>
      </c>
      <c r="BD143" s="12"/>
      <c r="BE143" s="519">
        <f t="shared" si="418"/>
        <v>0</v>
      </c>
      <c r="BF143" s="520">
        <f>ROUND($F143*BD143,2)</f>
        <v>0</v>
      </c>
      <c r="BG143" s="12"/>
      <c r="BH143" s="519">
        <f t="shared" si="419"/>
        <v>0</v>
      </c>
      <c r="BI143" s="520">
        <f>ROUND($F143*BG143,2)</f>
        <v>0</v>
      </c>
      <c r="BJ143" s="12"/>
      <c r="BK143" s="519">
        <f t="shared" si="420"/>
        <v>0</v>
      </c>
      <c r="BL143" s="520">
        <f>ROUND($F143*BJ143,2)</f>
        <v>0</v>
      </c>
      <c r="BM143" s="12"/>
      <c r="BN143" s="519">
        <f t="shared" si="421"/>
        <v>0</v>
      </c>
      <c r="BO143" s="520">
        <f>ROUND($F143*BM143,2)</f>
        <v>0</v>
      </c>
      <c r="BP143" s="490">
        <f t="shared" si="422"/>
        <v>1</v>
      </c>
      <c r="BQ143" s="534">
        <f t="shared" si="423"/>
        <v>3779.92</v>
      </c>
      <c r="BR143" s="542">
        <f t="shared" si="424"/>
        <v>0</v>
      </c>
      <c r="BT143" s="5"/>
    </row>
    <row r="144" spans="1:72" s="198" customFormat="1" ht="12.75" hidden="1" outlineLevel="1" x14ac:dyDescent="0.25">
      <c r="A144" s="53"/>
      <c r="B144" s="14"/>
      <c r="C144" s="37"/>
      <c r="D144" s="14"/>
      <c r="E144" s="544">
        <f>'03_S.EEE_C. '!E29</f>
        <v>0</v>
      </c>
      <c r="F144" s="549">
        <v>0</v>
      </c>
      <c r="G144" s="544"/>
      <c r="H144" s="12"/>
      <c r="I144" s="519"/>
      <c r="J144" s="520"/>
      <c r="K144" s="12"/>
      <c r="L144" s="519"/>
      <c r="M144" s="520"/>
      <c r="N144" s="12"/>
      <c r="O144" s="519"/>
      <c r="P144" s="520"/>
      <c r="Q144" s="12"/>
      <c r="R144" s="519"/>
      <c r="S144" s="520"/>
      <c r="T144" s="12"/>
      <c r="U144" s="519"/>
      <c r="V144" s="520"/>
      <c r="W144" s="12"/>
      <c r="X144" s="519"/>
      <c r="Y144" s="520"/>
      <c r="Z144" s="12"/>
      <c r="AA144" s="519"/>
      <c r="AB144" s="520"/>
      <c r="AC144" s="12"/>
      <c r="AD144" s="519"/>
      <c r="AE144" s="520"/>
      <c r="AF144" s="12"/>
      <c r="AG144" s="519"/>
      <c r="AH144" s="520"/>
      <c r="AI144" s="12"/>
      <c r="AJ144" s="519"/>
      <c r="AK144" s="520"/>
      <c r="AL144" s="12"/>
      <c r="AM144" s="519"/>
      <c r="AN144" s="520"/>
      <c r="AO144" s="12"/>
      <c r="AP144" s="519"/>
      <c r="AQ144" s="520"/>
      <c r="AR144" s="12"/>
      <c r="AS144" s="519"/>
      <c r="AT144" s="520"/>
      <c r="AU144" s="12"/>
      <c r="AV144" s="519"/>
      <c r="AW144" s="520"/>
      <c r="AX144" s="12"/>
      <c r="AY144" s="519"/>
      <c r="AZ144" s="520"/>
      <c r="BA144" s="12"/>
      <c r="BB144" s="519"/>
      <c r="BC144" s="520"/>
      <c r="BD144" s="12"/>
      <c r="BE144" s="519"/>
      <c r="BF144" s="520"/>
      <c r="BG144" s="12"/>
      <c r="BH144" s="519"/>
      <c r="BI144" s="520"/>
      <c r="BJ144" s="12"/>
      <c r="BK144" s="519"/>
      <c r="BL144" s="520"/>
      <c r="BM144" s="12"/>
      <c r="BN144" s="519"/>
      <c r="BO144" s="520"/>
      <c r="BP144" s="490"/>
      <c r="BQ144" s="534"/>
      <c r="BR144" s="542"/>
      <c r="BT144" s="5"/>
    </row>
    <row r="145" spans="1:72" s="198" customFormat="1" ht="12.75" hidden="1" outlineLevel="1" x14ac:dyDescent="0.25">
      <c r="A145" s="576" t="s">
        <v>149</v>
      </c>
      <c r="B145" s="577"/>
      <c r="C145" s="578" t="s">
        <v>106</v>
      </c>
      <c r="D145" s="587"/>
      <c r="E145" s="588">
        <f>'03_S.EEE_C. '!E30</f>
        <v>0</v>
      </c>
      <c r="F145" s="589">
        <v>0</v>
      </c>
      <c r="G145" s="581">
        <f>SUBTOTAL(9,G146:G148)</f>
        <v>12587.09</v>
      </c>
      <c r="H145" s="581"/>
      <c r="I145" s="590">
        <f>ROUND(J145/$G145,6)</f>
        <v>0</v>
      </c>
      <c r="J145" s="581">
        <f>SUBTOTAL(9,J146:J148)</f>
        <v>0</v>
      </c>
      <c r="K145" s="581"/>
      <c r="L145" s="590">
        <f>ROUND(M145/$G145,6)</f>
        <v>0</v>
      </c>
      <c r="M145" s="581">
        <f>SUBTOTAL(9,M146:M148)</f>
        <v>0</v>
      </c>
      <c r="N145" s="581"/>
      <c r="O145" s="590">
        <f>ROUND(P145/$G145,6)</f>
        <v>0</v>
      </c>
      <c r="P145" s="581">
        <f>SUBTOTAL(9,P146:P148)</f>
        <v>0</v>
      </c>
      <c r="Q145" s="581"/>
      <c r="R145" s="590">
        <f>ROUND(S145/$G145,6)</f>
        <v>0</v>
      </c>
      <c r="S145" s="581">
        <f>SUBTOTAL(9,S146:S148)</f>
        <v>0</v>
      </c>
      <c r="T145" s="581"/>
      <c r="U145" s="590">
        <f>ROUND(V145/$G145,6)</f>
        <v>0</v>
      </c>
      <c r="V145" s="581">
        <f>SUBTOTAL(9,V146:V148)</f>
        <v>0</v>
      </c>
      <c r="W145" s="581"/>
      <c r="X145" s="590">
        <f>ROUND(Y145/$G145,6)</f>
        <v>0</v>
      </c>
      <c r="Y145" s="581">
        <f>SUBTOTAL(9,Y146:Y148)</f>
        <v>0</v>
      </c>
      <c r="Z145" s="581"/>
      <c r="AA145" s="590">
        <f>ROUND(AB145/$G145,6)</f>
        <v>0.98522699999999996</v>
      </c>
      <c r="AB145" s="581">
        <f>SUBTOTAL(9,AB146:AB148)</f>
        <v>12401.14</v>
      </c>
      <c r="AC145" s="581"/>
      <c r="AD145" s="590">
        <f>ROUND(AE145/$G145,6)</f>
        <v>1.4774000000000001E-2</v>
      </c>
      <c r="AE145" s="581">
        <f>SUBTOTAL(9,AE146:AE148)</f>
        <v>185.96</v>
      </c>
      <c r="AF145" s="581"/>
      <c r="AG145" s="590">
        <f>ROUND(AH145/$G145,6)</f>
        <v>0</v>
      </c>
      <c r="AH145" s="581">
        <f>SUBTOTAL(9,AH146:AH148)</f>
        <v>0</v>
      </c>
      <c r="AI145" s="581"/>
      <c r="AJ145" s="590">
        <f>ROUND(AK145/$G145,6)</f>
        <v>0</v>
      </c>
      <c r="AK145" s="581">
        <f>SUBTOTAL(9,AK146:AK148)</f>
        <v>0</v>
      </c>
      <c r="AL145" s="581"/>
      <c r="AM145" s="590">
        <f>ROUND(AN145/$G145,6)</f>
        <v>0</v>
      </c>
      <c r="AN145" s="581">
        <f>SUBTOTAL(9,AN146:AN148)</f>
        <v>0</v>
      </c>
      <c r="AO145" s="581"/>
      <c r="AP145" s="590">
        <f>ROUND(AQ145/$G145,6)</f>
        <v>0</v>
      </c>
      <c r="AQ145" s="581">
        <f>SUBTOTAL(9,AQ146:AQ148)</f>
        <v>0</v>
      </c>
      <c r="AR145" s="581"/>
      <c r="AS145" s="590">
        <f>ROUND(AT145/$G145,6)</f>
        <v>0</v>
      </c>
      <c r="AT145" s="581">
        <f>SUBTOTAL(9,AT146:AT148)</f>
        <v>0</v>
      </c>
      <c r="AU145" s="581"/>
      <c r="AV145" s="590">
        <f>ROUND(AW145/$G145,6)</f>
        <v>0</v>
      </c>
      <c r="AW145" s="581">
        <f>SUBTOTAL(9,AW146:AW148)</f>
        <v>0</v>
      </c>
      <c r="AX145" s="581"/>
      <c r="AY145" s="590">
        <f>ROUND(AZ145/$G145,6)</f>
        <v>0</v>
      </c>
      <c r="AZ145" s="581">
        <f>SUBTOTAL(9,AZ146:AZ148)</f>
        <v>0</v>
      </c>
      <c r="BA145" s="581"/>
      <c r="BB145" s="590">
        <f>ROUND(BC145/$G145,6)</f>
        <v>0</v>
      </c>
      <c r="BC145" s="581">
        <f>SUBTOTAL(9,BC146:BC148)</f>
        <v>0</v>
      </c>
      <c r="BD145" s="581"/>
      <c r="BE145" s="590">
        <f>ROUND(BF145/$G145,6)</f>
        <v>0</v>
      </c>
      <c r="BF145" s="581">
        <f>SUBTOTAL(9,BF146:BF148)</f>
        <v>0</v>
      </c>
      <c r="BG145" s="581"/>
      <c r="BH145" s="590">
        <f>ROUND(BI145/$G145,6)</f>
        <v>0</v>
      </c>
      <c r="BI145" s="581">
        <f>SUBTOTAL(9,BI146:BI148)</f>
        <v>0</v>
      </c>
      <c r="BJ145" s="581"/>
      <c r="BK145" s="590">
        <f>ROUND(BL145/$G145,6)</f>
        <v>0</v>
      </c>
      <c r="BL145" s="581">
        <f>SUBTOTAL(9,BL146:BL148)</f>
        <v>0</v>
      </c>
      <c r="BM145" s="581"/>
      <c r="BN145" s="590">
        <f>ROUND(BO145/$G145,6)</f>
        <v>0</v>
      </c>
      <c r="BO145" s="581">
        <f>SUBTOTAL(9,BO146:BO148)</f>
        <v>0</v>
      </c>
      <c r="BP145" s="582">
        <f>ROUND(BQ145/G145,4)</f>
        <v>1</v>
      </c>
      <c r="BQ145" s="580">
        <f>ROUND(SUMIF(H$10:BO$10,"FINANCEIRO",H145:BO145),2)</f>
        <v>12587.1</v>
      </c>
      <c r="BR145" s="579">
        <f>BQ145-G145</f>
        <v>1.0000000000218279E-2</v>
      </c>
      <c r="BT145" s="200"/>
    </row>
    <row r="146" spans="1:72" s="4" customFormat="1" ht="12.75" hidden="1" outlineLevel="2" x14ac:dyDescent="0.25">
      <c r="A146" s="45" t="s">
        <v>132</v>
      </c>
      <c r="B146" s="209" t="s">
        <v>251</v>
      </c>
      <c r="C146" s="36" t="s">
        <v>747</v>
      </c>
      <c r="D146" s="13" t="s">
        <v>5</v>
      </c>
      <c r="E146" s="12">
        <f>'03_S.EEE_C. '!E31</f>
        <v>162.24</v>
      </c>
      <c r="F146" s="130">
        <v>41.91</v>
      </c>
      <c r="G146" s="544">
        <f>ROUND($F146*E146,2)</f>
        <v>6799.48</v>
      </c>
      <c r="H146" s="12"/>
      <c r="I146" s="519">
        <f>ROUND(J146/$G146,6)</f>
        <v>0</v>
      </c>
      <c r="J146" s="520">
        <f>ROUND($F146*H146,2)</f>
        <v>0</v>
      </c>
      <c r="K146" s="12"/>
      <c r="L146" s="519">
        <f>ROUND(M146/$G146,6)</f>
        <v>0</v>
      </c>
      <c r="M146" s="520">
        <f>ROUND($F146*K146,2)</f>
        <v>0</v>
      </c>
      <c r="N146" s="12"/>
      <c r="O146" s="519">
        <f>ROUND(P146/$G146,6)</f>
        <v>0</v>
      </c>
      <c r="P146" s="520">
        <f>ROUND($F146*N146,2)</f>
        <v>0</v>
      </c>
      <c r="Q146" s="12"/>
      <c r="R146" s="519">
        <f>ROUND(S146/$G146,6)</f>
        <v>0</v>
      </c>
      <c r="S146" s="520">
        <f>ROUND($F146*Q146,2)</f>
        <v>0</v>
      </c>
      <c r="T146" s="12"/>
      <c r="U146" s="519">
        <f>ROUND(V146/$G146,6)</f>
        <v>0</v>
      </c>
      <c r="V146" s="520">
        <f>ROUND($F146*T146,2)</f>
        <v>0</v>
      </c>
      <c r="W146" s="12"/>
      <c r="X146" s="519">
        <f>ROUND(Y146/$G146,6)</f>
        <v>0</v>
      </c>
      <c r="Y146" s="520">
        <f>ROUND($F146*W146,2)</f>
        <v>0</v>
      </c>
      <c r="Z146" s="12">
        <f>$E146</f>
        <v>162.24</v>
      </c>
      <c r="AA146" s="519">
        <f>ROUND(AB146/$G146,6)</f>
        <v>1</v>
      </c>
      <c r="AB146" s="520">
        <f>ROUND($F146*Z146,2)</f>
        <v>6799.48</v>
      </c>
      <c r="AC146" s="12"/>
      <c r="AD146" s="519">
        <f>ROUND(AE146/$G146,6)</f>
        <v>0</v>
      </c>
      <c r="AE146" s="520">
        <f>ROUND($F146*AC146,2)</f>
        <v>0</v>
      </c>
      <c r="AF146" s="12"/>
      <c r="AG146" s="519">
        <f>ROUND(AH146/$G146,6)</f>
        <v>0</v>
      </c>
      <c r="AH146" s="520">
        <f>ROUND($F146*AF146,2)</f>
        <v>0</v>
      </c>
      <c r="AI146" s="12"/>
      <c r="AJ146" s="519">
        <f>ROUND(AK146/$G146,6)</f>
        <v>0</v>
      </c>
      <c r="AK146" s="520">
        <f>ROUND($F146*AI146,2)</f>
        <v>0</v>
      </c>
      <c r="AL146" s="12"/>
      <c r="AM146" s="519">
        <f>ROUND(AN146/$G146,6)</f>
        <v>0</v>
      </c>
      <c r="AN146" s="520">
        <f>ROUND($F146*AL146,2)</f>
        <v>0</v>
      </c>
      <c r="AO146" s="12"/>
      <c r="AP146" s="519">
        <f>ROUND(AQ146/$G146,6)</f>
        <v>0</v>
      </c>
      <c r="AQ146" s="520">
        <f>ROUND($F146*AO146,2)</f>
        <v>0</v>
      </c>
      <c r="AR146" s="12"/>
      <c r="AS146" s="519">
        <f>ROUND(AT146/$G146,6)</f>
        <v>0</v>
      </c>
      <c r="AT146" s="520">
        <f>ROUND($F146*AR146,2)</f>
        <v>0</v>
      </c>
      <c r="AU146" s="12"/>
      <c r="AV146" s="519">
        <f>ROUND(AW146/$G146,6)</f>
        <v>0</v>
      </c>
      <c r="AW146" s="520">
        <f>ROUND($F146*AU146,2)</f>
        <v>0</v>
      </c>
      <c r="AX146" s="12"/>
      <c r="AY146" s="519">
        <f>ROUND(AZ146/$G146,6)</f>
        <v>0</v>
      </c>
      <c r="AZ146" s="520">
        <f>ROUND($F146*AX146,2)</f>
        <v>0</v>
      </c>
      <c r="BA146" s="12"/>
      <c r="BB146" s="519">
        <f>ROUND(BC146/$G146,6)</f>
        <v>0</v>
      </c>
      <c r="BC146" s="520">
        <f>ROUND($F146*BA146,2)</f>
        <v>0</v>
      </c>
      <c r="BD146" s="12"/>
      <c r="BE146" s="519">
        <f>ROUND(BF146/$G146,6)</f>
        <v>0</v>
      </c>
      <c r="BF146" s="520">
        <f>ROUND($F146*BD146,2)</f>
        <v>0</v>
      </c>
      <c r="BG146" s="12"/>
      <c r="BH146" s="519">
        <f>ROUND(BI146/$G146,6)</f>
        <v>0</v>
      </c>
      <c r="BI146" s="520">
        <f>ROUND($F146*BG146,2)</f>
        <v>0</v>
      </c>
      <c r="BJ146" s="12"/>
      <c r="BK146" s="519">
        <f>ROUND(BL146/$G146,6)</f>
        <v>0</v>
      </c>
      <c r="BL146" s="520">
        <f>ROUND($F146*BJ146,2)</f>
        <v>0</v>
      </c>
      <c r="BM146" s="12"/>
      <c r="BN146" s="519">
        <f>ROUND(BO146/$G146,6)</f>
        <v>0</v>
      </c>
      <c r="BO146" s="520">
        <f>ROUND($F146*BM146,2)</f>
        <v>0</v>
      </c>
      <c r="BP146" s="490">
        <f>ROUND(BQ146/G146,4)</f>
        <v>1</v>
      </c>
      <c r="BQ146" s="534">
        <f>ROUND(SUMIF(H$10:BO$10,"FINANCEIRO",H146:BO146),2)</f>
        <v>6799.48</v>
      </c>
      <c r="BR146" s="542">
        <f>BQ146-G146</f>
        <v>0</v>
      </c>
      <c r="BT146" s="200"/>
    </row>
    <row r="147" spans="1:72" s="198" customFormat="1" ht="12.75" hidden="1" outlineLevel="2" x14ac:dyDescent="0.25">
      <c r="A147" s="45" t="s">
        <v>133</v>
      </c>
      <c r="B147" s="209" t="s">
        <v>27</v>
      </c>
      <c r="C147" s="36" t="s">
        <v>103</v>
      </c>
      <c r="D147" s="13" t="s">
        <v>72</v>
      </c>
      <c r="E147" s="12">
        <f>'03_S.EEE_C. '!E32</f>
        <v>98.65</v>
      </c>
      <c r="F147" s="130">
        <v>3.77</v>
      </c>
      <c r="G147" s="544">
        <f>ROUND($F147*E147,2)</f>
        <v>371.91</v>
      </c>
      <c r="H147" s="12"/>
      <c r="I147" s="519">
        <f>ROUND(J147/$G147,6)</f>
        <v>0</v>
      </c>
      <c r="J147" s="520">
        <f>ROUND($F147*H147,2)</f>
        <v>0</v>
      </c>
      <c r="K147" s="12"/>
      <c r="L147" s="519">
        <f>ROUND(M147/$G147,6)</f>
        <v>0</v>
      </c>
      <c r="M147" s="520">
        <f>ROUND($F147*K147,2)</f>
        <v>0</v>
      </c>
      <c r="N147" s="12"/>
      <c r="O147" s="519">
        <f>ROUND(P147/$G147,6)</f>
        <v>0</v>
      </c>
      <c r="P147" s="520">
        <f>ROUND($F147*N147,2)</f>
        <v>0</v>
      </c>
      <c r="Q147" s="12"/>
      <c r="R147" s="519">
        <f>ROUND(S147/$G147,6)</f>
        <v>0</v>
      </c>
      <c r="S147" s="520">
        <f>ROUND($F147*Q147,2)</f>
        <v>0</v>
      </c>
      <c r="T147" s="12"/>
      <c r="U147" s="519">
        <f>ROUND(V147/$G147,6)</f>
        <v>0</v>
      </c>
      <c r="V147" s="520">
        <f>ROUND($F147*T147,2)</f>
        <v>0</v>
      </c>
      <c r="W147" s="12"/>
      <c r="X147" s="519">
        <f>ROUND(Y147/$G147,6)</f>
        <v>0</v>
      </c>
      <c r="Y147" s="520">
        <f>ROUND($F147*W147,2)</f>
        <v>0</v>
      </c>
      <c r="Z147" s="12">
        <f>$E147/2</f>
        <v>49.325000000000003</v>
      </c>
      <c r="AA147" s="519">
        <f>ROUND(AB147/$G147,6)</f>
        <v>0.50001300000000004</v>
      </c>
      <c r="AB147" s="520">
        <f>ROUND($F147*Z147,2)</f>
        <v>185.96</v>
      </c>
      <c r="AC147" s="12">
        <f>$E147/2</f>
        <v>49.325000000000003</v>
      </c>
      <c r="AD147" s="519">
        <f>ROUND(AE147/$G147,6)</f>
        <v>0.50001300000000004</v>
      </c>
      <c r="AE147" s="520">
        <f>ROUND($F147*AC147,2)</f>
        <v>185.96</v>
      </c>
      <c r="AF147" s="12"/>
      <c r="AG147" s="519">
        <f>ROUND(AH147/$G147,6)</f>
        <v>0</v>
      </c>
      <c r="AH147" s="520">
        <f>ROUND($F147*AF147,2)</f>
        <v>0</v>
      </c>
      <c r="AI147" s="12"/>
      <c r="AJ147" s="519">
        <f>ROUND(AK147/$G147,6)</f>
        <v>0</v>
      </c>
      <c r="AK147" s="520">
        <f>ROUND($F147*AI147,2)</f>
        <v>0</v>
      </c>
      <c r="AL147" s="12"/>
      <c r="AM147" s="519">
        <f>ROUND(AN147/$G147,6)</f>
        <v>0</v>
      </c>
      <c r="AN147" s="520">
        <f>ROUND($F147*AL147,2)</f>
        <v>0</v>
      </c>
      <c r="AO147" s="12"/>
      <c r="AP147" s="519">
        <f>ROUND(AQ147/$G147,6)</f>
        <v>0</v>
      </c>
      <c r="AQ147" s="520">
        <f>ROUND($F147*AO147,2)</f>
        <v>0</v>
      </c>
      <c r="AR147" s="12"/>
      <c r="AS147" s="519">
        <f>ROUND(AT147/$G147,6)</f>
        <v>0</v>
      </c>
      <c r="AT147" s="520">
        <f>ROUND($F147*AR147,2)</f>
        <v>0</v>
      </c>
      <c r="AU147" s="12"/>
      <c r="AV147" s="519">
        <f>ROUND(AW147/$G147,6)</f>
        <v>0</v>
      </c>
      <c r="AW147" s="520">
        <f>ROUND($F147*AU147,2)</f>
        <v>0</v>
      </c>
      <c r="AX147" s="12"/>
      <c r="AY147" s="519">
        <f>ROUND(AZ147/$G147,6)</f>
        <v>0</v>
      </c>
      <c r="AZ147" s="520">
        <f>ROUND($F147*AX147,2)</f>
        <v>0</v>
      </c>
      <c r="BA147" s="12"/>
      <c r="BB147" s="519">
        <f>ROUND(BC147/$G147,6)</f>
        <v>0</v>
      </c>
      <c r="BC147" s="520">
        <f>ROUND($F147*BA147,2)</f>
        <v>0</v>
      </c>
      <c r="BD147" s="12"/>
      <c r="BE147" s="519">
        <f>ROUND(BF147/$G147,6)</f>
        <v>0</v>
      </c>
      <c r="BF147" s="520">
        <f>ROUND($F147*BD147,2)</f>
        <v>0</v>
      </c>
      <c r="BG147" s="12"/>
      <c r="BH147" s="519">
        <f>ROUND(BI147/$G147,6)</f>
        <v>0</v>
      </c>
      <c r="BI147" s="520">
        <f>ROUND($F147*BG147,2)</f>
        <v>0</v>
      </c>
      <c r="BJ147" s="12"/>
      <c r="BK147" s="519">
        <f>ROUND(BL147/$G147,6)</f>
        <v>0</v>
      </c>
      <c r="BL147" s="520">
        <f>ROUND($F147*BJ147,2)</f>
        <v>0</v>
      </c>
      <c r="BM147" s="12"/>
      <c r="BN147" s="519">
        <f>ROUND(BO147/$G147,6)</f>
        <v>0</v>
      </c>
      <c r="BO147" s="520">
        <f>ROUND($F147*BM147,2)</f>
        <v>0</v>
      </c>
      <c r="BP147" s="490">
        <f>ROUND(BQ147/G147,4)</f>
        <v>1</v>
      </c>
      <c r="BQ147" s="534">
        <f>ROUND(SUMIF(H$10:BO$10,"FINANCEIRO",H147:BO147),2)</f>
        <v>371.92</v>
      </c>
      <c r="BR147" s="542">
        <f>BQ147-G147</f>
        <v>9.9999999999909051E-3</v>
      </c>
      <c r="BT147" s="5"/>
    </row>
    <row r="148" spans="1:72" s="198" customFormat="1" ht="12.75" hidden="1" outlineLevel="2" x14ac:dyDescent="0.25">
      <c r="A148" s="45" t="s">
        <v>134</v>
      </c>
      <c r="B148" s="209" t="s">
        <v>1317</v>
      </c>
      <c r="C148" s="36" t="s">
        <v>189</v>
      </c>
      <c r="D148" s="13" t="s">
        <v>61</v>
      </c>
      <c r="E148" s="12">
        <f>'03_S.EEE_C. '!E33</f>
        <v>1</v>
      </c>
      <c r="F148" s="130">
        <v>5415.7</v>
      </c>
      <c r="G148" s="544">
        <f>ROUND($F148*E148,2)</f>
        <v>5415.7</v>
      </c>
      <c r="H148" s="12"/>
      <c r="I148" s="519">
        <f>ROUND(J148/$G148,6)</f>
        <v>0</v>
      </c>
      <c r="J148" s="520">
        <f>ROUND($F148*H148,2)</f>
        <v>0</v>
      </c>
      <c r="K148" s="12"/>
      <c r="L148" s="519">
        <f>ROUND(M148/$G148,6)</f>
        <v>0</v>
      </c>
      <c r="M148" s="520">
        <f>ROUND($F148*K148,2)</f>
        <v>0</v>
      </c>
      <c r="N148" s="12"/>
      <c r="O148" s="519">
        <f>ROUND(P148/$G148,6)</f>
        <v>0</v>
      </c>
      <c r="P148" s="520">
        <f>ROUND($F148*N148,2)</f>
        <v>0</v>
      </c>
      <c r="Q148" s="12"/>
      <c r="R148" s="519">
        <f>ROUND(S148/$G148,6)</f>
        <v>0</v>
      </c>
      <c r="S148" s="520">
        <f>ROUND($F148*Q148,2)</f>
        <v>0</v>
      </c>
      <c r="T148" s="12"/>
      <c r="U148" s="519">
        <f>ROUND(V148/$G148,6)</f>
        <v>0</v>
      </c>
      <c r="V148" s="520">
        <f>ROUND($F148*T148,2)</f>
        <v>0</v>
      </c>
      <c r="W148" s="12"/>
      <c r="X148" s="519">
        <f>ROUND(Y148/$G148,6)</f>
        <v>0</v>
      </c>
      <c r="Y148" s="520">
        <f>ROUND($F148*W148,2)</f>
        <v>0</v>
      </c>
      <c r="Z148" s="12">
        <f>$E148</f>
        <v>1</v>
      </c>
      <c r="AA148" s="519">
        <f>ROUND(AB148/$G148,6)</f>
        <v>1</v>
      </c>
      <c r="AB148" s="520">
        <f>ROUND($F148*Z148,2)</f>
        <v>5415.7</v>
      </c>
      <c r="AC148" s="12"/>
      <c r="AD148" s="519">
        <f>ROUND(AE148/$G148,6)</f>
        <v>0</v>
      </c>
      <c r="AE148" s="520">
        <f>ROUND($F148*AC148,2)</f>
        <v>0</v>
      </c>
      <c r="AF148" s="12"/>
      <c r="AG148" s="519">
        <f>ROUND(AH148/$G148,6)</f>
        <v>0</v>
      </c>
      <c r="AH148" s="520">
        <f>ROUND($F148*AF148,2)</f>
        <v>0</v>
      </c>
      <c r="AI148" s="12"/>
      <c r="AJ148" s="519">
        <f>ROUND(AK148/$G148,6)</f>
        <v>0</v>
      </c>
      <c r="AK148" s="520">
        <f>ROUND($F148*AI148,2)</f>
        <v>0</v>
      </c>
      <c r="AL148" s="12"/>
      <c r="AM148" s="519">
        <f>ROUND(AN148/$G148,6)</f>
        <v>0</v>
      </c>
      <c r="AN148" s="520">
        <f>ROUND($F148*AL148,2)</f>
        <v>0</v>
      </c>
      <c r="AO148" s="12"/>
      <c r="AP148" s="519">
        <f>ROUND(AQ148/$G148,6)</f>
        <v>0</v>
      </c>
      <c r="AQ148" s="520">
        <f>ROUND($F148*AO148,2)</f>
        <v>0</v>
      </c>
      <c r="AR148" s="12"/>
      <c r="AS148" s="519">
        <f>ROUND(AT148/$G148,6)</f>
        <v>0</v>
      </c>
      <c r="AT148" s="520">
        <f>ROUND($F148*AR148,2)</f>
        <v>0</v>
      </c>
      <c r="AU148" s="12"/>
      <c r="AV148" s="519">
        <f>ROUND(AW148/$G148,6)</f>
        <v>0</v>
      </c>
      <c r="AW148" s="520">
        <f>ROUND($F148*AU148,2)</f>
        <v>0</v>
      </c>
      <c r="AX148" s="12"/>
      <c r="AY148" s="519">
        <f>ROUND(AZ148/$G148,6)</f>
        <v>0</v>
      </c>
      <c r="AZ148" s="520">
        <f>ROUND($F148*AX148,2)</f>
        <v>0</v>
      </c>
      <c r="BA148" s="12"/>
      <c r="BB148" s="519">
        <f>ROUND(BC148/$G148,6)</f>
        <v>0</v>
      </c>
      <c r="BC148" s="520">
        <f>ROUND($F148*BA148,2)</f>
        <v>0</v>
      </c>
      <c r="BD148" s="12"/>
      <c r="BE148" s="519">
        <f>ROUND(BF148/$G148,6)</f>
        <v>0</v>
      </c>
      <c r="BF148" s="520">
        <f>ROUND($F148*BD148,2)</f>
        <v>0</v>
      </c>
      <c r="BG148" s="12"/>
      <c r="BH148" s="519">
        <f>ROUND(BI148/$G148,6)</f>
        <v>0</v>
      </c>
      <c r="BI148" s="520">
        <f>ROUND($F148*BG148,2)</f>
        <v>0</v>
      </c>
      <c r="BJ148" s="12"/>
      <c r="BK148" s="519">
        <f>ROUND(BL148/$G148,6)</f>
        <v>0</v>
      </c>
      <c r="BL148" s="520">
        <f>ROUND($F148*BJ148,2)</f>
        <v>0</v>
      </c>
      <c r="BM148" s="12"/>
      <c r="BN148" s="519">
        <f>ROUND(BO148/$G148,6)</f>
        <v>0</v>
      </c>
      <c r="BO148" s="520">
        <f>ROUND($F148*BM148,2)</f>
        <v>0</v>
      </c>
      <c r="BP148" s="490">
        <f>ROUND(BQ148/G148,4)</f>
        <v>1</v>
      </c>
      <c r="BQ148" s="534">
        <f>ROUND(SUMIF(H$10:BO$10,"FINANCEIRO",H148:BO148),2)</f>
        <v>5415.7</v>
      </c>
      <c r="BR148" s="542">
        <f>BQ148-G148</f>
        <v>0</v>
      </c>
      <c r="BT148" s="5"/>
    </row>
    <row r="149" spans="1:72" s="198" customFormat="1" ht="12.75" hidden="1" outlineLevel="1" x14ac:dyDescent="0.25">
      <c r="A149" s="45"/>
      <c r="B149" s="28"/>
      <c r="C149" s="211"/>
      <c r="D149" s="28"/>
      <c r="E149" s="12">
        <f>'03_S.EEE_C. '!E34</f>
        <v>0</v>
      </c>
      <c r="F149" s="130">
        <v>0</v>
      </c>
      <c r="G149" s="33"/>
      <c r="H149" s="12"/>
      <c r="I149" s="519"/>
      <c r="J149" s="536"/>
      <c r="K149" s="12"/>
      <c r="L149" s="519"/>
      <c r="M149" s="536"/>
      <c r="N149" s="12"/>
      <c r="O149" s="519"/>
      <c r="P149" s="525"/>
      <c r="Q149" s="12"/>
      <c r="R149" s="519"/>
      <c r="S149" s="536"/>
      <c r="T149" s="12"/>
      <c r="U149" s="519"/>
      <c r="V149" s="536"/>
      <c r="W149" s="12"/>
      <c r="X149" s="519"/>
      <c r="Y149" s="536"/>
      <c r="Z149" s="12"/>
      <c r="AA149" s="519"/>
      <c r="AB149" s="536"/>
      <c r="AC149" s="12"/>
      <c r="AD149" s="519"/>
      <c r="AE149" s="536"/>
      <c r="AF149" s="12"/>
      <c r="AG149" s="519"/>
      <c r="AH149" s="536"/>
      <c r="AI149" s="12"/>
      <c r="AJ149" s="519"/>
      <c r="AK149" s="536"/>
      <c r="AL149" s="12"/>
      <c r="AM149" s="519"/>
      <c r="AN149" s="536"/>
      <c r="AO149" s="12"/>
      <c r="AP149" s="519"/>
      <c r="AQ149" s="536"/>
      <c r="AR149" s="12"/>
      <c r="AS149" s="519"/>
      <c r="AT149" s="536"/>
      <c r="AU149" s="12"/>
      <c r="AV149" s="519"/>
      <c r="AW149" s="536"/>
      <c r="AX149" s="12"/>
      <c r="AY149" s="519"/>
      <c r="AZ149" s="536"/>
      <c r="BA149" s="12"/>
      <c r="BB149" s="519"/>
      <c r="BC149" s="536"/>
      <c r="BD149" s="12"/>
      <c r="BE149" s="519"/>
      <c r="BF149" s="536"/>
      <c r="BG149" s="12"/>
      <c r="BH149" s="519"/>
      <c r="BI149" s="536"/>
      <c r="BJ149" s="12"/>
      <c r="BK149" s="519"/>
      <c r="BL149" s="536"/>
      <c r="BM149" s="12"/>
      <c r="BN149" s="519"/>
      <c r="BO149" s="536"/>
      <c r="BP149" s="490"/>
      <c r="BQ149" s="534"/>
      <c r="BR149" s="542"/>
      <c r="BT149" s="5"/>
    </row>
    <row r="150" spans="1:72" s="198" customFormat="1" ht="12.75" hidden="1" outlineLevel="1" x14ac:dyDescent="0.25">
      <c r="A150" s="576" t="s">
        <v>1025</v>
      </c>
      <c r="B150" s="577"/>
      <c r="C150" s="578" t="s">
        <v>165</v>
      </c>
      <c r="D150" s="587"/>
      <c r="E150" s="588">
        <f>'03_S.EEE_C. '!E35</f>
        <v>0</v>
      </c>
      <c r="F150" s="589">
        <v>0</v>
      </c>
      <c r="G150" s="581">
        <f>SUBTOTAL(9,G151:G153)</f>
        <v>75659.55</v>
      </c>
      <c r="H150" s="581"/>
      <c r="I150" s="590">
        <f t="shared" ref="I150:I153" si="425">ROUND(J150/$G150,6)</f>
        <v>0</v>
      </c>
      <c r="J150" s="581">
        <f>SUBTOTAL(9,J151:J153)</f>
        <v>0</v>
      </c>
      <c r="K150" s="581"/>
      <c r="L150" s="590">
        <f t="shared" ref="L150:L153" si="426">ROUND(M150/$G150,6)</f>
        <v>0</v>
      </c>
      <c r="M150" s="581">
        <f>SUBTOTAL(9,M151:M153)</f>
        <v>0</v>
      </c>
      <c r="N150" s="581"/>
      <c r="O150" s="590">
        <f t="shared" ref="O150:O153" si="427">ROUND(P150/$G150,6)</f>
        <v>0</v>
      </c>
      <c r="P150" s="581">
        <f>SUBTOTAL(9,P151:P153)</f>
        <v>0</v>
      </c>
      <c r="Q150" s="581"/>
      <c r="R150" s="590">
        <f t="shared" ref="R150:R153" si="428">ROUND(S150/$G150,6)</f>
        <v>0</v>
      </c>
      <c r="S150" s="581">
        <f>SUBTOTAL(9,S151:S153)</f>
        <v>0</v>
      </c>
      <c r="T150" s="581"/>
      <c r="U150" s="590">
        <f t="shared" ref="U150:U153" si="429">ROUND(V150/$G150,6)</f>
        <v>0</v>
      </c>
      <c r="V150" s="581">
        <f>SUBTOTAL(9,V151:V153)</f>
        <v>0</v>
      </c>
      <c r="W150" s="581"/>
      <c r="X150" s="590">
        <f t="shared" ref="X150:X153" si="430">ROUND(Y150/$G150,6)</f>
        <v>0</v>
      </c>
      <c r="Y150" s="581">
        <f>SUBTOTAL(9,Y151:Y153)</f>
        <v>0</v>
      </c>
      <c r="Z150" s="581"/>
      <c r="AA150" s="590">
        <f t="shared" ref="AA150:AA153" si="431">ROUND(AB150/$G150,6)</f>
        <v>0</v>
      </c>
      <c r="AB150" s="581">
        <f>SUBTOTAL(9,AB151:AB153)</f>
        <v>0</v>
      </c>
      <c r="AC150" s="581"/>
      <c r="AD150" s="590">
        <f t="shared" ref="AD150:AD153" si="432">ROUND(AE150/$G150,6)</f>
        <v>0</v>
      </c>
      <c r="AE150" s="581">
        <f>SUBTOTAL(9,AE151:AE153)</f>
        <v>0</v>
      </c>
      <c r="AF150" s="581"/>
      <c r="AG150" s="590">
        <f t="shared" ref="AG150:AG153" si="433">ROUND(AH150/$G150,6)</f>
        <v>0</v>
      </c>
      <c r="AH150" s="581">
        <f>SUBTOTAL(9,AH151:AH153)</f>
        <v>0</v>
      </c>
      <c r="AI150" s="581"/>
      <c r="AJ150" s="590">
        <f t="shared" ref="AJ150:AJ153" si="434">ROUND(AK150/$G150,6)</f>
        <v>1</v>
      </c>
      <c r="AK150" s="581">
        <f>SUBTOTAL(9,AK151:AK153)</f>
        <v>75659.55</v>
      </c>
      <c r="AL150" s="581"/>
      <c r="AM150" s="590">
        <f t="shared" ref="AM150:AM153" si="435">ROUND(AN150/$G150,6)</f>
        <v>0</v>
      </c>
      <c r="AN150" s="581">
        <f>SUBTOTAL(9,AN151:AN153)</f>
        <v>0</v>
      </c>
      <c r="AO150" s="581"/>
      <c r="AP150" s="590">
        <f t="shared" ref="AP150:AP153" si="436">ROUND(AQ150/$G150,6)</f>
        <v>0</v>
      </c>
      <c r="AQ150" s="581">
        <f>SUBTOTAL(9,AQ151:AQ153)</f>
        <v>0</v>
      </c>
      <c r="AR150" s="581"/>
      <c r="AS150" s="590">
        <f t="shared" ref="AS150:AS153" si="437">ROUND(AT150/$G150,6)</f>
        <v>0</v>
      </c>
      <c r="AT150" s="581">
        <f>SUBTOTAL(9,AT151:AT153)</f>
        <v>0</v>
      </c>
      <c r="AU150" s="581"/>
      <c r="AV150" s="590">
        <f t="shared" ref="AV150:AV153" si="438">ROUND(AW150/$G150,6)</f>
        <v>0</v>
      </c>
      <c r="AW150" s="581">
        <f>SUBTOTAL(9,AW151:AW153)</f>
        <v>0</v>
      </c>
      <c r="AX150" s="581"/>
      <c r="AY150" s="590">
        <f t="shared" ref="AY150:AY153" si="439">ROUND(AZ150/$G150,6)</f>
        <v>0</v>
      </c>
      <c r="AZ150" s="581">
        <f>SUBTOTAL(9,AZ151:AZ153)</f>
        <v>0</v>
      </c>
      <c r="BA150" s="581"/>
      <c r="BB150" s="590">
        <f t="shared" ref="BB150:BB153" si="440">ROUND(BC150/$G150,6)</f>
        <v>0</v>
      </c>
      <c r="BC150" s="581">
        <f>SUBTOTAL(9,BC151:BC153)</f>
        <v>0</v>
      </c>
      <c r="BD150" s="581"/>
      <c r="BE150" s="590">
        <f t="shared" ref="BE150:BE153" si="441">ROUND(BF150/$G150,6)</f>
        <v>0</v>
      </c>
      <c r="BF150" s="581">
        <f>SUBTOTAL(9,BF151:BF153)</f>
        <v>0</v>
      </c>
      <c r="BG150" s="581"/>
      <c r="BH150" s="590">
        <f t="shared" ref="BH150:BH153" si="442">ROUND(BI150/$G150,6)</f>
        <v>0</v>
      </c>
      <c r="BI150" s="581">
        <f>SUBTOTAL(9,BI151:BI153)</f>
        <v>0</v>
      </c>
      <c r="BJ150" s="581"/>
      <c r="BK150" s="590">
        <f t="shared" ref="BK150:BK153" si="443">ROUND(BL150/$G150,6)</f>
        <v>0</v>
      </c>
      <c r="BL150" s="581">
        <f>SUBTOTAL(9,BL151:BL153)</f>
        <v>0</v>
      </c>
      <c r="BM150" s="581"/>
      <c r="BN150" s="590">
        <f t="shared" ref="BN150:BN153" si="444">ROUND(BO150/$G150,6)</f>
        <v>0</v>
      </c>
      <c r="BO150" s="581">
        <f>SUBTOTAL(9,BO151:BO153)</f>
        <v>0</v>
      </c>
      <c r="BP150" s="582">
        <f t="shared" ref="BP150:BP153" si="445">ROUND(BQ150/G150,4)</f>
        <v>1</v>
      </c>
      <c r="BQ150" s="580">
        <f t="shared" ref="BQ150:BQ153" si="446">ROUND(SUMIF(H$10:BO$10,"FINANCEIRO",H150:BO150),2)</f>
        <v>75659.55</v>
      </c>
      <c r="BR150" s="579">
        <f t="shared" ref="BR150:BR153" si="447">BQ150-G150</f>
        <v>0</v>
      </c>
      <c r="BT150" s="5"/>
    </row>
    <row r="151" spans="1:72" s="198" customFormat="1" ht="25.5" hidden="1" outlineLevel="2" x14ac:dyDescent="0.25">
      <c r="A151" s="53" t="s">
        <v>1026</v>
      </c>
      <c r="B151" s="209" t="s">
        <v>67</v>
      </c>
      <c r="C151" s="36" t="s">
        <v>66</v>
      </c>
      <c r="D151" s="13" t="s">
        <v>10</v>
      </c>
      <c r="E151" s="12">
        <f>'03_S.EEE_C. '!E36</f>
        <v>6.92</v>
      </c>
      <c r="F151" s="138">
        <v>309.36</v>
      </c>
      <c r="G151" s="544">
        <f t="shared" ref="G151:G153" si="448">ROUND($F151*E151,2)</f>
        <v>2140.77</v>
      </c>
      <c r="H151" s="12"/>
      <c r="I151" s="519">
        <f t="shared" si="425"/>
        <v>0</v>
      </c>
      <c r="J151" s="520">
        <f t="shared" ref="J151:J153" si="449">ROUND($F151*H151,2)</f>
        <v>0</v>
      </c>
      <c r="K151" s="12"/>
      <c r="L151" s="519">
        <f t="shared" si="426"/>
        <v>0</v>
      </c>
      <c r="M151" s="520">
        <f t="shared" ref="M151:M153" si="450">ROUND($F151*K151,2)</f>
        <v>0</v>
      </c>
      <c r="N151" s="12"/>
      <c r="O151" s="519">
        <f t="shared" si="427"/>
        <v>0</v>
      </c>
      <c r="P151" s="520">
        <f t="shared" ref="P151:P153" si="451">ROUND($F151*N151,2)</f>
        <v>0</v>
      </c>
      <c r="Q151" s="12"/>
      <c r="R151" s="519">
        <f t="shared" si="428"/>
        <v>0</v>
      </c>
      <c r="S151" s="520">
        <f t="shared" ref="S151:S153" si="452">ROUND($F151*Q151,2)</f>
        <v>0</v>
      </c>
      <c r="T151" s="12"/>
      <c r="U151" s="519">
        <f t="shared" si="429"/>
        <v>0</v>
      </c>
      <c r="V151" s="520">
        <f t="shared" ref="V151:V153" si="453">ROUND($F151*T151,2)</f>
        <v>0</v>
      </c>
      <c r="W151" s="12"/>
      <c r="X151" s="519">
        <f t="shared" si="430"/>
        <v>0</v>
      </c>
      <c r="Y151" s="520">
        <f t="shared" ref="Y151:Y153" si="454">ROUND($F151*W151,2)</f>
        <v>0</v>
      </c>
      <c r="Z151" s="12"/>
      <c r="AA151" s="519">
        <f t="shared" si="431"/>
        <v>0</v>
      </c>
      <c r="AB151" s="520">
        <f t="shared" ref="AB151:AB153" si="455">ROUND($F151*Z151,2)</f>
        <v>0</v>
      </c>
      <c r="AC151" s="12"/>
      <c r="AD151" s="519">
        <f t="shared" si="432"/>
        <v>0</v>
      </c>
      <c r="AE151" s="520">
        <f t="shared" ref="AE151:AE153" si="456">ROUND($F151*AC151,2)</f>
        <v>0</v>
      </c>
      <c r="AF151" s="12"/>
      <c r="AG151" s="519">
        <f t="shared" si="433"/>
        <v>0</v>
      </c>
      <c r="AH151" s="520">
        <f t="shared" ref="AH151:AH153" si="457">ROUND($F151*AF151,2)</f>
        <v>0</v>
      </c>
      <c r="AI151" s="12">
        <f t="shared" ref="AI151:AI153" si="458">$E151</f>
        <v>6.92</v>
      </c>
      <c r="AJ151" s="519">
        <f t="shared" si="434"/>
        <v>1</v>
      </c>
      <c r="AK151" s="520">
        <f t="shared" ref="AK151:AK153" si="459">ROUND($F151*AI151,2)</f>
        <v>2140.77</v>
      </c>
      <c r="AL151" s="12"/>
      <c r="AM151" s="519">
        <f t="shared" si="435"/>
        <v>0</v>
      </c>
      <c r="AN151" s="520">
        <f t="shared" ref="AN151:AN153" si="460">ROUND($F151*AL151,2)</f>
        <v>0</v>
      </c>
      <c r="AO151" s="12"/>
      <c r="AP151" s="519">
        <f t="shared" si="436"/>
        <v>0</v>
      </c>
      <c r="AQ151" s="520">
        <f t="shared" ref="AQ151:AQ153" si="461">ROUND($F151*AO151,2)</f>
        <v>0</v>
      </c>
      <c r="AR151" s="12"/>
      <c r="AS151" s="519">
        <f t="shared" si="437"/>
        <v>0</v>
      </c>
      <c r="AT151" s="520">
        <f t="shared" ref="AT151:AT153" si="462">ROUND($F151*AR151,2)</f>
        <v>0</v>
      </c>
      <c r="AU151" s="12"/>
      <c r="AV151" s="519">
        <f t="shared" si="438"/>
        <v>0</v>
      </c>
      <c r="AW151" s="520">
        <f t="shared" ref="AW151:AW153" si="463">ROUND($F151*AU151,2)</f>
        <v>0</v>
      </c>
      <c r="AX151" s="12"/>
      <c r="AY151" s="519">
        <f t="shared" si="439"/>
        <v>0</v>
      </c>
      <c r="AZ151" s="520">
        <f t="shared" ref="AZ151:AZ153" si="464">ROUND($F151*AX151,2)</f>
        <v>0</v>
      </c>
      <c r="BA151" s="12"/>
      <c r="BB151" s="519">
        <f t="shared" si="440"/>
        <v>0</v>
      </c>
      <c r="BC151" s="520">
        <f t="shared" ref="BC151:BC153" si="465">ROUND($F151*BA151,2)</f>
        <v>0</v>
      </c>
      <c r="BD151" s="12"/>
      <c r="BE151" s="519">
        <f t="shared" si="441"/>
        <v>0</v>
      </c>
      <c r="BF151" s="520">
        <f t="shared" ref="BF151:BF153" si="466">ROUND($F151*BD151,2)</f>
        <v>0</v>
      </c>
      <c r="BG151" s="12"/>
      <c r="BH151" s="519">
        <f t="shared" si="442"/>
        <v>0</v>
      </c>
      <c r="BI151" s="520">
        <f t="shared" ref="BI151:BI153" si="467">ROUND($F151*BG151,2)</f>
        <v>0</v>
      </c>
      <c r="BJ151" s="12"/>
      <c r="BK151" s="519">
        <f t="shared" si="443"/>
        <v>0</v>
      </c>
      <c r="BL151" s="520">
        <f t="shared" ref="BL151:BL153" si="468">ROUND($F151*BJ151,2)</f>
        <v>0</v>
      </c>
      <c r="BM151" s="12"/>
      <c r="BN151" s="519">
        <f t="shared" si="444"/>
        <v>0</v>
      </c>
      <c r="BO151" s="520">
        <f t="shared" ref="BO151:BO153" si="469">ROUND($F151*BM151,2)</f>
        <v>0</v>
      </c>
      <c r="BP151" s="490">
        <f t="shared" si="445"/>
        <v>1</v>
      </c>
      <c r="BQ151" s="534">
        <f t="shared" si="446"/>
        <v>2140.77</v>
      </c>
      <c r="BR151" s="542">
        <f t="shared" si="447"/>
        <v>0</v>
      </c>
      <c r="BT151" s="5"/>
    </row>
    <row r="152" spans="1:72" s="198" customFormat="1" ht="25.5" hidden="1" outlineLevel="2" x14ac:dyDescent="0.25">
      <c r="A152" s="53" t="s">
        <v>1027</v>
      </c>
      <c r="B152" s="209" t="s">
        <v>252</v>
      </c>
      <c r="C152" s="36" t="s">
        <v>760</v>
      </c>
      <c r="D152" s="13" t="s">
        <v>10</v>
      </c>
      <c r="E152" s="12">
        <f>'03_S.EEE_C. '!E37</f>
        <v>17.040000000000003</v>
      </c>
      <c r="F152" s="138">
        <v>448.62</v>
      </c>
      <c r="G152" s="544">
        <f t="shared" si="448"/>
        <v>7644.48</v>
      </c>
      <c r="H152" s="12"/>
      <c r="I152" s="519">
        <f t="shared" si="425"/>
        <v>0</v>
      </c>
      <c r="J152" s="520">
        <f t="shared" si="449"/>
        <v>0</v>
      </c>
      <c r="K152" s="12"/>
      <c r="L152" s="519">
        <f t="shared" si="426"/>
        <v>0</v>
      </c>
      <c r="M152" s="520">
        <f t="shared" si="450"/>
        <v>0</v>
      </c>
      <c r="N152" s="12"/>
      <c r="O152" s="519">
        <f t="shared" si="427"/>
        <v>0</v>
      </c>
      <c r="P152" s="520">
        <f t="shared" si="451"/>
        <v>0</v>
      </c>
      <c r="Q152" s="12"/>
      <c r="R152" s="519">
        <f t="shared" si="428"/>
        <v>0</v>
      </c>
      <c r="S152" s="520">
        <f t="shared" si="452"/>
        <v>0</v>
      </c>
      <c r="T152" s="12"/>
      <c r="U152" s="519">
        <f t="shared" si="429"/>
        <v>0</v>
      </c>
      <c r="V152" s="520">
        <f t="shared" si="453"/>
        <v>0</v>
      </c>
      <c r="W152" s="12"/>
      <c r="X152" s="519">
        <f t="shared" si="430"/>
        <v>0</v>
      </c>
      <c r="Y152" s="520">
        <f t="shared" si="454"/>
        <v>0</v>
      </c>
      <c r="Z152" s="12"/>
      <c r="AA152" s="519">
        <f t="shared" si="431"/>
        <v>0</v>
      </c>
      <c r="AB152" s="520">
        <f t="shared" si="455"/>
        <v>0</v>
      </c>
      <c r="AC152" s="12"/>
      <c r="AD152" s="519">
        <f t="shared" si="432"/>
        <v>0</v>
      </c>
      <c r="AE152" s="520">
        <f t="shared" si="456"/>
        <v>0</v>
      </c>
      <c r="AF152" s="12"/>
      <c r="AG152" s="519">
        <f t="shared" si="433"/>
        <v>0</v>
      </c>
      <c r="AH152" s="520">
        <f t="shared" si="457"/>
        <v>0</v>
      </c>
      <c r="AI152" s="12">
        <f t="shared" si="458"/>
        <v>17.040000000000003</v>
      </c>
      <c r="AJ152" s="519">
        <f t="shared" si="434"/>
        <v>1</v>
      </c>
      <c r="AK152" s="520">
        <f t="shared" si="459"/>
        <v>7644.48</v>
      </c>
      <c r="AL152" s="12"/>
      <c r="AM152" s="519">
        <f t="shared" si="435"/>
        <v>0</v>
      </c>
      <c r="AN152" s="520">
        <f t="shared" si="460"/>
        <v>0</v>
      </c>
      <c r="AO152" s="12"/>
      <c r="AP152" s="519">
        <f t="shared" si="436"/>
        <v>0</v>
      </c>
      <c r="AQ152" s="520">
        <f t="shared" si="461"/>
        <v>0</v>
      </c>
      <c r="AR152" s="12"/>
      <c r="AS152" s="519">
        <f t="shared" si="437"/>
        <v>0</v>
      </c>
      <c r="AT152" s="520">
        <f t="shared" si="462"/>
        <v>0</v>
      </c>
      <c r="AU152" s="12"/>
      <c r="AV152" s="519">
        <f t="shared" si="438"/>
        <v>0</v>
      </c>
      <c r="AW152" s="520">
        <f t="shared" si="463"/>
        <v>0</v>
      </c>
      <c r="AX152" s="12"/>
      <c r="AY152" s="519">
        <f t="shared" si="439"/>
        <v>0</v>
      </c>
      <c r="AZ152" s="520">
        <f t="shared" si="464"/>
        <v>0</v>
      </c>
      <c r="BA152" s="12"/>
      <c r="BB152" s="519">
        <f t="shared" si="440"/>
        <v>0</v>
      </c>
      <c r="BC152" s="520">
        <f t="shared" si="465"/>
        <v>0</v>
      </c>
      <c r="BD152" s="12"/>
      <c r="BE152" s="519">
        <f t="shared" si="441"/>
        <v>0</v>
      </c>
      <c r="BF152" s="520">
        <f t="shared" si="466"/>
        <v>0</v>
      </c>
      <c r="BG152" s="12"/>
      <c r="BH152" s="519">
        <f t="shared" si="442"/>
        <v>0</v>
      </c>
      <c r="BI152" s="520">
        <f t="shared" si="467"/>
        <v>0</v>
      </c>
      <c r="BJ152" s="12"/>
      <c r="BK152" s="519">
        <f t="shared" si="443"/>
        <v>0</v>
      </c>
      <c r="BL152" s="520">
        <f t="shared" si="468"/>
        <v>0</v>
      </c>
      <c r="BM152" s="12"/>
      <c r="BN152" s="519">
        <f t="shared" si="444"/>
        <v>0</v>
      </c>
      <c r="BO152" s="520">
        <f t="shared" si="469"/>
        <v>0</v>
      </c>
      <c r="BP152" s="490">
        <f t="shared" si="445"/>
        <v>1</v>
      </c>
      <c r="BQ152" s="534">
        <f t="shared" si="446"/>
        <v>7644.48</v>
      </c>
      <c r="BR152" s="542">
        <f t="shared" si="447"/>
        <v>0</v>
      </c>
      <c r="BT152" s="5"/>
    </row>
    <row r="153" spans="1:72" s="198" customFormat="1" ht="38.25" hidden="1" outlineLevel="2" x14ac:dyDescent="0.25">
      <c r="A153" s="53" t="s">
        <v>1028</v>
      </c>
      <c r="B153" s="209" t="s">
        <v>904</v>
      </c>
      <c r="C153" s="36" t="s">
        <v>905</v>
      </c>
      <c r="D153" s="13" t="s">
        <v>10</v>
      </c>
      <c r="E153" s="12">
        <f>'03_S.EEE_C. '!E38</f>
        <v>46.55</v>
      </c>
      <c r="F153" s="138">
        <v>1415.13</v>
      </c>
      <c r="G153" s="544">
        <f t="shared" si="448"/>
        <v>65874.3</v>
      </c>
      <c r="H153" s="33"/>
      <c r="I153" s="519">
        <f t="shared" si="425"/>
        <v>0</v>
      </c>
      <c r="J153" s="520">
        <f t="shared" si="449"/>
        <v>0</v>
      </c>
      <c r="K153" s="33"/>
      <c r="L153" s="519">
        <f t="shared" si="426"/>
        <v>0</v>
      </c>
      <c r="M153" s="520">
        <f t="shared" si="450"/>
        <v>0</v>
      </c>
      <c r="N153" s="199"/>
      <c r="O153" s="519">
        <f t="shared" si="427"/>
        <v>0</v>
      </c>
      <c r="P153" s="520">
        <f t="shared" si="451"/>
        <v>0</v>
      </c>
      <c r="Q153" s="33"/>
      <c r="R153" s="519">
        <f t="shared" si="428"/>
        <v>0</v>
      </c>
      <c r="S153" s="520">
        <f t="shared" si="452"/>
        <v>0</v>
      </c>
      <c r="T153" s="33"/>
      <c r="U153" s="519">
        <f t="shared" si="429"/>
        <v>0</v>
      </c>
      <c r="V153" s="520">
        <f t="shared" si="453"/>
        <v>0</v>
      </c>
      <c r="W153" s="33"/>
      <c r="X153" s="519">
        <f t="shared" si="430"/>
        <v>0</v>
      </c>
      <c r="Y153" s="520">
        <f t="shared" si="454"/>
        <v>0</v>
      </c>
      <c r="Z153" s="33"/>
      <c r="AA153" s="519">
        <f t="shared" si="431"/>
        <v>0</v>
      </c>
      <c r="AB153" s="520">
        <f t="shared" si="455"/>
        <v>0</v>
      </c>
      <c r="AC153" s="33"/>
      <c r="AD153" s="519">
        <f t="shared" si="432"/>
        <v>0</v>
      </c>
      <c r="AE153" s="520">
        <f t="shared" si="456"/>
        <v>0</v>
      </c>
      <c r="AF153" s="33"/>
      <c r="AG153" s="519">
        <f t="shared" si="433"/>
        <v>0</v>
      </c>
      <c r="AH153" s="520">
        <f t="shared" si="457"/>
        <v>0</v>
      </c>
      <c r="AI153" s="33">
        <f t="shared" si="458"/>
        <v>46.55</v>
      </c>
      <c r="AJ153" s="519">
        <f t="shared" si="434"/>
        <v>1</v>
      </c>
      <c r="AK153" s="520">
        <f t="shared" si="459"/>
        <v>65874.3</v>
      </c>
      <c r="AL153" s="33"/>
      <c r="AM153" s="519">
        <f t="shared" si="435"/>
        <v>0</v>
      </c>
      <c r="AN153" s="520">
        <f t="shared" si="460"/>
        <v>0</v>
      </c>
      <c r="AO153" s="33"/>
      <c r="AP153" s="519">
        <f t="shared" si="436"/>
        <v>0</v>
      </c>
      <c r="AQ153" s="520">
        <f t="shared" si="461"/>
        <v>0</v>
      </c>
      <c r="AR153" s="33"/>
      <c r="AS153" s="519">
        <f t="shared" si="437"/>
        <v>0</v>
      </c>
      <c r="AT153" s="520">
        <f t="shared" si="462"/>
        <v>0</v>
      </c>
      <c r="AU153" s="33"/>
      <c r="AV153" s="519">
        <f t="shared" si="438"/>
        <v>0</v>
      </c>
      <c r="AW153" s="520">
        <f t="shared" si="463"/>
        <v>0</v>
      </c>
      <c r="AX153" s="33"/>
      <c r="AY153" s="519">
        <f t="shared" si="439"/>
        <v>0</v>
      </c>
      <c r="AZ153" s="520">
        <f t="shared" si="464"/>
        <v>0</v>
      </c>
      <c r="BA153" s="33"/>
      <c r="BB153" s="519">
        <f t="shared" si="440"/>
        <v>0</v>
      </c>
      <c r="BC153" s="520">
        <f t="shared" si="465"/>
        <v>0</v>
      </c>
      <c r="BD153" s="33"/>
      <c r="BE153" s="519">
        <f t="shared" si="441"/>
        <v>0</v>
      </c>
      <c r="BF153" s="520">
        <f t="shared" si="466"/>
        <v>0</v>
      </c>
      <c r="BG153" s="33"/>
      <c r="BH153" s="519">
        <f t="shared" si="442"/>
        <v>0</v>
      </c>
      <c r="BI153" s="520">
        <f t="shared" si="467"/>
        <v>0</v>
      </c>
      <c r="BJ153" s="33"/>
      <c r="BK153" s="519">
        <f t="shared" si="443"/>
        <v>0</v>
      </c>
      <c r="BL153" s="520">
        <f t="shared" si="468"/>
        <v>0</v>
      </c>
      <c r="BM153" s="33"/>
      <c r="BN153" s="519">
        <f t="shared" si="444"/>
        <v>0</v>
      </c>
      <c r="BO153" s="520">
        <f t="shared" si="469"/>
        <v>0</v>
      </c>
      <c r="BP153" s="490">
        <f t="shared" si="445"/>
        <v>1</v>
      </c>
      <c r="BQ153" s="534">
        <f t="shared" si="446"/>
        <v>65874.3</v>
      </c>
      <c r="BR153" s="542">
        <f t="shared" si="447"/>
        <v>0</v>
      </c>
      <c r="BT153" s="5"/>
    </row>
    <row r="154" spans="1:72" s="198" customFormat="1" ht="12.75" hidden="1" outlineLevel="1" x14ac:dyDescent="0.25">
      <c r="A154" s="55"/>
      <c r="B154" s="19"/>
      <c r="C154" s="15"/>
      <c r="D154" s="30"/>
      <c r="E154" s="33">
        <f>'03_S.EEE_C. '!E39</f>
        <v>0</v>
      </c>
      <c r="F154" s="138"/>
      <c r="G154" s="33"/>
      <c r="H154" s="12"/>
      <c r="I154" s="519"/>
      <c r="J154" s="536"/>
      <c r="K154" s="12"/>
      <c r="L154" s="519"/>
      <c r="M154" s="536"/>
      <c r="N154" s="12"/>
      <c r="O154" s="519"/>
      <c r="P154" s="525"/>
      <c r="Q154" s="12"/>
      <c r="R154" s="519"/>
      <c r="S154" s="536"/>
      <c r="T154" s="12"/>
      <c r="U154" s="519"/>
      <c r="V154" s="536"/>
      <c r="W154" s="12"/>
      <c r="X154" s="519"/>
      <c r="Y154" s="536"/>
      <c r="Z154" s="12"/>
      <c r="AA154" s="519"/>
      <c r="AB154" s="536"/>
      <c r="AC154" s="12"/>
      <c r="AD154" s="519"/>
      <c r="AE154" s="536"/>
      <c r="AF154" s="12"/>
      <c r="AG154" s="519"/>
      <c r="AH154" s="536"/>
      <c r="AI154" s="12"/>
      <c r="AJ154" s="519"/>
      <c r="AK154" s="536"/>
      <c r="AL154" s="12"/>
      <c r="AM154" s="519"/>
      <c r="AN154" s="536"/>
      <c r="AO154" s="12"/>
      <c r="AP154" s="519"/>
      <c r="AQ154" s="536"/>
      <c r="AR154" s="12"/>
      <c r="AS154" s="519"/>
      <c r="AT154" s="536"/>
      <c r="AU154" s="12"/>
      <c r="AV154" s="519"/>
      <c r="AW154" s="536"/>
      <c r="AX154" s="12"/>
      <c r="AY154" s="519"/>
      <c r="AZ154" s="536"/>
      <c r="BA154" s="12"/>
      <c r="BB154" s="519"/>
      <c r="BC154" s="536"/>
      <c r="BD154" s="12"/>
      <c r="BE154" s="519"/>
      <c r="BF154" s="536"/>
      <c r="BG154" s="12"/>
      <c r="BH154" s="519"/>
      <c r="BI154" s="536"/>
      <c r="BJ154" s="12"/>
      <c r="BK154" s="519"/>
      <c r="BL154" s="536"/>
      <c r="BM154" s="12"/>
      <c r="BN154" s="519"/>
      <c r="BO154" s="536"/>
      <c r="BP154" s="490"/>
      <c r="BQ154" s="534"/>
      <c r="BR154" s="542"/>
      <c r="BT154" s="5"/>
    </row>
    <row r="155" spans="1:72" s="198" customFormat="1" ht="12.75" hidden="1" outlineLevel="1" x14ac:dyDescent="0.25">
      <c r="A155" s="576" t="s">
        <v>1029</v>
      </c>
      <c r="B155" s="577"/>
      <c r="C155" s="578" t="s">
        <v>1320</v>
      </c>
      <c r="D155" s="587"/>
      <c r="E155" s="588">
        <f>'03_S.EEE_C. '!E40</f>
        <v>0</v>
      </c>
      <c r="F155" s="589"/>
      <c r="G155" s="581">
        <f>SUBTOTAL(9,G156:G156)</f>
        <v>1853.44</v>
      </c>
      <c r="H155" s="581"/>
      <c r="I155" s="590">
        <f t="shared" ref="I155:I156" si="470">ROUND(J155/$G155,6)</f>
        <v>0</v>
      </c>
      <c r="J155" s="581">
        <f>SUBTOTAL(9,J156:J156)</f>
        <v>0</v>
      </c>
      <c r="K155" s="581"/>
      <c r="L155" s="590">
        <f t="shared" ref="L155:L156" si="471">ROUND(M155/$G155,6)</f>
        <v>0</v>
      </c>
      <c r="M155" s="581">
        <f>SUBTOTAL(9,M156:M156)</f>
        <v>0</v>
      </c>
      <c r="N155" s="581"/>
      <c r="O155" s="590">
        <f t="shared" ref="O155:O156" si="472">ROUND(P155/$G155,6)</f>
        <v>0</v>
      </c>
      <c r="P155" s="581">
        <f>SUBTOTAL(9,P156:P156)</f>
        <v>0</v>
      </c>
      <c r="Q155" s="581"/>
      <c r="R155" s="590">
        <f t="shared" ref="R155:R156" si="473">ROUND(S155/$G155,6)</f>
        <v>0</v>
      </c>
      <c r="S155" s="581">
        <f>SUBTOTAL(9,S156:S156)</f>
        <v>0</v>
      </c>
      <c r="T155" s="581"/>
      <c r="U155" s="590">
        <f t="shared" ref="U155:U156" si="474">ROUND(V155/$G155,6)</f>
        <v>0</v>
      </c>
      <c r="V155" s="581">
        <f>SUBTOTAL(9,V156:V156)</f>
        <v>0</v>
      </c>
      <c r="W155" s="581"/>
      <c r="X155" s="590">
        <f t="shared" ref="X155:X156" si="475">ROUND(Y155/$G155,6)</f>
        <v>0</v>
      </c>
      <c r="Y155" s="581">
        <f>SUBTOTAL(9,Y156:Y156)</f>
        <v>0</v>
      </c>
      <c r="Z155" s="581"/>
      <c r="AA155" s="590">
        <f t="shared" ref="AA155:AA156" si="476">ROUND(AB155/$G155,6)</f>
        <v>0</v>
      </c>
      <c r="AB155" s="581">
        <f>SUBTOTAL(9,AB156:AB156)</f>
        <v>0</v>
      </c>
      <c r="AC155" s="581"/>
      <c r="AD155" s="590">
        <f t="shared" ref="AD155:AD156" si="477">ROUND(AE155/$G155,6)</f>
        <v>1</v>
      </c>
      <c r="AE155" s="581">
        <f>SUBTOTAL(9,AE156:AE156)</f>
        <v>1853.44</v>
      </c>
      <c r="AF155" s="581"/>
      <c r="AG155" s="590">
        <f t="shared" ref="AG155:AG156" si="478">ROUND(AH155/$G155,6)</f>
        <v>0</v>
      </c>
      <c r="AH155" s="581">
        <f>SUBTOTAL(9,AH156:AH156)</f>
        <v>0</v>
      </c>
      <c r="AI155" s="581"/>
      <c r="AJ155" s="590">
        <f t="shared" ref="AJ155:AJ156" si="479">ROUND(AK155/$G155,6)</f>
        <v>0</v>
      </c>
      <c r="AK155" s="581">
        <f>SUBTOTAL(9,AK156:AK156)</f>
        <v>0</v>
      </c>
      <c r="AL155" s="581"/>
      <c r="AM155" s="590">
        <f t="shared" ref="AM155:AM156" si="480">ROUND(AN155/$G155,6)</f>
        <v>0</v>
      </c>
      <c r="AN155" s="581">
        <f>SUBTOTAL(9,AN156:AN156)</f>
        <v>0</v>
      </c>
      <c r="AO155" s="581"/>
      <c r="AP155" s="590">
        <f t="shared" ref="AP155:AP156" si="481">ROUND(AQ155/$G155,6)</f>
        <v>0</v>
      </c>
      <c r="AQ155" s="581">
        <f>SUBTOTAL(9,AQ156:AQ156)</f>
        <v>0</v>
      </c>
      <c r="AR155" s="581"/>
      <c r="AS155" s="590">
        <f t="shared" ref="AS155:AS156" si="482">ROUND(AT155/$G155,6)</f>
        <v>0</v>
      </c>
      <c r="AT155" s="581">
        <f>SUBTOTAL(9,AT156:AT156)</f>
        <v>0</v>
      </c>
      <c r="AU155" s="581"/>
      <c r="AV155" s="590">
        <f t="shared" ref="AV155:AV156" si="483">ROUND(AW155/$G155,6)</f>
        <v>0</v>
      </c>
      <c r="AW155" s="581">
        <f>SUBTOTAL(9,AW156:AW156)</f>
        <v>0</v>
      </c>
      <c r="AX155" s="581"/>
      <c r="AY155" s="590">
        <f t="shared" ref="AY155:AY156" si="484">ROUND(AZ155/$G155,6)</f>
        <v>0</v>
      </c>
      <c r="AZ155" s="581">
        <f>SUBTOTAL(9,AZ156:AZ156)</f>
        <v>0</v>
      </c>
      <c r="BA155" s="581"/>
      <c r="BB155" s="590">
        <f t="shared" ref="BB155:BB156" si="485">ROUND(BC155/$G155,6)</f>
        <v>0</v>
      </c>
      <c r="BC155" s="581">
        <f>SUBTOTAL(9,BC156:BC156)</f>
        <v>0</v>
      </c>
      <c r="BD155" s="581"/>
      <c r="BE155" s="590">
        <f t="shared" ref="BE155:BE156" si="486">ROUND(BF155/$G155,6)</f>
        <v>0</v>
      </c>
      <c r="BF155" s="581">
        <f>SUBTOTAL(9,BF156:BF156)</f>
        <v>0</v>
      </c>
      <c r="BG155" s="581"/>
      <c r="BH155" s="590">
        <f t="shared" ref="BH155:BH156" si="487">ROUND(BI155/$G155,6)</f>
        <v>0</v>
      </c>
      <c r="BI155" s="581">
        <f>SUBTOTAL(9,BI156:BI156)</f>
        <v>0</v>
      </c>
      <c r="BJ155" s="581"/>
      <c r="BK155" s="590">
        <f t="shared" ref="BK155:BK156" si="488">ROUND(BL155/$G155,6)</f>
        <v>0</v>
      </c>
      <c r="BL155" s="581">
        <f>SUBTOTAL(9,BL156:BL156)</f>
        <v>0</v>
      </c>
      <c r="BM155" s="581"/>
      <c r="BN155" s="590">
        <f t="shared" ref="BN155:BN156" si="489">ROUND(BO155/$G155,6)</f>
        <v>0</v>
      </c>
      <c r="BO155" s="581">
        <f>SUBTOTAL(9,BO156:BO156)</f>
        <v>0</v>
      </c>
      <c r="BP155" s="582">
        <f t="shared" ref="BP155:BP156" si="490">ROUND(BQ155/G155,4)</f>
        <v>1</v>
      </c>
      <c r="BQ155" s="580">
        <f t="shared" ref="BQ155:BQ156" si="491">ROUND(SUMIF(H$10:BO$10,"FINANCEIRO",H155:BO155),2)</f>
        <v>1853.44</v>
      </c>
      <c r="BR155" s="579">
        <f t="shared" ref="BR155:BR156" si="492">BQ155-G155</f>
        <v>0</v>
      </c>
      <c r="BT155" s="5"/>
    </row>
    <row r="156" spans="1:72" s="198" customFormat="1" ht="12.75" hidden="1" outlineLevel="2" x14ac:dyDescent="0.25">
      <c r="A156" s="55" t="s">
        <v>1030</v>
      </c>
      <c r="B156" s="209" t="s">
        <v>19</v>
      </c>
      <c r="C156" s="36" t="s">
        <v>20</v>
      </c>
      <c r="D156" s="13" t="s">
        <v>5</v>
      </c>
      <c r="E156" s="12">
        <f>'03_S.EEE_C. '!E41</f>
        <v>236.70999999999998</v>
      </c>
      <c r="F156" s="138">
        <v>7.83</v>
      </c>
      <c r="G156" s="544">
        <f t="shared" ref="G156" si="493">ROUND($F156*E156,2)</f>
        <v>1853.44</v>
      </c>
      <c r="H156" s="12"/>
      <c r="I156" s="519">
        <f t="shared" si="470"/>
        <v>0</v>
      </c>
      <c r="J156" s="520">
        <f t="shared" ref="J156" si="494">ROUND($F156*H156,2)</f>
        <v>0</v>
      </c>
      <c r="K156" s="12"/>
      <c r="L156" s="519">
        <f t="shared" si="471"/>
        <v>0</v>
      </c>
      <c r="M156" s="520">
        <f t="shared" ref="M156" si="495">ROUND($F156*K156,2)</f>
        <v>0</v>
      </c>
      <c r="N156" s="12"/>
      <c r="O156" s="519">
        <f t="shared" si="472"/>
        <v>0</v>
      </c>
      <c r="P156" s="520">
        <f t="shared" ref="P156" si="496">ROUND($F156*N156,2)</f>
        <v>0</v>
      </c>
      <c r="Q156" s="12"/>
      <c r="R156" s="519">
        <f t="shared" si="473"/>
        <v>0</v>
      </c>
      <c r="S156" s="520">
        <f t="shared" ref="S156" si="497">ROUND($F156*Q156,2)</f>
        <v>0</v>
      </c>
      <c r="T156" s="12"/>
      <c r="U156" s="519">
        <f t="shared" si="474"/>
        <v>0</v>
      </c>
      <c r="V156" s="520">
        <f t="shared" ref="V156" si="498">ROUND($F156*T156,2)</f>
        <v>0</v>
      </c>
      <c r="W156" s="12"/>
      <c r="X156" s="519">
        <f t="shared" si="475"/>
        <v>0</v>
      </c>
      <c r="Y156" s="520">
        <f t="shared" ref="Y156" si="499">ROUND($F156*W156,2)</f>
        <v>0</v>
      </c>
      <c r="Z156" s="12"/>
      <c r="AA156" s="519">
        <f t="shared" si="476"/>
        <v>0</v>
      </c>
      <c r="AB156" s="520">
        <f t="shared" ref="AB156" si="500">ROUND($F156*Z156,2)</f>
        <v>0</v>
      </c>
      <c r="AC156" s="12">
        <f>$E156</f>
        <v>236.70999999999998</v>
      </c>
      <c r="AD156" s="519">
        <f t="shared" si="477"/>
        <v>1</v>
      </c>
      <c r="AE156" s="520">
        <f t="shared" ref="AE156" si="501">ROUND($F156*AC156,2)</f>
        <v>1853.44</v>
      </c>
      <c r="AF156" s="12"/>
      <c r="AG156" s="519">
        <f t="shared" si="478"/>
        <v>0</v>
      </c>
      <c r="AH156" s="520">
        <f t="shared" ref="AH156" si="502">ROUND($F156*AF156,2)</f>
        <v>0</v>
      </c>
      <c r="AI156" s="12"/>
      <c r="AJ156" s="519">
        <f t="shared" si="479"/>
        <v>0</v>
      </c>
      <c r="AK156" s="520">
        <f t="shared" ref="AK156" si="503">ROUND($F156*AI156,2)</f>
        <v>0</v>
      </c>
      <c r="AL156" s="12"/>
      <c r="AM156" s="519">
        <f t="shared" si="480"/>
        <v>0</v>
      </c>
      <c r="AN156" s="520">
        <f t="shared" ref="AN156" si="504">ROUND($F156*AL156,2)</f>
        <v>0</v>
      </c>
      <c r="AO156" s="12"/>
      <c r="AP156" s="519">
        <f t="shared" si="481"/>
        <v>0</v>
      </c>
      <c r="AQ156" s="520">
        <f t="shared" ref="AQ156" si="505">ROUND($F156*AO156,2)</f>
        <v>0</v>
      </c>
      <c r="AR156" s="12"/>
      <c r="AS156" s="519">
        <f t="shared" si="482"/>
        <v>0</v>
      </c>
      <c r="AT156" s="520">
        <f t="shared" ref="AT156" si="506">ROUND($F156*AR156,2)</f>
        <v>0</v>
      </c>
      <c r="AU156" s="12"/>
      <c r="AV156" s="519">
        <f t="shared" si="483"/>
        <v>0</v>
      </c>
      <c r="AW156" s="520">
        <f t="shared" ref="AW156" si="507">ROUND($F156*AU156,2)</f>
        <v>0</v>
      </c>
      <c r="AX156" s="12"/>
      <c r="AY156" s="519">
        <f t="shared" si="484"/>
        <v>0</v>
      </c>
      <c r="AZ156" s="520">
        <f t="shared" ref="AZ156" si="508">ROUND($F156*AX156,2)</f>
        <v>0</v>
      </c>
      <c r="BA156" s="12"/>
      <c r="BB156" s="519">
        <f t="shared" si="485"/>
        <v>0</v>
      </c>
      <c r="BC156" s="520">
        <f t="shared" ref="BC156" si="509">ROUND($F156*BA156,2)</f>
        <v>0</v>
      </c>
      <c r="BD156" s="12"/>
      <c r="BE156" s="519">
        <f t="shared" si="486"/>
        <v>0</v>
      </c>
      <c r="BF156" s="520">
        <f t="shared" ref="BF156" si="510">ROUND($F156*BD156,2)</f>
        <v>0</v>
      </c>
      <c r="BG156" s="12"/>
      <c r="BH156" s="519">
        <f t="shared" si="487"/>
        <v>0</v>
      </c>
      <c r="BI156" s="520">
        <f t="shared" ref="BI156" si="511">ROUND($F156*BG156,2)</f>
        <v>0</v>
      </c>
      <c r="BJ156" s="12"/>
      <c r="BK156" s="519">
        <f t="shared" si="488"/>
        <v>0</v>
      </c>
      <c r="BL156" s="520">
        <f t="shared" ref="BL156" si="512">ROUND($F156*BJ156,2)</f>
        <v>0</v>
      </c>
      <c r="BM156" s="12"/>
      <c r="BN156" s="519">
        <f t="shared" si="489"/>
        <v>0</v>
      </c>
      <c r="BO156" s="520">
        <f t="shared" ref="BO156" si="513">ROUND($F156*BM156,2)</f>
        <v>0</v>
      </c>
      <c r="BP156" s="490">
        <f t="shared" si="490"/>
        <v>1</v>
      </c>
      <c r="BQ156" s="534">
        <f t="shared" si="491"/>
        <v>1853.44</v>
      </c>
      <c r="BR156" s="542">
        <f t="shared" si="492"/>
        <v>0</v>
      </c>
      <c r="BT156" s="200"/>
    </row>
    <row r="157" spans="1:72" s="198" customFormat="1" ht="12.75" hidden="1" outlineLevel="1" x14ac:dyDescent="0.25">
      <c r="A157" s="55"/>
      <c r="B157" s="19"/>
      <c r="C157" s="15"/>
      <c r="D157" s="30"/>
      <c r="E157" s="33">
        <f>'03_S.EEE_C. '!E42</f>
        <v>0</v>
      </c>
      <c r="F157" s="138"/>
      <c r="G157" s="33"/>
      <c r="H157" s="12"/>
      <c r="I157" s="519"/>
      <c r="J157" s="536"/>
      <c r="K157" s="12"/>
      <c r="L157" s="519"/>
      <c r="M157" s="536"/>
      <c r="N157" s="12"/>
      <c r="O157" s="519"/>
      <c r="P157" s="525"/>
      <c r="Q157" s="12"/>
      <c r="R157" s="519"/>
      <c r="S157" s="536"/>
      <c r="T157" s="12"/>
      <c r="U157" s="519"/>
      <c r="V157" s="536"/>
      <c r="W157" s="12"/>
      <c r="X157" s="519"/>
      <c r="Y157" s="536"/>
      <c r="Z157" s="12"/>
      <c r="AA157" s="519"/>
      <c r="AB157" s="536"/>
      <c r="AC157" s="12"/>
      <c r="AD157" s="519"/>
      <c r="AE157" s="536"/>
      <c r="AF157" s="12"/>
      <c r="AG157" s="519"/>
      <c r="AH157" s="536"/>
      <c r="AI157" s="12"/>
      <c r="AJ157" s="519"/>
      <c r="AK157" s="536"/>
      <c r="AL157" s="12"/>
      <c r="AM157" s="519"/>
      <c r="AN157" s="536"/>
      <c r="AO157" s="12"/>
      <c r="AP157" s="519"/>
      <c r="AQ157" s="536"/>
      <c r="AR157" s="12"/>
      <c r="AS157" s="519"/>
      <c r="AT157" s="536"/>
      <c r="AU157" s="12"/>
      <c r="AV157" s="519"/>
      <c r="AW157" s="536"/>
      <c r="AX157" s="12"/>
      <c r="AY157" s="519"/>
      <c r="AZ157" s="536"/>
      <c r="BA157" s="12"/>
      <c r="BB157" s="519"/>
      <c r="BC157" s="536"/>
      <c r="BD157" s="12"/>
      <c r="BE157" s="519"/>
      <c r="BF157" s="536"/>
      <c r="BG157" s="12"/>
      <c r="BH157" s="519"/>
      <c r="BI157" s="536"/>
      <c r="BJ157" s="12"/>
      <c r="BK157" s="519"/>
      <c r="BL157" s="536"/>
      <c r="BM157" s="12"/>
      <c r="BN157" s="519"/>
      <c r="BO157" s="536"/>
      <c r="BP157" s="490"/>
      <c r="BQ157" s="534"/>
      <c r="BR157" s="542"/>
      <c r="BT157" s="200"/>
    </row>
    <row r="158" spans="1:72" s="198" customFormat="1" ht="12.75" hidden="1" outlineLevel="1" x14ac:dyDescent="0.25">
      <c r="A158" s="576" t="s">
        <v>1031</v>
      </c>
      <c r="B158" s="577"/>
      <c r="C158" s="578" t="s">
        <v>191</v>
      </c>
      <c r="D158" s="587"/>
      <c r="E158" s="588">
        <f>'03_S.EEE_C. '!E43</f>
        <v>0</v>
      </c>
      <c r="F158" s="589"/>
      <c r="G158" s="581">
        <f>SUBTOTAL(9,G159:G163)</f>
        <v>30083.1</v>
      </c>
      <c r="H158" s="581"/>
      <c r="I158" s="590">
        <f t="shared" ref="I158:I163" si="514">ROUND(J158/$G158,6)</f>
        <v>0</v>
      </c>
      <c r="J158" s="581">
        <f>SUBTOTAL(9,J159:J163)</f>
        <v>0</v>
      </c>
      <c r="K158" s="581"/>
      <c r="L158" s="590">
        <f t="shared" ref="L158:L163" si="515">ROUND(M158/$G158,6)</f>
        <v>0</v>
      </c>
      <c r="M158" s="581">
        <f>SUBTOTAL(9,M159:M163)</f>
        <v>0</v>
      </c>
      <c r="N158" s="581"/>
      <c r="O158" s="590">
        <f t="shared" ref="O158:O163" si="516">ROUND(P158/$G158,6)</f>
        <v>0</v>
      </c>
      <c r="P158" s="581">
        <f>SUBTOTAL(9,P159:P163)</f>
        <v>0</v>
      </c>
      <c r="Q158" s="581"/>
      <c r="R158" s="590">
        <f t="shared" ref="R158:R163" si="517">ROUND(S158/$G158,6)</f>
        <v>0</v>
      </c>
      <c r="S158" s="581">
        <f>SUBTOTAL(9,S159:S163)</f>
        <v>0</v>
      </c>
      <c r="T158" s="581"/>
      <c r="U158" s="590">
        <f t="shared" ref="U158:U163" si="518">ROUND(V158/$G158,6)</f>
        <v>0</v>
      </c>
      <c r="V158" s="581">
        <f>SUBTOTAL(9,V159:V163)</f>
        <v>0</v>
      </c>
      <c r="W158" s="581"/>
      <c r="X158" s="590">
        <f t="shared" ref="X158:X163" si="519">ROUND(Y158/$G158,6)</f>
        <v>0</v>
      </c>
      <c r="Y158" s="581">
        <f>SUBTOTAL(9,Y159:Y163)</f>
        <v>0</v>
      </c>
      <c r="Z158" s="581"/>
      <c r="AA158" s="590">
        <f t="shared" ref="AA158:AA163" si="520">ROUND(AB158/$G158,6)</f>
        <v>0</v>
      </c>
      <c r="AB158" s="581">
        <f>SUBTOTAL(9,AB159:AB163)</f>
        <v>0</v>
      </c>
      <c r="AC158" s="581"/>
      <c r="AD158" s="590">
        <f t="shared" ref="AD158:AD163" si="521">ROUND(AE158/$G158,6)</f>
        <v>0</v>
      </c>
      <c r="AE158" s="581">
        <f>SUBTOTAL(9,AE159:AE163)</f>
        <v>0</v>
      </c>
      <c r="AF158" s="581"/>
      <c r="AG158" s="590">
        <f t="shared" ref="AG158:AG163" si="522">ROUND(AH158/$G158,6)</f>
        <v>0</v>
      </c>
      <c r="AH158" s="581">
        <f>SUBTOTAL(9,AH159:AH163)</f>
        <v>0</v>
      </c>
      <c r="AI158" s="581"/>
      <c r="AJ158" s="590">
        <f t="shared" ref="AJ158:AJ163" si="523">ROUND(AK158/$G158,6)</f>
        <v>0</v>
      </c>
      <c r="AK158" s="581">
        <f>SUBTOTAL(9,AK159:AK163)</f>
        <v>0</v>
      </c>
      <c r="AL158" s="581"/>
      <c r="AM158" s="590">
        <f t="shared" ref="AM158:AM163" si="524">ROUND(AN158/$G158,6)</f>
        <v>1</v>
      </c>
      <c r="AN158" s="581">
        <f>SUBTOTAL(9,AN159:AN163)</f>
        <v>30083.1</v>
      </c>
      <c r="AO158" s="581"/>
      <c r="AP158" s="590">
        <f t="shared" ref="AP158:AP163" si="525">ROUND(AQ158/$G158,6)</f>
        <v>0</v>
      </c>
      <c r="AQ158" s="581">
        <f>SUBTOTAL(9,AQ159:AQ163)</f>
        <v>0</v>
      </c>
      <c r="AR158" s="581"/>
      <c r="AS158" s="590">
        <f t="shared" ref="AS158:AS163" si="526">ROUND(AT158/$G158,6)</f>
        <v>0</v>
      </c>
      <c r="AT158" s="581">
        <f>SUBTOTAL(9,AT159:AT163)</f>
        <v>0</v>
      </c>
      <c r="AU158" s="581"/>
      <c r="AV158" s="590">
        <f t="shared" ref="AV158:AV163" si="527">ROUND(AW158/$G158,6)</f>
        <v>0</v>
      </c>
      <c r="AW158" s="581">
        <f>SUBTOTAL(9,AW159:AW163)</f>
        <v>0</v>
      </c>
      <c r="AX158" s="581"/>
      <c r="AY158" s="590">
        <f t="shared" ref="AY158:AY163" si="528">ROUND(AZ158/$G158,6)</f>
        <v>0</v>
      </c>
      <c r="AZ158" s="581">
        <f>SUBTOTAL(9,AZ159:AZ163)</f>
        <v>0</v>
      </c>
      <c r="BA158" s="581"/>
      <c r="BB158" s="590">
        <f t="shared" ref="BB158:BB163" si="529">ROUND(BC158/$G158,6)</f>
        <v>0</v>
      </c>
      <c r="BC158" s="581">
        <f>SUBTOTAL(9,BC159:BC163)</f>
        <v>0</v>
      </c>
      <c r="BD158" s="581"/>
      <c r="BE158" s="590">
        <f t="shared" ref="BE158:BE163" si="530">ROUND(BF158/$G158,6)</f>
        <v>0</v>
      </c>
      <c r="BF158" s="581">
        <f>SUBTOTAL(9,BF159:BF163)</f>
        <v>0</v>
      </c>
      <c r="BG158" s="581"/>
      <c r="BH158" s="590">
        <f t="shared" ref="BH158:BH163" si="531">ROUND(BI158/$G158,6)</f>
        <v>0</v>
      </c>
      <c r="BI158" s="581">
        <f>SUBTOTAL(9,BI159:BI163)</f>
        <v>0</v>
      </c>
      <c r="BJ158" s="581"/>
      <c r="BK158" s="590">
        <f t="shared" ref="BK158:BK163" si="532">ROUND(BL158/$G158,6)</f>
        <v>0</v>
      </c>
      <c r="BL158" s="581">
        <f>SUBTOTAL(9,BL159:BL163)</f>
        <v>0</v>
      </c>
      <c r="BM158" s="581"/>
      <c r="BN158" s="590">
        <f t="shared" ref="BN158:BN163" si="533">ROUND(BO158/$G158,6)</f>
        <v>0</v>
      </c>
      <c r="BO158" s="581">
        <f>SUBTOTAL(9,BO159:BO163)</f>
        <v>0</v>
      </c>
      <c r="BP158" s="582">
        <f t="shared" ref="BP158:BP163" si="534">ROUND(BQ158/G158,4)</f>
        <v>1</v>
      </c>
      <c r="BQ158" s="580">
        <f t="shared" ref="BQ158:BQ163" si="535">ROUND(SUMIF(H$10:BO$10,"FINANCEIRO",H158:BO158),2)</f>
        <v>30083.1</v>
      </c>
      <c r="BR158" s="579">
        <f t="shared" ref="BR158:BR163" si="536">BQ158-G158</f>
        <v>0</v>
      </c>
      <c r="BT158" s="5"/>
    </row>
    <row r="159" spans="1:72" s="198" customFormat="1" ht="63.75" hidden="1" outlineLevel="2" x14ac:dyDescent="0.25">
      <c r="A159" s="53" t="s">
        <v>1032</v>
      </c>
      <c r="B159" s="357" t="s">
        <v>1326</v>
      </c>
      <c r="C159" s="395" t="s">
        <v>1327</v>
      </c>
      <c r="D159" s="13" t="s">
        <v>22</v>
      </c>
      <c r="E159" s="12">
        <f>'03_S.EEE_C. '!E44</f>
        <v>140</v>
      </c>
      <c r="F159" s="138">
        <v>149</v>
      </c>
      <c r="G159" s="544">
        <f t="shared" ref="G159:G163" si="537">ROUND($F159*E159,2)</f>
        <v>20860</v>
      </c>
      <c r="H159" s="12"/>
      <c r="I159" s="519">
        <f t="shared" si="514"/>
        <v>0</v>
      </c>
      <c r="J159" s="520">
        <f t="shared" ref="J159:J163" si="538">ROUND($F159*H159,2)</f>
        <v>0</v>
      </c>
      <c r="K159" s="12"/>
      <c r="L159" s="519">
        <f t="shared" si="515"/>
        <v>0</v>
      </c>
      <c r="M159" s="520">
        <f t="shared" ref="M159:M163" si="539">ROUND($F159*K159,2)</f>
        <v>0</v>
      </c>
      <c r="N159" s="12"/>
      <c r="O159" s="519">
        <f t="shared" si="516"/>
        <v>0</v>
      </c>
      <c r="P159" s="520">
        <f t="shared" ref="P159:P163" si="540">ROUND($F159*N159,2)</f>
        <v>0</v>
      </c>
      <c r="Q159" s="12"/>
      <c r="R159" s="519">
        <f t="shared" si="517"/>
        <v>0</v>
      </c>
      <c r="S159" s="520">
        <f t="shared" ref="S159:S163" si="541">ROUND($F159*Q159,2)</f>
        <v>0</v>
      </c>
      <c r="T159" s="12"/>
      <c r="U159" s="519">
        <f t="shared" si="518"/>
        <v>0</v>
      </c>
      <c r="V159" s="520">
        <f t="shared" ref="V159:V163" si="542">ROUND($F159*T159,2)</f>
        <v>0</v>
      </c>
      <c r="W159" s="12"/>
      <c r="X159" s="519">
        <f t="shared" si="519"/>
        <v>0</v>
      </c>
      <c r="Y159" s="520">
        <f t="shared" ref="Y159:Y163" si="543">ROUND($F159*W159,2)</f>
        <v>0</v>
      </c>
      <c r="Z159" s="12"/>
      <c r="AA159" s="519">
        <f t="shared" si="520"/>
        <v>0</v>
      </c>
      <c r="AB159" s="520">
        <f t="shared" ref="AB159:AB163" si="544">ROUND($F159*Z159,2)</f>
        <v>0</v>
      </c>
      <c r="AC159" s="12"/>
      <c r="AD159" s="519">
        <f t="shared" si="521"/>
        <v>0</v>
      </c>
      <c r="AE159" s="520">
        <f t="shared" ref="AE159:AE163" si="545">ROUND($F159*AC159,2)</f>
        <v>0</v>
      </c>
      <c r="AF159" s="12"/>
      <c r="AG159" s="519">
        <f t="shared" si="522"/>
        <v>0</v>
      </c>
      <c r="AH159" s="520">
        <f t="shared" ref="AH159:AH163" si="546">ROUND($F159*AF159,2)</f>
        <v>0</v>
      </c>
      <c r="AI159" s="12"/>
      <c r="AJ159" s="519">
        <f t="shared" si="523"/>
        <v>0</v>
      </c>
      <c r="AK159" s="520">
        <f t="shared" ref="AK159:AK163" si="547">ROUND($F159*AI159,2)</f>
        <v>0</v>
      </c>
      <c r="AL159" s="12">
        <f t="shared" ref="AL159:AL163" si="548">$E159</f>
        <v>140</v>
      </c>
      <c r="AM159" s="519">
        <f t="shared" si="524"/>
        <v>1</v>
      </c>
      <c r="AN159" s="520">
        <f t="shared" ref="AN159:AN163" si="549">ROUND($F159*AL159,2)</f>
        <v>20860</v>
      </c>
      <c r="AO159" s="12"/>
      <c r="AP159" s="519">
        <f t="shared" si="525"/>
        <v>0</v>
      </c>
      <c r="AQ159" s="520">
        <f t="shared" ref="AQ159:AQ163" si="550">ROUND($F159*AO159,2)</f>
        <v>0</v>
      </c>
      <c r="AR159" s="12"/>
      <c r="AS159" s="519">
        <f t="shared" si="526"/>
        <v>0</v>
      </c>
      <c r="AT159" s="520">
        <f t="shared" ref="AT159:AT163" si="551">ROUND($F159*AR159,2)</f>
        <v>0</v>
      </c>
      <c r="AU159" s="12"/>
      <c r="AV159" s="519">
        <f t="shared" si="527"/>
        <v>0</v>
      </c>
      <c r="AW159" s="520">
        <f t="shared" ref="AW159:AW163" si="552">ROUND($F159*AU159,2)</f>
        <v>0</v>
      </c>
      <c r="AX159" s="12"/>
      <c r="AY159" s="519">
        <f t="shared" si="528"/>
        <v>0</v>
      </c>
      <c r="AZ159" s="520">
        <f t="shared" ref="AZ159:AZ163" si="553">ROUND($F159*AX159,2)</f>
        <v>0</v>
      </c>
      <c r="BA159" s="12"/>
      <c r="BB159" s="519">
        <f t="shared" si="529"/>
        <v>0</v>
      </c>
      <c r="BC159" s="520">
        <f t="shared" ref="BC159:BC163" si="554">ROUND($F159*BA159,2)</f>
        <v>0</v>
      </c>
      <c r="BD159" s="12"/>
      <c r="BE159" s="519">
        <f t="shared" si="530"/>
        <v>0</v>
      </c>
      <c r="BF159" s="520">
        <f t="shared" ref="BF159:BF163" si="555">ROUND($F159*BD159,2)</f>
        <v>0</v>
      </c>
      <c r="BG159" s="12"/>
      <c r="BH159" s="519">
        <f t="shared" si="531"/>
        <v>0</v>
      </c>
      <c r="BI159" s="520">
        <f t="shared" ref="BI159:BI163" si="556">ROUND($F159*BG159,2)</f>
        <v>0</v>
      </c>
      <c r="BJ159" s="12"/>
      <c r="BK159" s="519">
        <f t="shared" si="532"/>
        <v>0</v>
      </c>
      <c r="BL159" s="520">
        <f t="shared" ref="BL159:BL163" si="557">ROUND($F159*BJ159,2)</f>
        <v>0</v>
      </c>
      <c r="BM159" s="12"/>
      <c r="BN159" s="519">
        <f t="shared" si="533"/>
        <v>0</v>
      </c>
      <c r="BO159" s="520">
        <f t="shared" ref="BO159:BO163" si="558">ROUND($F159*BM159,2)</f>
        <v>0</v>
      </c>
      <c r="BP159" s="490">
        <f t="shared" si="534"/>
        <v>1</v>
      </c>
      <c r="BQ159" s="534">
        <f t="shared" si="535"/>
        <v>20860</v>
      </c>
      <c r="BR159" s="542">
        <f t="shared" si="536"/>
        <v>0</v>
      </c>
      <c r="BT159" s="5"/>
    </row>
    <row r="160" spans="1:72" s="198" customFormat="1" ht="38.25" hidden="1" outlineLevel="2" x14ac:dyDescent="0.25">
      <c r="A160" s="53" t="s">
        <v>1033</v>
      </c>
      <c r="B160" s="209" t="s">
        <v>906</v>
      </c>
      <c r="C160" s="36" t="s">
        <v>907</v>
      </c>
      <c r="D160" s="13" t="s">
        <v>22</v>
      </c>
      <c r="E160" s="12">
        <f>'03_S.EEE_C. '!E45</f>
        <v>30</v>
      </c>
      <c r="F160" s="138">
        <v>21.8</v>
      </c>
      <c r="G160" s="544">
        <f t="shared" si="537"/>
        <v>654</v>
      </c>
      <c r="H160" s="12"/>
      <c r="I160" s="519">
        <f t="shared" si="514"/>
        <v>0</v>
      </c>
      <c r="J160" s="520">
        <f t="shared" si="538"/>
        <v>0</v>
      </c>
      <c r="K160" s="12"/>
      <c r="L160" s="519">
        <f t="shared" si="515"/>
        <v>0</v>
      </c>
      <c r="M160" s="520">
        <f t="shared" si="539"/>
        <v>0</v>
      </c>
      <c r="N160" s="12"/>
      <c r="O160" s="519">
        <f t="shared" si="516"/>
        <v>0</v>
      </c>
      <c r="P160" s="520">
        <f t="shared" si="540"/>
        <v>0</v>
      </c>
      <c r="Q160" s="12"/>
      <c r="R160" s="519">
        <f t="shared" si="517"/>
        <v>0</v>
      </c>
      <c r="S160" s="520">
        <f t="shared" si="541"/>
        <v>0</v>
      </c>
      <c r="T160" s="12"/>
      <c r="U160" s="519">
        <f t="shared" si="518"/>
        <v>0</v>
      </c>
      <c r="V160" s="520">
        <f t="shared" si="542"/>
        <v>0</v>
      </c>
      <c r="W160" s="12"/>
      <c r="X160" s="519">
        <f t="shared" si="519"/>
        <v>0</v>
      </c>
      <c r="Y160" s="520">
        <f t="shared" si="543"/>
        <v>0</v>
      </c>
      <c r="Z160" s="12"/>
      <c r="AA160" s="519">
        <f t="shared" si="520"/>
        <v>0</v>
      </c>
      <c r="AB160" s="520">
        <f t="shared" si="544"/>
        <v>0</v>
      </c>
      <c r="AC160" s="12"/>
      <c r="AD160" s="519">
        <f t="shared" si="521"/>
        <v>0</v>
      </c>
      <c r="AE160" s="520">
        <f t="shared" si="545"/>
        <v>0</v>
      </c>
      <c r="AF160" s="12"/>
      <c r="AG160" s="519">
        <f t="shared" si="522"/>
        <v>0</v>
      </c>
      <c r="AH160" s="520">
        <f t="shared" si="546"/>
        <v>0</v>
      </c>
      <c r="AI160" s="12"/>
      <c r="AJ160" s="519">
        <f t="shared" si="523"/>
        <v>0</v>
      </c>
      <c r="AK160" s="520">
        <f t="shared" si="547"/>
        <v>0</v>
      </c>
      <c r="AL160" s="12">
        <f t="shared" si="548"/>
        <v>30</v>
      </c>
      <c r="AM160" s="519">
        <f t="shared" si="524"/>
        <v>1</v>
      </c>
      <c r="AN160" s="520">
        <f t="shared" si="549"/>
        <v>654</v>
      </c>
      <c r="AO160" s="12"/>
      <c r="AP160" s="519">
        <f t="shared" si="525"/>
        <v>0</v>
      </c>
      <c r="AQ160" s="520">
        <f t="shared" si="550"/>
        <v>0</v>
      </c>
      <c r="AR160" s="12"/>
      <c r="AS160" s="519">
        <f t="shared" si="526"/>
        <v>0</v>
      </c>
      <c r="AT160" s="520">
        <f t="shared" si="551"/>
        <v>0</v>
      </c>
      <c r="AU160" s="12"/>
      <c r="AV160" s="519">
        <f t="shared" si="527"/>
        <v>0</v>
      </c>
      <c r="AW160" s="520">
        <f t="shared" si="552"/>
        <v>0</v>
      </c>
      <c r="AX160" s="12"/>
      <c r="AY160" s="519">
        <f t="shared" si="528"/>
        <v>0</v>
      </c>
      <c r="AZ160" s="520">
        <f t="shared" si="553"/>
        <v>0</v>
      </c>
      <c r="BA160" s="12"/>
      <c r="BB160" s="519">
        <f t="shared" si="529"/>
        <v>0</v>
      </c>
      <c r="BC160" s="520">
        <f t="shared" si="554"/>
        <v>0</v>
      </c>
      <c r="BD160" s="12"/>
      <c r="BE160" s="519">
        <f t="shared" si="530"/>
        <v>0</v>
      </c>
      <c r="BF160" s="520">
        <f t="shared" si="555"/>
        <v>0</v>
      </c>
      <c r="BG160" s="12"/>
      <c r="BH160" s="519">
        <f t="shared" si="531"/>
        <v>0</v>
      </c>
      <c r="BI160" s="520">
        <f t="shared" si="556"/>
        <v>0</v>
      </c>
      <c r="BJ160" s="12"/>
      <c r="BK160" s="519">
        <f t="shared" si="532"/>
        <v>0</v>
      </c>
      <c r="BL160" s="520">
        <f t="shared" si="557"/>
        <v>0</v>
      </c>
      <c r="BM160" s="12"/>
      <c r="BN160" s="519">
        <f t="shared" si="533"/>
        <v>0</v>
      </c>
      <c r="BO160" s="520">
        <f t="shared" si="558"/>
        <v>0</v>
      </c>
      <c r="BP160" s="490">
        <f t="shared" si="534"/>
        <v>1</v>
      </c>
      <c r="BQ160" s="534">
        <f t="shared" si="535"/>
        <v>654</v>
      </c>
      <c r="BR160" s="542">
        <f t="shared" si="536"/>
        <v>0</v>
      </c>
      <c r="BT160" s="5"/>
    </row>
    <row r="161" spans="1:72" s="198" customFormat="1" ht="38.25" hidden="1" outlineLevel="2" x14ac:dyDescent="0.25">
      <c r="A161" s="53" t="s">
        <v>1034</v>
      </c>
      <c r="B161" s="19" t="s">
        <v>123</v>
      </c>
      <c r="C161" s="15" t="s">
        <v>756</v>
      </c>
      <c r="D161" s="30" t="s">
        <v>5</v>
      </c>
      <c r="E161" s="12">
        <f>'03_S.EEE_C. '!E46</f>
        <v>150</v>
      </c>
      <c r="F161" s="138">
        <v>39.21</v>
      </c>
      <c r="G161" s="544">
        <f t="shared" si="537"/>
        <v>5881.5</v>
      </c>
      <c r="H161" s="12"/>
      <c r="I161" s="519">
        <f t="shared" si="514"/>
        <v>0</v>
      </c>
      <c r="J161" s="520">
        <f t="shared" si="538"/>
        <v>0</v>
      </c>
      <c r="K161" s="12"/>
      <c r="L161" s="519">
        <f t="shared" si="515"/>
        <v>0</v>
      </c>
      <c r="M161" s="520">
        <f t="shared" si="539"/>
        <v>0</v>
      </c>
      <c r="N161" s="12"/>
      <c r="O161" s="519">
        <f t="shared" si="516"/>
        <v>0</v>
      </c>
      <c r="P161" s="520">
        <f t="shared" si="540"/>
        <v>0</v>
      </c>
      <c r="Q161" s="12"/>
      <c r="R161" s="519">
        <f t="shared" si="517"/>
        <v>0</v>
      </c>
      <c r="S161" s="520">
        <f t="shared" si="541"/>
        <v>0</v>
      </c>
      <c r="T161" s="12"/>
      <c r="U161" s="519">
        <f t="shared" si="518"/>
        <v>0</v>
      </c>
      <c r="V161" s="520">
        <f t="shared" si="542"/>
        <v>0</v>
      </c>
      <c r="W161" s="12"/>
      <c r="X161" s="519">
        <f t="shared" si="519"/>
        <v>0</v>
      </c>
      <c r="Y161" s="520">
        <f t="shared" si="543"/>
        <v>0</v>
      </c>
      <c r="Z161" s="12"/>
      <c r="AA161" s="519">
        <f t="shared" si="520"/>
        <v>0</v>
      </c>
      <c r="AB161" s="520">
        <f t="shared" si="544"/>
        <v>0</v>
      </c>
      <c r="AC161" s="12"/>
      <c r="AD161" s="519">
        <f t="shared" si="521"/>
        <v>0</v>
      </c>
      <c r="AE161" s="520">
        <f t="shared" si="545"/>
        <v>0</v>
      </c>
      <c r="AF161" s="12"/>
      <c r="AG161" s="519">
        <f t="shared" si="522"/>
        <v>0</v>
      </c>
      <c r="AH161" s="520">
        <f t="shared" si="546"/>
        <v>0</v>
      </c>
      <c r="AI161" s="12"/>
      <c r="AJ161" s="519">
        <f t="shared" si="523"/>
        <v>0</v>
      </c>
      <c r="AK161" s="520">
        <f t="shared" si="547"/>
        <v>0</v>
      </c>
      <c r="AL161" s="12">
        <f t="shared" si="548"/>
        <v>150</v>
      </c>
      <c r="AM161" s="519">
        <f t="shared" si="524"/>
        <v>1</v>
      </c>
      <c r="AN161" s="520">
        <f t="shared" si="549"/>
        <v>5881.5</v>
      </c>
      <c r="AO161" s="12"/>
      <c r="AP161" s="519">
        <f t="shared" si="525"/>
        <v>0</v>
      </c>
      <c r="AQ161" s="520">
        <f t="shared" si="550"/>
        <v>0</v>
      </c>
      <c r="AR161" s="12"/>
      <c r="AS161" s="519">
        <f t="shared" si="526"/>
        <v>0</v>
      </c>
      <c r="AT161" s="520">
        <f t="shared" si="551"/>
        <v>0</v>
      </c>
      <c r="AU161" s="12"/>
      <c r="AV161" s="519">
        <f t="shared" si="527"/>
        <v>0</v>
      </c>
      <c r="AW161" s="520">
        <f t="shared" si="552"/>
        <v>0</v>
      </c>
      <c r="AX161" s="12"/>
      <c r="AY161" s="519">
        <f t="shared" si="528"/>
        <v>0</v>
      </c>
      <c r="AZ161" s="520">
        <f t="shared" si="553"/>
        <v>0</v>
      </c>
      <c r="BA161" s="12"/>
      <c r="BB161" s="519">
        <f t="shared" si="529"/>
        <v>0</v>
      </c>
      <c r="BC161" s="520">
        <f t="shared" si="554"/>
        <v>0</v>
      </c>
      <c r="BD161" s="12"/>
      <c r="BE161" s="519">
        <f t="shared" si="530"/>
        <v>0</v>
      </c>
      <c r="BF161" s="520">
        <f t="shared" si="555"/>
        <v>0</v>
      </c>
      <c r="BG161" s="12"/>
      <c r="BH161" s="519">
        <f t="shared" si="531"/>
        <v>0</v>
      </c>
      <c r="BI161" s="520">
        <f t="shared" si="556"/>
        <v>0</v>
      </c>
      <c r="BJ161" s="12"/>
      <c r="BK161" s="519">
        <f t="shared" si="532"/>
        <v>0</v>
      </c>
      <c r="BL161" s="520">
        <f t="shared" si="557"/>
        <v>0</v>
      </c>
      <c r="BM161" s="12"/>
      <c r="BN161" s="519">
        <f t="shared" si="533"/>
        <v>0</v>
      </c>
      <c r="BO161" s="520">
        <f t="shared" si="558"/>
        <v>0</v>
      </c>
      <c r="BP161" s="490">
        <f t="shared" si="534"/>
        <v>1</v>
      </c>
      <c r="BQ161" s="534">
        <f t="shared" si="535"/>
        <v>5881.5</v>
      </c>
      <c r="BR161" s="542">
        <f t="shared" si="536"/>
        <v>0</v>
      </c>
      <c r="BT161" s="5"/>
    </row>
    <row r="162" spans="1:72" s="198" customFormat="1" ht="38.25" hidden="1" outlineLevel="2" x14ac:dyDescent="0.25">
      <c r="A162" s="53" t="s">
        <v>1035</v>
      </c>
      <c r="B162" s="209" t="s">
        <v>190</v>
      </c>
      <c r="C162" s="36" t="s">
        <v>272</v>
      </c>
      <c r="D162" s="13" t="s">
        <v>10</v>
      </c>
      <c r="E162" s="12">
        <f>'03_S.EEE_C. '!E47</f>
        <v>10</v>
      </c>
      <c r="F162" s="138">
        <v>64.16</v>
      </c>
      <c r="G162" s="544">
        <f t="shared" si="537"/>
        <v>641.6</v>
      </c>
      <c r="H162" s="12"/>
      <c r="I162" s="519">
        <f t="shared" si="514"/>
        <v>0</v>
      </c>
      <c r="J162" s="520">
        <f t="shared" si="538"/>
        <v>0</v>
      </c>
      <c r="K162" s="12"/>
      <c r="L162" s="519">
        <f t="shared" si="515"/>
        <v>0</v>
      </c>
      <c r="M162" s="520">
        <f t="shared" si="539"/>
        <v>0</v>
      </c>
      <c r="N162" s="12"/>
      <c r="O162" s="519">
        <f t="shared" si="516"/>
        <v>0</v>
      </c>
      <c r="P162" s="520">
        <f t="shared" si="540"/>
        <v>0</v>
      </c>
      <c r="Q162" s="12"/>
      <c r="R162" s="519">
        <f t="shared" si="517"/>
        <v>0</v>
      </c>
      <c r="S162" s="520">
        <f t="shared" si="541"/>
        <v>0</v>
      </c>
      <c r="T162" s="12"/>
      <c r="U162" s="519">
        <f t="shared" si="518"/>
        <v>0</v>
      </c>
      <c r="V162" s="520">
        <f t="shared" si="542"/>
        <v>0</v>
      </c>
      <c r="W162" s="12"/>
      <c r="X162" s="519">
        <f t="shared" si="519"/>
        <v>0</v>
      </c>
      <c r="Y162" s="520">
        <f t="shared" si="543"/>
        <v>0</v>
      </c>
      <c r="Z162" s="12"/>
      <c r="AA162" s="519">
        <f t="shared" si="520"/>
        <v>0</v>
      </c>
      <c r="AB162" s="520">
        <f t="shared" si="544"/>
        <v>0</v>
      </c>
      <c r="AC162" s="12"/>
      <c r="AD162" s="519">
        <f t="shared" si="521"/>
        <v>0</v>
      </c>
      <c r="AE162" s="520">
        <f t="shared" si="545"/>
        <v>0</v>
      </c>
      <c r="AF162" s="12"/>
      <c r="AG162" s="519">
        <f t="shared" si="522"/>
        <v>0</v>
      </c>
      <c r="AH162" s="520">
        <f t="shared" si="546"/>
        <v>0</v>
      </c>
      <c r="AI162" s="12"/>
      <c r="AJ162" s="519">
        <f t="shared" si="523"/>
        <v>0</v>
      </c>
      <c r="AK162" s="520">
        <f t="shared" si="547"/>
        <v>0</v>
      </c>
      <c r="AL162" s="12">
        <f t="shared" si="548"/>
        <v>10</v>
      </c>
      <c r="AM162" s="519">
        <f t="shared" si="524"/>
        <v>1</v>
      </c>
      <c r="AN162" s="520">
        <f t="shared" si="549"/>
        <v>641.6</v>
      </c>
      <c r="AO162" s="12"/>
      <c r="AP162" s="519">
        <f t="shared" si="525"/>
        <v>0</v>
      </c>
      <c r="AQ162" s="520">
        <f t="shared" si="550"/>
        <v>0</v>
      </c>
      <c r="AR162" s="12"/>
      <c r="AS162" s="519">
        <f t="shared" si="526"/>
        <v>0</v>
      </c>
      <c r="AT162" s="520">
        <f t="shared" si="551"/>
        <v>0</v>
      </c>
      <c r="AU162" s="12"/>
      <c r="AV162" s="519">
        <f t="shared" si="527"/>
        <v>0</v>
      </c>
      <c r="AW162" s="520">
        <f t="shared" si="552"/>
        <v>0</v>
      </c>
      <c r="AX162" s="12"/>
      <c r="AY162" s="519">
        <f t="shared" si="528"/>
        <v>0</v>
      </c>
      <c r="AZ162" s="520">
        <f t="shared" si="553"/>
        <v>0</v>
      </c>
      <c r="BA162" s="12"/>
      <c r="BB162" s="519">
        <f t="shared" si="529"/>
        <v>0</v>
      </c>
      <c r="BC162" s="520">
        <f t="shared" si="554"/>
        <v>0</v>
      </c>
      <c r="BD162" s="12"/>
      <c r="BE162" s="519">
        <f t="shared" si="530"/>
        <v>0</v>
      </c>
      <c r="BF162" s="520">
        <f t="shared" si="555"/>
        <v>0</v>
      </c>
      <c r="BG162" s="12"/>
      <c r="BH162" s="519">
        <f t="shared" si="531"/>
        <v>0</v>
      </c>
      <c r="BI162" s="520">
        <f t="shared" si="556"/>
        <v>0</v>
      </c>
      <c r="BJ162" s="12"/>
      <c r="BK162" s="519">
        <f t="shared" si="532"/>
        <v>0</v>
      </c>
      <c r="BL162" s="520">
        <f t="shared" si="557"/>
        <v>0</v>
      </c>
      <c r="BM162" s="12"/>
      <c r="BN162" s="519">
        <f t="shared" si="533"/>
        <v>0</v>
      </c>
      <c r="BO162" s="520">
        <f t="shared" si="558"/>
        <v>0</v>
      </c>
      <c r="BP162" s="490">
        <f t="shared" si="534"/>
        <v>1</v>
      </c>
      <c r="BQ162" s="534">
        <f t="shared" si="535"/>
        <v>641.6</v>
      </c>
      <c r="BR162" s="542">
        <f t="shared" si="536"/>
        <v>0</v>
      </c>
      <c r="BT162" s="5"/>
    </row>
    <row r="163" spans="1:72" s="198" customFormat="1" ht="25.5" hidden="1" outlineLevel="2" x14ac:dyDescent="0.25">
      <c r="A163" s="53" t="s">
        <v>1036</v>
      </c>
      <c r="B163" s="209" t="s">
        <v>908</v>
      </c>
      <c r="C163" s="36" t="s">
        <v>909</v>
      </c>
      <c r="D163" s="13" t="s">
        <v>5</v>
      </c>
      <c r="E163" s="12">
        <f>'03_S.EEE_C. '!E48</f>
        <v>50</v>
      </c>
      <c r="F163" s="138">
        <v>40.92</v>
      </c>
      <c r="G163" s="544">
        <f t="shared" si="537"/>
        <v>2046</v>
      </c>
      <c r="H163" s="12"/>
      <c r="I163" s="519">
        <f t="shared" si="514"/>
        <v>0</v>
      </c>
      <c r="J163" s="520">
        <f t="shared" si="538"/>
        <v>0</v>
      </c>
      <c r="K163" s="12"/>
      <c r="L163" s="519">
        <f t="shared" si="515"/>
        <v>0</v>
      </c>
      <c r="M163" s="520">
        <f t="shared" si="539"/>
        <v>0</v>
      </c>
      <c r="N163" s="12"/>
      <c r="O163" s="519">
        <f t="shared" si="516"/>
        <v>0</v>
      </c>
      <c r="P163" s="520">
        <f t="shared" si="540"/>
        <v>0</v>
      </c>
      <c r="Q163" s="12"/>
      <c r="R163" s="519">
        <f t="shared" si="517"/>
        <v>0</v>
      </c>
      <c r="S163" s="520">
        <f t="shared" si="541"/>
        <v>0</v>
      </c>
      <c r="T163" s="12"/>
      <c r="U163" s="519">
        <f t="shared" si="518"/>
        <v>0</v>
      </c>
      <c r="V163" s="520">
        <f t="shared" si="542"/>
        <v>0</v>
      </c>
      <c r="W163" s="12"/>
      <c r="X163" s="519">
        <f t="shared" si="519"/>
        <v>0</v>
      </c>
      <c r="Y163" s="520">
        <f t="shared" si="543"/>
        <v>0</v>
      </c>
      <c r="Z163" s="12"/>
      <c r="AA163" s="519">
        <f t="shared" si="520"/>
        <v>0</v>
      </c>
      <c r="AB163" s="520">
        <f t="shared" si="544"/>
        <v>0</v>
      </c>
      <c r="AC163" s="12"/>
      <c r="AD163" s="519">
        <f t="shared" si="521"/>
        <v>0</v>
      </c>
      <c r="AE163" s="520">
        <f t="shared" si="545"/>
        <v>0</v>
      </c>
      <c r="AF163" s="12"/>
      <c r="AG163" s="519">
        <f t="shared" si="522"/>
        <v>0</v>
      </c>
      <c r="AH163" s="520">
        <f t="shared" si="546"/>
        <v>0</v>
      </c>
      <c r="AI163" s="12"/>
      <c r="AJ163" s="519">
        <f t="shared" si="523"/>
        <v>0</v>
      </c>
      <c r="AK163" s="520">
        <f t="shared" si="547"/>
        <v>0</v>
      </c>
      <c r="AL163" s="12">
        <f t="shared" si="548"/>
        <v>50</v>
      </c>
      <c r="AM163" s="519">
        <f t="shared" si="524"/>
        <v>1</v>
      </c>
      <c r="AN163" s="520">
        <f t="shared" si="549"/>
        <v>2046</v>
      </c>
      <c r="AO163" s="12"/>
      <c r="AP163" s="519">
        <f t="shared" si="525"/>
        <v>0</v>
      </c>
      <c r="AQ163" s="520">
        <f t="shared" si="550"/>
        <v>0</v>
      </c>
      <c r="AR163" s="12"/>
      <c r="AS163" s="519">
        <f t="shared" si="526"/>
        <v>0</v>
      </c>
      <c r="AT163" s="520">
        <f t="shared" si="551"/>
        <v>0</v>
      </c>
      <c r="AU163" s="12"/>
      <c r="AV163" s="519">
        <f t="shared" si="527"/>
        <v>0</v>
      </c>
      <c r="AW163" s="520">
        <f t="shared" si="552"/>
        <v>0</v>
      </c>
      <c r="AX163" s="12"/>
      <c r="AY163" s="519">
        <f t="shared" si="528"/>
        <v>0</v>
      </c>
      <c r="AZ163" s="520">
        <f t="shared" si="553"/>
        <v>0</v>
      </c>
      <c r="BA163" s="12"/>
      <c r="BB163" s="519">
        <f t="shared" si="529"/>
        <v>0</v>
      </c>
      <c r="BC163" s="520">
        <f t="shared" si="554"/>
        <v>0</v>
      </c>
      <c r="BD163" s="12"/>
      <c r="BE163" s="519">
        <f t="shared" si="530"/>
        <v>0</v>
      </c>
      <c r="BF163" s="520">
        <f t="shared" si="555"/>
        <v>0</v>
      </c>
      <c r="BG163" s="12"/>
      <c r="BH163" s="519">
        <f t="shared" si="531"/>
        <v>0</v>
      </c>
      <c r="BI163" s="520">
        <f t="shared" si="556"/>
        <v>0</v>
      </c>
      <c r="BJ163" s="12"/>
      <c r="BK163" s="519">
        <f t="shared" si="532"/>
        <v>0</v>
      </c>
      <c r="BL163" s="520">
        <f t="shared" si="557"/>
        <v>0</v>
      </c>
      <c r="BM163" s="12"/>
      <c r="BN163" s="519">
        <f t="shared" si="533"/>
        <v>0</v>
      </c>
      <c r="BO163" s="520">
        <f t="shared" si="558"/>
        <v>0</v>
      </c>
      <c r="BP163" s="490">
        <f t="shared" si="534"/>
        <v>1</v>
      </c>
      <c r="BQ163" s="534">
        <f t="shared" si="535"/>
        <v>2046</v>
      </c>
      <c r="BR163" s="542">
        <f t="shared" si="536"/>
        <v>0</v>
      </c>
      <c r="BT163" s="5"/>
    </row>
    <row r="164" spans="1:72" s="198" customFormat="1" ht="12.75" hidden="1" outlineLevel="1" x14ac:dyDescent="0.25">
      <c r="A164" s="53"/>
      <c r="B164" s="209"/>
      <c r="C164" s="36"/>
      <c r="D164" s="13"/>
      <c r="E164" s="12">
        <f>'03_S.EEE_C. '!E49</f>
        <v>0</v>
      </c>
      <c r="F164" s="138">
        <v>0</v>
      </c>
      <c r="G164" s="550"/>
      <c r="H164" s="33"/>
      <c r="I164" s="519"/>
      <c r="J164" s="536"/>
      <c r="K164" s="33"/>
      <c r="L164" s="519"/>
      <c r="M164" s="536"/>
      <c r="N164" s="199"/>
      <c r="O164" s="519"/>
      <c r="P164" s="525"/>
      <c r="Q164" s="33"/>
      <c r="R164" s="519"/>
      <c r="S164" s="536"/>
      <c r="T164" s="33"/>
      <c r="U164" s="519"/>
      <c r="V164" s="536"/>
      <c r="W164" s="33"/>
      <c r="X164" s="519"/>
      <c r="Y164" s="536"/>
      <c r="Z164" s="33"/>
      <c r="AA164" s="519"/>
      <c r="AB164" s="536"/>
      <c r="AC164" s="33"/>
      <c r="AD164" s="519"/>
      <c r="AE164" s="536"/>
      <c r="AF164" s="33"/>
      <c r="AG164" s="519"/>
      <c r="AH164" s="536"/>
      <c r="AI164" s="33"/>
      <c r="AJ164" s="519"/>
      <c r="AK164" s="536"/>
      <c r="AL164" s="33"/>
      <c r="AM164" s="519"/>
      <c r="AN164" s="536"/>
      <c r="AO164" s="33"/>
      <c r="AP164" s="519"/>
      <c r="AQ164" s="536"/>
      <c r="AR164" s="33"/>
      <c r="AS164" s="519"/>
      <c r="AT164" s="536"/>
      <c r="AU164" s="33"/>
      <c r="AV164" s="519"/>
      <c r="AW164" s="536"/>
      <c r="AX164" s="33"/>
      <c r="AY164" s="519"/>
      <c r="AZ164" s="536"/>
      <c r="BA164" s="33"/>
      <c r="BB164" s="519"/>
      <c r="BC164" s="536"/>
      <c r="BD164" s="33"/>
      <c r="BE164" s="519"/>
      <c r="BF164" s="536"/>
      <c r="BG164" s="33"/>
      <c r="BH164" s="519"/>
      <c r="BI164" s="536"/>
      <c r="BJ164" s="33"/>
      <c r="BK164" s="519"/>
      <c r="BL164" s="536"/>
      <c r="BM164" s="33"/>
      <c r="BN164" s="519"/>
      <c r="BO164" s="536"/>
      <c r="BP164" s="491"/>
      <c r="BQ164" s="547"/>
      <c r="BR164" s="542"/>
      <c r="BT164" s="5"/>
    </row>
    <row r="165" spans="1:72" s="198" customFormat="1" ht="12.75" hidden="1" outlineLevel="1" x14ac:dyDescent="0.25">
      <c r="A165" s="576" t="s">
        <v>1037</v>
      </c>
      <c r="B165" s="577"/>
      <c r="C165" s="578" t="s">
        <v>236</v>
      </c>
      <c r="D165" s="587"/>
      <c r="E165" s="588">
        <f>'03_S.EEE_C. '!E50</f>
        <v>0</v>
      </c>
      <c r="F165" s="589">
        <v>0</v>
      </c>
      <c r="G165" s="581">
        <f>SUBTOTAL(9,G166:G167)</f>
        <v>5552.04</v>
      </c>
      <c r="H165" s="581"/>
      <c r="I165" s="590">
        <f>ROUND(J165/$G165,6)</f>
        <v>0</v>
      </c>
      <c r="J165" s="581">
        <f>SUBTOTAL(9,J166:J167)</f>
        <v>0</v>
      </c>
      <c r="K165" s="581"/>
      <c r="L165" s="590">
        <f>ROUND(M165/$G165,6)</f>
        <v>0</v>
      </c>
      <c r="M165" s="581">
        <f>SUBTOTAL(9,M166:M167)</f>
        <v>0</v>
      </c>
      <c r="N165" s="581"/>
      <c r="O165" s="590">
        <f>ROUND(P165/$G165,6)</f>
        <v>0</v>
      </c>
      <c r="P165" s="581">
        <f>SUBTOTAL(9,P166:P167)</f>
        <v>0</v>
      </c>
      <c r="Q165" s="581"/>
      <c r="R165" s="590">
        <f>ROUND(S165/$G165,6)</f>
        <v>0</v>
      </c>
      <c r="S165" s="581">
        <f>SUBTOTAL(9,S166:S167)</f>
        <v>0</v>
      </c>
      <c r="T165" s="581"/>
      <c r="U165" s="590">
        <f>ROUND(V165/$G165,6)</f>
        <v>0</v>
      </c>
      <c r="V165" s="581">
        <f>SUBTOTAL(9,V166:V167)</f>
        <v>0</v>
      </c>
      <c r="W165" s="581"/>
      <c r="X165" s="590">
        <f>ROUND(Y165/$G165,6)</f>
        <v>0</v>
      </c>
      <c r="Y165" s="581">
        <f>SUBTOTAL(9,Y166:Y167)</f>
        <v>0</v>
      </c>
      <c r="Z165" s="581"/>
      <c r="AA165" s="590">
        <f>ROUND(AB165/$G165,6)</f>
        <v>0</v>
      </c>
      <c r="AB165" s="581">
        <f>SUBTOTAL(9,AB166:AB167)</f>
        <v>0</v>
      </c>
      <c r="AC165" s="581"/>
      <c r="AD165" s="590">
        <f>ROUND(AE165/$G165,6)</f>
        <v>0</v>
      </c>
      <c r="AE165" s="581">
        <f>SUBTOTAL(9,AE166:AE167)</f>
        <v>0</v>
      </c>
      <c r="AF165" s="581"/>
      <c r="AG165" s="590">
        <f>ROUND(AH165/$G165,6)</f>
        <v>0</v>
      </c>
      <c r="AH165" s="581">
        <f>SUBTOTAL(9,AH166:AH167)</f>
        <v>0</v>
      </c>
      <c r="AI165" s="581"/>
      <c r="AJ165" s="590">
        <f>ROUND(AK165/$G165,6)</f>
        <v>0.45300499999999999</v>
      </c>
      <c r="AK165" s="581">
        <f>SUBTOTAL(9,AK166:AK167)</f>
        <v>2515.1</v>
      </c>
      <c r="AL165" s="581"/>
      <c r="AM165" s="590">
        <f>ROUND(AN165/$G165,6)</f>
        <v>0.54699399999999998</v>
      </c>
      <c r="AN165" s="581">
        <f>SUBTOTAL(9,AN166:AN167)</f>
        <v>3036.93</v>
      </c>
      <c r="AO165" s="581"/>
      <c r="AP165" s="590">
        <f>ROUND(AQ165/$G165,6)</f>
        <v>0</v>
      </c>
      <c r="AQ165" s="581">
        <f>SUBTOTAL(9,AQ166:AQ167)</f>
        <v>0</v>
      </c>
      <c r="AR165" s="581"/>
      <c r="AS165" s="590">
        <f>ROUND(AT165/$G165,6)</f>
        <v>0</v>
      </c>
      <c r="AT165" s="581">
        <f>SUBTOTAL(9,AT166:AT167)</f>
        <v>0</v>
      </c>
      <c r="AU165" s="581"/>
      <c r="AV165" s="590">
        <f>ROUND(AW165/$G165,6)</f>
        <v>0</v>
      </c>
      <c r="AW165" s="581">
        <f>SUBTOTAL(9,AW166:AW167)</f>
        <v>0</v>
      </c>
      <c r="AX165" s="581"/>
      <c r="AY165" s="590">
        <f>ROUND(AZ165/$G165,6)</f>
        <v>0</v>
      </c>
      <c r="AZ165" s="581">
        <f>SUBTOTAL(9,AZ166:AZ167)</f>
        <v>0</v>
      </c>
      <c r="BA165" s="581"/>
      <c r="BB165" s="590">
        <f>ROUND(BC165/$G165,6)</f>
        <v>0</v>
      </c>
      <c r="BC165" s="581">
        <f>SUBTOTAL(9,BC166:BC167)</f>
        <v>0</v>
      </c>
      <c r="BD165" s="581"/>
      <c r="BE165" s="590">
        <f>ROUND(BF165/$G165,6)</f>
        <v>0</v>
      </c>
      <c r="BF165" s="581">
        <f>SUBTOTAL(9,BF166:BF167)</f>
        <v>0</v>
      </c>
      <c r="BG165" s="581"/>
      <c r="BH165" s="590">
        <f>ROUND(BI165/$G165,6)</f>
        <v>0</v>
      </c>
      <c r="BI165" s="581">
        <f>SUBTOTAL(9,BI166:BI167)</f>
        <v>0</v>
      </c>
      <c r="BJ165" s="581"/>
      <c r="BK165" s="590">
        <f>ROUND(BL165/$G165,6)</f>
        <v>0</v>
      </c>
      <c r="BL165" s="581">
        <f>SUBTOTAL(9,BL166:BL167)</f>
        <v>0</v>
      </c>
      <c r="BM165" s="581"/>
      <c r="BN165" s="590">
        <f>ROUND(BO165/$G165,6)</f>
        <v>0</v>
      </c>
      <c r="BO165" s="581">
        <f>SUBTOTAL(9,BO166:BO167)</f>
        <v>0</v>
      </c>
      <c r="BP165" s="582">
        <f>ROUND(BQ165/G165,4)</f>
        <v>1</v>
      </c>
      <c r="BQ165" s="580">
        <f>ROUND(SUMIF(H$10:BO$10,"FINANCEIRO",H165:BO165),2)</f>
        <v>5552.03</v>
      </c>
      <c r="BR165" s="579">
        <f>BQ165-G165</f>
        <v>-1.0000000000218279E-2</v>
      </c>
      <c r="BT165" s="5"/>
    </row>
    <row r="166" spans="1:72" s="198" customFormat="1" ht="25.5" hidden="1" outlineLevel="2" x14ac:dyDescent="0.25">
      <c r="A166" s="55" t="s">
        <v>1038</v>
      </c>
      <c r="B166" s="209" t="s">
        <v>281</v>
      </c>
      <c r="C166" s="36" t="s">
        <v>910</v>
      </c>
      <c r="D166" s="13" t="s">
        <v>60</v>
      </c>
      <c r="E166" s="12">
        <f>'03_S.EEE_C. '!E51</f>
        <v>907.98</v>
      </c>
      <c r="F166" s="138">
        <v>5.54</v>
      </c>
      <c r="G166" s="544">
        <f>ROUND($F166*E166,2)</f>
        <v>5030.21</v>
      </c>
      <c r="H166" s="12"/>
      <c r="I166" s="519">
        <f>ROUND(J166/$G166,6)</f>
        <v>0</v>
      </c>
      <c r="J166" s="520">
        <f>ROUND($F166*H166,2)</f>
        <v>0</v>
      </c>
      <c r="K166" s="12"/>
      <c r="L166" s="519">
        <f>ROUND(M166/$G166,6)</f>
        <v>0</v>
      </c>
      <c r="M166" s="520">
        <f>ROUND($F166*K166,2)</f>
        <v>0</v>
      </c>
      <c r="N166" s="12"/>
      <c r="O166" s="519">
        <f>ROUND(P166/$G166,6)</f>
        <v>0</v>
      </c>
      <c r="P166" s="520">
        <f>ROUND($F166*N166,2)</f>
        <v>0</v>
      </c>
      <c r="Q166" s="12"/>
      <c r="R166" s="519">
        <f>ROUND(S166/$G166,6)</f>
        <v>0</v>
      </c>
      <c r="S166" s="520">
        <f>ROUND($F166*Q166,2)</f>
        <v>0</v>
      </c>
      <c r="T166" s="12"/>
      <c r="U166" s="519">
        <f>ROUND(V166/$G166,6)</f>
        <v>0</v>
      </c>
      <c r="V166" s="520">
        <f>ROUND($F166*T166,2)</f>
        <v>0</v>
      </c>
      <c r="W166" s="12"/>
      <c r="X166" s="519">
        <f>ROUND(Y166/$G166,6)</f>
        <v>0</v>
      </c>
      <c r="Y166" s="520">
        <f>ROUND($F166*W166,2)</f>
        <v>0</v>
      </c>
      <c r="Z166" s="12"/>
      <c r="AA166" s="519">
        <f>ROUND(AB166/$G166,6)</f>
        <v>0</v>
      </c>
      <c r="AB166" s="520">
        <f>ROUND($F166*Z166,2)</f>
        <v>0</v>
      </c>
      <c r="AC166" s="12"/>
      <c r="AD166" s="519">
        <f>ROUND(AE166/$G166,6)</f>
        <v>0</v>
      </c>
      <c r="AE166" s="520">
        <f>ROUND($F166*AC166,2)</f>
        <v>0</v>
      </c>
      <c r="AF166" s="12"/>
      <c r="AG166" s="519">
        <f>ROUND(AH166/$G166,6)</f>
        <v>0</v>
      </c>
      <c r="AH166" s="520">
        <f>ROUND($F166*AF166,2)</f>
        <v>0</v>
      </c>
      <c r="AI166" s="12">
        <f>$E166/2</f>
        <v>453.99</v>
      </c>
      <c r="AJ166" s="519">
        <f>ROUND(AK166/$G166,6)</f>
        <v>0.49999900000000003</v>
      </c>
      <c r="AK166" s="520">
        <f>ROUND($F166*AI166,2)</f>
        <v>2515.1</v>
      </c>
      <c r="AL166" s="12">
        <f>$E166/2</f>
        <v>453.99</v>
      </c>
      <c r="AM166" s="519">
        <f>ROUND(AN166/$G166,6)</f>
        <v>0.49999900000000003</v>
      </c>
      <c r="AN166" s="520">
        <f>ROUND($F166*AL166,2)</f>
        <v>2515.1</v>
      </c>
      <c r="AO166" s="12"/>
      <c r="AP166" s="519">
        <f>ROUND(AQ166/$G166,6)</f>
        <v>0</v>
      </c>
      <c r="AQ166" s="520">
        <f>ROUND($F166*AO166,2)</f>
        <v>0</v>
      </c>
      <c r="AR166" s="12"/>
      <c r="AS166" s="519">
        <f>ROUND(AT166/$G166,6)</f>
        <v>0</v>
      </c>
      <c r="AT166" s="520">
        <f>ROUND($F166*AR166,2)</f>
        <v>0</v>
      </c>
      <c r="AU166" s="12"/>
      <c r="AV166" s="519">
        <f>ROUND(AW166/$G166,6)</f>
        <v>0</v>
      </c>
      <c r="AW166" s="520">
        <f>ROUND($F166*AU166,2)</f>
        <v>0</v>
      </c>
      <c r="AX166" s="12"/>
      <c r="AY166" s="519">
        <f>ROUND(AZ166/$G166,6)</f>
        <v>0</v>
      </c>
      <c r="AZ166" s="520">
        <f>ROUND($F166*AX166,2)</f>
        <v>0</v>
      </c>
      <c r="BA166" s="12"/>
      <c r="BB166" s="519">
        <f>ROUND(BC166/$G166,6)</f>
        <v>0</v>
      </c>
      <c r="BC166" s="520">
        <f>ROUND($F166*BA166,2)</f>
        <v>0</v>
      </c>
      <c r="BD166" s="12"/>
      <c r="BE166" s="519">
        <f>ROUND(BF166/$G166,6)</f>
        <v>0</v>
      </c>
      <c r="BF166" s="520">
        <f>ROUND($F166*BD166,2)</f>
        <v>0</v>
      </c>
      <c r="BG166" s="12"/>
      <c r="BH166" s="519">
        <f>ROUND(BI166/$G166,6)</f>
        <v>0</v>
      </c>
      <c r="BI166" s="520">
        <f>ROUND($F166*BG166,2)</f>
        <v>0</v>
      </c>
      <c r="BJ166" s="12"/>
      <c r="BK166" s="519">
        <f>ROUND(BL166/$G166,6)</f>
        <v>0</v>
      </c>
      <c r="BL166" s="520">
        <f>ROUND($F166*BJ166,2)</f>
        <v>0</v>
      </c>
      <c r="BM166" s="12"/>
      <c r="BN166" s="519">
        <f>ROUND(BO166/$G166,6)</f>
        <v>0</v>
      </c>
      <c r="BO166" s="520">
        <f>ROUND($F166*BM166,2)</f>
        <v>0</v>
      </c>
      <c r="BP166" s="490">
        <f>ROUND(BQ166/G166,4)</f>
        <v>1</v>
      </c>
      <c r="BQ166" s="534">
        <f>ROUND(SUMIF(H$10:BO$10,"FINANCEIRO",H166:BO166),2)</f>
        <v>5030.2</v>
      </c>
      <c r="BR166" s="542">
        <f>BQ166-G166</f>
        <v>-1.0000000000218279E-2</v>
      </c>
      <c r="BT166" s="5"/>
    </row>
    <row r="167" spans="1:72" s="198" customFormat="1" ht="38.25" hidden="1" outlineLevel="2" x14ac:dyDescent="0.25">
      <c r="A167" s="55" t="s">
        <v>1039</v>
      </c>
      <c r="B167" s="209" t="s">
        <v>238</v>
      </c>
      <c r="C167" s="36" t="s">
        <v>293</v>
      </c>
      <c r="D167" s="13" t="s">
        <v>24</v>
      </c>
      <c r="E167" s="12">
        <f>'03_S.EEE_C. '!E52</f>
        <v>1</v>
      </c>
      <c r="F167" s="138">
        <v>521.83000000000004</v>
      </c>
      <c r="G167" s="544">
        <f>ROUND($F167*E167,2)</f>
        <v>521.83000000000004</v>
      </c>
      <c r="H167" s="12"/>
      <c r="I167" s="519">
        <f>ROUND(J167/$G167,6)</f>
        <v>0</v>
      </c>
      <c r="J167" s="520">
        <f>ROUND($F167*H167,2)</f>
        <v>0</v>
      </c>
      <c r="K167" s="12"/>
      <c r="L167" s="519">
        <f>ROUND(M167/$G167,6)</f>
        <v>0</v>
      </c>
      <c r="M167" s="520">
        <f>ROUND($F167*K167,2)</f>
        <v>0</v>
      </c>
      <c r="N167" s="12"/>
      <c r="O167" s="519">
        <f>ROUND(P167/$G167,6)</f>
        <v>0</v>
      </c>
      <c r="P167" s="520">
        <f>ROUND($F167*N167,2)</f>
        <v>0</v>
      </c>
      <c r="Q167" s="12"/>
      <c r="R167" s="519">
        <f>ROUND(S167/$G167,6)</f>
        <v>0</v>
      </c>
      <c r="S167" s="520">
        <f>ROUND($F167*Q167,2)</f>
        <v>0</v>
      </c>
      <c r="T167" s="12"/>
      <c r="U167" s="519">
        <f>ROUND(V167/$G167,6)</f>
        <v>0</v>
      </c>
      <c r="V167" s="520">
        <f>ROUND($F167*T167,2)</f>
        <v>0</v>
      </c>
      <c r="W167" s="12"/>
      <c r="X167" s="519">
        <f>ROUND(Y167/$G167,6)</f>
        <v>0</v>
      </c>
      <c r="Y167" s="520">
        <f>ROUND($F167*W167,2)</f>
        <v>0</v>
      </c>
      <c r="Z167" s="12"/>
      <c r="AA167" s="519">
        <f>ROUND(AB167/$G167,6)</f>
        <v>0</v>
      </c>
      <c r="AB167" s="520">
        <f>ROUND($F167*Z167,2)</f>
        <v>0</v>
      </c>
      <c r="AC167" s="12"/>
      <c r="AD167" s="519">
        <f>ROUND(AE167/$G167,6)</f>
        <v>0</v>
      </c>
      <c r="AE167" s="520">
        <f>ROUND($F167*AC167,2)</f>
        <v>0</v>
      </c>
      <c r="AF167" s="12"/>
      <c r="AG167" s="519">
        <f>ROUND(AH167/$G167,6)</f>
        <v>0</v>
      </c>
      <c r="AH167" s="520">
        <f>ROUND($F167*AF167,2)</f>
        <v>0</v>
      </c>
      <c r="AI167" s="12"/>
      <c r="AJ167" s="519">
        <f>ROUND(AK167/$G167,6)</f>
        <v>0</v>
      </c>
      <c r="AK167" s="520">
        <f>ROUND($F167*AI167,2)</f>
        <v>0</v>
      </c>
      <c r="AL167" s="12">
        <f>$E167</f>
        <v>1</v>
      </c>
      <c r="AM167" s="519">
        <f>ROUND(AN167/$G167,6)</f>
        <v>1</v>
      </c>
      <c r="AN167" s="520">
        <f>ROUND($F167*AL167,2)</f>
        <v>521.83000000000004</v>
      </c>
      <c r="AO167" s="12"/>
      <c r="AP167" s="519">
        <f>ROUND(AQ167/$G167,6)</f>
        <v>0</v>
      </c>
      <c r="AQ167" s="520">
        <f>ROUND($F167*AO167,2)</f>
        <v>0</v>
      </c>
      <c r="AR167" s="12"/>
      <c r="AS167" s="519">
        <f>ROUND(AT167/$G167,6)</f>
        <v>0</v>
      </c>
      <c r="AT167" s="520">
        <f>ROUND($F167*AR167,2)</f>
        <v>0</v>
      </c>
      <c r="AU167" s="12"/>
      <c r="AV167" s="519">
        <f>ROUND(AW167/$G167,6)</f>
        <v>0</v>
      </c>
      <c r="AW167" s="520">
        <f>ROUND($F167*AU167,2)</f>
        <v>0</v>
      </c>
      <c r="AX167" s="12"/>
      <c r="AY167" s="519">
        <f>ROUND(AZ167/$G167,6)</f>
        <v>0</v>
      </c>
      <c r="AZ167" s="520">
        <f>ROUND($F167*AX167,2)</f>
        <v>0</v>
      </c>
      <c r="BA167" s="12"/>
      <c r="BB167" s="519">
        <f>ROUND(BC167/$G167,6)</f>
        <v>0</v>
      </c>
      <c r="BC167" s="520">
        <f>ROUND($F167*BA167,2)</f>
        <v>0</v>
      </c>
      <c r="BD167" s="12"/>
      <c r="BE167" s="519">
        <f>ROUND(BF167/$G167,6)</f>
        <v>0</v>
      </c>
      <c r="BF167" s="520">
        <f>ROUND($F167*BD167,2)</f>
        <v>0</v>
      </c>
      <c r="BG167" s="12"/>
      <c r="BH167" s="519">
        <f>ROUND(BI167/$G167,6)</f>
        <v>0</v>
      </c>
      <c r="BI167" s="520">
        <f>ROUND($F167*BG167,2)</f>
        <v>0</v>
      </c>
      <c r="BJ167" s="12"/>
      <c r="BK167" s="519">
        <f>ROUND(BL167/$G167,6)</f>
        <v>0</v>
      </c>
      <c r="BL167" s="520">
        <f>ROUND($F167*BJ167,2)</f>
        <v>0</v>
      </c>
      <c r="BM167" s="12"/>
      <c r="BN167" s="519">
        <f>ROUND(BO167/$G167,6)</f>
        <v>0</v>
      </c>
      <c r="BO167" s="520">
        <f>ROUND($F167*BM167,2)</f>
        <v>0</v>
      </c>
      <c r="BP167" s="490">
        <f>ROUND(BQ167/G167,4)</f>
        <v>1</v>
      </c>
      <c r="BQ167" s="534">
        <f>ROUND(SUMIF(H$10:BO$10,"FINANCEIRO",H167:BO167),2)</f>
        <v>521.83000000000004</v>
      </c>
      <c r="BR167" s="542">
        <f>BQ167-G167</f>
        <v>0</v>
      </c>
      <c r="BT167" s="200"/>
    </row>
    <row r="168" spans="1:72" s="198" customFormat="1" ht="12.75" hidden="1" outlineLevel="1" x14ac:dyDescent="0.25">
      <c r="A168" s="53"/>
      <c r="B168" s="16"/>
      <c r="C168" s="36"/>
      <c r="D168" s="13"/>
      <c r="E168" s="33">
        <f>'03_S.EEE_C. '!E53</f>
        <v>0</v>
      </c>
      <c r="F168" s="138">
        <v>0</v>
      </c>
      <c r="G168" s="550"/>
      <c r="H168" s="12"/>
      <c r="I168" s="519"/>
      <c r="J168" s="536"/>
      <c r="K168" s="12"/>
      <c r="L168" s="519"/>
      <c r="M168" s="536"/>
      <c r="N168" s="12"/>
      <c r="O168" s="519"/>
      <c r="P168" s="525"/>
      <c r="Q168" s="12"/>
      <c r="R168" s="519"/>
      <c r="S168" s="536"/>
      <c r="T168" s="12"/>
      <c r="U168" s="519"/>
      <c r="V168" s="536"/>
      <c r="W168" s="12"/>
      <c r="X168" s="519"/>
      <c r="Y168" s="536"/>
      <c r="Z168" s="12"/>
      <c r="AA168" s="519"/>
      <c r="AB168" s="536"/>
      <c r="AC168" s="12"/>
      <c r="AD168" s="519"/>
      <c r="AE168" s="536"/>
      <c r="AF168" s="12"/>
      <c r="AG168" s="519"/>
      <c r="AH168" s="536"/>
      <c r="AI168" s="12"/>
      <c r="AJ168" s="519"/>
      <c r="AK168" s="536"/>
      <c r="AL168" s="12"/>
      <c r="AM168" s="519"/>
      <c r="AN168" s="536"/>
      <c r="AO168" s="12"/>
      <c r="AP168" s="519"/>
      <c r="AQ168" s="536"/>
      <c r="AR168" s="12"/>
      <c r="AS168" s="519"/>
      <c r="AT168" s="536"/>
      <c r="AU168" s="12"/>
      <c r="AV168" s="519"/>
      <c r="AW168" s="536"/>
      <c r="AX168" s="12"/>
      <c r="AY168" s="519"/>
      <c r="AZ168" s="536"/>
      <c r="BA168" s="12"/>
      <c r="BB168" s="519"/>
      <c r="BC168" s="536"/>
      <c r="BD168" s="12"/>
      <c r="BE168" s="519"/>
      <c r="BF168" s="536"/>
      <c r="BG168" s="12"/>
      <c r="BH168" s="519"/>
      <c r="BI168" s="536"/>
      <c r="BJ168" s="12"/>
      <c r="BK168" s="519"/>
      <c r="BL168" s="536"/>
      <c r="BM168" s="12"/>
      <c r="BN168" s="519"/>
      <c r="BO168" s="536"/>
      <c r="BP168" s="490"/>
      <c r="BQ168" s="534"/>
      <c r="BR168" s="542"/>
      <c r="BT168" s="5"/>
    </row>
    <row r="169" spans="1:72" s="198" customFormat="1" ht="12.75" hidden="1" outlineLevel="1" x14ac:dyDescent="0.25">
      <c r="A169" s="576" t="s">
        <v>1040</v>
      </c>
      <c r="B169" s="577"/>
      <c r="C169" s="578" t="s">
        <v>237</v>
      </c>
      <c r="D169" s="587"/>
      <c r="E169" s="588">
        <f>'03_S.EEE_C. '!E54</f>
        <v>0</v>
      </c>
      <c r="F169" s="589">
        <v>0</v>
      </c>
      <c r="G169" s="581">
        <f>SUBTOTAL(9,G170:G172)</f>
        <v>14659.18</v>
      </c>
      <c r="H169" s="581"/>
      <c r="I169" s="590">
        <f>ROUND(J169/$G169,6)</f>
        <v>0</v>
      </c>
      <c r="J169" s="581">
        <f>SUBTOTAL(9,J170:J172)</f>
        <v>0</v>
      </c>
      <c r="K169" s="581"/>
      <c r="L169" s="590">
        <f>ROUND(M169/$G169,6)</f>
        <v>0</v>
      </c>
      <c r="M169" s="581">
        <f>SUBTOTAL(9,M170:M172)</f>
        <v>0</v>
      </c>
      <c r="N169" s="581"/>
      <c r="O169" s="590">
        <f>ROUND(P169/$G169,6)</f>
        <v>0</v>
      </c>
      <c r="P169" s="581">
        <f>SUBTOTAL(9,P170:P172)</f>
        <v>0</v>
      </c>
      <c r="Q169" s="581"/>
      <c r="R169" s="590">
        <f>ROUND(S169/$G169,6)</f>
        <v>0</v>
      </c>
      <c r="S169" s="581">
        <f>SUBTOTAL(9,S170:S172)</f>
        <v>0</v>
      </c>
      <c r="T169" s="581"/>
      <c r="U169" s="590">
        <f>ROUND(V169/$G169,6)</f>
        <v>0</v>
      </c>
      <c r="V169" s="581">
        <f>SUBTOTAL(9,V170:V172)</f>
        <v>0</v>
      </c>
      <c r="W169" s="581"/>
      <c r="X169" s="590">
        <f>ROUND(Y169/$G169,6)</f>
        <v>0</v>
      </c>
      <c r="Y169" s="581">
        <f>SUBTOTAL(9,Y170:Y172)</f>
        <v>0</v>
      </c>
      <c r="Z169" s="581"/>
      <c r="AA169" s="590">
        <f>ROUND(AB169/$G169,6)</f>
        <v>0</v>
      </c>
      <c r="AB169" s="581">
        <f>SUBTOTAL(9,AB170:AB172)</f>
        <v>0</v>
      </c>
      <c r="AC169" s="581"/>
      <c r="AD169" s="590">
        <f>ROUND(AE169/$G169,6)</f>
        <v>0</v>
      </c>
      <c r="AE169" s="581">
        <f>SUBTOTAL(9,AE170:AE172)</f>
        <v>0</v>
      </c>
      <c r="AF169" s="581"/>
      <c r="AG169" s="590">
        <f>ROUND(AH169/$G169,6)</f>
        <v>0</v>
      </c>
      <c r="AH169" s="581">
        <f>SUBTOTAL(9,AH170:AH172)</f>
        <v>0</v>
      </c>
      <c r="AI169" s="581"/>
      <c r="AJ169" s="590">
        <f>ROUND(AK169/$G169,6)</f>
        <v>2.9087999999999999E-2</v>
      </c>
      <c r="AK169" s="581">
        <f>SUBTOTAL(9,AK170:AK172)</f>
        <v>426.4</v>
      </c>
      <c r="AL169" s="581"/>
      <c r="AM169" s="590">
        <f>ROUND(AN169/$G169,6)</f>
        <v>0.970912</v>
      </c>
      <c r="AN169" s="581">
        <f>SUBTOTAL(9,AN170:AN172)</f>
        <v>14232.779999999999</v>
      </c>
      <c r="AO169" s="581"/>
      <c r="AP169" s="590">
        <f>ROUND(AQ169/$G169,6)</f>
        <v>0</v>
      </c>
      <c r="AQ169" s="581">
        <f>SUBTOTAL(9,AQ170:AQ172)</f>
        <v>0</v>
      </c>
      <c r="AR169" s="581"/>
      <c r="AS169" s="590">
        <f>ROUND(AT169/$G169,6)</f>
        <v>0</v>
      </c>
      <c r="AT169" s="581">
        <f>SUBTOTAL(9,AT170:AT172)</f>
        <v>0</v>
      </c>
      <c r="AU169" s="581"/>
      <c r="AV169" s="590">
        <f>ROUND(AW169/$G169,6)</f>
        <v>0</v>
      </c>
      <c r="AW169" s="581">
        <f>SUBTOTAL(9,AW170:AW172)</f>
        <v>0</v>
      </c>
      <c r="AX169" s="581"/>
      <c r="AY169" s="590">
        <f>ROUND(AZ169/$G169,6)</f>
        <v>0</v>
      </c>
      <c r="AZ169" s="581">
        <f>SUBTOTAL(9,AZ170:AZ172)</f>
        <v>0</v>
      </c>
      <c r="BA169" s="581"/>
      <c r="BB169" s="590">
        <f>ROUND(BC169/$G169,6)</f>
        <v>0</v>
      </c>
      <c r="BC169" s="581">
        <f>SUBTOTAL(9,BC170:BC172)</f>
        <v>0</v>
      </c>
      <c r="BD169" s="581"/>
      <c r="BE169" s="590">
        <f>ROUND(BF169/$G169,6)</f>
        <v>0</v>
      </c>
      <c r="BF169" s="581">
        <f>SUBTOTAL(9,BF170:BF172)</f>
        <v>0</v>
      </c>
      <c r="BG169" s="581"/>
      <c r="BH169" s="590">
        <f>ROUND(BI169/$G169,6)</f>
        <v>0</v>
      </c>
      <c r="BI169" s="581">
        <f>SUBTOTAL(9,BI170:BI172)</f>
        <v>0</v>
      </c>
      <c r="BJ169" s="581"/>
      <c r="BK169" s="590">
        <f>ROUND(BL169/$G169,6)</f>
        <v>0</v>
      </c>
      <c r="BL169" s="581">
        <f>SUBTOTAL(9,BL170:BL172)</f>
        <v>0</v>
      </c>
      <c r="BM169" s="581"/>
      <c r="BN169" s="590">
        <f>ROUND(BO169/$G169,6)</f>
        <v>0</v>
      </c>
      <c r="BO169" s="581">
        <f>SUBTOTAL(9,BO170:BO172)</f>
        <v>0</v>
      </c>
      <c r="BP169" s="582">
        <f>ROUND(BQ169/G169,4)</f>
        <v>1</v>
      </c>
      <c r="BQ169" s="580">
        <f>ROUND(SUMIF(H$10:BO$10,"FINANCEIRO",H169:BO169),2)</f>
        <v>14659.18</v>
      </c>
      <c r="BR169" s="579">
        <f>BQ169-G169</f>
        <v>0</v>
      </c>
      <c r="BT169" s="200"/>
    </row>
    <row r="170" spans="1:72" s="198" customFormat="1" ht="38.25" hidden="1" outlineLevel="2" x14ac:dyDescent="0.25">
      <c r="A170" s="53" t="s">
        <v>1041</v>
      </c>
      <c r="B170" s="209" t="s">
        <v>348</v>
      </c>
      <c r="C170" s="36" t="s">
        <v>349</v>
      </c>
      <c r="D170" s="13" t="s">
        <v>24</v>
      </c>
      <c r="E170" s="12">
        <f>'03_S.EEE_C. '!E55</f>
        <v>10</v>
      </c>
      <c r="F170" s="138">
        <v>85.28</v>
      </c>
      <c r="G170" s="544">
        <f>ROUND($F170*E170,2)</f>
        <v>852.8</v>
      </c>
      <c r="H170" s="12"/>
      <c r="I170" s="519">
        <f>ROUND(J170/$G170,6)</f>
        <v>0</v>
      </c>
      <c r="J170" s="520">
        <f>ROUND($F170*H170,2)</f>
        <v>0</v>
      </c>
      <c r="K170" s="12"/>
      <c r="L170" s="519">
        <f>ROUND(M170/$G170,6)</f>
        <v>0</v>
      </c>
      <c r="M170" s="520">
        <f>ROUND($F170*K170,2)</f>
        <v>0</v>
      </c>
      <c r="N170" s="12"/>
      <c r="O170" s="519">
        <f>ROUND(P170/$G170,6)</f>
        <v>0</v>
      </c>
      <c r="P170" s="520">
        <f>ROUND($F170*N170,2)</f>
        <v>0</v>
      </c>
      <c r="Q170" s="12"/>
      <c r="R170" s="519">
        <f>ROUND(S170/$G170,6)</f>
        <v>0</v>
      </c>
      <c r="S170" s="520">
        <f>ROUND($F170*Q170,2)</f>
        <v>0</v>
      </c>
      <c r="T170" s="12"/>
      <c r="U170" s="519">
        <f>ROUND(V170/$G170,6)</f>
        <v>0</v>
      </c>
      <c r="V170" s="520">
        <f>ROUND($F170*T170,2)</f>
        <v>0</v>
      </c>
      <c r="W170" s="12"/>
      <c r="X170" s="519">
        <f>ROUND(Y170/$G170,6)</f>
        <v>0</v>
      </c>
      <c r="Y170" s="520">
        <f>ROUND($F170*W170,2)</f>
        <v>0</v>
      </c>
      <c r="Z170" s="12"/>
      <c r="AA170" s="519">
        <f>ROUND(AB170/$G170,6)</f>
        <v>0</v>
      </c>
      <c r="AB170" s="520">
        <f>ROUND($F170*Z170,2)</f>
        <v>0</v>
      </c>
      <c r="AC170" s="12"/>
      <c r="AD170" s="519">
        <f>ROUND(AE170/$G170,6)</f>
        <v>0</v>
      </c>
      <c r="AE170" s="520">
        <f>ROUND($F170*AC170,2)</f>
        <v>0</v>
      </c>
      <c r="AF170" s="12"/>
      <c r="AG170" s="519">
        <f>ROUND(AH170/$G170,6)</f>
        <v>0</v>
      </c>
      <c r="AH170" s="520">
        <f>ROUND($F170*AF170,2)</f>
        <v>0</v>
      </c>
      <c r="AI170" s="12">
        <f>$E170/2</f>
        <v>5</v>
      </c>
      <c r="AJ170" s="519">
        <f>ROUND(AK170/$G170,6)</f>
        <v>0.5</v>
      </c>
      <c r="AK170" s="520">
        <f>ROUND($F170*AI170,2)</f>
        <v>426.4</v>
      </c>
      <c r="AL170" s="12">
        <f>$E170/2</f>
        <v>5</v>
      </c>
      <c r="AM170" s="519">
        <f>ROUND(AN170/$G170,6)</f>
        <v>0.5</v>
      </c>
      <c r="AN170" s="520">
        <f>ROUND($F170*AL170,2)</f>
        <v>426.4</v>
      </c>
      <c r="AO170" s="12"/>
      <c r="AP170" s="519">
        <f>ROUND(AQ170/$G170,6)</f>
        <v>0</v>
      </c>
      <c r="AQ170" s="520">
        <f>ROUND($F170*AO170,2)</f>
        <v>0</v>
      </c>
      <c r="AR170" s="12"/>
      <c r="AS170" s="519">
        <f>ROUND(AT170/$G170,6)</f>
        <v>0</v>
      </c>
      <c r="AT170" s="520">
        <f>ROUND($F170*AR170,2)</f>
        <v>0</v>
      </c>
      <c r="AU170" s="12"/>
      <c r="AV170" s="519">
        <f>ROUND(AW170/$G170,6)</f>
        <v>0</v>
      </c>
      <c r="AW170" s="520">
        <f>ROUND($F170*AU170,2)</f>
        <v>0</v>
      </c>
      <c r="AX170" s="12"/>
      <c r="AY170" s="519">
        <f>ROUND(AZ170/$G170,6)</f>
        <v>0</v>
      </c>
      <c r="AZ170" s="520">
        <f>ROUND($F170*AX170,2)</f>
        <v>0</v>
      </c>
      <c r="BA170" s="12"/>
      <c r="BB170" s="519">
        <f>ROUND(BC170/$G170,6)</f>
        <v>0</v>
      </c>
      <c r="BC170" s="520">
        <f>ROUND($F170*BA170,2)</f>
        <v>0</v>
      </c>
      <c r="BD170" s="12"/>
      <c r="BE170" s="519">
        <f>ROUND(BF170/$G170,6)</f>
        <v>0</v>
      </c>
      <c r="BF170" s="520">
        <f>ROUND($F170*BD170,2)</f>
        <v>0</v>
      </c>
      <c r="BG170" s="12"/>
      <c r="BH170" s="519">
        <f>ROUND(BI170/$G170,6)</f>
        <v>0</v>
      </c>
      <c r="BI170" s="520">
        <f>ROUND($F170*BG170,2)</f>
        <v>0</v>
      </c>
      <c r="BJ170" s="12"/>
      <c r="BK170" s="519">
        <f>ROUND(BL170/$G170,6)</f>
        <v>0</v>
      </c>
      <c r="BL170" s="520">
        <f>ROUND($F170*BJ170,2)</f>
        <v>0</v>
      </c>
      <c r="BM170" s="12"/>
      <c r="BN170" s="519">
        <f>ROUND(BO170/$G170,6)</f>
        <v>0</v>
      </c>
      <c r="BO170" s="520">
        <f>ROUND($F170*BM170,2)</f>
        <v>0</v>
      </c>
      <c r="BP170" s="490">
        <f>ROUND(BQ170/G170,4)</f>
        <v>1</v>
      </c>
      <c r="BQ170" s="534">
        <f>ROUND(SUMIF(H$10:BO$10,"FINANCEIRO",H170:BO170),2)</f>
        <v>852.8</v>
      </c>
      <c r="BR170" s="542">
        <f>BQ170-G170</f>
        <v>0</v>
      </c>
      <c r="BT170" s="5"/>
    </row>
    <row r="171" spans="1:72" s="198" customFormat="1" ht="38.25" hidden="1" outlineLevel="2" x14ac:dyDescent="0.25">
      <c r="A171" s="53" t="s">
        <v>1042</v>
      </c>
      <c r="B171" s="209" t="s">
        <v>339</v>
      </c>
      <c r="C171" s="36" t="s">
        <v>765</v>
      </c>
      <c r="D171" s="13" t="s">
        <v>24</v>
      </c>
      <c r="E171" s="12">
        <f>'03_S.EEE_C. '!E56</f>
        <v>2</v>
      </c>
      <c r="F171" s="138">
        <v>1889.4</v>
      </c>
      <c r="G171" s="544">
        <f>ROUND($F171*E171,2)</f>
        <v>3778.8</v>
      </c>
      <c r="H171" s="12"/>
      <c r="I171" s="519">
        <f>ROUND(J171/$G171,6)</f>
        <v>0</v>
      </c>
      <c r="J171" s="520">
        <f>ROUND($F171*H171,2)</f>
        <v>0</v>
      </c>
      <c r="K171" s="12"/>
      <c r="L171" s="519">
        <f>ROUND(M171/$G171,6)</f>
        <v>0</v>
      </c>
      <c r="M171" s="520">
        <f>ROUND($F171*K171,2)</f>
        <v>0</v>
      </c>
      <c r="N171" s="12"/>
      <c r="O171" s="519">
        <f>ROUND(P171/$G171,6)</f>
        <v>0</v>
      </c>
      <c r="P171" s="520">
        <f>ROUND($F171*N171,2)</f>
        <v>0</v>
      </c>
      <c r="Q171" s="12"/>
      <c r="R171" s="519">
        <f>ROUND(S171/$G171,6)</f>
        <v>0</v>
      </c>
      <c r="S171" s="520">
        <f>ROUND($F171*Q171,2)</f>
        <v>0</v>
      </c>
      <c r="T171" s="12"/>
      <c r="U171" s="519">
        <f>ROUND(V171/$G171,6)</f>
        <v>0</v>
      </c>
      <c r="V171" s="520">
        <f>ROUND($F171*T171,2)</f>
        <v>0</v>
      </c>
      <c r="W171" s="12"/>
      <c r="X171" s="519">
        <f>ROUND(Y171/$G171,6)</f>
        <v>0</v>
      </c>
      <c r="Y171" s="520">
        <f>ROUND($F171*W171,2)</f>
        <v>0</v>
      </c>
      <c r="Z171" s="12"/>
      <c r="AA171" s="519">
        <f>ROUND(AB171/$G171,6)</f>
        <v>0</v>
      </c>
      <c r="AB171" s="520">
        <f>ROUND($F171*Z171,2)</f>
        <v>0</v>
      </c>
      <c r="AC171" s="12"/>
      <c r="AD171" s="519">
        <f>ROUND(AE171/$G171,6)</f>
        <v>0</v>
      </c>
      <c r="AE171" s="520">
        <f>ROUND($F171*AC171,2)</f>
        <v>0</v>
      </c>
      <c r="AF171" s="12"/>
      <c r="AG171" s="519">
        <f>ROUND(AH171/$G171,6)</f>
        <v>0</v>
      </c>
      <c r="AH171" s="520">
        <f>ROUND($F171*AF171,2)</f>
        <v>0</v>
      </c>
      <c r="AI171" s="12"/>
      <c r="AJ171" s="519">
        <f>ROUND(AK171/$G171,6)</f>
        <v>0</v>
      </c>
      <c r="AK171" s="520">
        <f>ROUND($F171*AI171,2)</f>
        <v>0</v>
      </c>
      <c r="AL171" s="12">
        <f>$E171</f>
        <v>2</v>
      </c>
      <c r="AM171" s="519">
        <f>ROUND(AN171/$G171,6)</f>
        <v>1</v>
      </c>
      <c r="AN171" s="520">
        <f>ROUND($F171*AL171,2)</f>
        <v>3778.8</v>
      </c>
      <c r="AO171" s="12"/>
      <c r="AP171" s="519">
        <f>ROUND(AQ171/$G171,6)</f>
        <v>0</v>
      </c>
      <c r="AQ171" s="520">
        <f>ROUND($F171*AO171,2)</f>
        <v>0</v>
      </c>
      <c r="AR171" s="12"/>
      <c r="AS171" s="519">
        <f>ROUND(AT171/$G171,6)</f>
        <v>0</v>
      </c>
      <c r="AT171" s="520">
        <f>ROUND($F171*AR171,2)</f>
        <v>0</v>
      </c>
      <c r="AU171" s="12"/>
      <c r="AV171" s="519">
        <f>ROUND(AW171/$G171,6)</f>
        <v>0</v>
      </c>
      <c r="AW171" s="520">
        <f>ROUND($F171*AU171,2)</f>
        <v>0</v>
      </c>
      <c r="AX171" s="12"/>
      <c r="AY171" s="519">
        <f>ROUND(AZ171/$G171,6)</f>
        <v>0</v>
      </c>
      <c r="AZ171" s="520">
        <f>ROUND($F171*AX171,2)</f>
        <v>0</v>
      </c>
      <c r="BA171" s="12"/>
      <c r="BB171" s="519">
        <f>ROUND(BC171/$G171,6)</f>
        <v>0</v>
      </c>
      <c r="BC171" s="520">
        <f>ROUND($F171*BA171,2)</f>
        <v>0</v>
      </c>
      <c r="BD171" s="12"/>
      <c r="BE171" s="519">
        <f>ROUND(BF171/$G171,6)</f>
        <v>0</v>
      </c>
      <c r="BF171" s="520">
        <f>ROUND($F171*BD171,2)</f>
        <v>0</v>
      </c>
      <c r="BG171" s="12"/>
      <c r="BH171" s="519">
        <f>ROUND(BI171/$G171,6)</f>
        <v>0</v>
      </c>
      <c r="BI171" s="520">
        <f>ROUND($F171*BG171,2)</f>
        <v>0</v>
      </c>
      <c r="BJ171" s="12"/>
      <c r="BK171" s="519">
        <f>ROUND(BL171/$G171,6)</f>
        <v>0</v>
      </c>
      <c r="BL171" s="520">
        <f>ROUND($F171*BJ171,2)</f>
        <v>0</v>
      </c>
      <c r="BM171" s="12"/>
      <c r="BN171" s="519">
        <f>ROUND(BO171/$G171,6)</f>
        <v>0</v>
      </c>
      <c r="BO171" s="520">
        <f>ROUND($F171*BM171,2)</f>
        <v>0</v>
      </c>
      <c r="BP171" s="490">
        <f>ROUND(BQ171/G171,4)</f>
        <v>1</v>
      </c>
      <c r="BQ171" s="534">
        <f>ROUND(SUMIF(H$10:BO$10,"FINANCEIRO",H171:BO171),2)</f>
        <v>3778.8</v>
      </c>
      <c r="BR171" s="542">
        <f>BQ171-G171</f>
        <v>0</v>
      </c>
      <c r="BT171" s="200"/>
    </row>
    <row r="172" spans="1:72" s="198" customFormat="1" ht="38.25" hidden="1" outlineLevel="2" x14ac:dyDescent="0.25">
      <c r="A172" s="53" t="s">
        <v>1043</v>
      </c>
      <c r="B172" s="209" t="s">
        <v>313</v>
      </c>
      <c r="C172" s="36" t="s">
        <v>294</v>
      </c>
      <c r="D172" s="13" t="s">
        <v>24</v>
      </c>
      <c r="E172" s="12">
        <f>'03_S.EEE_C. '!E57</f>
        <v>1</v>
      </c>
      <c r="F172" s="138">
        <v>10027.58</v>
      </c>
      <c r="G172" s="544">
        <f>ROUND($F172*E172,2)</f>
        <v>10027.58</v>
      </c>
      <c r="H172" s="12"/>
      <c r="I172" s="519">
        <f>ROUND(J172/$G172,6)</f>
        <v>0</v>
      </c>
      <c r="J172" s="520">
        <f>ROUND($F172*H172,2)</f>
        <v>0</v>
      </c>
      <c r="K172" s="12"/>
      <c r="L172" s="519">
        <f>ROUND(M172/$G172,6)</f>
        <v>0</v>
      </c>
      <c r="M172" s="520">
        <f>ROUND($F172*K172,2)</f>
        <v>0</v>
      </c>
      <c r="N172" s="12"/>
      <c r="O172" s="519">
        <f>ROUND(P172/$G172,6)</f>
        <v>0</v>
      </c>
      <c r="P172" s="520">
        <f>ROUND($F172*N172,2)</f>
        <v>0</v>
      </c>
      <c r="Q172" s="12"/>
      <c r="R172" s="519">
        <f>ROUND(S172/$G172,6)</f>
        <v>0</v>
      </c>
      <c r="S172" s="520">
        <f>ROUND($F172*Q172,2)</f>
        <v>0</v>
      </c>
      <c r="T172" s="12"/>
      <c r="U172" s="519">
        <f>ROUND(V172/$G172,6)</f>
        <v>0</v>
      </c>
      <c r="V172" s="520">
        <f>ROUND($F172*T172,2)</f>
        <v>0</v>
      </c>
      <c r="W172" s="12"/>
      <c r="X172" s="519">
        <f>ROUND(Y172/$G172,6)</f>
        <v>0</v>
      </c>
      <c r="Y172" s="520">
        <f>ROUND($F172*W172,2)</f>
        <v>0</v>
      </c>
      <c r="Z172" s="12"/>
      <c r="AA172" s="519">
        <f>ROUND(AB172/$G172,6)</f>
        <v>0</v>
      </c>
      <c r="AB172" s="520">
        <f>ROUND($F172*Z172,2)</f>
        <v>0</v>
      </c>
      <c r="AC172" s="12"/>
      <c r="AD172" s="519">
        <f>ROUND(AE172/$G172,6)</f>
        <v>0</v>
      </c>
      <c r="AE172" s="520">
        <f>ROUND($F172*AC172,2)</f>
        <v>0</v>
      </c>
      <c r="AF172" s="12"/>
      <c r="AG172" s="519">
        <f>ROUND(AH172/$G172,6)</f>
        <v>0</v>
      </c>
      <c r="AH172" s="520">
        <f>ROUND($F172*AF172,2)</f>
        <v>0</v>
      </c>
      <c r="AI172" s="12"/>
      <c r="AJ172" s="519">
        <f>ROUND(AK172/$G172,6)</f>
        <v>0</v>
      </c>
      <c r="AK172" s="520">
        <f>ROUND($F172*AI172,2)</f>
        <v>0</v>
      </c>
      <c r="AL172" s="12">
        <f>$E172</f>
        <v>1</v>
      </c>
      <c r="AM172" s="519">
        <f>ROUND(AN172/$G172,6)</f>
        <v>1</v>
      </c>
      <c r="AN172" s="520">
        <f>ROUND($F172*AL172,2)</f>
        <v>10027.58</v>
      </c>
      <c r="AO172" s="12"/>
      <c r="AP172" s="519">
        <f>ROUND(AQ172/$G172,6)</f>
        <v>0</v>
      </c>
      <c r="AQ172" s="520">
        <f>ROUND($F172*AO172,2)</f>
        <v>0</v>
      </c>
      <c r="AR172" s="12"/>
      <c r="AS172" s="519">
        <f>ROUND(AT172/$G172,6)</f>
        <v>0</v>
      </c>
      <c r="AT172" s="520">
        <f>ROUND($F172*AR172,2)</f>
        <v>0</v>
      </c>
      <c r="AU172" s="12"/>
      <c r="AV172" s="519">
        <f>ROUND(AW172/$G172,6)</f>
        <v>0</v>
      </c>
      <c r="AW172" s="520">
        <f>ROUND($F172*AU172,2)</f>
        <v>0</v>
      </c>
      <c r="AX172" s="12"/>
      <c r="AY172" s="519">
        <f>ROUND(AZ172/$G172,6)</f>
        <v>0</v>
      </c>
      <c r="AZ172" s="520">
        <f>ROUND($F172*AX172,2)</f>
        <v>0</v>
      </c>
      <c r="BA172" s="12"/>
      <c r="BB172" s="519">
        <f>ROUND(BC172/$G172,6)</f>
        <v>0</v>
      </c>
      <c r="BC172" s="520">
        <f>ROUND($F172*BA172,2)</f>
        <v>0</v>
      </c>
      <c r="BD172" s="12"/>
      <c r="BE172" s="519">
        <f>ROUND(BF172/$G172,6)</f>
        <v>0</v>
      </c>
      <c r="BF172" s="520">
        <f>ROUND($F172*BD172,2)</f>
        <v>0</v>
      </c>
      <c r="BG172" s="12"/>
      <c r="BH172" s="519">
        <f>ROUND(BI172/$G172,6)</f>
        <v>0</v>
      </c>
      <c r="BI172" s="520">
        <f>ROUND($F172*BG172,2)</f>
        <v>0</v>
      </c>
      <c r="BJ172" s="12"/>
      <c r="BK172" s="519">
        <f>ROUND(BL172/$G172,6)</f>
        <v>0</v>
      </c>
      <c r="BL172" s="520">
        <f>ROUND($F172*BJ172,2)</f>
        <v>0</v>
      </c>
      <c r="BM172" s="12"/>
      <c r="BN172" s="519">
        <f>ROUND(BO172/$G172,6)</f>
        <v>0</v>
      </c>
      <c r="BO172" s="520">
        <f>ROUND($F172*BM172,2)</f>
        <v>0</v>
      </c>
      <c r="BP172" s="490">
        <f>ROUND(BQ172/G172,4)</f>
        <v>1</v>
      </c>
      <c r="BQ172" s="534">
        <f>ROUND(SUMIF(H$10:BO$10,"FINANCEIRO",H172:BO172),2)</f>
        <v>10027.58</v>
      </c>
      <c r="BR172" s="542">
        <f>BQ172-G172</f>
        <v>0</v>
      </c>
      <c r="BT172" s="5"/>
    </row>
    <row r="173" spans="1:72" s="198" customFormat="1" ht="12.75" hidden="1" outlineLevel="1" x14ac:dyDescent="0.25">
      <c r="A173" s="53"/>
      <c r="B173" s="16"/>
      <c r="C173" s="36"/>
      <c r="D173" s="13"/>
      <c r="E173" s="33">
        <f>'03_S.EEE_C. '!E58</f>
        <v>0</v>
      </c>
      <c r="F173" s="138">
        <v>0</v>
      </c>
      <c r="G173" s="550"/>
      <c r="H173" s="12"/>
      <c r="I173" s="519"/>
      <c r="J173" s="536"/>
      <c r="K173" s="12"/>
      <c r="L173" s="519"/>
      <c r="M173" s="536"/>
      <c r="N173" s="12"/>
      <c r="O173" s="519"/>
      <c r="P173" s="525"/>
      <c r="Q173" s="12"/>
      <c r="R173" s="519"/>
      <c r="S173" s="536"/>
      <c r="T173" s="12"/>
      <c r="U173" s="519"/>
      <c r="V173" s="536"/>
      <c r="W173" s="12"/>
      <c r="X173" s="519"/>
      <c r="Y173" s="536"/>
      <c r="Z173" s="12"/>
      <c r="AA173" s="519"/>
      <c r="AB173" s="536"/>
      <c r="AC173" s="12"/>
      <c r="AD173" s="519"/>
      <c r="AE173" s="536"/>
      <c r="AF173" s="12"/>
      <c r="AG173" s="519"/>
      <c r="AH173" s="536"/>
      <c r="AI173" s="12"/>
      <c r="AJ173" s="519"/>
      <c r="AK173" s="536"/>
      <c r="AL173" s="12"/>
      <c r="AM173" s="519"/>
      <c r="AN173" s="536"/>
      <c r="AO173" s="12"/>
      <c r="AP173" s="519"/>
      <c r="AQ173" s="536"/>
      <c r="AR173" s="12"/>
      <c r="AS173" s="519"/>
      <c r="AT173" s="536"/>
      <c r="AU173" s="12"/>
      <c r="AV173" s="519"/>
      <c r="AW173" s="536"/>
      <c r="AX173" s="12"/>
      <c r="AY173" s="519"/>
      <c r="AZ173" s="536"/>
      <c r="BA173" s="12"/>
      <c r="BB173" s="519"/>
      <c r="BC173" s="536"/>
      <c r="BD173" s="12"/>
      <c r="BE173" s="519"/>
      <c r="BF173" s="536"/>
      <c r="BG173" s="12"/>
      <c r="BH173" s="519"/>
      <c r="BI173" s="536"/>
      <c r="BJ173" s="12"/>
      <c r="BK173" s="519"/>
      <c r="BL173" s="536"/>
      <c r="BM173" s="12"/>
      <c r="BN173" s="519"/>
      <c r="BO173" s="536"/>
      <c r="BP173" s="490"/>
      <c r="BQ173" s="534"/>
      <c r="BR173" s="542"/>
      <c r="BT173" s="200"/>
    </row>
    <row r="174" spans="1:72" s="198" customFormat="1" ht="12.75" hidden="1" outlineLevel="1" x14ac:dyDescent="0.25">
      <c r="A174" s="576" t="s">
        <v>1044</v>
      </c>
      <c r="B174" s="577"/>
      <c r="C174" s="578" t="s">
        <v>111</v>
      </c>
      <c r="D174" s="587"/>
      <c r="E174" s="588">
        <f>'03_S.EEE_C. '!E59</f>
        <v>0</v>
      </c>
      <c r="F174" s="589">
        <v>0</v>
      </c>
      <c r="G174" s="581">
        <f>SUBTOTAL(9,G175:G183)</f>
        <v>26655.870000000006</v>
      </c>
      <c r="H174" s="581"/>
      <c r="I174" s="590">
        <f t="shared" ref="I174:I183" si="559">ROUND(J174/$G174,6)</f>
        <v>0</v>
      </c>
      <c r="J174" s="581">
        <f>SUBTOTAL(9,J175:J183)</f>
        <v>0</v>
      </c>
      <c r="K174" s="581"/>
      <c r="L174" s="590">
        <f t="shared" ref="L174:L183" si="560">ROUND(M174/$G174,6)</f>
        <v>0</v>
      </c>
      <c r="M174" s="581">
        <f>SUBTOTAL(9,M175:M183)</f>
        <v>0</v>
      </c>
      <c r="N174" s="581"/>
      <c r="O174" s="590">
        <f t="shared" ref="O174:O183" si="561">ROUND(P174/$G174,6)</f>
        <v>0</v>
      </c>
      <c r="P174" s="581">
        <f>SUBTOTAL(9,P175:P183)</f>
        <v>0</v>
      </c>
      <c r="Q174" s="581"/>
      <c r="R174" s="590">
        <f t="shared" ref="R174:R183" si="562">ROUND(S174/$G174,6)</f>
        <v>0</v>
      </c>
      <c r="S174" s="581">
        <f>SUBTOTAL(9,S175:S183)</f>
        <v>0</v>
      </c>
      <c r="T174" s="581"/>
      <c r="U174" s="590">
        <f t="shared" ref="U174:U183" si="563">ROUND(V174/$G174,6)</f>
        <v>0</v>
      </c>
      <c r="V174" s="581">
        <f>SUBTOTAL(9,V175:V183)</f>
        <v>0</v>
      </c>
      <c r="W174" s="581"/>
      <c r="X174" s="590">
        <f t="shared" ref="X174:X183" si="564">ROUND(Y174/$G174,6)</f>
        <v>0</v>
      </c>
      <c r="Y174" s="581">
        <f>SUBTOTAL(9,Y175:Y183)</f>
        <v>0</v>
      </c>
      <c r="Z174" s="581"/>
      <c r="AA174" s="590">
        <f t="shared" ref="AA174:AA183" si="565">ROUND(AB174/$G174,6)</f>
        <v>0</v>
      </c>
      <c r="AB174" s="581">
        <f>SUBTOTAL(9,AB175:AB183)</f>
        <v>0</v>
      </c>
      <c r="AC174" s="581"/>
      <c r="AD174" s="590">
        <f t="shared" ref="AD174:AD183" si="566">ROUND(AE174/$G174,6)</f>
        <v>0</v>
      </c>
      <c r="AE174" s="581">
        <f>SUBTOTAL(9,AE175:AE183)</f>
        <v>0</v>
      </c>
      <c r="AF174" s="581"/>
      <c r="AG174" s="590">
        <f t="shared" ref="AG174:AG183" si="567">ROUND(AH174/$G174,6)</f>
        <v>0</v>
      </c>
      <c r="AH174" s="581">
        <f>SUBTOTAL(9,AH175:AH183)</f>
        <v>0</v>
      </c>
      <c r="AI174" s="581"/>
      <c r="AJ174" s="590">
        <f t="shared" ref="AJ174:AJ183" si="568">ROUND(AK174/$G174,6)</f>
        <v>1</v>
      </c>
      <c r="AK174" s="581">
        <f>SUBTOTAL(9,AK175:AK183)</f>
        <v>26655.870000000006</v>
      </c>
      <c r="AL174" s="581"/>
      <c r="AM174" s="590">
        <f t="shared" ref="AM174:AM183" si="569">ROUND(AN174/$G174,6)</f>
        <v>0</v>
      </c>
      <c r="AN174" s="581">
        <f>SUBTOTAL(9,AN175:AN183)</f>
        <v>0</v>
      </c>
      <c r="AO174" s="581"/>
      <c r="AP174" s="590">
        <f t="shared" ref="AP174:AP183" si="570">ROUND(AQ174/$G174,6)</f>
        <v>0</v>
      </c>
      <c r="AQ174" s="581">
        <f>SUBTOTAL(9,AQ175:AQ183)</f>
        <v>0</v>
      </c>
      <c r="AR174" s="581"/>
      <c r="AS174" s="590">
        <f t="shared" ref="AS174:AS183" si="571">ROUND(AT174/$G174,6)</f>
        <v>0</v>
      </c>
      <c r="AT174" s="581">
        <f>SUBTOTAL(9,AT175:AT183)</f>
        <v>0</v>
      </c>
      <c r="AU174" s="581"/>
      <c r="AV174" s="590">
        <f t="shared" ref="AV174:AV183" si="572">ROUND(AW174/$G174,6)</f>
        <v>0</v>
      </c>
      <c r="AW174" s="581">
        <f>SUBTOTAL(9,AW175:AW183)</f>
        <v>0</v>
      </c>
      <c r="AX174" s="581"/>
      <c r="AY174" s="590">
        <f t="shared" ref="AY174:AY183" si="573">ROUND(AZ174/$G174,6)</f>
        <v>0</v>
      </c>
      <c r="AZ174" s="581">
        <f>SUBTOTAL(9,AZ175:AZ183)</f>
        <v>0</v>
      </c>
      <c r="BA174" s="581"/>
      <c r="BB174" s="590">
        <f t="shared" ref="BB174:BB183" si="574">ROUND(BC174/$G174,6)</f>
        <v>0</v>
      </c>
      <c r="BC174" s="581">
        <f>SUBTOTAL(9,BC175:BC183)</f>
        <v>0</v>
      </c>
      <c r="BD174" s="581"/>
      <c r="BE174" s="590">
        <f t="shared" ref="BE174:BE183" si="575">ROUND(BF174/$G174,6)</f>
        <v>0</v>
      </c>
      <c r="BF174" s="581">
        <f>SUBTOTAL(9,BF175:BF183)</f>
        <v>0</v>
      </c>
      <c r="BG174" s="581"/>
      <c r="BH174" s="590">
        <f t="shared" ref="BH174:BH183" si="576">ROUND(BI174/$G174,6)</f>
        <v>0</v>
      </c>
      <c r="BI174" s="581">
        <f>SUBTOTAL(9,BI175:BI183)</f>
        <v>0</v>
      </c>
      <c r="BJ174" s="581"/>
      <c r="BK174" s="590">
        <f t="shared" ref="BK174:BK183" si="577">ROUND(BL174/$G174,6)</f>
        <v>0</v>
      </c>
      <c r="BL174" s="581">
        <f>SUBTOTAL(9,BL175:BL183)</f>
        <v>0</v>
      </c>
      <c r="BM174" s="581"/>
      <c r="BN174" s="590">
        <f t="shared" ref="BN174:BN183" si="578">ROUND(BO174/$G174,6)</f>
        <v>0</v>
      </c>
      <c r="BO174" s="581">
        <f>SUBTOTAL(9,BO175:BO183)</f>
        <v>0</v>
      </c>
      <c r="BP174" s="582">
        <f t="shared" ref="BP174:BP183" si="579">ROUND(BQ174/G174,4)</f>
        <v>1</v>
      </c>
      <c r="BQ174" s="580">
        <f t="shared" ref="BQ174:BQ183" si="580">ROUND(SUMIF(H$10:BO$10,"FINANCEIRO",H174:BO174),2)</f>
        <v>26655.87</v>
      </c>
      <c r="BR174" s="579">
        <f t="shared" ref="BR174:BR183" si="581">BQ174-G174</f>
        <v>0</v>
      </c>
      <c r="BT174" s="200"/>
    </row>
    <row r="175" spans="1:72" s="198" customFormat="1" ht="25.5" hidden="1" outlineLevel="2" x14ac:dyDescent="0.25">
      <c r="A175" s="55" t="s">
        <v>1045</v>
      </c>
      <c r="B175" s="209" t="s">
        <v>350</v>
      </c>
      <c r="C175" s="36" t="s">
        <v>911</v>
      </c>
      <c r="D175" s="13" t="s">
        <v>24</v>
      </c>
      <c r="E175" s="12">
        <f>'03_S.EEE_C. '!E60</f>
        <v>1</v>
      </c>
      <c r="F175" s="138">
        <v>314.07</v>
      </c>
      <c r="G175" s="544">
        <f t="shared" ref="G175:G183" si="582">ROUND($F175*E175,2)</f>
        <v>314.07</v>
      </c>
      <c r="H175" s="12"/>
      <c r="I175" s="519">
        <f t="shared" si="559"/>
        <v>0</v>
      </c>
      <c r="J175" s="520">
        <f t="shared" ref="J175:J183" si="583">ROUND($F175*H175,2)</f>
        <v>0</v>
      </c>
      <c r="K175" s="12"/>
      <c r="L175" s="519">
        <f t="shared" si="560"/>
        <v>0</v>
      </c>
      <c r="M175" s="520">
        <f t="shared" ref="M175:M183" si="584">ROUND($F175*K175,2)</f>
        <v>0</v>
      </c>
      <c r="N175" s="12"/>
      <c r="O175" s="519">
        <f t="shared" si="561"/>
        <v>0</v>
      </c>
      <c r="P175" s="520">
        <f t="shared" ref="P175:P183" si="585">ROUND($F175*N175,2)</f>
        <v>0</v>
      </c>
      <c r="Q175" s="12"/>
      <c r="R175" s="519">
        <f t="shared" si="562"/>
        <v>0</v>
      </c>
      <c r="S175" s="520">
        <f t="shared" ref="S175:S183" si="586">ROUND($F175*Q175,2)</f>
        <v>0</v>
      </c>
      <c r="T175" s="12"/>
      <c r="U175" s="519">
        <f t="shared" si="563"/>
        <v>0</v>
      </c>
      <c r="V175" s="520">
        <f t="shared" ref="V175:V183" si="587">ROUND($F175*T175,2)</f>
        <v>0</v>
      </c>
      <c r="W175" s="12"/>
      <c r="X175" s="519">
        <f t="shared" si="564"/>
        <v>0</v>
      </c>
      <c r="Y175" s="520">
        <f t="shared" ref="Y175:Y183" si="588">ROUND($F175*W175,2)</f>
        <v>0</v>
      </c>
      <c r="Z175" s="12"/>
      <c r="AA175" s="519">
        <f t="shared" si="565"/>
        <v>0</v>
      </c>
      <c r="AB175" s="520">
        <f t="shared" ref="AB175:AB183" si="589">ROUND($F175*Z175,2)</f>
        <v>0</v>
      </c>
      <c r="AC175" s="12"/>
      <c r="AD175" s="519">
        <f t="shared" si="566"/>
        <v>0</v>
      </c>
      <c r="AE175" s="520">
        <f t="shared" ref="AE175:AE183" si="590">ROUND($F175*AC175,2)</f>
        <v>0</v>
      </c>
      <c r="AF175" s="12"/>
      <c r="AG175" s="519">
        <f t="shared" si="567"/>
        <v>0</v>
      </c>
      <c r="AH175" s="520">
        <f t="shared" ref="AH175:AH183" si="591">ROUND($F175*AF175,2)</f>
        <v>0</v>
      </c>
      <c r="AI175" s="12">
        <f t="shared" ref="AI175:AI183" si="592">$E175</f>
        <v>1</v>
      </c>
      <c r="AJ175" s="519">
        <f t="shared" si="568"/>
        <v>1</v>
      </c>
      <c r="AK175" s="520">
        <f t="shared" ref="AK175:AK183" si="593">ROUND($F175*AI175,2)</f>
        <v>314.07</v>
      </c>
      <c r="AL175" s="12"/>
      <c r="AM175" s="519">
        <f t="shared" si="569"/>
        <v>0</v>
      </c>
      <c r="AN175" s="520">
        <f t="shared" ref="AN175:AN183" si="594">ROUND($F175*AL175,2)</f>
        <v>0</v>
      </c>
      <c r="AO175" s="12"/>
      <c r="AP175" s="519">
        <f t="shared" si="570"/>
        <v>0</v>
      </c>
      <c r="AQ175" s="520">
        <f t="shared" ref="AQ175:AQ183" si="595">ROUND($F175*AO175,2)</f>
        <v>0</v>
      </c>
      <c r="AR175" s="12"/>
      <c r="AS175" s="519">
        <f t="shared" si="571"/>
        <v>0</v>
      </c>
      <c r="AT175" s="520">
        <f t="shared" ref="AT175:AT183" si="596">ROUND($F175*AR175,2)</f>
        <v>0</v>
      </c>
      <c r="AU175" s="12"/>
      <c r="AV175" s="519">
        <f t="shared" si="572"/>
        <v>0</v>
      </c>
      <c r="AW175" s="520">
        <f t="shared" ref="AW175:AW183" si="597">ROUND($F175*AU175,2)</f>
        <v>0</v>
      </c>
      <c r="AX175" s="12"/>
      <c r="AY175" s="519">
        <f t="shared" si="573"/>
        <v>0</v>
      </c>
      <c r="AZ175" s="520">
        <f t="shared" ref="AZ175:AZ183" si="598">ROUND($F175*AX175,2)</f>
        <v>0</v>
      </c>
      <c r="BA175" s="12"/>
      <c r="BB175" s="519">
        <f t="shared" si="574"/>
        <v>0</v>
      </c>
      <c r="BC175" s="520">
        <f t="shared" ref="BC175:BC183" si="599">ROUND($F175*BA175,2)</f>
        <v>0</v>
      </c>
      <c r="BD175" s="12"/>
      <c r="BE175" s="519">
        <f t="shared" si="575"/>
        <v>0</v>
      </c>
      <c r="BF175" s="520">
        <f t="shared" ref="BF175:BF183" si="600">ROUND($F175*BD175,2)</f>
        <v>0</v>
      </c>
      <c r="BG175" s="12"/>
      <c r="BH175" s="519">
        <f t="shared" si="576"/>
        <v>0</v>
      </c>
      <c r="BI175" s="520">
        <f t="shared" ref="BI175:BI183" si="601">ROUND($F175*BG175,2)</f>
        <v>0</v>
      </c>
      <c r="BJ175" s="12"/>
      <c r="BK175" s="519">
        <f t="shared" si="577"/>
        <v>0</v>
      </c>
      <c r="BL175" s="520">
        <f t="shared" ref="BL175:BL183" si="602">ROUND($F175*BJ175,2)</f>
        <v>0</v>
      </c>
      <c r="BM175" s="12"/>
      <c r="BN175" s="519">
        <f t="shared" si="578"/>
        <v>0</v>
      </c>
      <c r="BO175" s="520">
        <f t="shared" ref="BO175:BO183" si="603">ROUND($F175*BM175,2)</f>
        <v>0</v>
      </c>
      <c r="BP175" s="490">
        <f t="shared" si="579"/>
        <v>1</v>
      </c>
      <c r="BQ175" s="534">
        <f t="shared" si="580"/>
        <v>314.07</v>
      </c>
      <c r="BR175" s="542">
        <f t="shared" si="581"/>
        <v>0</v>
      </c>
      <c r="BT175" s="5"/>
    </row>
    <row r="176" spans="1:72" s="198" customFormat="1" ht="38.25" hidden="1" outlineLevel="2" x14ac:dyDescent="0.25">
      <c r="A176" s="55" t="s">
        <v>1046</v>
      </c>
      <c r="B176" s="209" t="s">
        <v>28</v>
      </c>
      <c r="C176" s="36" t="s">
        <v>766</v>
      </c>
      <c r="D176" s="13" t="s">
        <v>24</v>
      </c>
      <c r="E176" s="12">
        <f>'03_S.EEE_C. '!E61</f>
        <v>1</v>
      </c>
      <c r="F176" s="138">
        <v>3184.1</v>
      </c>
      <c r="G176" s="544">
        <f t="shared" si="582"/>
        <v>3184.1</v>
      </c>
      <c r="H176" s="12"/>
      <c r="I176" s="519">
        <f t="shared" si="559"/>
        <v>0</v>
      </c>
      <c r="J176" s="520">
        <f t="shared" si="583"/>
        <v>0</v>
      </c>
      <c r="K176" s="12"/>
      <c r="L176" s="519">
        <f t="shared" si="560"/>
        <v>0</v>
      </c>
      <c r="M176" s="520">
        <f t="shared" si="584"/>
        <v>0</v>
      </c>
      <c r="N176" s="12"/>
      <c r="O176" s="519">
        <f t="shared" si="561"/>
        <v>0</v>
      </c>
      <c r="P176" s="520">
        <f t="shared" si="585"/>
        <v>0</v>
      </c>
      <c r="Q176" s="12"/>
      <c r="R176" s="519">
        <f t="shared" si="562"/>
        <v>0</v>
      </c>
      <c r="S176" s="520">
        <f t="shared" si="586"/>
        <v>0</v>
      </c>
      <c r="T176" s="12"/>
      <c r="U176" s="519">
        <f t="shared" si="563"/>
        <v>0</v>
      </c>
      <c r="V176" s="520">
        <f t="shared" si="587"/>
        <v>0</v>
      </c>
      <c r="W176" s="12"/>
      <c r="X176" s="519">
        <f t="shared" si="564"/>
        <v>0</v>
      </c>
      <c r="Y176" s="520">
        <f t="shared" si="588"/>
        <v>0</v>
      </c>
      <c r="Z176" s="12"/>
      <c r="AA176" s="519">
        <f t="shared" si="565"/>
        <v>0</v>
      </c>
      <c r="AB176" s="520">
        <f t="shared" si="589"/>
        <v>0</v>
      </c>
      <c r="AC176" s="12"/>
      <c r="AD176" s="519">
        <f t="shared" si="566"/>
        <v>0</v>
      </c>
      <c r="AE176" s="520">
        <f t="shared" si="590"/>
        <v>0</v>
      </c>
      <c r="AF176" s="12"/>
      <c r="AG176" s="519">
        <f t="shared" si="567"/>
        <v>0</v>
      </c>
      <c r="AH176" s="520">
        <f t="shared" si="591"/>
        <v>0</v>
      </c>
      <c r="AI176" s="12">
        <f t="shared" si="592"/>
        <v>1</v>
      </c>
      <c r="AJ176" s="519">
        <f t="shared" si="568"/>
        <v>1</v>
      </c>
      <c r="AK176" s="520">
        <f t="shared" si="593"/>
        <v>3184.1</v>
      </c>
      <c r="AL176" s="12"/>
      <c r="AM176" s="519">
        <f t="shared" si="569"/>
        <v>0</v>
      </c>
      <c r="AN176" s="520">
        <f t="shared" si="594"/>
        <v>0</v>
      </c>
      <c r="AO176" s="12"/>
      <c r="AP176" s="519">
        <f t="shared" si="570"/>
        <v>0</v>
      </c>
      <c r="AQ176" s="520">
        <f t="shared" si="595"/>
        <v>0</v>
      </c>
      <c r="AR176" s="12"/>
      <c r="AS176" s="519">
        <f t="shared" si="571"/>
        <v>0</v>
      </c>
      <c r="AT176" s="520">
        <f t="shared" si="596"/>
        <v>0</v>
      </c>
      <c r="AU176" s="12"/>
      <c r="AV176" s="519">
        <f t="shared" si="572"/>
        <v>0</v>
      </c>
      <c r="AW176" s="520">
        <f t="shared" si="597"/>
        <v>0</v>
      </c>
      <c r="AX176" s="12"/>
      <c r="AY176" s="519">
        <f t="shared" si="573"/>
        <v>0</v>
      </c>
      <c r="AZ176" s="520">
        <f t="shared" si="598"/>
        <v>0</v>
      </c>
      <c r="BA176" s="12"/>
      <c r="BB176" s="519">
        <f t="shared" si="574"/>
        <v>0</v>
      </c>
      <c r="BC176" s="520">
        <f t="shared" si="599"/>
        <v>0</v>
      </c>
      <c r="BD176" s="12"/>
      <c r="BE176" s="519">
        <f t="shared" si="575"/>
        <v>0</v>
      </c>
      <c r="BF176" s="520">
        <f t="shared" si="600"/>
        <v>0</v>
      </c>
      <c r="BG176" s="12"/>
      <c r="BH176" s="519">
        <f t="shared" si="576"/>
        <v>0</v>
      </c>
      <c r="BI176" s="520">
        <f t="shared" si="601"/>
        <v>0</v>
      </c>
      <c r="BJ176" s="12"/>
      <c r="BK176" s="519">
        <f t="shared" si="577"/>
        <v>0</v>
      </c>
      <c r="BL176" s="520">
        <f t="shared" si="602"/>
        <v>0</v>
      </c>
      <c r="BM176" s="12"/>
      <c r="BN176" s="519">
        <f t="shared" si="578"/>
        <v>0</v>
      </c>
      <c r="BO176" s="520">
        <f t="shared" si="603"/>
        <v>0</v>
      </c>
      <c r="BP176" s="490">
        <f t="shared" si="579"/>
        <v>1</v>
      </c>
      <c r="BQ176" s="534">
        <f t="shared" si="580"/>
        <v>3184.1</v>
      </c>
      <c r="BR176" s="542">
        <f t="shared" si="581"/>
        <v>0</v>
      </c>
      <c r="BT176" s="5"/>
    </row>
    <row r="177" spans="1:72" s="198" customFormat="1" ht="38.25" hidden="1" outlineLevel="2" x14ac:dyDescent="0.25">
      <c r="A177" s="55" t="s">
        <v>1047</v>
      </c>
      <c r="B177" s="209" t="s">
        <v>152</v>
      </c>
      <c r="C177" s="36" t="s">
        <v>267</v>
      </c>
      <c r="D177" s="13" t="s">
        <v>5</v>
      </c>
      <c r="E177" s="12">
        <f>'03_S.EEE_C. '!E62</f>
        <v>18.22</v>
      </c>
      <c r="F177" s="138">
        <v>655.44</v>
      </c>
      <c r="G177" s="544">
        <f t="shared" si="582"/>
        <v>11942.12</v>
      </c>
      <c r="H177" s="12"/>
      <c r="I177" s="519">
        <f t="shared" si="559"/>
        <v>0</v>
      </c>
      <c r="J177" s="520">
        <f t="shared" si="583"/>
        <v>0</v>
      </c>
      <c r="K177" s="12"/>
      <c r="L177" s="519">
        <f t="shared" si="560"/>
        <v>0</v>
      </c>
      <c r="M177" s="520">
        <f t="shared" si="584"/>
        <v>0</v>
      </c>
      <c r="N177" s="12"/>
      <c r="O177" s="519">
        <f t="shared" si="561"/>
        <v>0</v>
      </c>
      <c r="P177" s="520">
        <f t="shared" si="585"/>
        <v>0</v>
      </c>
      <c r="Q177" s="12"/>
      <c r="R177" s="519">
        <f t="shared" si="562"/>
        <v>0</v>
      </c>
      <c r="S177" s="520">
        <f t="shared" si="586"/>
        <v>0</v>
      </c>
      <c r="T177" s="12"/>
      <c r="U177" s="519">
        <f t="shared" si="563"/>
        <v>0</v>
      </c>
      <c r="V177" s="520">
        <f t="shared" si="587"/>
        <v>0</v>
      </c>
      <c r="W177" s="12"/>
      <c r="X177" s="519">
        <f t="shared" si="564"/>
        <v>0</v>
      </c>
      <c r="Y177" s="520">
        <f t="shared" si="588"/>
        <v>0</v>
      </c>
      <c r="Z177" s="12"/>
      <c r="AA177" s="519">
        <f t="shared" si="565"/>
        <v>0</v>
      </c>
      <c r="AB177" s="520">
        <f t="shared" si="589"/>
        <v>0</v>
      </c>
      <c r="AC177" s="12"/>
      <c r="AD177" s="519">
        <f t="shared" si="566"/>
        <v>0</v>
      </c>
      <c r="AE177" s="520">
        <f t="shared" si="590"/>
        <v>0</v>
      </c>
      <c r="AF177" s="12"/>
      <c r="AG177" s="519">
        <f t="shared" si="567"/>
        <v>0</v>
      </c>
      <c r="AH177" s="520">
        <f t="shared" si="591"/>
        <v>0</v>
      </c>
      <c r="AI177" s="12">
        <f t="shared" si="592"/>
        <v>18.22</v>
      </c>
      <c r="AJ177" s="519">
        <f t="shared" si="568"/>
        <v>1</v>
      </c>
      <c r="AK177" s="520">
        <f t="shared" si="593"/>
        <v>11942.12</v>
      </c>
      <c r="AL177" s="12"/>
      <c r="AM177" s="519">
        <f t="shared" si="569"/>
        <v>0</v>
      </c>
      <c r="AN177" s="520">
        <f t="shared" si="594"/>
        <v>0</v>
      </c>
      <c r="AO177" s="12"/>
      <c r="AP177" s="519">
        <f t="shared" si="570"/>
        <v>0</v>
      </c>
      <c r="AQ177" s="520">
        <f t="shared" si="595"/>
        <v>0</v>
      </c>
      <c r="AR177" s="12"/>
      <c r="AS177" s="519">
        <f t="shared" si="571"/>
        <v>0</v>
      </c>
      <c r="AT177" s="520">
        <f t="shared" si="596"/>
        <v>0</v>
      </c>
      <c r="AU177" s="12"/>
      <c r="AV177" s="519">
        <f t="shared" si="572"/>
        <v>0</v>
      </c>
      <c r="AW177" s="520">
        <f t="shared" si="597"/>
        <v>0</v>
      </c>
      <c r="AX177" s="12"/>
      <c r="AY177" s="519">
        <f t="shared" si="573"/>
        <v>0</v>
      </c>
      <c r="AZ177" s="520">
        <f t="shared" si="598"/>
        <v>0</v>
      </c>
      <c r="BA177" s="12"/>
      <c r="BB177" s="519">
        <f t="shared" si="574"/>
        <v>0</v>
      </c>
      <c r="BC177" s="520">
        <f t="shared" si="599"/>
        <v>0</v>
      </c>
      <c r="BD177" s="12"/>
      <c r="BE177" s="519">
        <f t="shared" si="575"/>
        <v>0</v>
      </c>
      <c r="BF177" s="520">
        <f t="shared" si="600"/>
        <v>0</v>
      </c>
      <c r="BG177" s="12"/>
      <c r="BH177" s="519">
        <f t="shared" si="576"/>
        <v>0</v>
      </c>
      <c r="BI177" s="520">
        <f t="shared" si="601"/>
        <v>0</v>
      </c>
      <c r="BJ177" s="12"/>
      <c r="BK177" s="519">
        <f t="shared" si="577"/>
        <v>0</v>
      </c>
      <c r="BL177" s="520">
        <f t="shared" si="602"/>
        <v>0</v>
      </c>
      <c r="BM177" s="12"/>
      <c r="BN177" s="519">
        <f t="shared" si="578"/>
        <v>0</v>
      </c>
      <c r="BO177" s="520">
        <f t="shared" si="603"/>
        <v>0</v>
      </c>
      <c r="BP177" s="490">
        <f t="shared" si="579"/>
        <v>1</v>
      </c>
      <c r="BQ177" s="534">
        <f t="shared" si="580"/>
        <v>11942.12</v>
      </c>
      <c r="BR177" s="542">
        <f t="shared" si="581"/>
        <v>0</v>
      </c>
      <c r="BT177" s="5"/>
    </row>
    <row r="178" spans="1:72" s="198" customFormat="1" ht="38.25" hidden="1" outlineLevel="2" x14ac:dyDescent="0.25">
      <c r="A178" s="55" t="s">
        <v>1048</v>
      </c>
      <c r="B178" s="209" t="s">
        <v>29</v>
      </c>
      <c r="C178" s="36" t="s">
        <v>268</v>
      </c>
      <c r="D178" s="13" t="s">
        <v>5</v>
      </c>
      <c r="E178" s="12">
        <f>'03_S.EEE_C. '!E63</f>
        <v>3.5300000000000002</v>
      </c>
      <c r="F178" s="138">
        <v>485.32</v>
      </c>
      <c r="G178" s="544">
        <f t="shared" si="582"/>
        <v>1713.18</v>
      </c>
      <c r="H178" s="12"/>
      <c r="I178" s="519">
        <f t="shared" si="559"/>
        <v>0</v>
      </c>
      <c r="J178" s="520">
        <f t="shared" si="583"/>
        <v>0</v>
      </c>
      <c r="K178" s="12"/>
      <c r="L178" s="519">
        <f t="shared" si="560"/>
        <v>0</v>
      </c>
      <c r="M178" s="520">
        <f t="shared" si="584"/>
        <v>0</v>
      </c>
      <c r="N178" s="12"/>
      <c r="O178" s="519">
        <f t="shared" si="561"/>
        <v>0</v>
      </c>
      <c r="P178" s="520">
        <f t="shared" si="585"/>
        <v>0</v>
      </c>
      <c r="Q178" s="12"/>
      <c r="R178" s="519">
        <f t="shared" si="562"/>
        <v>0</v>
      </c>
      <c r="S178" s="520">
        <f t="shared" si="586"/>
        <v>0</v>
      </c>
      <c r="T178" s="12"/>
      <c r="U178" s="519">
        <f t="shared" si="563"/>
        <v>0</v>
      </c>
      <c r="V178" s="520">
        <f t="shared" si="587"/>
        <v>0</v>
      </c>
      <c r="W178" s="12"/>
      <c r="X178" s="519">
        <f t="shared" si="564"/>
        <v>0</v>
      </c>
      <c r="Y178" s="520">
        <f t="shared" si="588"/>
        <v>0</v>
      </c>
      <c r="Z178" s="12"/>
      <c r="AA178" s="519">
        <f t="shared" si="565"/>
        <v>0</v>
      </c>
      <c r="AB178" s="520">
        <f t="shared" si="589"/>
        <v>0</v>
      </c>
      <c r="AC178" s="12"/>
      <c r="AD178" s="519">
        <f t="shared" si="566"/>
        <v>0</v>
      </c>
      <c r="AE178" s="520">
        <f t="shared" si="590"/>
        <v>0</v>
      </c>
      <c r="AF178" s="12"/>
      <c r="AG178" s="519">
        <f t="shared" si="567"/>
        <v>0</v>
      </c>
      <c r="AH178" s="520">
        <f t="shared" si="591"/>
        <v>0</v>
      </c>
      <c r="AI178" s="12">
        <f t="shared" si="592"/>
        <v>3.5300000000000002</v>
      </c>
      <c r="AJ178" s="519">
        <f t="shared" si="568"/>
        <v>1</v>
      </c>
      <c r="AK178" s="520">
        <f t="shared" si="593"/>
        <v>1713.18</v>
      </c>
      <c r="AL178" s="12"/>
      <c r="AM178" s="519">
        <f t="shared" si="569"/>
        <v>0</v>
      </c>
      <c r="AN178" s="520">
        <f t="shared" si="594"/>
        <v>0</v>
      </c>
      <c r="AO178" s="12"/>
      <c r="AP178" s="519">
        <f t="shared" si="570"/>
        <v>0</v>
      </c>
      <c r="AQ178" s="520">
        <f t="shared" si="595"/>
        <v>0</v>
      </c>
      <c r="AR178" s="12"/>
      <c r="AS178" s="519">
        <f t="shared" si="571"/>
        <v>0</v>
      </c>
      <c r="AT178" s="520">
        <f t="shared" si="596"/>
        <v>0</v>
      </c>
      <c r="AU178" s="12"/>
      <c r="AV178" s="519">
        <f t="shared" si="572"/>
        <v>0</v>
      </c>
      <c r="AW178" s="520">
        <f t="shared" si="597"/>
        <v>0</v>
      </c>
      <c r="AX178" s="12"/>
      <c r="AY178" s="519">
        <f t="shared" si="573"/>
        <v>0</v>
      </c>
      <c r="AZ178" s="520">
        <f t="shared" si="598"/>
        <v>0</v>
      </c>
      <c r="BA178" s="12"/>
      <c r="BB178" s="519">
        <f t="shared" si="574"/>
        <v>0</v>
      </c>
      <c r="BC178" s="520">
        <f t="shared" si="599"/>
        <v>0</v>
      </c>
      <c r="BD178" s="12"/>
      <c r="BE178" s="519">
        <f t="shared" si="575"/>
        <v>0</v>
      </c>
      <c r="BF178" s="520">
        <f t="shared" si="600"/>
        <v>0</v>
      </c>
      <c r="BG178" s="12"/>
      <c r="BH178" s="519">
        <f t="shared" si="576"/>
        <v>0</v>
      </c>
      <c r="BI178" s="520">
        <f t="shared" si="601"/>
        <v>0</v>
      </c>
      <c r="BJ178" s="12"/>
      <c r="BK178" s="519">
        <f t="shared" si="577"/>
        <v>0</v>
      </c>
      <c r="BL178" s="520">
        <f t="shared" si="602"/>
        <v>0</v>
      </c>
      <c r="BM178" s="12"/>
      <c r="BN178" s="519">
        <f t="shared" si="578"/>
        <v>0</v>
      </c>
      <c r="BO178" s="520">
        <f t="shared" si="603"/>
        <v>0</v>
      </c>
      <c r="BP178" s="490">
        <f t="shared" si="579"/>
        <v>1</v>
      </c>
      <c r="BQ178" s="534">
        <f t="shared" si="580"/>
        <v>1713.18</v>
      </c>
      <c r="BR178" s="542">
        <f t="shared" si="581"/>
        <v>0</v>
      </c>
      <c r="BT178" s="5"/>
    </row>
    <row r="179" spans="1:72" s="198" customFormat="1" ht="51" hidden="1" outlineLevel="2" x14ac:dyDescent="0.25">
      <c r="A179" s="55" t="s">
        <v>1049</v>
      </c>
      <c r="B179" s="209" t="s">
        <v>89</v>
      </c>
      <c r="C179" s="36" t="s">
        <v>23</v>
      </c>
      <c r="D179" s="13" t="s">
        <v>22</v>
      </c>
      <c r="E179" s="12">
        <f>'03_S.EEE_C. '!E64</f>
        <v>18.759999999999998</v>
      </c>
      <c r="F179" s="138">
        <v>99.16</v>
      </c>
      <c r="G179" s="544">
        <f t="shared" si="582"/>
        <v>1860.24</v>
      </c>
      <c r="H179" s="12"/>
      <c r="I179" s="519">
        <f t="shared" si="559"/>
        <v>0</v>
      </c>
      <c r="J179" s="520">
        <f t="shared" si="583"/>
        <v>0</v>
      </c>
      <c r="K179" s="12"/>
      <c r="L179" s="519">
        <f t="shared" si="560"/>
        <v>0</v>
      </c>
      <c r="M179" s="520">
        <f t="shared" si="584"/>
        <v>0</v>
      </c>
      <c r="N179" s="12"/>
      <c r="O179" s="519">
        <f t="shared" si="561"/>
        <v>0</v>
      </c>
      <c r="P179" s="520">
        <f t="shared" si="585"/>
        <v>0</v>
      </c>
      <c r="Q179" s="12"/>
      <c r="R179" s="519">
        <f t="shared" si="562"/>
        <v>0</v>
      </c>
      <c r="S179" s="520">
        <f t="shared" si="586"/>
        <v>0</v>
      </c>
      <c r="T179" s="12"/>
      <c r="U179" s="519">
        <f t="shared" si="563"/>
        <v>0</v>
      </c>
      <c r="V179" s="520">
        <f t="shared" si="587"/>
        <v>0</v>
      </c>
      <c r="W179" s="12"/>
      <c r="X179" s="519">
        <f t="shared" si="564"/>
        <v>0</v>
      </c>
      <c r="Y179" s="520">
        <f t="shared" si="588"/>
        <v>0</v>
      </c>
      <c r="Z179" s="12"/>
      <c r="AA179" s="519">
        <f t="shared" si="565"/>
        <v>0</v>
      </c>
      <c r="AB179" s="520">
        <f t="shared" si="589"/>
        <v>0</v>
      </c>
      <c r="AC179" s="12"/>
      <c r="AD179" s="519">
        <f t="shared" si="566"/>
        <v>0</v>
      </c>
      <c r="AE179" s="520">
        <f t="shared" si="590"/>
        <v>0</v>
      </c>
      <c r="AF179" s="12"/>
      <c r="AG179" s="519">
        <f t="shared" si="567"/>
        <v>0</v>
      </c>
      <c r="AH179" s="520">
        <f t="shared" si="591"/>
        <v>0</v>
      </c>
      <c r="AI179" s="12">
        <f t="shared" si="592"/>
        <v>18.759999999999998</v>
      </c>
      <c r="AJ179" s="519">
        <f t="shared" si="568"/>
        <v>1</v>
      </c>
      <c r="AK179" s="520">
        <f t="shared" si="593"/>
        <v>1860.24</v>
      </c>
      <c r="AL179" s="12"/>
      <c r="AM179" s="519">
        <f t="shared" si="569"/>
        <v>0</v>
      </c>
      <c r="AN179" s="520">
        <f t="shared" si="594"/>
        <v>0</v>
      </c>
      <c r="AO179" s="12"/>
      <c r="AP179" s="519">
        <f t="shared" si="570"/>
        <v>0</v>
      </c>
      <c r="AQ179" s="520">
        <f t="shared" si="595"/>
        <v>0</v>
      </c>
      <c r="AR179" s="12"/>
      <c r="AS179" s="519">
        <f t="shared" si="571"/>
        <v>0</v>
      </c>
      <c r="AT179" s="520">
        <f t="shared" si="596"/>
        <v>0</v>
      </c>
      <c r="AU179" s="12"/>
      <c r="AV179" s="519">
        <f t="shared" si="572"/>
        <v>0</v>
      </c>
      <c r="AW179" s="520">
        <f t="shared" si="597"/>
        <v>0</v>
      </c>
      <c r="AX179" s="12"/>
      <c r="AY179" s="519">
        <f t="shared" si="573"/>
        <v>0</v>
      </c>
      <c r="AZ179" s="520">
        <f t="shared" si="598"/>
        <v>0</v>
      </c>
      <c r="BA179" s="12"/>
      <c r="BB179" s="519">
        <f t="shared" si="574"/>
        <v>0</v>
      </c>
      <c r="BC179" s="520">
        <f t="shared" si="599"/>
        <v>0</v>
      </c>
      <c r="BD179" s="12"/>
      <c r="BE179" s="519">
        <f t="shared" si="575"/>
        <v>0</v>
      </c>
      <c r="BF179" s="520">
        <f t="shared" si="600"/>
        <v>0</v>
      </c>
      <c r="BG179" s="12"/>
      <c r="BH179" s="519">
        <f t="shared" si="576"/>
        <v>0</v>
      </c>
      <c r="BI179" s="520">
        <f t="shared" si="601"/>
        <v>0</v>
      </c>
      <c r="BJ179" s="12"/>
      <c r="BK179" s="519">
        <f t="shared" si="577"/>
        <v>0</v>
      </c>
      <c r="BL179" s="520">
        <f t="shared" si="602"/>
        <v>0</v>
      </c>
      <c r="BM179" s="12"/>
      <c r="BN179" s="519">
        <f t="shared" si="578"/>
        <v>0</v>
      </c>
      <c r="BO179" s="520">
        <f t="shared" si="603"/>
        <v>0</v>
      </c>
      <c r="BP179" s="490">
        <f t="shared" si="579"/>
        <v>1</v>
      </c>
      <c r="BQ179" s="534">
        <f t="shared" si="580"/>
        <v>1860.24</v>
      </c>
      <c r="BR179" s="542">
        <f t="shared" si="581"/>
        <v>0</v>
      </c>
      <c r="BT179" s="5"/>
    </row>
    <row r="180" spans="1:72" s="198" customFormat="1" ht="38.25" hidden="1" outlineLevel="2" x14ac:dyDescent="0.25">
      <c r="A180" s="55" t="s">
        <v>1050</v>
      </c>
      <c r="B180" s="209" t="s">
        <v>112</v>
      </c>
      <c r="C180" s="36" t="s">
        <v>266</v>
      </c>
      <c r="D180" s="13" t="s">
        <v>24</v>
      </c>
      <c r="E180" s="12">
        <f>'03_S.EEE_C. '!E65</f>
        <v>1</v>
      </c>
      <c r="F180" s="138">
        <v>4043.56</v>
      </c>
      <c r="G180" s="544">
        <f t="shared" si="582"/>
        <v>4043.56</v>
      </c>
      <c r="H180" s="12"/>
      <c r="I180" s="519">
        <f t="shared" si="559"/>
        <v>0</v>
      </c>
      <c r="J180" s="520">
        <f t="shared" si="583"/>
        <v>0</v>
      </c>
      <c r="K180" s="12"/>
      <c r="L180" s="519">
        <f t="shared" si="560"/>
        <v>0</v>
      </c>
      <c r="M180" s="520">
        <f t="shared" si="584"/>
        <v>0</v>
      </c>
      <c r="N180" s="12"/>
      <c r="O180" s="519">
        <f t="shared" si="561"/>
        <v>0</v>
      </c>
      <c r="P180" s="520">
        <f t="shared" si="585"/>
        <v>0</v>
      </c>
      <c r="Q180" s="12"/>
      <c r="R180" s="519">
        <f t="shared" si="562"/>
        <v>0</v>
      </c>
      <c r="S180" s="520">
        <f t="shared" si="586"/>
        <v>0</v>
      </c>
      <c r="T180" s="12"/>
      <c r="U180" s="519">
        <f t="shared" si="563"/>
        <v>0</v>
      </c>
      <c r="V180" s="520">
        <f t="shared" si="587"/>
        <v>0</v>
      </c>
      <c r="W180" s="12"/>
      <c r="X180" s="519">
        <f t="shared" si="564"/>
        <v>0</v>
      </c>
      <c r="Y180" s="520">
        <f t="shared" si="588"/>
        <v>0</v>
      </c>
      <c r="Z180" s="12"/>
      <c r="AA180" s="519">
        <f t="shared" si="565"/>
        <v>0</v>
      </c>
      <c r="AB180" s="520">
        <f t="shared" si="589"/>
        <v>0</v>
      </c>
      <c r="AC180" s="12"/>
      <c r="AD180" s="519">
        <f t="shared" si="566"/>
        <v>0</v>
      </c>
      <c r="AE180" s="520">
        <f t="shared" si="590"/>
        <v>0</v>
      </c>
      <c r="AF180" s="12"/>
      <c r="AG180" s="519">
        <f t="shared" si="567"/>
        <v>0</v>
      </c>
      <c r="AH180" s="520">
        <f t="shared" si="591"/>
        <v>0</v>
      </c>
      <c r="AI180" s="12">
        <f t="shared" si="592"/>
        <v>1</v>
      </c>
      <c r="AJ180" s="519">
        <f t="shared" si="568"/>
        <v>1</v>
      </c>
      <c r="AK180" s="520">
        <f t="shared" si="593"/>
        <v>4043.56</v>
      </c>
      <c r="AL180" s="12"/>
      <c r="AM180" s="519">
        <f t="shared" si="569"/>
        <v>0</v>
      </c>
      <c r="AN180" s="520">
        <f t="shared" si="594"/>
        <v>0</v>
      </c>
      <c r="AO180" s="12"/>
      <c r="AP180" s="519">
        <f t="shared" si="570"/>
        <v>0</v>
      </c>
      <c r="AQ180" s="520">
        <f t="shared" si="595"/>
        <v>0</v>
      </c>
      <c r="AR180" s="12"/>
      <c r="AS180" s="519">
        <f t="shared" si="571"/>
        <v>0</v>
      </c>
      <c r="AT180" s="520">
        <f t="shared" si="596"/>
        <v>0</v>
      </c>
      <c r="AU180" s="12"/>
      <c r="AV180" s="519">
        <f t="shared" si="572"/>
        <v>0</v>
      </c>
      <c r="AW180" s="520">
        <f t="shared" si="597"/>
        <v>0</v>
      </c>
      <c r="AX180" s="12"/>
      <c r="AY180" s="519">
        <f t="shared" si="573"/>
        <v>0</v>
      </c>
      <c r="AZ180" s="520">
        <f t="shared" si="598"/>
        <v>0</v>
      </c>
      <c r="BA180" s="12"/>
      <c r="BB180" s="519">
        <f t="shared" si="574"/>
        <v>0</v>
      </c>
      <c r="BC180" s="520">
        <f t="shared" si="599"/>
        <v>0</v>
      </c>
      <c r="BD180" s="12"/>
      <c r="BE180" s="519">
        <f t="shared" si="575"/>
        <v>0</v>
      </c>
      <c r="BF180" s="520">
        <f t="shared" si="600"/>
        <v>0</v>
      </c>
      <c r="BG180" s="12"/>
      <c r="BH180" s="519">
        <f t="shared" si="576"/>
        <v>0</v>
      </c>
      <c r="BI180" s="520">
        <f t="shared" si="601"/>
        <v>0</v>
      </c>
      <c r="BJ180" s="12"/>
      <c r="BK180" s="519">
        <f t="shared" si="577"/>
        <v>0</v>
      </c>
      <c r="BL180" s="520">
        <f t="shared" si="602"/>
        <v>0</v>
      </c>
      <c r="BM180" s="12"/>
      <c r="BN180" s="519">
        <f t="shared" si="578"/>
        <v>0</v>
      </c>
      <c r="BO180" s="520">
        <f t="shared" si="603"/>
        <v>0</v>
      </c>
      <c r="BP180" s="490">
        <f t="shared" si="579"/>
        <v>1</v>
      </c>
      <c r="BQ180" s="534">
        <f t="shared" si="580"/>
        <v>4043.56</v>
      </c>
      <c r="BR180" s="542">
        <f t="shared" si="581"/>
        <v>0</v>
      </c>
      <c r="BT180" s="5"/>
    </row>
    <row r="181" spans="1:72" s="198" customFormat="1" ht="38.25" hidden="1" outlineLevel="2" x14ac:dyDescent="0.25">
      <c r="A181" s="55" t="s">
        <v>1051</v>
      </c>
      <c r="B181" s="209" t="s">
        <v>113</v>
      </c>
      <c r="C181" s="36" t="s">
        <v>271</v>
      </c>
      <c r="D181" s="13" t="s">
        <v>24</v>
      </c>
      <c r="E181" s="12">
        <f>'03_S.EEE_C. '!E66</f>
        <v>2</v>
      </c>
      <c r="F181" s="138">
        <v>735.68</v>
      </c>
      <c r="G181" s="544">
        <f t="shared" si="582"/>
        <v>1471.36</v>
      </c>
      <c r="H181" s="12"/>
      <c r="I181" s="519">
        <f t="shared" si="559"/>
        <v>0</v>
      </c>
      <c r="J181" s="520">
        <f t="shared" si="583"/>
        <v>0</v>
      </c>
      <c r="K181" s="12"/>
      <c r="L181" s="519">
        <f t="shared" si="560"/>
        <v>0</v>
      </c>
      <c r="M181" s="520">
        <f t="shared" si="584"/>
        <v>0</v>
      </c>
      <c r="N181" s="12"/>
      <c r="O181" s="519">
        <f t="shared" si="561"/>
        <v>0</v>
      </c>
      <c r="P181" s="520">
        <f t="shared" si="585"/>
        <v>0</v>
      </c>
      <c r="Q181" s="12"/>
      <c r="R181" s="519">
        <f t="shared" si="562"/>
        <v>0</v>
      </c>
      <c r="S181" s="520">
        <f t="shared" si="586"/>
        <v>0</v>
      </c>
      <c r="T181" s="12"/>
      <c r="U181" s="519">
        <f t="shared" si="563"/>
        <v>0</v>
      </c>
      <c r="V181" s="520">
        <f t="shared" si="587"/>
        <v>0</v>
      </c>
      <c r="W181" s="12"/>
      <c r="X181" s="519">
        <f t="shared" si="564"/>
        <v>0</v>
      </c>
      <c r="Y181" s="520">
        <f t="shared" si="588"/>
        <v>0</v>
      </c>
      <c r="Z181" s="12"/>
      <c r="AA181" s="519">
        <f t="shared" si="565"/>
        <v>0</v>
      </c>
      <c r="AB181" s="520">
        <f t="shared" si="589"/>
        <v>0</v>
      </c>
      <c r="AC181" s="12"/>
      <c r="AD181" s="519">
        <f t="shared" si="566"/>
        <v>0</v>
      </c>
      <c r="AE181" s="520">
        <f t="shared" si="590"/>
        <v>0</v>
      </c>
      <c r="AF181" s="12"/>
      <c r="AG181" s="519">
        <f t="shared" si="567"/>
        <v>0</v>
      </c>
      <c r="AH181" s="520">
        <f t="shared" si="591"/>
        <v>0</v>
      </c>
      <c r="AI181" s="12">
        <f t="shared" si="592"/>
        <v>2</v>
      </c>
      <c r="AJ181" s="519">
        <f t="shared" si="568"/>
        <v>1</v>
      </c>
      <c r="AK181" s="520">
        <f t="shared" si="593"/>
        <v>1471.36</v>
      </c>
      <c r="AL181" s="12"/>
      <c r="AM181" s="519">
        <f t="shared" si="569"/>
        <v>0</v>
      </c>
      <c r="AN181" s="520">
        <f t="shared" si="594"/>
        <v>0</v>
      </c>
      <c r="AO181" s="12"/>
      <c r="AP181" s="519">
        <f t="shared" si="570"/>
        <v>0</v>
      </c>
      <c r="AQ181" s="520">
        <f t="shared" si="595"/>
        <v>0</v>
      </c>
      <c r="AR181" s="12"/>
      <c r="AS181" s="519">
        <f t="shared" si="571"/>
        <v>0</v>
      </c>
      <c r="AT181" s="520">
        <f t="shared" si="596"/>
        <v>0</v>
      </c>
      <c r="AU181" s="12"/>
      <c r="AV181" s="519">
        <f t="shared" si="572"/>
        <v>0</v>
      </c>
      <c r="AW181" s="520">
        <f t="shared" si="597"/>
        <v>0</v>
      </c>
      <c r="AX181" s="12"/>
      <c r="AY181" s="519">
        <f t="shared" si="573"/>
        <v>0</v>
      </c>
      <c r="AZ181" s="520">
        <f t="shared" si="598"/>
        <v>0</v>
      </c>
      <c r="BA181" s="12"/>
      <c r="BB181" s="519">
        <f t="shared" si="574"/>
        <v>0</v>
      </c>
      <c r="BC181" s="520">
        <f t="shared" si="599"/>
        <v>0</v>
      </c>
      <c r="BD181" s="12"/>
      <c r="BE181" s="519">
        <f t="shared" si="575"/>
        <v>0</v>
      </c>
      <c r="BF181" s="520">
        <f t="shared" si="600"/>
        <v>0</v>
      </c>
      <c r="BG181" s="12"/>
      <c r="BH181" s="519">
        <f t="shared" si="576"/>
        <v>0</v>
      </c>
      <c r="BI181" s="520">
        <f t="shared" si="601"/>
        <v>0</v>
      </c>
      <c r="BJ181" s="12"/>
      <c r="BK181" s="519">
        <f t="shared" si="577"/>
        <v>0</v>
      </c>
      <c r="BL181" s="520">
        <f t="shared" si="602"/>
        <v>0</v>
      </c>
      <c r="BM181" s="12"/>
      <c r="BN181" s="519">
        <f t="shared" si="578"/>
        <v>0</v>
      </c>
      <c r="BO181" s="520">
        <f t="shared" si="603"/>
        <v>0</v>
      </c>
      <c r="BP181" s="490">
        <f t="shared" si="579"/>
        <v>1</v>
      </c>
      <c r="BQ181" s="534">
        <f t="shared" si="580"/>
        <v>1471.36</v>
      </c>
      <c r="BR181" s="542">
        <f t="shared" si="581"/>
        <v>0</v>
      </c>
      <c r="BT181" s="5"/>
    </row>
    <row r="182" spans="1:72" s="198" customFormat="1" ht="25.5" hidden="1" outlineLevel="2" x14ac:dyDescent="0.25">
      <c r="A182" s="55" t="s">
        <v>1052</v>
      </c>
      <c r="B182" s="209" t="s">
        <v>343</v>
      </c>
      <c r="C182" s="36" t="s">
        <v>344</v>
      </c>
      <c r="D182" s="13" t="s">
        <v>24</v>
      </c>
      <c r="E182" s="12">
        <f>'03_S.EEE_C. '!E67</f>
        <v>1</v>
      </c>
      <c r="F182" s="138">
        <v>2034.79</v>
      </c>
      <c r="G182" s="544">
        <f t="shared" si="582"/>
        <v>2034.79</v>
      </c>
      <c r="H182" s="12"/>
      <c r="I182" s="519">
        <f t="shared" si="559"/>
        <v>0</v>
      </c>
      <c r="J182" s="520">
        <f t="shared" si="583"/>
        <v>0</v>
      </c>
      <c r="K182" s="12"/>
      <c r="L182" s="519">
        <f t="shared" si="560"/>
        <v>0</v>
      </c>
      <c r="M182" s="520">
        <f t="shared" si="584"/>
        <v>0</v>
      </c>
      <c r="N182" s="12"/>
      <c r="O182" s="519">
        <f t="shared" si="561"/>
        <v>0</v>
      </c>
      <c r="P182" s="520">
        <f t="shared" si="585"/>
        <v>0</v>
      </c>
      <c r="Q182" s="12"/>
      <c r="R182" s="519">
        <f t="shared" si="562"/>
        <v>0</v>
      </c>
      <c r="S182" s="520">
        <f t="shared" si="586"/>
        <v>0</v>
      </c>
      <c r="T182" s="12"/>
      <c r="U182" s="519">
        <f t="shared" si="563"/>
        <v>0</v>
      </c>
      <c r="V182" s="520">
        <f t="shared" si="587"/>
        <v>0</v>
      </c>
      <c r="W182" s="12"/>
      <c r="X182" s="519">
        <f t="shared" si="564"/>
        <v>0</v>
      </c>
      <c r="Y182" s="520">
        <f t="shared" si="588"/>
        <v>0</v>
      </c>
      <c r="Z182" s="12"/>
      <c r="AA182" s="519">
        <f t="shared" si="565"/>
        <v>0</v>
      </c>
      <c r="AB182" s="520">
        <f t="shared" si="589"/>
        <v>0</v>
      </c>
      <c r="AC182" s="12"/>
      <c r="AD182" s="519">
        <f t="shared" si="566"/>
        <v>0</v>
      </c>
      <c r="AE182" s="520">
        <f t="shared" si="590"/>
        <v>0</v>
      </c>
      <c r="AF182" s="12"/>
      <c r="AG182" s="519">
        <f t="shared" si="567"/>
        <v>0</v>
      </c>
      <c r="AH182" s="520">
        <f t="shared" si="591"/>
        <v>0</v>
      </c>
      <c r="AI182" s="12">
        <f t="shared" si="592"/>
        <v>1</v>
      </c>
      <c r="AJ182" s="519">
        <f t="shared" si="568"/>
        <v>1</v>
      </c>
      <c r="AK182" s="520">
        <f t="shared" si="593"/>
        <v>2034.79</v>
      </c>
      <c r="AL182" s="12"/>
      <c r="AM182" s="519">
        <f t="shared" si="569"/>
        <v>0</v>
      </c>
      <c r="AN182" s="520">
        <f t="shared" si="594"/>
        <v>0</v>
      </c>
      <c r="AO182" s="12"/>
      <c r="AP182" s="519">
        <f t="shared" si="570"/>
        <v>0</v>
      </c>
      <c r="AQ182" s="520">
        <f t="shared" si="595"/>
        <v>0</v>
      </c>
      <c r="AR182" s="12"/>
      <c r="AS182" s="519">
        <f t="shared" si="571"/>
        <v>0</v>
      </c>
      <c r="AT182" s="520">
        <f t="shared" si="596"/>
        <v>0</v>
      </c>
      <c r="AU182" s="12"/>
      <c r="AV182" s="519">
        <f t="shared" si="572"/>
        <v>0</v>
      </c>
      <c r="AW182" s="520">
        <f t="shared" si="597"/>
        <v>0</v>
      </c>
      <c r="AX182" s="12"/>
      <c r="AY182" s="519">
        <f t="shared" si="573"/>
        <v>0</v>
      </c>
      <c r="AZ182" s="520">
        <f t="shared" si="598"/>
        <v>0</v>
      </c>
      <c r="BA182" s="12"/>
      <c r="BB182" s="519">
        <f t="shared" si="574"/>
        <v>0</v>
      </c>
      <c r="BC182" s="520">
        <f t="shared" si="599"/>
        <v>0</v>
      </c>
      <c r="BD182" s="12"/>
      <c r="BE182" s="519">
        <f t="shared" si="575"/>
        <v>0</v>
      </c>
      <c r="BF182" s="520">
        <f t="shared" si="600"/>
        <v>0</v>
      </c>
      <c r="BG182" s="12"/>
      <c r="BH182" s="519">
        <f t="shared" si="576"/>
        <v>0</v>
      </c>
      <c r="BI182" s="520">
        <f t="shared" si="601"/>
        <v>0</v>
      </c>
      <c r="BJ182" s="12"/>
      <c r="BK182" s="519">
        <f t="shared" si="577"/>
        <v>0</v>
      </c>
      <c r="BL182" s="520">
        <f t="shared" si="602"/>
        <v>0</v>
      </c>
      <c r="BM182" s="12"/>
      <c r="BN182" s="519">
        <f t="shared" si="578"/>
        <v>0</v>
      </c>
      <c r="BO182" s="520">
        <f t="shared" si="603"/>
        <v>0</v>
      </c>
      <c r="BP182" s="490">
        <f t="shared" si="579"/>
        <v>1</v>
      </c>
      <c r="BQ182" s="534">
        <f t="shared" si="580"/>
        <v>2034.79</v>
      </c>
      <c r="BR182" s="542">
        <f t="shared" si="581"/>
        <v>0</v>
      </c>
      <c r="BT182" s="5"/>
    </row>
    <row r="183" spans="1:72" s="198" customFormat="1" ht="25.5" hidden="1" outlineLevel="2" x14ac:dyDescent="0.25">
      <c r="A183" s="55" t="s">
        <v>1053</v>
      </c>
      <c r="B183" s="209" t="s">
        <v>345</v>
      </c>
      <c r="C183" s="36" t="s">
        <v>346</v>
      </c>
      <c r="D183" s="13" t="s">
        <v>5</v>
      </c>
      <c r="E183" s="12">
        <f>'03_S.EEE_C. '!E68</f>
        <v>0.56999999999999995</v>
      </c>
      <c r="F183" s="138">
        <v>162.19</v>
      </c>
      <c r="G183" s="544">
        <f t="shared" si="582"/>
        <v>92.45</v>
      </c>
      <c r="H183" s="12"/>
      <c r="I183" s="519">
        <f t="shared" si="559"/>
        <v>0</v>
      </c>
      <c r="J183" s="520">
        <f t="shared" si="583"/>
        <v>0</v>
      </c>
      <c r="K183" s="12"/>
      <c r="L183" s="519">
        <f t="shared" si="560"/>
        <v>0</v>
      </c>
      <c r="M183" s="520">
        <f t="shared" si="584"/>
        <v>0</v>
      </c>
      <c r="N183" s="12"/>
      <c r="O183" s="519">
        <f t="shared" si="561"/>
        <v>0</v>
      </c>
      <c r="P183" s="520">
        <f t="shared" si="585"/>
        <v>0</v>
      </c>
      <c r="Q183" s="12"/>
      <c r="R183" s="519">
        <f t="shared" si="562"/>
        <v>0</v>
      </c>
      <c r="S183" s="520">
        <f t="shared" si="586"/>
        <v>0</v>
      </c>
      <c r="T183" s="12"/>
      <c r="U183" s="519">
        <f t="shared" si="563"/>
        <v>0</v>
      </c>
      <c r="V183" s="520">
        <f t="shared" si="587"/>
        <v>0</v>
      </c>
      <c r="W183" s="12"/>
      <c r="X183" s="519">
        <f t="shared" si="564"/>
        <v>0</v>
      </c>
      <c r="Y183" s="520">
        <f t="shared" si="588"/>
        <v>0</v>
      </c>
      <c r="Z183" s="12"/>
      <c r="AA183" s="519">
        <f t="shared" si="565"/>
        <v>0</v>
      </c>
      <c r="AB183" s="520">
        <f t="shared" si="589"/>
        <v>0</v>
      </c>
      <c r="AC183" s="12"/>
      <c r="AD183" s="519">
        <f t="shared" si="566"/>
        <v>0</v>
      </c>
      <c r="AE183" s="520">
        <f t="shared" si="590"/>
        <v>0</v>
      </c>
      <c r="AF183" s="12"/>
      <c r="AG183" s="519">
        <f t="shared" si="567"/>
        <v>0</v>
      </c>
      <c r="AH183" s="520">
        <f t="shared" si="591"/>
        <v>0</v>
      </c>
      <c r="AI183" s="12">
        <f t="shared" si="592"/>
        <v>0.56999999999999995</v>
      </c>
      <c r="AJ183" s="519">
        <f t="shared" si="568"/>
        <v>1</v>
      </c>
      <c r="AK183" s="520">
        <f t="shared" si="593"/>
        <v>92.45</v>
      </c>
      <c r="AL183" s="12"/>
      <c r="AM183" s="519">
        <f t="shared" si="569"/>
        <v>0</v>
      </c>
      <c r="AN183" s="520">
        <f t="shared" si="594"/>
        <v>0</v>
      </c>
      <c r="AO183" s="12"/>
      <c r="AP183" s="519">
        <f t="shared" si="570"/>
        <v>0</v>
      </c>
      <c r="AQ183" s="520">
        <f t="shared" si="595"/>
        <v>0</v>
      </c>
      <c r="AR183" s="12"/>
      <c r="AS183" s="519">
        <f t="shared" si="571"/>
        <v>0</v>
      </c>
      <c r="AT183" s="520">
        <f t="shared" si="596"/>
        <v>0</v>
      </c>
      <c r="AU183" s="12"/>
      <c r="AV183" s="519">
        <f t="shared" si="572"/>
        <v>0</v>
      </c>
      <c r="AW183" s="520">
        <f t="shared" si="597"/>
        <v>0</v>
      </c>
      <c r="AX183" s="12"/>
      <c r="AY183" s="519">
        <f t="shared" si="573"/>
        <v>0</v>
      </c>
      <c r="AZ183" s="520">
        <f t="shared" si="598"/>
        <v>0</v>
      </c>
      <c r="BA183" s="12"/>
      <c r="BB183" s="519">
        <f t="shared" si="574"/>
        <v>0</v>
      </c>
      <c r="BC183" s="520">
        <f t="shared" si="599"/>
        <v>0</v>
      </c>
      <c r="BD183" s="12"/>
      <c r="BE183" s="519">
        <f t="shared" si="575"/>
        <v>0</v>
      </c>
      <c r="BF183" s="520">
        <f t="shared" si="600"/>
        <v>0</v>
      </c>
      <c r="BG183" s="12"/>
      <c r="BH183" s="519">
        <f t="shared" si="576"/>
        <v>0</v>
      </c>
      <c r="BI183" s="520">
        <f t="shared" si="601"/>
        <v>0</v>
      </c>
      <c r="BJ183" s="12"/>
      <c r="BK183" s="519">
        <f t="shared" si="577"/>
        <v>0</v>
      </c>
      <c r="BL183" s="520">
        <f t="shared" si="602"/>
        <v>0</v>
      </c>
      <c r="BM183" s="12"/>
      <c r="BN183" s="519">
        <f t="shared" si="578"/>
        <v>0</v>
      </c>
      <c r="BO183" s="520">
        <f t="shared" si="603"/>
        <v>0</v>
      </c>
      <c r="BP183" s="490">
        <f t="shared" si="579"/>
        <v>1</v>
      </c>
      <c r="BQ183" s="534">
        <f t="shared" si="580"/>
        <v>92.45</v>
      </c>
      <c r="BR183" s="542">
        <f t="shared" si="581"/>
        <v>0</v>
      </c>
      <c r="BT183" s="5"/>
    </row>
    <row r="184" spans="1:72" s="198" customFormat="1" ht="12.75" hidden="1" outlineLevel="1" x14ac:dyDescent="0.25">
      <c r="A184" s="53"/>
      <c r="B184" s="14"/>
      <c r="C184" s="37"/>
      <c r="D184" s="14"/>
      <c r="E184" s="544"/>
      <c r="F184" s="549"/>
      <c r="G184" s="544"/>
      <c r="H184" s="12"/>
      <c r="I184" s="519"/>
      <c r="J184" s="520"/>
      <c r="K184" s="12"/>
      <c r="L184" s="519"/>
      <c r="M184" s="520"/>
      <c r="N184" s="12"/>
      <c r="O184" s="519"/>
      <c r="P184" s="520"/>
      <c r="Q184" s="12"/>
      <c r="R184" s="519"/>
      <c r="S184" s="520"/>
      <c r="T184" s="12"/>
      <c r="U184" s="519"/>
      <c r="V184" s="520"/>
      <c r="W184" s="12"/>
      <c r="X184" s="519"/>
      <c r="Y184" s="520"/>
      <c r="Z184" s="12"/>
      <c r="AA184" s="519"/>
      <c r="AB184" s="520"/>
      <c r="AC184" s="12"/>
      <c r="AD184" s="519"/>
      <c r="AE184" s="520"/>
      <c r="AF184" s="12"/>
      <c r="AG184" s="519"/>
      <c r="AH184" s="520"/>
      <c r="AI184" s="12"/>
      <c r="AJ184" s="519"/>
      <c r="AK184" s="520"/>
      <c r="AL184" s="12"/>
      <c r="AM184" s="519"/>
      <c r="AN184" s="520"/>
      <c r="AO184" s="12"/>
      <c r="AP184" s="519"/>
      <c r="AQ184" s="520"/>
      <c r="AR184" s="12"/>
      <c r="AS184" s="519"/>
      <c r="AT184" s="520"/>
      <c r="AU184" s="12"/>
      <c r="AV184" s="519"/>
      <c r="AW184" s="520"/>
      <c r="AX184" s="12"/>
      <c r="AY184" s="519"/>
      <c r="AZ184" s="520"/>
      <c r="BA184" s="12"/>
      <c r="BB184" s="519"/>
      <c r="BC184" s="520"/>
      <c r="BD184" s="12"/>
      <c r="BE184" s="519"/>
      <c r="BF184" s="520"/>
      <c r="BG184" s="12"/>
      <c r="BH184" s="519"/>
      <c r="BI184" s="520"/>
      <c r="BJ184" s="12"/>
      <c r="BK184" s="519"/>
      <c r="BL184" s="520"/>
      <c r="BM184" s="12"/>
      <c r="BN184" s="519"/>
      <c r="BO184" s="520"/>
      <c r="BP184" s="490"/>
      <c r="BQ184" s="534"/>
      <c r="BR184" s="542"/>
      <c r="BT184" s="5"/>
    </row>
    <row r="185" spans="1:72" s="198" customFormat="1" ht="12.75" hidden="1" outlineLevel="1" x14ac:dyDescent="0.25">
      <c r="A185" s="576" t="s">
        <v>1054</v>
      </c>
      <c r="B185" s="577"/>
      <c r="C185" s="578" t="s">
        <v>114</v>
      </c>
      <c r="D185" s="587"/>
      <c r="E185" s="588"/>
      <c r="F185" s="589"/>
      <c r="G185" s="581">
        <f>SUBTOTAL(9,G186:G208)</f>
        <v>25800.43</v>
      </c>
      <c r="H185" s="581"/>
      <c r="I185" s="590">
        <f t="shared" ref="I185:I208" si="604">ROUND(J185/$G185,6)</f>
        <v>0</v>
      </c>
      <c r="J185" s="581">
        <f>SUBTOTAL(9,J186:J208)</f>
        <v>0</v>
      </c>
      <c r="K185" s="581"/>
      <c r="L185" s="590">
        <f t="shared" ref="L185:L208" si="605">ROUND(M185/$G185,6)</f>
        <v>0</v>
      </c>
      <c r="M185" s="581">
        <f>SUBTOTAL(9,M186:M208)</f>
        <v>0</v>
      </c>
      <c r="N185" s="581"/>
      <c r="O185" s="590">
        <f t="shared" ref="O185:O208" si="606">ROUND(P185/$G185,6)</f>
        <v>0</v>
      </c>
      <c r="P185" s="581">
        <f>SUBTOTAL(9,P186:P208)</f>
        <v>0</v>
      </c>
      <c r="Q185" s="581"/>
      <c r="R185" s="590">
        <f t="shared" ref="R185:R208" si="607">ROUND(S185/$G185,6)</f>
        <v>0</v>
      </c>
      <c r="S185" s="581">
        <f>SUBTOTAL(9,S186:S208)</f>
        <v>0</v>
      </c>
      <c r="T185" s="581"/>
      <c r="U185" s="590">
        <f t="shared" ref="U185:U208" si="608">ROUND(V185/$G185,6)</f>
        <v>0</v>
      </c>
      <c r="V185" s="581">
        <f>SUBTOTAL(9,V186:V208)</f>
        <v>0</v>
      </c>
      <c r="W185" s="581"/>
      <c r="X185" s="590">
        <f t="shared" ref="X185:X208" si="609">ROUND(Y185/$G185,6)</f>
        <v>0</v>
      </c>
      <c r="Y185" s="581">
        <f>SUBTOTAL(9,Y186:Y208)</f>
        <v>0</v>
      </c>
      <c r="Z185" s="581"/>
      <c r="AA185" s="590">
        <f t="shared" ref="AA185:AA208" si="610">ROUND(AB185/$G185,6)</f>
        <v>0</v>
      </c>
      <c r="AB185" s="581">
        <f>SUBTOTAL(9,AB186:AB208)</f>
        <v>0</v>
      </c>
      <c r="AC185" s="581"/>
      <c r="AD185" s="590">
        <f t="shared" ref="AD185:AD208" si="611">ROUND(AE185/$G185,6)</f>
        <v>0</v>
      </c>
      <c r="AE185" s="581">
        <f>SUBTOTAL(9,AE186:AE208)</f>
        <v>0</v>
      </c>
      <c r="AF185" s="581"/>
      <c r="AG185" s="590">
        <f t="shared" ref="AG185:AG208" si="612">ROUND(AH185/$G185,6)</f>
        <v>1</v>
      </c>
      <c r="AH185" s="581">
        <f>SUBTOTAL(9,AH186:AH208)</f>
        <v>25800.43</v>
      </c>
      <c r="AI185" s="581"/>
      <c r="AJ185" s="590">
        <f t="shared" ref="AJ185:AJ208" si="613">ROUND(AK185/$G185,6)</f>
        <v>0</v>
      </c>
      <c r="AK185" s="581">
        <f>SUBTOTAL(9,AK186:AK208)</f>
        <v>0</v>
      </c>
      <c r="AL185" s="581"/>
      <c r="AM185" s="590">
        <f t="shared" ref="AM185:AM208" si="614">ROUND(AN185/$G185,6)</f>
        <v>0</v>
      </c>
      <c r="AN185" s="581">
        <f>SUBTOTAL(9,AN186:AN208)</f>
        <v>0</v>
      </c>
      <c r="AO185" s="581"/>
      <c r="AP185" s="590">
        <f t="shared" ref="AP185:AP208" si="615">ROUND(AQ185/$G185,6)</f>
        <v>0</v>
      </c>
      <c r="AQ185" s="581">
        <f>SUBTOTAL(9,AQ186:AQ208)</f>
        <v>0</v>
      </c>
      <c r="AR185" s="581"/>
      <c r="AS185" s="590">
        <f t="shared" ref="AS185:AS208" si="616">ROUND(AT185/$G185,6)</f>
        <v>0</v>
      </c>
      <c r="AT185" s="581">
        <f>SUBTOTAL(9,AT186:AT208)</f>
        <v>0</v>
      </c>
      <c r="AU185" s="581"/>
      <c r="AV185" s="590">
        <f t="shared" ref="AV185:AV208" si="617">ROUND(AW185/$G185,6)</f>
        <v>0</v>
      </c>
      <c r="AW185" s="581">
        <f>SUBTOTAL(9,AW186:AW208)</f>
        <v>0</v>
      </c>
      <c r="AX185" s="581"/>
      <c r="AY185" s="590">
        <f t="shared" ref="AY185:AY208" si="618">ROUND(AZ185/$G185,6)</f>
        <v>0</v>
      </c>
      <c r="AZ185" s="581">
        <f>SUBTOTAL(9,AZ186:AZ208)</f>
        <v>0</v>
      </c>
      <c r="BA185" s="581"/>
      <c r="BB185" s="590">
        <f t="shared" ref="BB185:BB208" si="619">ROUND(BC185/$G185,6)</f>
        <v>0</v>
      </c>
      <c r="BC185" s="581">
        <f>SUBTOTAL(9,BC186:BC208)</f>
        <v>0</v>
      </c>
      <c r="BD185" s="581"/>
      <c r="BE185" s="590">
        <f t="shared" ref="BE185:BE208" si="620">ROUND(BF185/$G185,6)</f>
        <v>0</v>
      </c>
      <c r="BF185" s="581">
        <f>SUBTOTAL(9,BF186:BF208)</f>
        <v>0</v>
      </c>
      <c r="BG185" s="581"/>
      <c r="BH185" s="590">
        <f t="shared" ref="BH185:BH208" si="621">ROUND(BI185/$G185,6)</f>
        <v>0</v>
      </c>
      <c r="BI185" s="581">
        <f>SUBTOTAL(9,BI186:BI208)</f>
        <v>0</v>
      </c>
      <c r="BJ185" s="581"/>
      <c r="BK185" s="590">
        <f t="shared" ref="BK185:BK208" si="622">ROUND(BL185/$G185,6)</f>
        <v>0</v>
      </c>
      <c r="BL185" s="581">
        <f>SUBTOTAL(9,BL186:BL208)</f>
        <v>0</v>
      </c>
      <c r="BM185" s="581"/>
      <c r="BN185" s="590">
        <f t="shared" ref="BN185:BN208" si="623">ROUND(BO185/$G185,6)</f>
        <v>0</v>
      </c>
      <c r="BO185" s="581">
        <f>SUBTOTAL(9,BO186:BO208)</f>
        <v>0</v>
      </c>
      <c r="BP185" s="582">
        <f t="shared" ref="BP185:BP208" si="624">ROUND(BQ185/G185,4)</f>
        <v>1</v>
      </c>
      <c r="BQ185" s="580">
        <f t="shared" ref="BQ185:BQ208" si="625">ROUND(SUMIF(H$10:BO$10,"FINANCEIRO",H185:BO185),2)</f>
        <v>25800.43</v>
      </c>
      <c r="BR185" s="579">
        <f t="shared" ref="BR185:BR208" si="626">BQ185-G185</f>
        <v>0</v>
      </c>
      <c r="BT185" s="5"/>
    </row>
    <row r="186" spans="1:72" s="198" customFormat="1" ht="51" hidden="1" outlineLevel="2" x14ac:dyDescent="0.25">
      <c r="A186" s="55" t="s">
        <v>1055</v>
      </c>
      <c r="B186" s="209" t="s">
        <v>912</v>
      </c>
      <c r="C186" s="36" t="s">
        <v>913</v>
      </c>
      <c r="D186" s="13" t="s">
        <v>24</v>
      </c>
      <c r="E186" s="12">
        <f>'06_M.EEE_C.'!E12</f>
        <v>2</v>
      </c>
      <c r="F186" s="137">
        <v>4942.3900000000003</v>
      </c>
      <c r="G186" s="544">
        <f t="shared" ref="G186:G208" si="627">ROUND($F186*E186,2)</f>
        <v>9884.7800000000007</v>
      </c>
      <c r="H186" s="12"/>
      <c r="I186" s="519">
        <f t="shared" si="604"/>
        <v>0</v>
      </c>
      <c r="J186" s="520">
        <f t="shared" ref="J186:J208" si="628">ROUND($F186*H186,2)</f>
        <v>0</v>
      </c>
      <c r="K186" s="12"/>
      <c r="L186" s="519">
        <f t="shared" si="605"/>
        <v>0</v>
      </c>
      <c r="M186" s="520">
        <f t="shared" ref="M186:M208" si="629">ROUND($F186*K186,2)</f>
        <v>0</v>
      </c>
      <c r="N186" s="12"/>
      <c r="O186" s="519">
        <f t="shared" si="606"/>
        <v>0</v>
      </c>
      <c r="P186" s="520">
        <f t="shared" ref="P186:P208" si="630">ROUND($F186*N186,2)</f>
        <v>0</v>
      </c>
      <c r="Q186" s="12"/>
      <c r="R186" s="519">
        <f t="shared" si="607"/>
        <v>0</v>
      </c>
      <c r="S186" s="520">
        <f t="shared" ref="S186:S208" si="631">ROUND($F186*Q186,2)</f>
        <v>0</v>
      </c>
      <c r="T186" s="12"/>
      <c r="U186" s="519">
        <f t="shared" si="608"/>
        <v>0</v>
      </c>
      <c r="V186" s="520">
        <f t="shared" ref="V186:V208" si="632">ROUND($F186*T186,2)</f>
        <v>0</v>
      </c>
      <c r="W186" s="12"/>
      <c r="X186" s="519">
        <f t="shared" si="609"/>
        <v>0</v>
      </c>
      <c r="Y186" s="520">
        <f t="shared" ref="Y186:Y208" si="633">ROUND($F186*W186,2)</f>
        <v>0</v>
      </c>
      <c r="Z186" s="12"/>
      <c r="AA186" s="519">
        <f t="shared" si="610"/>
        <v>0</v>
      </c>
      <c r="AB186" s="520">
        <f t="shared" ref="AB186:AB208" si="634">ROUND($F186*Z186,2)</f>
        <v>0</v>
      </c>
      <c r="AC186" s="12"/>
      <c r="AD186" s="519">
        <f t="shared" si="611"/>
        <v>0</v>
      </c>
      <c r="AE186" s="520">
        <f t="shared" ref="AE186:AE208" si="635">ROUND($F186*AC186,2)</f>
        <v>0</v>
      </c>
      <c r="AF186" s="12">
        <f t="shared" ref="AF186:AF208" si="636">$E186</f>
        <v>2</v>
      </c>
      <c r="AG186" s="519">
        <f t="shared" si="612"/>
        <v>1</v>
      </c>
      <c r="AH186" s="520">
        <f t="shared" ref="AH186:AH208" si="637">ROUND($F186*AF186,2)</f>
        <v>9884.7800000000007</v>
      </c>
      <c r="AI186" s="12"/>
      <c r="AJ186" s="519">
        <f t="shared" si="613"/>
        <v>0</v>
      </c>
      <c r="AK186" s="520">
        <f t="shared" ref="AK186:AK208" si="638">ROUND($F186*AI186,2)</f>
        <v>0</v>
      </c>
      <c r="AL186" s="12"/>
      <c r="AM186" s="519">
        <f t="shared" si="614"/>
        <v>0</v>
      </c>
      <c r="AN186" s="520">
        <f t="shared" ref="AN186:AN208" si="639">ROUND($F186*AL186,2)</f>
        <v>0</v>
      </c>
      <c r="AO186" s="12"/>
      <c r="AP186" s="519">
        <f t="shared" si="615"/>
        <v>0</v>
      </c>
      <c r="AQ186" s="520">
        <f t="shared" ref="AQ186:AQ208" si="640">ROUND($F186*AO186,2)</f>
        <v>0</v>
      </c>
      <c r="AR186" s="12"/>
      <c r="AS186" s="519">
        <f t="shared" si="616"/>
        <v>0</v>
      </c>
      <c r="AT186" s="520">
        <f t="shared" ref="AT186:AT208" si="641">ROUND($F186*AR186,2)</f>
        <v>0</v>
      </c>
      <c r="AU186" s="12"/>
      <c r="AV186" s="519">
        <f t="shared" si="617"/>
        <v>0</v>
      </c>
      <c r="AW186" s="520">
        <f t="shared" ref="AW186:AW208" si="642">ROUND($F186*AU186,2)</f>
        <v>0</v>
      </c>
      <c r="AX186" s="12"/>
      <c r="AY186" s="519">
        <f t="shared" si="618"/>
        <v>0</v>
      </c>
      <c r="AZ186" s="520">
        <f t="shared" ref="AZ186:AZ208" si="643">ROUND($F186*AX186,2)</f>
        <v>0</v>
      </c>
      <c r="BA186" s="12"/>
      <c r="BB186" s="519">
        <f t="shared" si="619"/>
        <v>0</v>
      </c>
      <c r="BC186" s="520">
        <f t="shared" ref="BC186:BC208" si="644">ROUND($F186*BA186,2)</f>
        <v>0</v>
      </c>
      <c r="BD186" s="12"/>
      <c r="BE186" s="519">
        <f t="shared" si="620"/>
        <v>0</v>
      </c>
      <c r="BF186" s="520">
        <f t="shared" ref="BF186:BF208" si="645">ROUND($F186*BD186,2)</f>
        <v>0</v>
      </c>
      <c r="BG186" s="12"/>
      <c r="BH186" s="519">
        <f t="shared" si="621"/>
        <v>0</v>
      </c>
      <c r="BI186" s="520">
        <f t="shared" ref="BI186:BI208" si="646">ROUND($F186*BG186,2)</f>
        <v>0</v>
      </c>
      <c r="BJ186" s="12"/>
      <c r="BK186" s="519">
        <f t="shared" si="622"/>
        <v>0</v>
      </c>
      <c r="BL186" s="520">
        <f t="shared" ref="BL186:BL208" si="647">ROUND($F186*BJ186,2)</f>
        <v>0</v>
      </c>
      <c r="BM186" s="12"/>
      <c r="BN186" s="519">
        <f t="shared" si="623"/>
        <v>0</v>
      </c>
      <c r="BO186" s="520">
        <f t="shared" ref="BO186:BO208" si="648">ROUND($F186*BM186,2)</f>
        <v>0</v>
      </c>
      <c r="BP186" s="490">
        <f t="shared" si="624"/>
        <v>1</v>
      </c>
      <c r="BQ186" s="534">
        <f t="shared" si="625"/>
        <v>9884.7800000000007</v>
      </c>
      <c r="BR186" s="542">
        <f t="shared" si="626"/>
        <v>0</v>
      </c>
      <c r="BT186" s="5"/>
    </row>
    <row r="187" spans="1:72" s="198" customFormat="1" ht="25.5" hidden="1" outlineLevel="2" x14ac:dyDescent="0.25">
      <c r="A187" s="55" t="s">
        <v>1056</v>
      </c>
      <c r="B187" s="209" t="s">
        <v>914</v>
      </c>
      <c r="C187" s="36" t="s">
        <v>915</v>
      </c>
      <c r="D187" s="13" t="s">
        <v>24</v>
      </c>
      <c r="E187" s="12">
        <f>'06_M.EEE_C.'!E13</f>
        <v>2</v>
      </c>
      <c r="F187" s="137">
        <v>463.71</v>
      </c>
      <c r="G187" s="544">
        <f t="shared" si="627"/>
        <v>927.42</v>
      </c>
      <c r="H187" s="12"/>
      <c r="I187" s="519">
        <f t="shared" si="604"/>
        <v>0</v>
      </c>
      <c r="J187" s="520">
        <f t="shared" si="628"/>
        <v>0</v>
      </c>
      <c r="K187" s="12"/>
      <c r="L187" s="519">
        <f t="shared" si="605"/>
        <v>0</v>
      </c>
      <c r="M187" s="520">
        <f t="shared" si="629"/>
        <v>0</v>
      </c>
      <c r="N187" s="12"/>
      <c r="O187" s="519">
        <f t="shared" si="606"/>
        <v>0</v>
      </c>
      <c r="P187" s="520">
        <f t="shared" si="630"/>
        <v>0</v>
      </c>
      <c r="Q187" s="12"/>
      <c r="R187" s="519">
        <f t="shared" si="607"/>
        <v>0</v>
      </c>
      <c r="S187" s="520">
        <f t="shared" si="631"/>
        <v>0</v>
      </c>
      <c r="T187" s="12"/>
      <c r="U187" s="519">
        <f t="shared" si="608"/>
        <v>0</v>
      </c>
      <c r="V187" s="520">
        <f t="shared" si="632"/>
        <v>0</v>
      </c>
      <c r="W187" s="12"/>
      <c r="X187" s="519">
        <f t="shared" si="609"/>
        <v>0</v>
      </c>
      <c r="Y187" s="520">
        <f t="shared" si="633"/>
        <v>0</v>
      </c>
      <c r="Z187" s="12"/>
      <c r="AA187" s="519">
        <f t="shared" si="610"/>
        <v>0</v>
      </c>
      <c r="AB187" s="520">
        <f t="shared" si="634"/>
        <v>0</v>
      </c>
      <c r="AC187" s="12"/>
      <c r="AD187" s="519">
        <f t="shared" si="611"/>
        <v>0</v>
      </c>
      <c r="AE187" s="520">
        <f t="shared" si="635"/>
        <v>0</v>
      </c>
      <c r="AF187" s="12">
        <f t="shared" si="636"/>
        <v>2</v>
      </c>
      <c r="AG187" s="519">
        <f t="shared" si="612"/>
        <v>1</v>
      </c>
      <c r="AH187" s="520">
        <f t="shared" si="637"/>
        <v>927.42</v>
      </c>
      <c r="AI187" s="12"/>
      <c r="AJ187" s="519">
        <f t="shared" si="613"/>
        <v>0</v>
      </c>
      <c r="AK187" s="520">
        <f t="shared" si="638"/>
        <v>0</v>
      </c>
      <c r="AL187" s="12"/>
      <c r="AM187" s="519">
        <f t="shared" si="614"/>
        <v>0</v>
      </c>
      <c r="AN187" s="520">
        <f t="shared" si="639"/>
        <v>0</v>
      </c>
      <c r="AO187" s="12"/>
      <c r="AP187" s="519">
        <f t="shared" si="615"/>
        <v>0</v>
      </c>
      <c r="AQ187" s="520">
        <f t="shared" si="640"/>
        <v>0</v>
      </c>
      <c r="AR187" s="12"/>
      <c r="AS187" s="519">
        <f t="shared" si="616"/>
        <v>0</v>
      </c>
      <c r="AT187" s="520">
        <f t="shared" si="641"/>
        <v>0</v>
      </c>
      <c r="AU187" s="12"/>
      <c r="AV187" s="519">
        <f t="shared" si="617"/>
        <v>0</v>
      </c>
      <c r="AW187" s="520">
        <f t="shared" si="642"/>
        <v>0</v>
      </c>
      <c r="AX187" s="12"/>
      <c r="AY187" s="519">
        <f t="shared" si="618"/>
        <v>0</v>
      </c>
      <c r="AZ187" s="520">
        <f t="shared" si="643"/>
        <v>0</v>
      </c>
      <c r="BA187" s="12"/>
      <c r="BB187" s="519">
        <f t="shared" si="619"/>
        <v>0</v>
      </c>
      <c r="BC187" s="520">
        <f t="shared" si="644"/>
        <v>0</v>
      </c>
      <c r="BD187" s="12"/>
      <c r="BE187" s="519">
        <f t="shared" si="620"/>
        <v>0</v>
      </c>
      <c r="BF187" s="520">
        <f t="shared" si="645"/>
        <v>0</v>
      </c>
      <c r="BG187" s="12"/>
      <c r="BH187" s="519">
        <f t="shared" si="621"/>
        <v>0</v>
      </c>
      <c r="BI187" s="520">
        <f t="shared" si="646"/>
        <v>0</v>
      </c>
      <c r="BJ187" s="12"/>
      <c r="BK187" s="519">
        <f t="shared" si="622"/>
        <v>0</v>
      </c>
      <c r="BL187" s="520">
        <f t="shared" si="647"/>
        <v>0</v>
      </c>
      <c r="BM187" s="12"/>
      <c r="BN187" s="519">
        <f t="shared" si="623"/>
        <v>0</v>
      </c>
      <c r="BO187" s="520">
        <f t="shared" si="648"/>
        <v>0</v>
      </c>
      <c r="BP187" s="490">
        <f t="shared" si="624"/>
        <v>1</v>
      </c>
      <c r="BQ187" s="534">
        <f t="shared" si="625"/>
        <v>927.42</v>
      </c>
      <c r="BR187" s="542">
        <f t="shared" si="626"/>
        <v>0</v>
      </c>
      <c r="BT187" s="5"/>
    </row>
    <row r="188" spans="1:72" s="198" customFormat="1" ht="25.5" hidden="1" outlineLevel="2" x14ac:dyDescent="0.25">
      <c r="A188" s="55" t="s">
        <v>1057</v>
      </c>
      <c r="B188" s="209" t="s">
        <v>720</v>
      </c>
      <c r="C188" s="36" t="s">
        <v>916</v>
      </c>
      <c r="D188" s="13" t="s">
        <v>24</v>
      </c>
      <c r="E188" s="12">
        <f>'06_M.EEE_C.'!E14</f>
        <v>2</v>
      </c>
      <c r="F188" s="137">
        <v>117.08</v>
      </c>
      <c r="G188" s="544">
        <f t="shared" si="627"/>
        <v>234.16</v>
      </c>
      <c r="H188" s="12"/>
      <c r="I188" s="519">
        <f t="shared" si="604"/>
        <v>0</v>
      </c>
      <c r="J188" s="520">
        <f t="shared" si="628"/>
        <v>0</v>
      </c>
      <c r="K188" s="12"/>
      <c r="L188" s="519">
        <f t="shared" si="605"/>
        <v>0</v>
      </c>
      <c r="M188" s="520">
        <f t="shared" si="629"/>
        <v>0</v>
      </c>
      <c r="N188" s="12"/>
      <c r="O188" s="519">
        <f t="shared" si="606"/>
        <v>0</v>
      </c>
      <c r="P188" s="520">
        <f t="shared" si="630"/>
        <v>0</v>
      </c>
      <c r="Q188" s="12"/>
      <c r="R188" s="519">
        <f t="shared" si="607"/>
        <v>0</v>
      </c>
      <c r="S188" s="520">
        <f t="shared" si="631"/>
        <v>0</v>
      </c>
      <c r="T188" s="12"/>
      <c r="U188" s="519">
        <f t="shared" si="608"/>
        <v>0</v>
      </c>
      <c r="V188" s="520">
        <f t="shared" si="632"/>
        <v>0</v>
      </c>
      <c r="W188" s="12"/>
      <c r="X188" s="519">
        <f t="shared" si="609"/>
        <v>0</v>
      </c>
      <c r="Y188" s="520">
        <f t="shared" si="633"/>
        <v>0</v>
      </c>
      <c r="Z188" s="12"/>
      <c r="AA188" s="519">
        <f t="shared" si="610"/>
        <v>0</v>
      </c>
      <c r="AB188" s="520">
        <f t="shared" si="634"/>
        <v>0</v>
      </c>
      <c r="AC188" s="12"/>
      <c r="AD188" s="519">
        <f t="shared" si="611"/>
        <v>0</v>
      </c>
      <c r="AE188" s="520">
        <f t="shared" si="635"/>
        <v>0</v>
      </c>
      <c r="AF188" s="12">
        <f t="shared" si="636"/>
        <v>2</v>
      </c>
      <c r="AG188" s="519">
        <f t="shared" si="612"/>
        <v>1</v>
      </c>
      <c r="AH188" s="520">
        <f t="shared" si="637"/>
        <v>234.16</v>
      </c>
      <c r="AI188" s="12"/>
      <c r="AJ188" s="519">
        <f t="shared" si="613"/>
        <v>0</v>
      </c>
      <c r="AK188" s="520">
        <f t="shared" si="638"/>
        <v>0</v>
      </c>
      <c r="AL188" s="12"/>
      <c r="AM188" s="519">
        <f t="shared" si="614"/>
        <v>0</v>
      </c>
      <c r="AN188" s="520">
        <f t="shared" si="639"/>
        <v>0</v>
      </c>
      <c r="AO188" s="12"/>
      <c r="AP188" s="519">
        <f t="shared" si="615"/>
        <v>0</v>
      </c>
      <c r="AQ188" s="520">
        <f t="shared" si="640"/>
        <v>0</v>
      </c>
      <c r="AR188" s="12"/>
      <c r="AS188" s="519">
        <f t="shared" si="616"/>
        <v>0</v>
      </c>
      <c r="AT188" s="520">
        <f t="shared" si="641"/>
        <v>0</v>
      </c>
      <c r="AU188" s="12"/>
      <c r="AV188" s="519">
        <f t="shared" si="617"/>
        <v>0</v>
      </c>
      <c r="AW188" s="520">
        <f t="shared" si="642"/>
        <v>0</v>
      </c>
      <c r="AX188" s="12"/>
      <c r="AY188" s="519">
        <f t="shared" si="618"/>
        <v>0</v>
      </c>
      <c r="AZ188" s="520">
        <f t="shared" si="643"/>
        <v>0</v>
      </c>
      <c r="BA188" s="12"/>
      <c r="BB188" s="519">
        <f t="shared" si="619"/>
        <v>0</v>
      </c>
      <c r="BC188" s="520">
        <f t="shared" si="644"/>
        <v>0</v>
      </c>
      <c r="BD188" s="12"/>
      <c r="BE188" s="519">
        <f t="shared" si="620"/>
        <v>0</v>
      </c>
      <c r="BF188" s="520">
        <f t="shared" si="645"/>
        <v>0</v>
      </c>
      <c r="BG188" s="12"/>
      <c r="BH188" s="519">
        <f t="shared" si="621"/>
        <v>0</v>
      </c>
      <c r="BI188" s="520">
        <f t="shared" si="646"/>
        <v>0</v>
      </c>
      <c r="BJ188" s="12"/>
      <c r="BK188" s="519">
        <f t="shared" si="622"/>
        <v>0</v>
      </c>
      <c r="BL188" s="520">
        <f t="shared" si="647"/>
        <v>0</v>
      </c>
      <c r="BM188" s="12"/>
      <c r="BN188" s="519">
        <f t="shared" si="623"/>
        <v>0</v>
      </c>
      <c r="BO188" s="520">
        <f t="shared" si="648"/>
        <v>0</v>
      </c>
      <c r="BP188" s="490">
        <f t="shared" si="624"/>
        <v>1</v>
      </c>
      <c r="BQ188" s="534">
        <f t="shared" si="625"/>
        <v>234.16</v>
      </c>
      <c r="BR188" s="542">
        <f t="shared" si="626"/>
        <v>0</v>
      </c>
      <c r="BT188" s="5"/>
    </row>
    <row r="189" spans="1:72" s="198" customFormat="1" ht="25.5" hidden="1" outlineLevel="2" x14ac:dyDescent="0.25">
      <c r="A189" s="55" t="s">
        <v>1058</v>
      </c>
      <c r="B189" s="209" t="s">
        <v>789</v>
      </c>
      <c r="C189" s="36" t="s">
        <v>917</v>
      </c>
      <c r="D189" s="13" t="s">
        <v>24</v>
      </c>
      <c r="E189" s="12">
        <f>'06_M.EEE_C.'!E15</f>
        <v>2</v>
      </c>
      <c r="F189" s="137">
        <v>216.42</v>
      </c>
      <c r="G189" s="544">
        <f t="shared" si="627"/>
        <v>432.84</v>
      </c>
      <c r="H189" s="12"/>
      <c r="I189" s="519">
        <f t="shared" si="604"/>
        <v>0</v>
      </c>
      <c r="J189" s="520">
        <f t="shared" si="628"/>
        <v>0</v>
      </c>
      <c r="K189" s="12"/>
      <c r="L189" s="519">
        <f t="shared" si="605"/>
        <v>0</v>
      </c>
      <c r="M189" s="520">
        <f t="shared" si="629"/>
        <v>0</v>
      </c>
      <c r="N189" s="12"/>
      <c r="O189" s="519">
        <f t="shared" si="606"/>
        <v>0</v>
      </c>
      <c r="P189" s="520">
        <f t="shared" si="630"/>
        <v>0</v>
      </c>
      <c r="Q189" s="12"/>
      <c r="R189" s="519">
        <f t="shared" si="607"/>
        <v>0</v>
      </c>
      <c r="S189" s="520">
        <f t="shared" si="631"/>
        <v>0</v>
      </c>
      <c r="T189" s="12"/>
      <c r="U189" s="519">
        <f t="shared" si="608"/>
        <v>0</v>
      </c>
      <c r="V189" s="520">
        <f t="shared" si="632"/>
        <v>0</v>
      </c>
      <c r="W189" s="12"/>
      <c r="X189" s="519">
        <f t="shared" si="609"/>
        <v>0</v>
      </c>
      <c r="Y189" s="520">
        <f t="shared" si="633"/>
        <v>0</v>
      </c>
      <c r="Z189" s="12"/>
      <c r="AA189" s="519">
        <f t="shared" si="610"/>
        <v>0</v>
      </c>
      <c r="AB189" s="520">
        <f t="shared" si="634"/>
        <v>0</v>
      </c>
      <c r="AC189" s="12"/>
      <c r="AD189" s="519">
        <f t="shared" si="611"/>
        <v>0</v>
      </c>
      <c r="AE189" s="520">
        <f t="shared" si="635"/>
        <v>0</v>
      </c>
      <c r="AF189" s="12">
        <f t="shared" si="636"/>
        <v>2</v>
      </c>
      <c r="AG189" s="519">
        <f t="shared" si="612"/>
        <v>1</v>
      </c>
      <c r="AH189" s="520">
        <f t="shared" si="637"/>
        <v>432.84</v>
      </c>
      <c r="AI189" s="12"/>
      <c r="AJ189" s="519">
        <f t="shared" si="613"/>
        <v>0</v>
      </c>
      <c r="AK189" s="520">
        <f t="shared" si="638"/>
        <v>0</v>
      </c>
      <c r="AL189" s="12"/>
      <c r="AM189" s="519">
        <f t="shared" si="614"/>
        <v>0</v>
      </c>
      <c r="AN189" s="520">
        <f t="shared" si="639"/>
        <v>0</v>
      </c>
      <c r="AO189" s="12"/>
      <c r="AP189" s="519">
        <f t="shared" si="615"/>
        <v>0</v>
      </c>
      <c r="AQ189" s="520">
        <f t="shared" si="640"/>
        <v>0</v>
      </c>
      <c r="AR189" s="12"/>
      <c r="AS189" s="519">
        <f t="shared" si="616"/>
        <v>0</v>
      </c>
      <c r="AT189" s="520">
        <f t="shared" si="641"/>
        <v>0</v>
      </c>
      <c r="AU189" s="12"/>
      <c r="AV189" s="519">
        <f t="shared" si="617"/>
        <v>0</v>
      </c>
      <c r="AW189" s="520">
        <f t="shared" si="642"/>
        <v>0</v>
      </c>
      <c r="AX189" s="12"/>
      <c r="AY189" s="519">
        <f t="shared" si="618"/>
        <v>0</v>
      </c>
      <c r="AZ189" s="520">
        <f t="shared" si="643"/>
        <v>0</v>
      </c>
      <c r="BA189" s="12"/>
      <c r="BB189" s="519">
        <f t="shared" si="619"/>
        <v>0</v>
      </c>
      <c r="BC189" s="520">
        <f t="shared" si="644"/>
        <v>0</v>
      </c>
      <c r="BD189" s="12"/>
      <c r="BE189" s="519">
        <f t="shared" si="620"/>
        <v>0</v>
      </c>
      <c r="BF189" s="520">
        <f t="shared" si="645"/>
        <v>0</v>
      </c>
      <c r="BG189" s="12"/>
      <c r="BH189" s="519">
        <f t="shared" si="621"/>
        <v>0</v>
      </c>
      <c r="BI189" s="520">
        <f t="shared" si="646"/>
        <v>0</v>
      </c>
      <c r="BJ189" s="12"/>
      <c r="BK189" s="519">
        <f t="shared" si="622"/>
        <v>0</v>
      </c>
      <c r="BL189" s="520">
        <f t="shared" si="647"/>
        <v>0</v>
      </c>
      <c r="BM189" s="12"/>
      <c r="BN189" s="519">
        <f t="shared" si="623"/>
        <v>0</v>
      </c>
      <c r="BO189" s="520">
        <f t="shared" si="648"/>
        <v>0</v>
      </c>
      <c r="BP189" s="490">
        <f t="shared" si="624"/>
        <v>1</v>
      </c>
      <c r="BQ189" s="534">
        <f t="shared" si="625"/>
        <v>432.84</v>
      </c>
      <c r="BR189" s="542">
        <f t="shared" si="626"/>
        <v>0</v>
      </c>
      <c r="BT189" s="5"/>
    </row>
    <row r="190" spans="1:72" s="198" customFormat="1" ht="25.5" hidden="1" outlineLevel="2" x14ac:dyDescent="0.25">
      <c r="A190" s="55" t="s">
        <v>1059</v>
      </c>
      <c r="B190" s="209" t="s">
        <v>1369</v>
      </c>
      <c r="C190" s="36" t="s">
        <v>918</v>
      </c>
      <c r="D190" s="13" t="s">
        <v>24</v>
      </c>
      <c r="E190" s="12">
        <f>'06_M.EEE_C.'!E16</f>
        <v>2</v>
      </c>
      <c r="F190" s="137">
        <v>883.72</v>
      </c>
      <c r="G190" s="544">
        <f t="shared" si="627"/>
        <v>1767.44</v>
      </c>
      <c r="H190" s="12"/>
      <c r="I190" s="519">
        <f t="shared" si="604"/>
        <v>0</v>
      </c>
      <c r="J190" s="520">
        <f t="shared" si="628"/>
        <v>0</v>
      </c>
      <c r="K190" s="12"/>
      <c r="L190" s="519">
        <f t="shared" si="605"/>
        <v>0</v>
      </c>
      <c r="M190" s="520">
        <f t="shared" si="629"/>
        <v>0</v>
      </c>
      <c r="N190" s="12"/>
      <c r="O190" s="519">
        <f t="shared" si="606"/>
        <v>0</v>
      </c>
      <c r="P190" s="520">
        <f t="shared" si="630"/>
        <v>0</v>
      </c>
      <c r="Q190" s="12"/>
      <c r="R190" s="519">
        <f t="shared" si="607"/>
        <v>0</v>
      </c>
      <c r="S190" s="520">
        <f t="shared" si="631"/>
        <v>0</v>
      </c>
      <c r="T190" s="12"/>
      <c r="U190" s="519">
        <f t="shared" si="608"/>
        <v>0</v>
      </c>
      <c r="V190" s="520">
        <f t="shared" si="632"/>
        <v>0</v>
      </c>
      <c r="W190" s="12"/>
      <c r="X190" s="519">
        <f t="shared" si="609"/>
        <v>0</v>
      </c>
      <c r="Y190" s="520">
        <f t="shared" si="633"/>
        <v>0</v>
      </c>
      <c r="Z190" s="12"/>
      <c r="AA190" s="519">
        <f t="shared" si="610"/>
        <v>0</v>
      </c>
      <c r="AB190" s="520">
        <f t="shared" si="634"/>
        <v>0</v>
      </c>
      <c r="AC190" s="12"/>
      <c r="AD190" s="519">
        <f t="shared" si="611"/>
        <v>0</v>
      </c>
      <c r="AE190" s="520">
        <f t="shared" si="635"/>
        <v>0</v>
      </c>
      <c r="AF190" s="12">
        <f t="shared" si="636"/>
        <v>2</v>
      </c>
      <c r="AG190" s="519">
        <f t="shared" si="612"/>
        <v>1</v>
      </c>
      <c r="AH190" s="520">
        <f t="shared" si="637"/>
        <v>1767.44</v>
      </c>
      <c r="AI190" s="12"/>
      <c r="AJ190" s="519">
        <f t="shared" si="613"/>
        <v>0</v>
      </c>
      <c r="AK190" s="520">
        <f t="shared" si="638"/>
        <v>0</v>
      </c>
      <c r="AL190" s="12"/>
      <c r="AM190" s="519">
        <f t="shared" si="614"/>
        <v>0</v>
      </c>
      <c r="AN190" s="520">
        <f t="shared" si="639"/>
        <v>0</v>
      </c>
      <c r="AO190" s="12"/>
      <c r="AP190" s="519">
        <f t="shared" si="615"/>
        <v>0</v>
      </c>
      <c r="AQ190" s="520">
        <f t="shared" si="640"/>
        <v>0</v>
      </c>
      <c r="AR190" s="12"/>
      <c r="AS190" s="519">
        <f t="shared" si="616"/>
        <v>0</v>
      </c>
      <c r="AT190" s="520">
        <f t="shared" si="641"/>
        <v>0</v>
      </c>
      <c r="AU190" s="12"/>
      <c r="AV190" s="519">
        <f t="shared" si="617"/>
        <v>0</v>
      </c>
      <c r="AW190" s="520">
        <f t="shared" si="642"/>
        <v>0</v>
      </c>
      <c r="AX190" s="12"/>
      <c r="AY190" s="519">
        <f t="shared" si="618"/>
        <v>0</v>
      </c>
      <c r="AZ190" s="520">
        <f t="shared" si="643"/>
        <v>0</v>
      </c>
      <c r="BA190" s="12"/>
      <c r="BB190" s="519">
        <f t="shared" si="619"/>
        <v>0</v>
      </c>
      <c r="BC190" s="520">
        <f t="shared" si="644"/>
        <v>0</v>
      </c>
      <c r="BD190" s="12"/>
      <c r="BE190" s="519">
        <f t="shared" si="620"/>
        <v>0</v>
      </c>
      <c r="BF190" s="520">
        <f t="shared" si="645"/>
        <v>0</v>
      </c>
      <c r="BG190" s="12"/>
      <c r="BH190" s="519">
        <f t="shared" si="621"/>
        <v>0</v>
      </c>
      <c r="BI190" s="520">
        <f t="shared" si="646"/>
        <v>0</v>
      </c>
      <c r="BJ190" s="12"/>
      <c r="BK190" s="519">
        <f t="shared" si="622"/>
        <v>0</v>
      </c>
      <c r="BL190" s="520">
        <f t="shared" si="647"/>
        <v>0</v>
      </c>
      <c r="BM190" s="12"/>
      <c r="BN190" s="519">
        <f t="shared" si="623"/>
        <v>0</v>
      </c>
      <c r="BO190" s="520">
        <f t="shared" si="648"/>
        <v>0</v>
      </c>
      <c r="BP190" s="490">
        <f t="shared" si="624"/>
        <v>1</v>
      </c>
      <c r="BQ190" s="534">
        <f t="shared" si="625"/>
        <v>1767.44</v>
      </c>
      <c r="BR190" s="542">
        <f t="shared" si="626"/>
        <v>0</v>
      </c>
      <c r="BT190" s="5"/>
    </row>
    <row r="191" spans="1:72" s="198" customFormat="1" ht="25.5" hidden="1" outlineLevel="2" x14ac:dyDescent="0.25">
      <c r="A191" s="55" t="s">
        <v>1060</v>
      </c>
      <c r="B191" s="209" t="s">
        <v>919</v>
      </c>
      <c r="C191" s="36" t="s">
        <v>920</v>
      </c>
      <c r="D191" s="13" t="s">
        <v>24</v>
      </c>
      <c r="E191" s="12">
        <f>'06_M.EEE_C.'!E17</f>
        <v>4</v>
      </c>
      <c r="F191" s="137">
        <v>552.95000000000005</v>
      </c>
      <c r="G191" s="544">
        <f t="shared" si="627"/>
        <v>2211.8000000000002</v>
      </c>
      <c r="H191" s="12"/>
      <c r="I191" s="519">
        <f t="shared" si="604"/>
        <v>0</v>
      </c>
      <c r="J191" s="520">
        <f t="shared" si="628"/>
        <v>0</v>
      </c>
      <c r="K191" s="12"/>
      <c r="L191" s="519">
        <f t="shared" si="605"/>
        <v>0</v>
      </c>
      <c r="M191" s="520">
        <f t="shared" si="629"/>
        <v>0</v>
      </c>
      <c r="N191" s="12"/>
      <c r="O191" s="519">
        <f t="shared" si="606"/>
        <v>0</v>
      </c>
      <c r="P191" s="520">
        <f t="shared" si="630"/>
        <v>0</v>
      </c>
      <c r="Q191" s="12"/>
      <c r="R191" s="519">
        <f t="shared" si="607"/>
        <v>0</v>
      </c>
      <c r="S191" s="520">
        <f t="shared" si="631"/>
        <v>0</v>
      </c>
      <c r="T191" s="12"/>
      <c r="U191" s="519">
        <f t="shared" si="608"/>
        <v>0</v>
      </c>
      <c r="V191" s="520">
        <f t="shared" si="632"/>
        <v>0</v>
      </c>
      <c r="W191" s="12"/>
      <c r="X191" s="519">
        <f t="shared" si="609"/>
        <v>0</v>
      </c>
      <c r="Y191" s="520">
        <f t="shared" si="633"/>
        <v>0</v>
      </c>
      <c r="Z191" s="12"/>
      <c r="AA191" s="519">
        <f t="shared" si="610"/>
        <v>0</v>
      </c>
      <c r="AB191" s="520">
        <f t="shared" si="634"/>
        <v>0</v>
      </c>
      <c r="AC191" s="12"/>
      <c r="AD191" s="519">
        <f t="shared" si="611"/>
        <v>0</v>
      </c>
      <c r="AE191" s="520">
        <f t="shared" si="635"/>
        <v>0</v>
      </c>
      <c r="AF191" s="12">
        <f t="shared" si="636"/>
        <v>4</v>
      </c>
      <c r="AG191" s="519">
        <f t="shared" si="612"/>
        <v>1</v>
      </c>
      <c r="AH191" s="520">
        <f t="shared" si="637"/>
        <v>2211.8000000000002</v>
      </c>
      <c r="AI191" s="12"/>
      <c r="AJ191" s="519">
        <f t="shared" si="613"/>
        <v>0</v>
      </c>
      <c r="AK191" s="520">
        <f t="shared" si="638"/>
        <v>0</v>
      </c>
      <c r="AL191" s="12"/>
      <c r="AM191" s="519">
        <f t="shared" si="614"/>
        <v>0</v>
      </c>
      <c r="AN191" s="520">
        <f t="shared" si="639"/>
        <v>0</v>
      </c>
      <c r="AO191" s="12"/>
      <c r="AP191" s="519">
        <f t="shared" si="615"/>
        <v>0</v>
      </c>
      <c r="AQ191" s="520">
        <f t="shared" si="640"/>
        <v>0</v>
      </c>
      <c r="AR191" s="12"/>
      <c r="AS191" s="519">
        <f t="shared" si="616"/>
        <v>0</v>
      </c>
      <c r="AT191" s="520">
        <f t="shared" si="641"/>
        <v>0</v>
      </c>
      <c r="AU191" s="12"/>
      <c r="AV191" s="519">
        <f t="shared" si="617"/>
        <v>0</v>
      </c>
      <c r="AW191" s="520">
        <f t="shared" si="642"/>
        <v>0</v>
      </c>
      <c r="AX191" s="12"/>
      <c r="AY191" s="519">
        <f t="shared" si="618"/>
        <v>0</v>
      </c>
      <c r="AZ191" s="520">
        <f t="shared" si="643"/>
        <v>0</v>
      </c>
      <c r="BA191" s="12"/>
      <c r="BB191" s="519">
        <f t="shared" si="619"/>
        <v>0</v>
      </c>
      <c r="BC191" s="520">
        <f t="shared" si="644"/>
        <v>0</v>
      </c>
      <c r="BD191" s="12"/>
      <c r="BE191" s="519">
        <f t="shared" si="620"/>
        <v>0</v>
      </c>
      <c r="BF191" s="520">
        <f t="shared" si="645"/>
        <v>0</v>
      </c>
      <c r="BG191" s="12"/>
      <c r="BH191" s="519">
        <f t="shared" si="621"/>
        <v>0</v>
      </c>
      <c r="BI191" s="520">
        <f t="shared" si="646"/>
        <v>0</v>
      </c>
      <c r="BJ191" s="12"/>
      <c r="BK191" s="519">
        <f t="shared" si="622"/>
        <v>0</v>
      </c>
      <c r="BL191" s="520">
        <f t="shared" si="647"/>
        <v>0</v>
      </c>
      <c r="BM191" s="12"/>
      <c r="BN191" s="519">
        <f t="shared" si="623"/>
        <v>0</v>
      </c>
      <c r="BO191" s="520">
        <f t="shared" si="648"/>
        <v>0</v>
      </c>
      <c r="BP191" s="490">
        <f t="shared" si="624"/>
        <v>1</v>
      </c>
      <c r="BQ191" s="534">
        <f t="shared" si="625"/>
        <v>2211.8000000000002</v>
      </c>
      <c r="BR191" s="542">
        <f t="shared" si="626"/>
        <v>0</v>
      </c>
      <c r="BT191" s="5"/>
    </row>
    <row r="192" spans="1:72" s="198" customFormat="1" ht="25.5" hidden="1" outlineLevel="2" x14ac:dyDescent="0.25">
      <c r="A192" s="55" t="s">
        <v>1061</v>
      </c>
      <c r="B192" s="209" t="s">
        <v>721</v>
      </c>
      <c r="C192" s="36" t="s">
        <v>921</v>
      </c>
      <c r="D192" s="13" t="s">
        <v>24</v>
      </c>
      <c r="E192" s="12">
        <f>'06_M.EEE_C.'!E18</f>
        <v>2</v>
      </c>
      <c r="F192" s="137">
        <v>111.76</v>
      </c>
      <c r="G192" s="544">
        <f t="shared" si="627"/>
        <v>223.52</v>
      </c>
      <c r="H192" s="12"/>
      <c r="I192" s="519">
        <f t="shared" si="604"/>
        <v>0</v>
      </c>
      <c r="J192" s="520">
        <f t="shared" si="628"/>
        <v>0</v>
      </c>
      <c r="K192" s="12"/>
      <c r="L192" s="519">
        <f t="shared" si="605"/>
        <v>0</v>
      </c>
      <c r="M192" s="520">
        <f t="shared" si="629"/>
        <v>0</v>
      </c>
      <c r="N192" s="12"/>
      <c r="O192" s="519">
        <f t="shared" si="606"/>
        <v>0</v>
      </c>
      <c r="P192" s="520">
        <f t="shared" si="630"/>
        <v>0</v>
      </c>
      <c r="Q192" s="12"/>
      <c r="R192" s="519">
        <f t="shared" si="607"/>
        <v>0</v>
      </c>
      <c r="S192" s="520">
        <f t="shared" si="631"/>
        <v>0</v>
      </c>
      <c r="T192" s="12"/>
      <c r="U192" s="519">
        <f t="shared" si="608"/>
        <v>0</v>
      </c>
      <c r="V192" s="520">
        <f t="shared" si="632"/>
        <v>0</v>
      </c>
      <c r="W192" s="12"/>
      <c r="X192" s="519">
        <f t="shared" si="609"/>
        <v>0</v>
      </c>
      <c r="Y192" s="520">
        <f t="shared" si="633"/>
        <v>0</v>
      </c>
      <c r="Z192" s="12"/>
      <c r="AA192" s="519">
        <f t="shared" si="610"/>
        <v>0</v>
      </c>
      <c r="AB192" s="520">
        <f t="shared" si="634"/>
        <v>0</v>
      </c>
      <c r="AC192" s="12"/>
      <c r="AD192" s="519">
        <f t="shared" si="611"/>
        <v>0</v>
      </c>
      <c r="AE192" s="520">
        <f t="shared" si="635"/>
        <v>0</v>
      </c>
      <c r="AF192" s="12">
        <f t="shared" si="636"/>
        <v>2</v>
      </c>
      <c r="AG192" s="519">
        <f t="shared" si="612"/>
        <v>1</v>
      </c>
      <c r="AH192" s="520">
        <f t="shared" si="637"/>
        <v>223.52</v>
      </c>
      <c r="AI192" s="12"/>
      <c r="AJ192" s="519">
        <f t="shared" si="613"/>
        <v>0</v>
      </c>
      <c r="AK192" s="520">
        <f t="shared" si="638"/>
        <v>0</v>
      </c>
      <c r="AL192" s="12"/>
      <c r="AM192" s="519">
        <f t="shared" si="614"/>
        <v>0</v>
      </c>
      <c r="AN192" s="520">
        <f t="shared" si="639"/>
        <v>0</v>
      </c>
      <c r="AO192" s="12"/>
      <c r="AP192" s="519">
        <f t="shared" si="615"/>
        <v>0</v>
      </c>
      <c r="AQ192" s="520">
        <f t="shared" si="640"/>
        <v>0</v>
      </c>
      <c r="AR192" s="12"/>
      <c r="AS192" s="519">
        <f t="shared" si="616"/>
        <v>0</v>
      </c>
      <c r="AT192" s="520">
        <f t="shared" si="641"/>
        <v>0</v>
      </c>
      <c r="AU192" s="12"/>
      <c r="AV192" s="519">
        <f t="shared" si="617"/>
        <v>0</v>
      </c>
      <c r="AW192" s="520">
        <f t="shared" si="642"/>
        <v>0</v>
      </c>
      <c r="AX192" s="12"/>
      <c r="AY192" s="519">
        <f t="shared" si="618"/>
        <v>0</v>
      </c>
      <c r="AZ192" s="520">
        <f t="shared" si="643"/>
        <v>0</v>
      </c>
      <c r="BA192" s="12"/>
      <c r="BB192" s="519">
        <f t="shared" si="619"/>
        <v>0</v>
      </c>
      <c r="BC192" s="520">
        <f t="shared" si="644"/>
        <v>0</v>
      </c>
      <c r="BD192" s="12"/>
      <c r="BE192" s="519">
        <f t="shared" si="620"/>
        <v>0</v>
      </c>
      <c r="BF192" s="520">
        <f t="shared" si="645"/>
        <v>0</v>
      </c>
      <c r="BG192" s="12"/>
      <c r="BH192" s="519">
        <f t="shared" si="621"/>
        <v>0</v>
      </c>
      <c r="BI192" s="520">
        <f t="shared" si="646"/>
        <v>0</v>
      </c>
      <c r="BJ192" s="12"/>
      <c r="BK192" s="519">
        <f t="shared" si="622"/>
        <v>0</v>
      </c>
      <c r="BL192" s="520">
        <f t="shared" si="647"/>
        <v>0</v>
      </c>
      <c r="BM192" s="12"/>
      <c r="BN192" s="519">
        <f t="shared" si="623"/>
        <v>0</v>
      </c>
      <c r="BO192" s="520">
        <f t="shared" si="648"/>
        <v>0</v>
      </c>
      <c r="BP192" s="490">
        <f t="shared" si="624"/>
        <v>1</v>
      </c>
      <c r="BQ192" s="534">
        <f t="shared" si="625"/>
        <v>223.52</v>
      </c>
      <c r="BR192" s="542">
        <f t="shared" si="626"/>
        <v>0</v>
      </c>
      <c r="BT192" s="200"/>
    </row>
    <row r="193" spans="1:72" s="198" customFormat="1" ht="12.75" hidden="1" outlineLevel="2" x14ac:dyDescent="0.25">
      <c r="A193" s="55" t="s">
        <v>1062</v>
      </c>
      <c r="B193" s="209" t="s">
        <v>722</v>
      </c>
      <c r="C193" s="36" t="s">
        <v>922</v>
      </c>
      <c r="D193" s="13" t="s">
        <v>24</v>
      </c>
      <c r="E193" s="12">
        <f>'06_M.EEE_C.'!E19</f>
        <v>2</v>
      </c>
      <c r="F193" s="137">
        <v>240.61</v>
      </c>
      <c r="G193" s="544">
        <f t="shared" si="627"/>
        <v>481.22</v>
      </c>
      <c r="H193" s="12"/>
      <c r="I193" s="519">
        <f t="shared" si="604"/>
        <v>0</v>
      </c>
      <c r="J193" s="520">
        <f t="shared" si="628"/>
        <v>0</v>
      </c>
      <c r="K193" s="12"/>
      <c r="L193" s="519">
        <f t="shared" si="605"/>
        <v>0</v>
      </c>
      <c r="M193" s="520">
        <f t="shared" si="629"/>
        <v>0</v>
      </c>
      <c r="N193" s="12"/>
      <c r="O193" s="519">
        <f t="shared" si="606"/>
        <v>0</v>
      </c>
      <c r="P193" s="520">
        <f t="shared" si="630"/>
        <v>0</v>
      </c>
      <c r="Q193" s="12"/>
      <c r="R193" s="519">
        <f t="shared" si="607"/>
        <v>0</v>
      </c>
      <c r="S193" s="520">
        <f t="shared" si="631"/>
        <v>0</v>
      </c>
      <c r="T193" s="12"/>
      <c r="U193" s="519">
        <f t="shared" si="608"/>
        <v>0</v>
      </c>
      <c r="V193" s="520">
        <f t="shared" si="632"/>
        <v>0</v>
      </c>
      <c r="W193" s="12"/>
      <c r="X193" s="519">
        <f t="shared" si="609"/>
        <v>0</v>
      </c>
      <c r="Y193" s="520">
        <f t="shared" si="633"/>
        <v>0</v>
      </c>
      <c r="Z193" s="12"/>
      <c r="AA193" s="519">
        <f t="shared" si="610"/>
        <v>0</v>
      </c>
      <c r="AB193" s="520">
        <f t="shared" si="634"/>
        <v>0</v>
      </c>
      <c r="AC193" s="12"/>
      <c r="AD193" s="519">
        <f t="shared" si="611"/>
        <v>0</v>
      </c>
      <c r="AE193" s="520">
        <f t="shared" si="635"/>
        <v>0</v>
      </c>
      <c r="AF193" s="12">
        <f t="shared" si="636"/>
        <v>2</v>
      </c>
      <c r="AG193" s="519">
        <f t="shared" si="612"/>
        <v>1</v>
      </c>
      <c r="AH193" s="520">
        <f t="shared" si="637"/>
        <v>481.22</v>
      </c>
      <c r="AI193" s="12"/>
      <c r="AJ193" s="519">
        <f t="shared" si="613"/>
        <v>0</v>
      </c>
      <c r="AK193" s="520">
        <f t="shared" si="638"/>
        <v>0</v>
      </c>
      <c r="AL193" s="12"/>
      <c r="AM193" s="519">
        <f t="shared" si="614"/>
        <v>0</v>
      </c>
      <c r="AN193" s="520">
        <f t="shared" si="639"/>
        <v>0</v>
      </c>
      <c r="AO193" s="12"/>
      <c r="AP193" s="519">
        <f t="shared" si="615"/>
        <v>0</v>
      </c>
      <c r="AQ193" s="520">
        <f t="shared" si="640"/>
        <v>0</v>
      </c>
      <c r="AR193" s="12"/>
      <c r="AS193" s="519">
        <f t="shared" si="616"/>
        <v>0</v>
      </c>
      <c r="AT193" s="520">
        <f t="shared" si="641"/>
        <v>0</v>
      </c>
      <c r="AU193" s="12"/>
      <c r="AV193" s="519">
        <f t="shared" si="617"/>
        <v>0</v>
      </c>
      <c r="AW193" s="520">
        <f t="shared" si="642"/>
        <v>0</v>
      </c>
      <c r="AX193" s="12"/>
      <c r="AY193" s="519">
        <f t="shared" si="618"/>
        <v>0</v>
      </c>
      <c r="AZ193" s="520">
        <f t="shared" si="643"/>
        <v>0</v>
      </c>
      <c r="BA193" s="12"/>
      <c r="BB193" s="519">
        <f t="shared" si="619"/>
        <v>0</v>
      </c>
      <c r="BC193" s="520">
        <f t="shared" si="644"/>
        <v>0</v>
      </c>
      <c r="BD193" s="12"/>
      <c r="BE193" s="519">
        <f t="shared" si="620"/>
        <v>0</v>
      </c>
      <c r="BF193" s="520">
        <f t="shared" si="645"/>
        <v>0</v>
      </c>
      <c r="BG193" s="12"/>
      <c r="BH193" s="519">
        <f t="shared" si="621"/>
        <v>0</v>
      </c>
      <c r="BI193" s="520">
        <f t="shared" si="646"/>
        <v>0</v>
      </c>
      <c r="BJ193" s="12"/>
      <c r="BK193" s="519">
        <f t="shared" si="622"/>
        <v>0</v>
      </c>
      <c r="BL193" s="520">
        <f t="shared" si="647"/>
        <v>0</v>
      </c>
      <c r="BM193" s="12"/>
      <c r="BN193" s="519">
        <f t="shared" si="623"/>
        <v>0</v>
      </c>
      <c r="BO193" s="520">
        <f t="shared" si="648"/>
        <v>0</v>
      </c>
      <c r="BP193" s="490">
        <f t="shared" si="624"/>
        <v>1</v>
      </c>
      <c r="BQ193" s="534">
        <f t="shared" si="625"/>
        <v>481.22</v>
      </c>
      <c r="BR193" s="542">
        <f t="shared" si="626"/>
        <v>0</v>
      </c>
      <c r="BT193" s="200"/>
    </row>
    <row r="194" spans="1:72" s="198" customFormat="1" ht="12.75" hidden="1" outlineLevel="2" x14ac:dyDescent="0.25">
      <c r="A194" s="55" t="s">
        <v>1063</v>
      </c>
      <c r="B194" s="209" t="s">
        <v>723</v>
      </c>
      <c r="C194" s="36" t="s">
        <v>923</v>
      </c>
      <c r="D194" s="13" t="s">
        <v>24</v>
      </c>
      <c r="E194" s="12">
        <f>'06_M.EEE_C.'!E20</f>
        <v>1</v>
      </c>
      <c r="F194" s="137">
        <v>35.369999999999997</v>
      </c>
      <c r="G194" s="544">
        <f t="shared" si="627"/>
        <v>35.369999999999997</v>
      </c>
      <c r="H194" s="12"/>
      <c r="I194" s="519">
        <f t="shared" si="604"/>
        <v>0</v>
      </c>
      <c r="J194" s="520">
        <f t="shared" si="628"/>
        <v>0</v>
      </c>
      <c r="K194" s="12"/>
      <c r="L194" s="519">
        <f t="shared" si="605"/>
        <v>0</v>
      </c>
      <c r="M194" s="520">
        <f t="shared" si="629"/>
        <v>0</v>
      </c>
      <c r="N194" s="12"/>
      <c r="O194" s="519">
        <f t="shared" si="606"/>
        <v>0</v>
      </c>
      <c r="P194" s="520">
        <f t="shared" si="630"/>
        <v>0</v>
      </c>
      <c r="Q194" s="12"/>
      <c r="R194" s="519">
        <f t="shared" si="607"/>
        <v>0</v>
      </c>
      <c r="S194" s="520">
        <f t="shared" si="631"/>
        <v>0</v>
      </c>
      <c r="T194" s="12"/>
      <c r="U194" s="519">
        <f t="shared" si="608"/>
        <v>0</v>
      </c>
      <c r="V194" s="520">
        <f t="shared" si="632"/>
        <v>0</v>
      </c>
      <c r="W194" s="12"/>
      <c r="X194" s="519">
        <f t="shared" si="609"/>
        <v>0</v>
      </c>
      <c r="Y194" s="520">
        <f t="shared" si="633"/>
        <v>0</v>
      </c>
      <c r="Z194" s="12"/>
      <c r="AA194" s="519">
        <f t="shared" si="610"/>
        <v>0</v>
      </c>
      <c r="AB194" s="520">
        <f t="shared" si="634"/>
        <v>0</v>
      </c>
      <c r="AC194" s="12"/>
      <c r="AD194" s="519">
        <f t="shared" si="611"/>
        <v>0</v>
      </c>
      <c r="AE194" s="520">
        <f t="shared" si="635"/>
        <v>0</v>
      </c>
      <c r="AF194" s="12">
        <f t="shared" si="636"/>
        <v>1</v>
      </c>
      <c r="AG194" s="519">
        <f t="shared" si="612"/>
        <v>1</v>
      </c>
      <c r="AH194" s="520">
        <f t="shared" si="637"/>
        <v>35.369999999999997</v>
      </c>
      <c r="AI194" s="12"/>
      <c r="AJ194" s="519">
        <f t="shared" si="613"/>
        <v>0</v>
      </c>
      <c r="AK194" s="520">
        <f t="shared" si="638"/>
        <v>0</v>
      </c>
      <c r="AL194" s="12"/>
      <c r="AM194" s="519">
        <f t="shared" si="614"/>
        <v>0</v>
      </c>
      <c r="AN194" s="520">
        <f t="shared" si="639"/>
        <v>0</v>
      </c>
      <c r="AO194" s="12"/>
      <c r="AP194" s="519">
        <f t="shared" si="615"/>
        <v>0</v>
      </c>
      <c r="AQ194" s="520">
        <f t="shared" si="640"/>
        <v>0</v>
      </c>
      <c r="AR194" s="12"/>
      <c r="AS194" s="519">
        <f t="shared" si="616"/>
        <v>0</v>
      </c>
      <c r="AT194" s="520">
        <f t="shared" si="641"/>
        <v>0</v>
      </c>
      <c r="AU194" s="12"/>
      <c r="AV194" s="519">
        <f t="shared" si="617"/>
        <v>0</v>
      </c>
      <c r="AW194" s="520">
        <f t="shared" si="642"/>
        <v>0</v>
      </c>
      <c r="AX194" s="12"/>
      <c r="AY194" s="519">
        <f t="shared" si="618"/>
        <v>0</v>
      </c>
      <c r="AZ194" s="520">
        <f t="shared" si="643"/>
        <v>0</v>
      </c>
      <c r="BA194" s="12"/>
      <c r="BB194" s="519">
        <f t="shared" si="619"/>
        <v>0</v>
      </c>
      <c r="BC194" s="520">
        <f t="shared" si="644"/>
        <v>0</v>
      </c>
      <c r="BD194" s="12"/>
      <c r="BE194" s="519">
        <f t="shared" si="620"/>
        <v>0</v>
      </c>
      <c r="BF194" s="520">
        <f t="shared" si="645"/>
        <v>0</v>
      </c>
      <c r="BG194" s="12"/>
      <c r="BH194" s="519">
        <f t="shared" si="621"/>
        <v>0</v>
      </c>
      <c r="BI194" s="520">
        <f t="shared" si="646"/>
        <v>0</v>
      </c>
      <c r="BJ194" s="12"/>
      <c r="BK194" s="519">
        <f t="shared" si="622"/>
        <v>0</v>
      </c>
      <c r="BL194" s="520">
        <f t="shared" si="647"/>
        <v>0</v>
      </c>
      <c r="BM194" s="12"/>
      <c r="BN194" s="519">
        <f t="shared" si="623"/>
        <v>0</v>
      </c>
      <c r="BO194" s="520">
        <f t="shared" si="648"/>
        <v>0</v>
      </c>
      <c r="BP194" s="490">
        <f t="shared" si="624"/>
        <v>1</v>
      </c>
      <c r="BQ194" s="534">
        <f t="shared" si="625"/>
        <v>35.369999999999997</v>
      </c>
      <c r="BR194" s="542">
        <f t="shared" si="626"/>
        <v>0</v>
      </c>
      <c r="BT194" s="200"/>
    </row>
    <row r="195" spans="1:72" s="198" customFormat="1" ht="25.5" hidden="1" outlineLevel="2" x14ac:dyDescent="0.25">
      <c r="A195" s="55" t="s">
        <v>1064</v>
      </c>
      <c r="B195" s="209" t="s">
        <v>924</v>
      </c>
      <c r="C195" s="36" t="s">
        <v>925</v>
      </c>
      <c r="D195" s="13" t="s">
        <v>24</v>
      </c>
      <c r="E195" s="12">
        <f>'06_M.EEE_C.'!E21</f>
        <v>2</v>
      </c>
      <c r="F195" s="137">
        <v>65.14</v>
      </c>
      <c r="G195" s="544">
        <f t="shared" si="627"/>
        <v>130.28</v>
      </c>
      <c r="H195" s="12"/>
      <c r="I195" s="519">
        <f t="shared" si="604"/>
        <v>0</v>
      </c>
      <c r="J195" s="520">
        <f t="shared" si="628"/>
        <v>0</v>
      </c>
      <c r="K195" s="12"/>
      <c r="L195" s="519">
        <f t="shared" si="605"/>
        <v>0</v>
      </c>
      <c r="M195" s="520">
        <f t="shared" si="629"/>
        <v>0</v>
      </c>
      <c r="N195" s="12"/>
      <c r="O195" s="519">
        <f t="shared" si="606"/>
        <v>0</v>
      </c>
      <c r="P195" s="520">
        <f t="shared" si="630"/>
        <v>0</v>
      </c>
      <c r="Q195" s="12"/>
      <c r="R195" s="519">
        <f t="shared" si="607"/>
        <v>0</v>
      </c>
      <c r="S195" s="520">
        <f t="shared" si="631"/>
        <v>0</v>
      </c>
      <c r="T195" s="12"/>
      <c r="U195" s="519">
        <f t="shared" si="608"/>
        <v>0</v>
      </c>
      <c r="V195" s="520">
        <f t="shared" si="632"/>
        <v>0</v>
      </c>
      <c r="W195" s="12"/>
      <c r="X195" s="519">
        <f t="shared" si="609"/>
        <v>0</v>
      </c>
      <c r="Y195" s="520">
        <f t="shared" si="633"/>
        <v>0</v>
      </c>
      <c r="Z195" s="12"/>
      <c r="AA195" s="519">
        <f t="shared" si="610"/>
        <v>0</v>
      </c>
      <c r="AB195" s="520">
        <f t="shared" si="634"/>
        <v>0</v>
      </c>
      <c r="AC195" s="12"/>
      <c r="AD195" s="519">
        <f t="shared" si="611"/>
        <v>0</v>
      </c>
      <c r="AE195" s="520">
        <f t="shared" si="635"/>
        <v>0</v>
      </c>
      <c r="AF195" s="12">
        <f t="shared" si="636"/>
        <v>2</v>
      </c>
      <c r="AG195" s="519">
        <f t="shared" si="612"/>
        <v>1</v>
      </c>
      <c r="AH195" s="520">
        <f t="shared" si="637"/>
        <v>130.28</v>
      </c>
      <c r="AI195" s="12"/>
      <c r="AJ195" s="519">
        <f t="shared" si="613"/>
        <v>0</v>
      </c>
      <c r="AK195" s="520">
        <f t="shared" si="638"/>
        <v>0</v>
      </c>
      <c r="AL195" s="12"/>
      <c r="AM195" s="519">
        <f t="shared" si="614"/>
        <v>0</v>
      </c>
      <c r="AN195" s="520">
        <f t="shared" si="639"/>
        <v>0</v>
      </c>
      <c r="AO195" s="12"/>
      <c r="AP195" s="519">
        <f t="shared" si="615"/>
        <v>0</v>
      </c>
      <c r="AQ195" s="520">
        <f t="shared" si="640"/>
        <v>0</v>
      </c>
      <c r="AR195" s="12"/>
      <c r="AS195" s="519">
        <f t="shared" si="616"/>
        <v>0</v>
      </c>
      <c r="AT195" s="520">
        <f t="shared" si="641"/>
        <v>0</v>
      </c>
      <c r="AU195" s="12"/>
      <c r="AV195" s="519">
        <f t="shared" si="617"/>
        <v>0</v>
      </c>
      <c r="AW195" s="520">
        <f t="shared" si="642"/>
        <v>0</v>
      </c>
      <c r="AX195" s="12"/>
      <c r="AY195" s="519">
        <f t="shared" si="618"/>
        <v>0</v>
      </c>
      <c r="AZ195" s="520">
        <f t="shared" si="643"/>
        <v>0</v>
      </c>
      <c r="BA195" s="12"/>
      <c r="BB195" s="519">
        <f t="shared" si="619"/>
        <v>0</v>
      </c>
      <c r="BC195" s="520">
        <f t="shared" si="644"/>
        <v>0</v>
      </c>
      <c r="BD195" s="12"/>
      <c r="BE195" s="519">
        <f t="shared" si="620"/>
        <v>0</v>
      </c>
      <c r="BF195" s="520">
        <f t="shared" si="645"/>
        <v>0</v>
      </c>
      <c r="BG195" s="12"/>
      <c r="BH195" s="519">
        <f t="shared" si="621"/>
        <v>0</v>
      </c>
      <c r="BI195" s="520">
        <f t="shared" si="646"/>
        <v>0</v>
      </c>
      <c r="BJ195" s="12"/>
      <c r="BK195" s="519">
        <f t="shared" si="622"/>
        <v>0</v>
      </c>
      <c r="BL195" s="520">
        <f t="shared" si="647"/>
        <v>0</v>
      </c>
      <c r="BM195" s="12"/>
      <c r="BN195" s="519">
        <f t="shared" si="623"/>
        <v>0</v>
      </c>
      <c r="BO195" s="520">
        <f t="shared" si="648"/>
        <v>0</v>
      </c>
      <c r="BP195" s="490">
        <f t="shared" si="624"/>
        <v>1</v>
      </c>
      <c r="BQ195" s="534">
        <f t="shared" si="625"/>
        <v>130.28</v>
      </c>
      <c r="BR195" s="542">
        <f t="shared" si="626"/>
        <v>0</v>
      </c>
      <c r="BT195" s="200"/>
    </row>
    <row r="196" spans="1:72" s="198" customFormat="1" ht="25.5" hidden="1" outlineLevel="2" x14ac:dyDescent="0.25">
      <c r="A196" s="55" t="s">
        <v>1065</v>
      </c>
      <c r="B196" s="209" t="s">
        <v>725</v>
      </c>
      <c r="C196" s="36" t="s">
        <v>926</v>
      </c>
      <c r="D196" s="13" t="s">
        <v>24</v>
      </c>
      <c r="E196" s="12">
        <f>'06_M.EEE_C.'!E22</f>
        <v>1</v>
      </c>
      <c r="F196" s="137">
        <v>1528.83</v>
      </c>
      <c r="G196" s="544">
        <f t="shared" si="627"/>
        <v>1528.83</v>
      </c>
      <c r="H196" s="12"/>
      <c r="I196" s="519">
        <f t="shared" si="604"/>
        <v>0</v>
      </c>
      <c r="J196" s="520">
        <f t="shared" si="628"/>
        <v>0</v>
      </c>
      <c r="K196" s="12"/>
      <c r="L196" s="519">
        <f t="shared" si="605"/>
        <v>0</v>
      </c>
      <c r="M196" s="520">
        <f t="shared" si="629"/>
        <v>0</v>
      </c>
      <c r="N196" s="12"/>
      <c r="O196" s="519">
        <f t="shared" si="606"/>
        <v>0</v>
      </c>
      <c r="P196" s="520">
        <f t="shared" si="630"/>
        <v>0</v>
      </c>
      <c r="Q196" s="12"/>
      <c r="R196" s="519">
        <f t="shared" si="607"/>
        <v>0</v>
      </c>
      <c r="S196" s="520">
        <f t="shared" si="631"/>
        <v>0</v>
      </c>
      <c r="T196" s="12"/>
      <c r="U196" s="519">
        <f t="shared" si="608"/>
        <v>0</v>
      </c>
      <c r="V196" s="520">
        <f t="shared" si="632"/>
        <v>0</v>
      </c>
      <c r="W196" s="12"/>
      <c r="X196" s="519">
        <f t="shared" si="609"/>
        <v>0</v>
      </c>
      <c r="Y196" s="520">
        <f t="shared" si="633"/>
        <v>0</v>
      </c>
      <c r="Z196" s="12"/>
      <c r="AA196" s="519">
        <f t="shared" si="610"/>
        <v>0</v>
      </c>
      <c r="AB196" s="520">
        <f t="shared" si="634"/>
        <v>0</v>
      </c>
      <c r="AC196" s="12"/>
      <c r="AD196" s="519">
        <f t="shared" si="611"/>
        <v>0</v>
      </c>
      <c r="AE196" s="520">
        <f t="shared" si="635"/>
        <v>0</v>
      </c>
      <c r="AF196" s="12">
        <f t="shared" si="636"/>
        <v>1</v>
      </c>
      <c r="AG196" s="519">
        <f t="shared" si="612"/>
        <v>1</v>
      </c>
      <c r="AH196" s="520">
        <f t="shared" si="637"/>
        <v>1528.83</v>
      </c>
      <c r="AI196" s="12"/>
      <c r="AJ196" s="519">
        <f t="shared" si="613"/>
        <v>0</v>
      </c>
      <c r="AK196" s="520">
        <f t="shared" si="638"/>
        <v>0</v>
      </c>
      <c r="AL196" s="12"/>
      <c r="AM196" s="519">
        <f t="shared" si="614"/>
        <v>0</v>
      </c>
      <c r="AN196" s="520">
        <f t="shared" si="639"/>
        <v>0</v>
      </c>
      <c r="AO196" s="12"/>
      <c r="AP196" s="519">
        <f t="shared" si="615"/>
        <v>0</v>
      </c>
      <c r="AQ196" s="520">
        <f t="shared" si="640"/>
        <v>0</v>
      </c>
      <c r="AR196" s="12"/>
      <c r="AS196" s="519">
        <f t="shared" si="616"/>
        <v>0</v>
      </c>
      <c r="AT196" s="520">
        <f t="shared" si="641"/>
        <v>0</v>
      </c>
      <c r="AU196" s="12"/>
      <c r="AV196" s="519">
        <f t="shared" si="617"/>
        <v>0</v>
      </c>
      <c r="AW196" s="520">
        <f t="shared" si="642"/>
        <v>0</v>
      </c>
      <c r="AX196" s="12"/>
      <c r="AY196" s="519">
        <f t="shared" si="618"/>
        <v>0</v>
      </c>
      <c r="AZ196" s="520">
        <f t="shared" si="643"/>
        <v>0</v>
      </c>
      <c r="BA196" s="12"/>
      <c r="BB196" s="519">
        <f t="shared" si="619"/>
        <v>0</v>
      </c>
      <c r="BC196" s="520">
        <f t="shared" si="644"/>
        <v>0</v>
      </c>
      <c r="BD196" s="12"/>
      <c r="BE196" s="519">
        <f t="shared" si="620"/>
        <v>0</v>
      </c>
      <c r="BF196" s="520">
        <f t="shared" si="645"/>
        <v>0</v>
      </c>
      <c r="BG196" s="12"/>
      <c r="BH196" s="519">
        <f t="shared" si="621"/>
        <v>0</v>
      </c>
      <c r="BI196" s="520">
        <f t="shared" si="646"/>
        <v>0</v>
      </c>
      <c r="BJ196" s="12"/>
      <c r="BK196" s="519">
        <f t="shared" si="622"/>
        <v>0</v>
      </c>
      <c r="BL196" s="520">
        <f t="shared" si="647"/>
        <v>0</v>
      </c>
      <c r="BM196" s="12"/>
      <c r="BN196" s="519">
        <f t="shared" si="623"/>
        <v>0</v>
      </c>
      <c r="BO196" s="520">
        <f t="shared" si="648"/>
        <v>0</v>
      </c>
      <c r="BP196" s="490">
        <f t="shared" si="624"/>
        <v>1</v>
      </c>
      <c r="BQ196" s="534">
        <f t="shared" si="625"/>
        <v>1528.83</v>
      </c>
      <c r="BR196" s="542">
        <f t="shared" si="626"/>
        <v>0</v>
      </c>
      <c r="BT196" s="5"/>
    </row>
    <row r="197" spans="1:72" s="198" customFormat="1" ht="25.5" hidden="1" outlineLevel="2" x14ac:dyDescent="0.25">
      <c r="A197" s="55" t="s">
        <v>1066</v>
      </c>
      <c r="B197" s="209" t="s">
        <v>927</v>
      </c>
      <c r="C197" s="36" t="s">
        <v>928</v>
      </c>
      <c r="D197" s="13" t="s">
        <v>24</v>
      </c>
      <c r="E197" s="12">
        <f>'06_M.EEE_C.'!E23</f>
        <v>1</v>
      </c>
      <c r="F197" s="137">
        <v>1428.82</v>
      </c>
      <c r="G197" s="544">
        <f t="shared" si="627"/>
        <v>1428.82</v>
      </c>
      <c r="H197" s="12"/>
      <c r="I197" s="519">
        <f t="shared" si="604"/>
        <v>0</v>
      </c>
      <c r="J197" s="520">
        <f t="shared" si="628"/>
        <v>0</v>
      </c>
      <c r="K197" s="12"/>
      <c r="L197" s="519">
        <f t="shared" si="605"/>
        <v>0</v>
      </c>
      <c r="M197" s="520">
        <f t="shared" si="629"/>
        <v>0</v>
      </c>
      <c r="N197" s="12"/>
      <c r="O197" s="519">
        <f t="shared" si="606"/>
        <v>0</v>
      </c>
      <c r="P197" s="520">
        <f t="shared" si="630"/>
        <v>0</v>
      </c>
      <c r="Q197" s="12"/>
      <c r="R197" s="519">
        <f t="shared" si="607"/>
        <v>0</v>
      </c>
      <c r="S197" s="520">
        <f t="shared" si="631"/>
        <v>0</v>
      </c>
      <c r="T197" s="12"/>
      <c r="U197" s="519">
        <f t="shared" si="608"/>
        <v>0</v>
      </c>
      <c r="V197" s="520">
        <f t="shared" si="632"/>
        <v>0</v>
      </c>
      <c r="W197" s="12"/>
      <c r="X197" s="519">
        <f t="shared" si="609"/>
        <v>0</v>
      </c>
      <c r="Y197" s="520">
        <f t="shared" si="633"/>
        <v>0</v>
      </c>
      <c r="Z197" s="12"/>
      <c r="AA197" s="519">
        <f t="shared" si="610"/>
        <v>0</v>
      </c>
      <c r="AB197" s="520">
        <f t="shared" si="634"/>
        <v>0</v>
      </c>
      <c r="AC197" s="12"/>
      <c r="AD197" s="519">
        <f t="shared" si="611"/>
        <v>0</v>
      </c>
      <c r="AE197" s="520">
        <f t="shared" si="635"/>
        <v>0</v>
      </c>
      <c r="AF197" s="12">
        <f t="shared" si="636"/>
        <v>1</v>
      </c>
      <c r="AG197" s="519">
        <f t="shared" si="612"/>
        <v>1</v>
      </c>
      <c r="AH197" s="520">
        <f t="shared" si="637"/>
        <v>1428.82</v>
      </c>
      <c r="AI197" s="12"/>
      <c r="AJ197" s="519">
        <f t="shared" si="613"/>
        <v>0</v>
      </c>
      <c r="AK197" s="520">
        <f t="shared" si="638"/>
        <v>0</v>
      </c>
      <c r="AL197" s="12"/>
      <c r="AM197" s="519">
        <f t="shared" si="614"/>
        <v>0</v>
      </c>
      <c r="AN197" s="520">
        <f t="shared" si="639"/>
        <v>0</v>
      </c>
      <c r="AO197" s="12"/>
      <c r="AP197" s="519">
        <f t="shared" si="615"/>
        <v>0</v>
      </c>
      <c r="AQ197" s="520">
        <f t="shared" si="640"/>
        <v>0</v>
      </c>
      <c r="AR197" s="12"/>
      <c r="AS197" s="519">
        <f t="shared" si="616"/>
        <v>0</v>
      </c>
      <c r="AT197" s="520">
        <f t="shared" si="641"/>
        <v>0</v>
      </c>
      <c r="AU197" s="12"/>
      <c r="AV197" s="519">
        <f t="shared" si="617"/>
        <v>0</v>
      </c>
      <c r="AW197" s="520">
        <f t="shared" si="642"/>
        <v>0</v>
      </c>
      <c r="AX197" s="12"/>
      <c r="AY197" s="519">
        <f t="shared" si="618"/>
        <v>0</v>
      </c>
      <c r="AZ197" s="520">
        <f t="shared" si="643"/>
        <v>0</v>
      </c>
      <c r="BA197" s="12"/>
      <c r="BB197" s="519">
        <f t="shared" si="619"/>
        <v>0</v>
      </c>
      <c r="BC197" s="520">
        <f t="shared" si="644"/>
        <v>0</v>
      </c>
      <c r="BD197" s="12"/>
      <c r="BE197" s="519">
        <f t="shared" si="620"/>
        <v>0</v>
      </c>
      <c r="BF197" s="520">
        <f t="shared" si="645"/>
        <v>0</v>
      </c>
      <c r="BG197" s="12"/>
      <c r="BH197" s="519">
        <f t="shared" si="621"/>
        <v>0</v>
      </c>
      <c r="BI197" s="520">
        <f t="shared" si="646"/>
        <v>0</v>
      </c>
      <c r="BJ197" s="12"/>
      <c r="BK197" s="519">
        <f t="shared" si="622"/>
        <v>0</v>
      </c>
      <c r="BL197" s="520">
        <f t="shared" si="647"/>
        <v>0</v>
      </c>
      <c r="BM197" s="12"/>
      <c r="BN197" s="519">
        <f t="shared" si="623"/>
        <v>0</v>
      </c>
      <c r="BO197" s="520">
        <f t="shared" si="648"/>
        <v>0</v>
      </c>
      <c r="BP197" s="490">
        <f t="shared" si="624"/>
        <v>1</v>
      </c>
      <c r="BQ197" s="534">
        <f t="shared" si="625"/>
        <v>1428.82</v>
      </c>
      <c r="BR197" s="542">
        <f t="shared" si="626"/>
        <v>0</v>
      </c>
      <c r="BT197" s="5"/>
    </row>
    <row r="198" spans="1:72" s="198" customFormat="1" ht="25.5" hidden="1" outlineLevel="2" x14ac:dyDescent="0.25">
      <c r="A198" s="55" t="s">
        <v>1067</v>
      </c>
      <c r="B198" s="209" t="s">
        <v>726</v>
      </c>
      <c r="C198" s="36" t="s">
        <v>929</v>
      </c>
      <c r="D198" s="13" t="s">
        <v>24</v>
      </c>
      <c r="E198" s="12">
        <f>'06_M.EEE_C.'!E24</f>
        <v>1</v>
      </c>
      <c r="F198" s="137">
        <v>473.82</v>
      </c>
      <c r="G198" s="544">
        <f t="shared" si="627"/>
        <v>473.82</v>
      </c>
      <c r="H198" s="12"/>
      <c r="I198" s="519">
        <f t="shared" si="604"/>
        <v>0</v>
      </c>
      <c r="J198" s="520">
        <f t="shared" si="628"/>
        <v>0</v>
      </c>
      <c r="K198" s="12"/>
      <c r="L198" s="519">
        <f t="shared" si="605"/>
        <v>0</v>
      </c>
      <c r="M198" s="520">
        <f t="shared" si="629"/>
        <v>0</v>
      </c>
      <c r="N198" s="12"/>
      <c r="O198" s="519">
        <f t="shared" si="606"/>
        <v>0</v>
      </c>
      <c r="P198" s="520">
        <f t="shared" si="630"/>
        <v>0</v>
      </c>
      <c r="Q198" s="12"/>
      <c r="R198" s="519">
        <f t="shared" si="607"/>
        <v>0</v>
      </c>
      <c r="S198" s="520">
        <f t="shared" si="631"/>
        <v>0</v>
      </c>
      <c r="T198" s="12"/>
      <c r="U198" s="519">
        <f t="shared" si="608"/>
        <v>0</v>
      </c>
      <c r="V198" s="520">
        <f t="shared" si="632"/>
        <v>0</v>
      </c>
      <c r="W198" s="12"/>
      <c r="X198" s="519">
        <f t="shared" si="609"/>
        <v>0</v>
      </c>
      <c r="Y198" s="520">
        <f t="shared" si="633"/>
        <v>0</v>
      </c>
      <c r="Z198" s="12"/>
      <c r="AA198" s="519">
        <f t="shared" si="610"/>
        <v>0</v>
      </c>
      <c r="AB198" s="520">
        <f t="shared" si="634"/>
        <v>0</v>
      </c>
      <c r="AC198" s="12"/>
      <c r="AD198" s="519">
        <f t="shared" si="611"/>
        <v>0</v>
      </c>
      <c r="AE198" s="520">
        <f t="shared" si="635"/>
        <v>0</v>
      </c>
      <c r="AF198" s="12">
        <f t="shared" si="636"/>
        <v>1</v>
      </c>
      <c r="AG198" s="519">
        <f t="shared" si="612"/>
        <v>1</v>
      </c>
      <c r="AH198" s="520">
        <f t="shared" si="637"/>
        <v>473.82</v>
      </c>
      <c r="AI198" s="12"/>
      <c r="AJ198" s="519">
        <f t="shared" si="613"/>
        <v>0</v>
      </c>
      <c r="AK198" s="520">
        <f t="shared" si="638"/>
        <v>0</v>
      </c>
      <c r="AL198" s="12"/>
      <c r="AM198" s="519">
        <f t="shared" si="614"/>
        <v>0</v>
      </c>
      <c r="AN198" s="520">
        <f t="shared" si="639"/>
        <v>0</v>
      </c>
      <c r="AO198" s="12"/>
      <c r="AP198" s="519">
        <f t="shared" si="615"/>
        <v>0</v>
      </c>
      <c r="AQ198" s="520">
        <f t="shared" si="640"/>
        <v>0</v>
      </c>
      <c r="AR198" s="12"/>
      <c r="AS198" s="519">
        <f t="shared" si="616"/>
        <v>0</v>
      </c>
      <c r="AT198" s="520">
        <f t="shared" si="641"/>
        <v>0</v>
      </c>
      <c r="AU198" s="12"/>
      <c r="AV198" s="519">
        <f t="shared" si="617"/>
        <v>0</v>
      </c>
      <c r="AW198" s="520">
        <f t="shared" si="642"/>
        <v>0</v>
      </c>
      <c r="AX198" s="12"/>
      <c r="AY198" s="519">
        <f t="shared" si="618"/>
        <v>0</v>
      </c>
      <c r="AZ198" s="520">
        <f t="shared" si="643"/>
        <v>0</v>
      </c>
      <c r="BA198" s="12"/>
      <c r="BB198" s="519">
        <f t="shared" si="619"/>
        <v>0</v>
      </c>
      <c r="BC198" s="520">
        <f t="shared" si="644"/>
        <v>0</v>
      </c>
      <c r="BD198" s="12"/>
      <c r="BE198" s="519">
        <f t="shared" si="620"/>
        <v>0</v>
      </c>
      <c r="BF198" s="520">
        <f t="shared" si="645"/>
        <v>0</v>
      </c>
      <c r="BG198" s="12"/>
      <c r="BH198" s="519">
        <f t="shared" si="621"/>
        <v>0</v>
      </c>
      <c r="BI198" s="520">
        <f t="shared" si="646"/>
        <v>0</v>
      </c>
      <c r="BJ198" s="12"/>
      <c r="BK198" s="519">
        <f t="shared" si="622"/>
        <v>0</v>
      </c>
      <c r="BL198" s="520">
        <f t="shared" si="647"/>
        <v>0</v>
      </c>
      <c r="BM198" s="12"/>
      <c r="BN198" s="519">
        <f t="shared" si="623"/>
        <v>0</v>
      </c>
      <c r="BO198" s="520">
        <f t="shared" si="648"/>
        <v>0</v>
      </c>
      <c r="BP198" s="490">
        <f t="shared" si="624"/>
        <v>1</v>
      </c>
      <c r="BQ198" s="534">
        <f t="shared" si="625"/>
        <v>473.82</v>
      </c>
      <c r="BR198" s="542">
        <f t="shared" si="626"/>
        <v>0</v>
      </c>
      <c r="BT198" s="5"/>
    </row>
    <row r="199" spans="1:72" s="198" customFormat="1" ht="25.5" hidden="1" outlineLevel="2" x14ac:dyDescent="0.25">
      <c r="A199" s="55" t="s">
        <v>1068</v>
      </c>
      <c r="B199" s="209" t="s">
        <v>930</v>
      </c>
      <c r="C199" s="36" t="s">
        <v>931</v>
      </c>
      <c r="D199" s="13" t="s">
        <v>24</v>
      </c>
      <c r="E199" s="12">
        <f>'06_M.EEE_C.'!E25</f>
        <v>1</v>
      </c>
      <c r="F199" s="137">
        <v>365.6</v>
      </c>
      <c r="G199" s="544">
        <f t="shared" si="627"/>
        <v>365.6</v>
      </c>
      <c r="H199" s="12"/>
      <c r="I199" s="519">
        <f t="shared" si="604"/>
        <v>0</v>
      </c>
      <c r="J199" s="520">
        <f t="shared" si="628"/>
        <v>0</v>
      </c>
      <c r="K199" s="12"/>
      <c r="L199" s="519">
        <f t="shared" si="605"/>
        <v>0</v>
      </c>
      <c r="M199" s="520">
        <f t="shared" si="629"/>
        <v>0</v>
      </c>
      <c r="N199" s="12"/>
      <c r="O199" s="519">
        <f t="shared" si="606"/>
        <v>0</v>
      </c>
      <c r="P199" s="520">
        <f t="shared" si="630"/>
        <v>0</v>
      </c>
      <c r="Q199" s="12"/>
      <c r="R199" s="519">
        <f t="shared" si="607"/>
        <v>0</v>
      </c>
      <c r="S199" s="520">
        <f t="shared" si="631"/>
        <v>0</v>
      </c>
      <c r="T199" s="12"/>
      <c r="U199" s="519">
        <f t="shared" si="608"/>
        <v>0</v>
      </c>
      <c r="V199" s="520">
        <f t="shared" si="632"/>
        <v>0</v>
      </c>
      <c r="W199" s="12"/>
      <c r="X199" s="519">
        <f t="shared" si="609"/>
        <v>0</v>
      </c>
      <c r="Y199" s="520">
        <f t="shared" si="633"/>
        <v>0</v>
      </c>
      <c r="Z199" s="12"/>
      <c r="AA199" s="519">
        <f t="shared" si="610"/>
        <v>0</v>
      </c>
      <c r="AB199" s="520">
        <f t="shared" si="634"/>
        <v>0</v>
      </c>
      <c r="AC199" s="12"/>
      <c r="AD199" s="519">
        <f t="shared" si="611"/>
        <v>0</v>
      </c>
      <c r="AE199" s="520">
        <f t="shared" si="635"/>
        <v>0</v>
      </c>
      <c r="AF199" s="12">
        <f t="shared" si="636"/>
        <v>1</v>
      </c>
      <c r="AG199" s="519">
        <f t="shared" si="612"/>
        <v>1</v>
      </c>
      <c r="AH199" s="520">
        <f t="shared" si="637"/>
        <v>365.6</v>
      </c>
      <c r="AI199" s="12"/>
      <c r="AJ199" s="519">
        <f t="shared" si="613"/>
        <v>0</v>
      </c>
      <c r="AK199" s="520">
        <f t="shared" si="638"/>
        <v>0</v>
      </c>
      <c r="AL199" s="12"/>
      <c r="AM199" s="519">
        <f t="shared" si="614"/>
        <v>0</v>
      </c>
      <c r="AN199" s="520">
        <f t="shared" si="639"/>
        <v>0</v>
      </c>
      <c r="AO199" s="12"/>
      <c r="AP199" s="519">
        <f t="shared" si="615"/>
        <v>0</v>
      </c>
      <c r="AQ199" s="520">
        <f t="shared" si="640"/>
        <v>0</v>
      </c>
      <c r="AR199" s="12"/>
      <c r="AS199" s="519">
        <f t="shared" si="616"/>
        <v>0</v>
      </c>
      <c r="AT199" s="520">
        <f t="shared" si="641"/>
        <v>0</v>
      </c>
      <c r="AU199" s="12"/>
      <c r="AV199" s="519">
        <f t="shared" si="617"/>
        <v>0</v>
      </c>
      <c r="AW199" s="520">
        <f t="shared" si="642"/>
        <v>0</v>
      </c>
      <c r="AX199" s="12"/>
      <c r="AY199" s="519">
        <f t="shared" si="618"/>
        <v>0</v>
      </c>
      <c r="AZ199" s="520">
        <f t="shared" si="643"/>
        <v>0</v>
      </c>
      <c r="BA199" s="12"/>
      <c r="BB199" s="519">
        <f t="shared" si="619"/>
        <v>0</v>
      </c>
      <c r="BC199" s="520">
        <f t="shared" si="644"/>
        <v>0</v>
      </c>
      <c r="BD199" s="12"/>
      <c r="BE199" s="519">
        <f t="shared" si="620"/>
        <v>0</v>
      </c>
      <c r="BF199" s="520">
        <f t="shared" si="645"/>
        <v>0</v>
      </c>
      <c r="BG199" s="12"/>
      <c r="BH199" s="519">
        <f t="shared" si="621"/>
        <v>0</v>
      </c>
      <c r="BI199" s="520">
        <f t="shared" si="646"/>
        <v>0</v>
      </c>
      <c r="BJ199" s="12"/>
      <c r="BK199" s="519">
        <f t="shared" si="622"/>
        <v>0</v>
      </c>
      <c r="BL199" s="520">
        <f t="shared" si="647"/>
        <v>0</v>
      </c>
      <c r="BM199" s="12"/>
      <c r="BN199" s="519">
        <f t="shared" si="623"/>
        <v>0</v>
      </c>
      <c r="BO199" s="520">
        <f t="shared" si="648"/>
        <v>0</v>
      </c>
      <c r="BP199" s="490">
        <f t="shared" si="624"/>
        <v>1</v>
      </c>
      <c r="BQ199" s="534">
        <f t="shared" si="625"/>
        <v>365.6</v>
      </c>
      <c r="BR199" s="542">
        <f t="shared" si="626"/>
        <v>0</v>
      </c>
      <c r="BT199" s="5"/>
    </row>
    <row r="200" spans="1:72" s="198" customFormat="1" ht="12.75" hidden="1" outlineLevel="2" x14ac:dyDescent="0.25">
      <c r="A200" s="55" t="s">
        <v>1069</v>
      </c>
      <c r="B200" s="209" t="s">
        <v>932</v>
      </c>
      <c r="C200" s="36" t="s">
        <v>933</v>
      </c>
      <c r="D200" s="13" t="s">
        <v>22</v>
      </c>
      <c r="E200" s="12">
        <f>'06_M.EEE_C.'!E26</f>
        <v>0.9</v>
      </c>
      <c r="F200" s="137">
        <v>350.19</v>
      </c>
      <c r="G200" s="544">
        <f t="shared" si="627"/>
        <v>315.17</v>
      </c>
      <c r="H200" s="12"/>
      <c r="I200" s="519">
        <f t="shared" si="604"/>
        <v>0</v>
      </c>
      <c r="J200" s="520">
        <f t="shared" si="628"/>
        <v>0</v>
      </c>
      <c r="K200" s="12"/>
      <c r="L200" s="519">
        <f t="shared" si="605"/>
        <v>0</v>
      </c>
      <c r="M200" s="520">
        <f t="shared" si="629"/>
        <v>0</v>
      </c>
      <c r="N200" s="12"/>
      <c r="O200" s="519">
        <f t="shared" si="606"/>
        <v>0</v>
      </c>
      <c r="P200" s="520">
        <f t="shared" si="630"/>
        <v>0</v>
      </c>
      <c r="Q200" s="12"/>
      <c r="R200" s="519">
        <f t="shared" si="607"/>
        <v>0</v>
      </c>
      <c r="S200" s="520">
        <f t="shared" si="631"/>
        <v>0</v>
      </c>
      <c r="T200" s="12"/>
      <c r="U200" s="519">
        <f t="shared" si="608"/>
        <v>0</v>
      </c>
      <c r="V200" s="520">
        <f t="shared" si="632"/>
        <v>0</v>
      </c>
      <c r="W200" s="12"/>
      <c r="X200" s="519">
        <f t="shared" si="609"/>
        <v>0</v>
      </c>
      <c r="Y200" s="520">
        <f t="shared" si="633"/>
        <v>0</v>
      </c>
      <c r="Z200" s="12"/>
      <c r="AA200" s="519">
        <f t="shared" si="610"/>
        <v>0</v>
      </c>
      <c r="AB200" s="520">
        <f t="shared" si="634"/>
        <v>0</v>
      </c>
      <c r="AC200" s="12"/>
      <c r="AD200" s="519">
        <f t="shared" si="611"/>
        <v>0</v>
      </c>
      <c r="AE200" s="520">
        <f t="shared" si="635"/>
        <v>0</v>
      </c>
      <c r="AF200" s="12">
        <f t="shared" si="636"/>
        <v>0.9</v>
      </c>
      <c r="AG200" s="519">
        <f t="shared" si="612"/>
        <v>1</v>
      </c>
      <c r="AH200" s="520">
        <f t="shared" si="637"/>
        <v>315.17</v>
      </c>
      <c r="AI200" s="12"/>
      <c r="AJ200" s="519">
        <f t="shared" si="613"/>
        <v>0</v>
      </c>
      <c r="AK200" s="520">
        <f t="shared" si="638"/>
        <v>0</v>
      </c>
      <c r="AL200" s="12"/>
      <c r="AM200" s="519">
        <f t="shared" si="614"/>
        <v>0</v>
      </c>
      <c r="AN200" s="520">
        <f t="shared" si="639"/>
        <v>0</v>
      </c>
      <c r="AO200" s="12"/>
      <c r="AP200" s="519">
        <f t="shared" si="615"/>
        <v>0</v>
      </c>
      <c r="AQ200" s="520">
        <f t="shared" si="640"/>
        <v>0</v>
      </c>
      <c r="AR200" s="12"/>
      <c r="AS200" s="519">
        <f t="shared" si="616"/>
        <v>0</v>
      </c>
      <c r="AT200" s="520">
        <f t="shared" si="641"/>
        <v>0</v>
      </c>
      <c r="AU200" s="12"/>
      <c r="AV200" s="519">
        <f t="shared" si="617"/>
        <v>0</v>
      </c>
      <c r="AW200" s="520">
        <f t="shared" si="642"/>
        <v>0</v>
      </c>
      <c r="AX200" s="12"/>
      <c r="AY200" s="519">
        <f t="shared" si="618"/>
        <v>0</v>
      </c>
      <c r="AZ200" s="520">
        <f t="shared" si="643"/>
        <v>0</v>
      </c>
      <c r="BA200" s="12"/>
      <c r="BB200" s="519">
        <f t="shared" si="619"/>
        <v>0</v>
      </c>
      <c r="BC200" s="520">
        <f t="shared" si="644"/>
        <v>0</v>
      </c>
      <c r="BD200" s="12"/>
      <c r="BE200" s="519">
        <f t="shared" si="620"/>
        <v>0</v>
      </c>
      <c r="BF200" s="520">
        <f t="shared" si="645"/>
        <v>0</v>
      </c>
      <c r="BG200" s="12"/>
      <c r="BH200" s="519">
        <f t="shared" si="621"/>
        <v>0</v>
      </c>
      <c r="BI200" s="520">
        <f t="shared" si="646"/>
        <v>0</v>
      </c>
      <c r="BJ200" s="12"/>
      <c r="BK200" s="519">
        <f t="shared" si="622"/>
        <v>0</v>
      </c>
      <c r="BL200" s="520">
        <f t="shared" si="647"/>
        <v>0</v>
      </c>
      <c r="BM200" s="12"/>
      <c r="BN200" s="519">
        <f t="shared" si="623"/>
        <v>0</v>
      </c>
      <c r="BO200" s="520">
        <f t="shared" si="648"/>
        <v>0</v>
      </c>
      <c r="BP200" s="490">
        <f t="shared" si="624"/>
        <v>1</v>
      </c>
      <c r="BQ200" s="534">
        <f t="shared" si="625"/>
        <v>315.17</v>
      </c>
      <c r="BR200" s="542">
        <f t="shared" si="626"/>
        <v>0</v>
      </c>
      <c r="BT200" s="5"/>
    </row>
    <row r="201" spans="1:72" s="198" customFormat="1" ht="12.75" hidden="1" outlineLevel="2" x14ac:dyDescent="0.25">
      <c r="A201" s="55" t="s">
        <v>1070</v>
      </c>
      <c r="B201" s="209" t="s">
        <v>934</v>
      </c>
      <c r="C201" s="36" t="s">
        <v>935</v>
      </c>
      <c r="D201" s="13" t="s">
        <v>22</v>
      </c>
      <c r="E201" s="12">
        <f>'06_M.EEE_C.'!E27</f>
        <v>3.65</v>
      </c>
      <c r="F201" s="137">
        <v>350.19</v>
      </c>
      <c r="G201" s="544">
        <f t="shared" si="627"/>
        <v>1278.19</v>
      </c>
      <c r="H201" s="12"/>
      <c r="I201" s="519">
        <f t="shared" si="604"/>
        <v>0</v>
      </c>
      <c r="J201" s="520">
        <f t="shared" si="628"/>
        <v>0</v>
      </c>
      <c r="K201" s="12"/>
      <c r="L201" s="519">
        <f t="shared" si="605"/>
        <v>0</v>
      </c>
      <c r="M201" s="520">
        <f t="shared" si="629"/>
        <v>0</v>
      </c>
      <c r="N201" s="12"/>
      <c r="O201" s="519">
        <f t="shared" si="606"/>
        <v>0</v>
      </c>
      <c r="P201" s="520">
        <f t="shared" si="630"/>
        <v>0</v>
      </c>
      <c r="Q201" s="12"/>
      <c r="R201" s="519">
        <f t="shared" si="607"/>
        <v>0</v>
      </c>
      <c r="S201" s="520">
        <f t="shared" si="631"/>
        <v>0</v>
      </c>
      <c r="T201" s="12"/>
      <c r="U201" s="519">
        <f t="shared" si="608"/>
        <v>0</v>
      </c>
      <c r="V201" s="520">
        <f t="shared" si="632"/>
        <v>0</v>
      </c>
      <c r="W201" s="12"/>
      <c r="X201" s="519">
        <f t="shared" si="609"/>
        <v>0</v>
      </c>
      <c r="Y201" s="520">
        <f t="shared" si="633"/>
        <v>0</v>
      </c>
      <c r="Z201" s="12"/>
      <c r="AA201" s="519">
        <f t="shared" si="610"/>
        <v>0</v>
      </c>
      <c r="AB201" s="520">
        <f t="shared" si="634"/>
        <v>0</v>
      </c>
      <c r="AC201" s="12"/>
      <c r="AD201" s="519">
        <f t="shared" si="611"/>
        <v>0</v>
      </c>
      <c r="AE201" s="520">
        <f t="shared" si="635"/>
        <v>0</v>
      </c>
      <c r="AF201" s="12">
        <f t="shared" si="636"/>
        <v>3.65</v>
      </c>
      <c r="AG201" s="519">
        <f t="shared" si="612"/>
        <v>1</v>
      </c>
      <c r="AH201" s="520">
        <f t="shared" si="637"/>
        <v>1278.19</v>
      </c>
      <c r="AI201" s="12"/>
      <c r="AJ201" s="519">
        <f t="shared" si="613"/>
        <v>0</v>
      </c>
      <c r="AK201" s="520">
        <f t="shared" si="638"/>
        <v>0</v>
      </c>
      <c r="AL201" s="12"/>
      <c r="AM201" s="519">
        <f t="shared" si="614"/>
        <v>0</v>
      </c>
      <c r="AN201" s="520">
        <f t="shared" si="639"/>
        <v>0</v>
      </c>
      <c r="AO201" s="12"/>
      <c r="AP201" s="519">
        <f t="shared" si="615"/>
        <v>0</v>
      </c>
      <c r="AQ201" s="520">
        <f t="shared" si="640"/>
        <v>0</v>
      </c>
      <c r="AR201" s="12"/>
      <c r="AS201" s="519">
        <f t="shared" si="616"/>
        <v>0</v>
      </c>
      <c r="AT201" s="520">
        <f t="shared" si="641"/>
        <v>0</v>
      </c>
      <c r="AU201" s="12"/>
      <c r="AV201" s="519">
        <f t="shared" si="617"/>
        <v>0</v>
      </c>
      <c r="AW201" s="520">
        <f t="shared" si="642"/>
        <v>0</v>
      </c>
      <c r="AX201" s="12"/>
      <c r="AY201" s="519">
        <f t="shared" si="618"/>
        <v>0</v>
      </c>
      <c r="AZ201" s="520">
        <f t="shared" si="643"/>
        <v>0</v>
      </c>
      <c r="BA201" s="12"/>
      <c r="BB201" s="519">
        <f t="shared" si="619"/>
        <v>0</v>
      </c>
      <c r="BC201" s="520">
        <f t="shared" si="644"/>
        <v>0</v>
      </c>
      <c r="BD201" s="12"/>
      <c r="BE201" s="519">
        <f t="shared" si="620"/>
        <v>0</v>
      </c>
      <c r="BF201" s="520">
        <f t="shared" si="645"/>
        <v>0</v>
      </c>
      <c r="BG201" s="12"/>
      <c r="BH201" s="519">
        <f t="shared" si="621"/>
        <v>0</v>
      </c>
      <c r="BI201" s="520">
        <f t="shared" si="646"/>
        <v>0</v>
      </c>
      <c r="BJ201" s="12"/>
      <c r="BK201" s="519">
        <f t="shared" si="622"/>
        <v>0</v>
      </c>
      <c r="BL201" s="520">
        <f t="shared" si="647"/>
        <v>0</v>
      </c>
      <c r="BM201" s="12"/>
      <c r="BN201" s="519">
        <f t="shared" si="623"/>
        <v>0</v>
      </c>
      <c r="BO201" s="520">
        <f t="shared" si="648"/>
        <v>0</v>
      </c>
      <c r="BP201" s="490">
        <f t="shared" si="624"/>
        <v>1</v>
      </c>
      <c r="BQ201" s="534">
        <f t="shared" si="625"/>
        <v>1278.19</v>
      </c>
      <c r="BR201" s="542">
        <f t="shared" si="626"/>
        <v>0</v>
      </c>
      <c r="BT201" s="5"/>
    </row>
    <row r="202" spans="1:72" s="198" customFormat="1" ht="25.5" hidden="1" outlineLevel="2" x14ac:dyDescent="0.25">
      <c r="A202" s="55" t="s">
        <v>1071</v>
      </c>
      <c r="B202" s="209" t="s">
        <v>728</v>
      </c>
      <c r="C202" s="36" t="s">
        <v>936</v>
      </c>
      <c r="D202" s="13" t="s">
        <v>24</v>
      </c>
      <c r="E202" s="12">
        <f>'06_M.EEE_C.'!E28</f>
        <v>1</v>
      </c>
      <c r="F202" s="137">
        <v>927.11</v>
      </c>
      <c r="G202" s="544">
        <f t="shared" si="627"/>
        <v>927.11</v>
      </c>
      <c r="H202" s="12"/>
      <c r="I202" s="519">
        <f t="shared" si="604"/>
        <v>0</v>
      </c>
      <c r="J202" s="520">
        <f t="shared" si="628"/>
        <v>0</v>
      </c>
      <c r="K202" s="12"/>
      <c r="L202" s="519">
        <f t="shared" si="605"/>
        <v>0</v>
      </c>
      <c r="M202" s="520">
        <f t="shared" si="629"/>
        <v>0</v>
      </c>
      <c r="N202" s="12"/>
      <c r="O202" s="519">
        <f t="shared" si="606"/>
        <v>0</v>
      </c>
      <c r="P202" s="520">
        <f t="shared" si="630"/>
        <v>0</v>
      </c>
      <c r="Q202" s="12"/>
      <c r="R202" s="519">
        <f t="shared" si="607"/>
        <v>0</v>
      </c>
      <c r="S202" s="520">
        <f t="shared" si="631"/>
        <v>0</v>
      </c>
      <c r="T202" s="12"/>
      <c r="U202" s="519">
        <f t="shared" si="608"/>
        <v>0</v>
      </c>
      <c r="V202" s="520">
        <f t="shared" si="632"/>
        <v>0</v>
      </c>
      <c r="W202" s="12"/>
      <c r="X202" s="519">
        <f t="shared" si="609"/>
        <v>0</v>
      </c>
      <c r="Y202" s="520">
        <f t="shared" si="633"/>
        <v>0</v>
      </c>
      <c r="Z202" s="12"/>
      <c r="AA202" s="519">
        <f t="shared" si="610"/>
        <v>0</v>
      </c>
      <c r="AB202" s="520">
        <f t="shared" si="634"/>
        <v>0</v>
      </c>
      <c r="AC202" s="12"/>
      <c r="AD202" s="519">
        <f t="shared" si="611"/>
        <v>0</v>
      </c>
      <c r="AE202" s="520">
        <f t="shared" si="635"/>
        <v>0</v>
      </c>
      <c r="AF202" s="12">
        <f t="shared" si="636"/>
        <v>1</v>
      </c>
      <c r="AG202" s="519">
        <f t="shared" si="612"/>
        <v>1</v>
      </c>
      <c r="AH202" s="520">
        <f t="shared" si="637"/>
        <v>927.11</v>
      </c>
      <c r="AI202" s="12"/>
      <c r="AJ202" s="519">
        <f t="shared" si="613"/>
        <v>0</v>
      </c>
      <c r="AK202" s="520">
        <f t="shared" si="638"/>
        <v>0</v>
      </c>
      <c r="AL202" s="12"/>
      <c r="AM202" s="519">
        <f t="shared" si="614"/>
        <v>0</v>
      </c>
      <c r="AN202" s="520">
        <f t="shared" si="639"/>
        <v>0</v>
      </c>
      <c r="AO202" s="12"/>
      <c r="AP202" s="519">
        <f t="shared" si="615"/>
        <v>0</v>
      </c>
      <c r="AQ202" s="520">
        <f t="shared" si="640"/>
        <v>0</v>
      </c>
      <c r="AR202" s="12"/>
      <c r="AS202" s="519">
        <f t="shared" si="616"/>
        <v>0</v>
      </c>
      <c r="AT202" s="520">
        <f t="shared" si="641"/>
        <v>0</v>
      </c>
      <c r="AU202" s="12"/>
      <c r="AV202" s="519">
        <f t="shared" si="617"/>
        <v>0</v>
      </c>
      <c r="AW202" s="520">
        <f t="shared" si="642"/>
        <v>0</v>
      </c>
      <c r="AX202" s="12"/>
      <c r="AY202" s="519">
        <f t="shared" si="618"/>
        <v>0</v>
      </c>
      <c r="AZ202" s="520">
        <f t="shared" si="643"/>
        <v>0</v>
      </c>
      <c r="BA202" s="12"/>
      <c r="BB202" s="519">
        <f t="shared" si="619"/>
        <v>0</v>
      </c>
      <c r="BC202" s="520">
        <f t="shared" si="644"/>
        <v>0</v>
      </c>
      <c r="BD202" s="12"/>
      <c r="BE202" s="519">
        <f t="shared" si="620"/>
        <v>0</v>
      </c>
      <c r="BF202" s="520">
        <f t="shared" si="645"/>
        <v>0</v>
      </c>
      <c r="BG202" s="12"/>
      <c r="BH202" s="519">
        <f t="shared" si="621"/>
        <v>0</v>
      </c>
      <c r="BI202" s="520">
        <f t="shared" si="646"/>
        <v>0</v>
      </c>
      <c r="BJ202" s="12"/>
      <c r="BK202" s="519">
        <f t="shared" si="622"/>
        <v>0</v>
      </c>
      <c r="BL202" s="520">
        <f t="shared" si="647"/>
        <v>0</v>
      </c>
      <c r="BM202" s="12"/>
      <c r="BN202" s="519">
        <f t="shared" si="623"/>
        <v>0</v>
      </c>
      <c r="BO202" s="520">
        <f t="shared" si="648"/>
        <v>0</v>
      </c>
      <c r="BP202" s="490">
        <f t="shared" si="624"/>
        <v>1</v>
      </c>
      <c r="BQ202" s="534">
        <f t="shared" si="625"/>
        <v>927.11</v>
      </c>
      <c r="BR202" s="542">
        <f t="shared" si="626"/>
        <v>0</v>
      </c>
      <c r="BT202" s="5"/>
    </row>
    <row r="203" spans="1:72" s="198" customFormat="1" ht="25.5" hidden="1" outlineLevel="2" x14ac:dyDescent="0.25">
      <c r="A203" s="55" t="s">
        <v>1072</v>
      </c>
      <c r="B203" s="209" t="s">
        <v>724</v>
      </c>
      <c r="C203" s="36" t="s">
        <v>937</v>
      </c>
      <c r="D203" s="13" t="s">
        <v>24</v>
      </c>
      <c r="E203" s="12">
        <f>'06_M.EEE_C.'!E29</f>
        <v>1</v>
      </c>
      <c r="F203" s="137">
        <v>676.9</v>
      </c>
      <c r="G203" s="544">
        <f t="shared" si="627"/>
        <v>676.9</v>
      </c>
      <c r="H203" s="12"/>
      <c r="I203" s="519">
        <f t="shared" si="604"/>
        <v>0</v>
      </c>
      <c r="J203" s="520">
        <f t="shared" si="628"/>
        <v>0</v>
      </c>
      <c r="K203" s="12"/>
      <c r="L203" s="519">
        <f t="shared" si="605"/>
        <v>0</v>
      </c>
      <c r="M203" s="520">
        <f t="shared" si="629"/>
        <v>0</v>
      </c>
      <c r="N203" s="12"/>
      <c r="O203" s="519">
        <f t="shared" si="606"/>
        <v>0</v>
      </c>
      <c r="P203" s="520">
        <f t="shared" si="630"/>
        <v>0</v>
      </c>
      <c r="Q203" s="12"/>
      <c r="R203" s="519">
        <f t="shared" si="607"/>
        <v>0</v>
      </c>
      <c r="S203" s="520">
        <f t="shared" si="631"/>
        <v>0</v>
      </c>
      <c r="T203" s="12"/>
      <c r="U203" s="519">
        <f t="shared" si="608"/>
        <v>0</v>
      </c>
      <c r="V203" s="520">
        <f t="shared" si="632"/>
        <v>0</v>
      </c>
      <c r="W203" s="12"/>
      <c r="X203" s="519">
        <f t="shared" si="609"/>
        <v>0</v>
      </c>
      <c r="Y203" s="520">
        <f t="shared" si="633"/>
        <v>0</v>
      </c>
      <c r="Z203" s="12"/>
      <c r="AA203" s="519">
        <f t="shared" si="610"/>
        <v>0</v>
      </c>
      <c r="AB203" s="520">
        <f t="shared" si="634"/>
        <v>0</v>
      </c>
      <c r="AC203" s="12"/>
      <c r="AD203" s="519">
        <f t="shared" si="611"/>
        <v>0</v>
      </c>
      <c r="AE203" s="520">
        <f t="shared" si="635"/>
        <v>0</v>
      </c>
      <c r="AF203" s="12">
        <f t="shared" si="636"/>
        <v>1</v>
      </c>
      <c r="AG203" s="519">
        <f t="shared" si="612"/>
        <v>1</v>
      </c>
      <c r="AH203" s="520">
        <f t="shared" si="637"/>
        <v>676.9</v>
      </c>
      <c r="AI203" s="12"/>
      <c r="AJ203" s="519">
        <f t="shared" si="613"/>
        <v>0</v>
      </c>
      <c r="AK203" s="520">
        <f t="shared" si="638"/>
        <v>0</v>
      </c>
      <c r="AL203" s="12"/>
      <c r="AM203" s="519">
        <f t="shared" si="614"/>
        <v>0</v>
      </c>
      <c r="AN203" s="520">
        <f t="shared" si="639"/>
        <v>0</v>
      </c>
      <c r="AO203" s="12"/>
      <c r="AP203" s="519">
        <f t="shared" si="615"/>
        <v>0</v>
      </c>
      <c r="AQ203" s="520">
        <f t="shared" si="640"/>
        <v>0</v>
      </c>
      <c r="AR203" s="12"/>
      <c r="AS203" s="519">
        <f t="shared" si="616"/>
        <v>0</v>
      </c>
      <c r="AT203" s="520">
        <f t="shared" si="641"/>
        <v>0</v>
      </c>
      <c r="AU203" s="12"/>
      <c r="AV203" s="519">
        <f t="shared" si="617"/>
        <v>0</v>
      </c>
      <c r="AW203" s="520">
        <f t="shared" si="642"/>
        <v>0</v>
      </c>
      <c r="AX203" s="12"/>
      <c r="AY203" s="519">
        <f t="shared" si="618"/>
        <v>0</v>
      </c>
      <c r="AZ203" s="520">
        <f t="shared" si="643"/>
        <v>0</v>
      </c>
      <c r="BA203" s="12"/>
      <c r="BB203" s="519">
        <f t="shared" si="619"/>
        <v>0</v>
      </c>
      <c r="BC203" s="520">
        <f t="shared" si="644"/>
        <v>0</v>
      </c>
      <c r="BD203" s="12"/>
      <c r="BE203" s="519">
        <f t="shared" si="620"/>
        <v>0</v>
      </c>
      <c r="BF203" s="520">
        <f t="shared" si="645"/>
        <v>0</v>
      </c>
      <c r="BG203" s="12"/>
      <c r="BH203" s="519">
        <f t="shared" si="621"/>
        <v>0</v>
      </c>
      <c r="BI203" s="520">
        <f t="shared" si="646"/>
        <v>0</v>
      </c>
      <c r="BJ203" s="12"/>
      <c r="BK203" s="519">
        <f t="shared" si="622"/>
        <v>0</v>
      </c>
      <c r="BL203" s="520">
        <f t="shared" si="647"/>
        <v>0</v>
      </c>
      <c r="BM203" s="12"/>
      <c r="BN203" s="519">
        <f t="shared" si="623"/>
        <v>0</v>
      </c>
      <c r="BO203" s="520">
        <f t="shared" si="648"/>
        <v>0</v>
      </c>
      <c r="BP203" s="490">
        <f t="shared" si="624"/>
        <v>1</v>
      </c>
      <c r="BQ203" s="534">
        <f t="shared" si="625"/>
        <v>676.9</v>
      </c>
      <c r="BR203" s="542">
        <f t="shared" si="626"/>
        <v>0</v>
      </c>
      <c r="BT203" s="5"/>
    </row>
    <row r="204" spans="1:72" s="198" customFormat="1" ht="25.5" hidden="1" outlineLevel="2" x14ac:dyDescent="0.25">
      <c r="A204" s="55" t="s">
        <v>1073</v>
      </c>
      <c r="B204" s="209" t="s">
        <v>727</v>
      </c>
      <c r="C204" s="36" t="s">
        <v>938</v>
      </c>
      <c r="D204" s="13" t="s">
        <v>24</v>
      </c>
      <c r="E204" s="12">
        <f>'06_M.EEE_C.'!E30</f>
        <v>1</v>
      </c>
      <c r="F204" s="137">
        <v>55.2</v>
      </c>
      <c r="G204" s="544">
        <f t="shared" si="627"/>
        <v>55.2</v>
      </c>
      <c r="H204" s="12"/>
      <c r="I204" s="519">
        <f t="shared" si="604"/>
        <v>0</v>
      </c>
      <c r="J204" s="520">
        <f t="shared" si="628"/>
        <v>0</v>
      </c>
      <c r="K204" s="12"/>
      <c r="L204" s="519">
        <f t="shared" si="605"/>
        <v>0</v>
      </c>
      <c r="M204" s="520">
        <f t="shared" si="629"/>
        <v>0</v>
      </c>
      <c r="N204" s="12"/>
      <c r="O204" s="519">
        <f t="shared" si="606"/>
        <v>0</v>
      </c>
      <c r="P204" s="520">
        <f t="shared" si="630"/>
        <v>0</v>
      </c>
      <c r="Q204" s="12"/>
      <c r="R204" s="519">
        <f t="shared" si="607"/>
        <v>0</v>
      </c>
      <c r="S204" s="520">
        <f t="shared" si="631"/>
        <v>0</v>
      </c>
      <c r="T204" s="12"/>
      <c r="U204" s="519">
        <f t="shared" si="608"/>
        <v>0</v>
      </c>
      <c r="V204" s="520">
        <f t="shared" si="632"/>
        <v>0</v>
      </c>
      <c r="W204" s="12"/>
      <c r="X204" s="519">
        <f t="shared" si="609"/>
        <v>0</v>
      </c>
      <c r="Y204" s="520">
        <f t="shared" si="633"/>
        <v>0</v>
      </c>
      <c r="Z204" s="12"/>
      <c r="AA204" s="519">
        <f t="shared" si="610"/>
        <v>0</v>
      </c>
      <c r="AB204" s="520">
        <f t="shared" si="634"/>
        <v>0</v>
      </c>
      <c r="AC204" s="12"/>
      <c r="AD204" s="519">
        <f t="shared" si="611"/>
        <v>0</v>
      </c>
      <c r="AE204" s="520">
        <f t="shared" si="635"/>
        <v>0</v>
      </c>
      <c r="AF204" s="12">
        <f t="shared" si="636"/>
        <v>1</v>
      </c>
      <c r="AG204" s="519">
        <f t="shared" si="612"/>
        <v>1</v>
      </c>
      <c r="AH204" s="520">
        <f t="shared" si="637"/>
        <v>55.2</v>
      </c>
      <c r="AI204" s="12"/>
      <c r="AJ204" s="519">
        <f t="shared" si="613"/>
        <v>0</v>
      </c>
      <c r="AK204" s="520">
        <f t="shared" si="638"/>
        <v>0</v>
      </c>
      <c r="AL204" s="12"/>
      <c r="AM204" s="519">
        <f t="shared" si="614"/>
        <v>0</v>
      </c>
      <c r="AN204" s="520">
        <f t="shared" si="639"/>
        <v>0</v>
      </c>
      <c r="AO204" s="12"/>
      <c r="AP204" s="519">
        <f t="shared" si="615"/>
        <v>0</v>
      </c>
      <c r="AQ204" s="520">
        <f t="shared" si="640"/>
        <v>0</v>
      </c>
      <c r="AR204" s="12"/>
      <c r="AS204" s="519">
        <f t="shared" si="616"/>
        <v>0</v>
      </c>
      <c r="AT204" s="520">
        <f t="shared" si="641"/>
        <v>0</v>
      </c>
      <c r="AU204" s="12"/>
      <c r="AV204" s="519">
        <f t="shared" si="617"/>
        <v>0</v>
      </c>
      <c r="AW204" s="520">
        <f t="shared" si="642"/>
        <v>0</v>
      </c>
      <c r="AX204" s="12"/>
      <c r="AY204" s="519">
        <f t="shared" si="618"/>
        <v>0</v>
      </c>
      <c r="AZ204" s="520">
        <f t="shared" si="643"/>
        <v>0</v>
      </c>
      <c r="BA204" s="12"/>
      <c r="BB204" s="519">
        <f t="shared" si="619"/>
        <v>0</v>
      </c>
      <c r="BC204" s="520">
        <f t="shared" si="644"/>
        <v>0</v>
      </c>
      <c r="BD204" s="12"/>
      <c r="BE204" s="519">
        <f t="shared" si="620"/>
        <v>0</v>
      </c>
      <c r="BF204" s="520">
        <f t="shared" si="645"/>
        <v>0</v>
      </c>
      <c r="BG204" s="12"/>
      <c r="BH204" s="519">
        <f t="shared" si="621"/>
        <v>0</v>
      </c>
      <c r="BI204" s="520">
        <f t="shared" si="646"/>
        <v>0</v>
      </c>
      <c r="BJ204" s="12"/>
      <c r="BK204" s="519">
        <f t="shared" si="622"/>
        <v>0</v>
      </c>
      <c r="BL204" s="520">
        <f t="shared" si="647"/>
        <v>0</v>
      </c>
      <c r="BM204" s="12"/>
      <c r="BN204" s="519">
        <f t="shared" si="623"/>
        <v>0</v>
      </c>
      <c r="BO204" s="520">
        <f t="shared" si="648"/>
        <v>0</v>
      </c>
      <c r="BP204" s="490">
        <f t="shared" si="624"/>
        <v>1</v>
      </c>
      <c r="BQ204" s="534">
        <f t="shared" si="625"/>
        <v>55.2</v>
      </c>
      <c r="BR204" s="542">
        <f t="shared" si="626"/>
        <v>0</v>
      </c>
      <c r="BT204" s="5"/>
    </row>
    <row r="205" spans="1:72" s="198" customFormat="1" ht="25.5" hidden="1" outlineLevel="2" x14ac:dyDescent="0.25">
      <c r="A205" s="55" t="s">
        <v>1074</v>
      </c>
      <c r="B205" s="209" t="s">
        <v>729</v>
      </c>
      <c r="C205" s="36" t="s">
        <v>939</v>
      </c>
      <c r="D205" s="13" t="s">
        <v>24</v>
      </c>
      <c r="E205" s="12">
        <f>'06_M.EEE_C.'!E31</f>
        <v>19</v>
      </c>
      <c r="F205" s="137">
        <v>30.66</v>
      </c>
      <c r="G205" s="544">
        <f t="shared" si="627"/>
        <v>582.54</v>
      </c>
      <c r="H205" s="12"/>
      <c r="I205" s="519">
        <f t="shared" si="604"/>
        <v>0</v>
      </c>
      <c r="J205" s="520">
        <f t="shared" si="628"/>
        <v>0</v>
      </c>
      <c r="K205" s="12"/>
      <c r="L205" s="519">
        <f t="shared" si="605"/>
        <v>0</v>
      </c>
      <c r="M205" s="520">
        <f t="shared" si="629"/>
        <v>0</v>
      </c>
      <c r="N205" s="12"/>
      <c r="O205" s="519">
        <f t="shared" si="606"/>
        <v>0</v>
      </c>
      <c r="P205" s="520">
        <f t="shared" si="630"/>
        <v>0</v>
      </c>
      <c r="Q205" s="12"/>
      <c r="R205" s="519">
        <f t="shared" si="607"/>
        <v>0</v>
      </c>
      <c r="S205" s="520">
        <f t="shared" si="631"/>
        <v>0</v>
      </c>
      <c r="T205" s="12"/>
      <c r="U205" s="519">
        <f t="shared" si="608"/>
        <v>0</v>
      </c>
      <c r="V205" s="520">
        <f t="shared" si="632"/>
        <v>0</v>
      </c>
      <c r="W205" s="12"/>
      <c r="X205" s="519">
        <f t="shared" si="609"/>
        <v>0</v>
      </c>
      <c r="Y205" s="520">
        <f t="shared" si="633"/>
        <v>0</v>
      </c>
      <c r="Z205" s="12"/>
      <c r="AA205" s="519">
        <f t="shared" si="610"/>
        <v>0</v>
      </c>
      <c r="AB205" s="520">
        <f t="shared" si="634"/>
        <v>0</v>
      </c>
      <c r="AC205" s="12"/>
      <c r="AD205" s="519">
        <f t="shared" si="611"/>
        <v>0</v>
      </c>
      <c r="AE205" s="520">
        <f t="shared" si="635"/>
        <v>0</v>
      </c>
      <c r="AF205" s="12">
        <f t="shared" si="636"/>
        <v>19</v>
      </c>
      <c r="AG205" s="519">
        <f t="shared" si="612"/>
        <v>1</v>
      </c>
      <c r="AH205" s="520">
        <f t="shared" si="637"/>
        <v>582.54</v>
      </c>
      <c r="AI205" s="12"/>
      <c r="AJ205" s="519">
        <f t="shared" si="613"/>
        <v>0</v>
      </c>
      <c r="AK205" s="520">
        <f t="shared" si="638"/>
        <v>0</v>
      </c>
      <c r="AL205" s="12"/>
      <c r="AM205" s="519">
        <f t="shared" si="614"/>
        <v>0</v>
      </c>
      <c r="AN205" s="520">
        <f t="shared" si="639"/>
        <v>0</v>
      </c>
      <c r="AO205" s="12"/>
      <c r="AP205" s="519">
        <f t="shared" si="615"/>
        <v>0</v>
      </c>
      <c r="AQ205" s="520">
        <f t="shared" si="640"/>
        <v>0</v>
      </c>
      <c r="AR205" s="12"/>
      <c r="AS205" s="519">
        <f t="shared" si="616"/>
        <v>0</v>
      </c>
      <c r="AT205" s="520">
        <f t="shared" si="641"/>
        <v>0</v>
      </c>
      <c r="AU205" s="12"/>
      <c r="AV205" s="519">
        <f t="shared" si="617"/>
        <v>0</v>
      </c>
      <c r="AW205" s="520">
        <f t="shared" si="642"/>
        <v>0</v>
      </c>
      <c r="AX205" s="12"/>
      <c r="AY205" s="519">
        <f t="shared" si="618"/>
        <v>0</v>
      </c>
      <c r="AZ205" s="520">
        <f t="shared" si="643"/>
        <v>0</v>
      </c>
      <c r="BA205" s="12"/>
      <c r="BB205" s="519">
        <f t="shared" si="619"/>
        <v>0</v>
      </c>
      <c r="BC205" s="520">
        <f t="shared" si="644"/>
        <v>0</v>
      </c>
      <c r="BD205" s="12"/>
      <c r="BE205" s="519">
        <f t="shared" si="620"/>
        <v>0</v>
      </c>
      <c r="BF205" s="520">
        <f t="shared" si="645"/>
        <v>0</v>
      </c>
      <c r="BG205" s="12"/>
      <c r="BH205" s="519">
        <f t="shared" si="621"/>
        <v>0</v>
      </c>
      <c r="BI205" s="520">
        <f t="shared" si="646"/>
        <v>0</v>
      </c>
      <c r="BJ205" s="12"/>
      <c r="BK205" s="519">
        <f t="shared" si="622"/>
        <v>0</v>
      </c>
      <c r="BL205" s="520">
        <f t="shared" si="647"/>
        <v>0</v>
      </c>
      <c r="BM205" s="12"/>
      <c r="BN205" s="519">
        <f t="shared" si="623"/>
        <v>0</v>
      </c>
      <c r="BO205" s="520">
        <f t="shared" si="648"/>
        <v>0</v>
      </c>
      <c r="BP205" s="490">
        <f t="shared" si="624"/>
        <v>1</v>
      </c>
      <c r="BQ205" s="534">
        <f t="shared" si="625"/>
        <v>582.54</v>
      </c>
      <c r="BR205" s="542">
        <f t="shared" si="626"/>
        <v>0</v>
      </c>
      <c r="BT205" s="5"/>
    </row>
    <row r="206" spans="1:72" s="198" customFormat="1" ht="25.5" hidden="1" outlineLevel="2" x14ac:dyDescent="0.25">
      <c r="A206" s="55" t="s">
        <v>1075</v>
      </c>
      <c r="B206" s="209" t="s">
        <v>730</v>
      </c>
      <c r="C206" s="36" t="s">
        <v>940</v>
      </c>
      <c r="D206" s="13" t="s">
        <v>24</v>
      </c>
      <c r="E206" s="12">
        <f>'06_M.EEE_C.'!E32</f>
        <v>1</v>
      </c>
      <c r="F206" s="137">
        <v>68.78</v>
      </c>
      <c r="G206" s="544">
        <f t="shared" si="627"/>
        <v>68.78</v>
      </c>
      <c r="H206" s="12"/>
      <c r="I206" s="519">
        <f t="shared" si="604"/>
        <v>0</v>
      </c>
      <c r="J206" s="520">
        <f t="shared" si="628"/>
        <v>0</v>
      </c>
      <c r="K206" s="12"/>
      <c r="L206" s="519">
        <f t="shared" si="605"/>
        <v>0</v>
      </c>
      <c r="M206" s="520">
        <f t="shared" si="629"/>
        <v>0</v>
      </c>
      <c r="N206" s="12"/>
      <c r="O206" s="519">
        <f t="shared" si="606"/>
        <v>0</v>
      </c>
      <c r="P206" s="520">
        <f t="shared" si="630"/>
        <v>0</v>
      </c>
      <c r="Q206" s="12"/>
      <c r="R206" s="519">
        <f t="shared" si="607"/>
        <v>0</v>
      </c>
      <c r="S206" s="520">
        <f t="shared" si="631"/>
        <v>0</v>
      </c>
      <c r="T206" s="12"/>
      <c r="U206" s="519">
        <f t="shared" si="608"/>
        <v>0</v>
      </c>
      <c r="V206" s="520">
        <f t="shared" si="632"/>
        <v>0</v>
      </c>
      <c r="W206" s="12"/>
      <c r="X206" s="519">
        <f t="shared" si="609"/>
        <v>0</v>
      </c>
      <c r="Y206" s="520">
        <f t="shared" si="633"/>
        <v>0</v>
      </c>
      <c r="Z206" s="12"/>
      <c r="AA206" s="519">
        <f t="shared" si="610"/>
        <v>0</v>
      </c>
      <c r="AB206" s="520">
        <f t="shared" si="634"/>
        <v>0</v>
      </c>
      <c r="AC206" s="12"/>
      <c r="AD206" s="519">
        <f t="shared" si="611"/>
        <v>0</v>
      </c>
      <c r="AE206" s="520">
        <f t="shared" si="635"/>
        <v>0</v>
      </c>
      <c r="AF206" s="12">
        <f t="shared" si="636"/>
        <v>1</v>
      </c>
      <c r="AG206" s="519">
        <f t="shared" si="612"/>
        <v>1</v>
      </c>
      <c r="AH206" s="520">
        <f t="shared" si="637"/>
        <v>68.78</v>
      </c>
      <c r="AI206" s="12"/>
      <c r="AJ206" s="519">
        <f t="shared" si="613"/>
        <v>0</v>
      </c>
      <c r="AK206" s="520">
        <f t="shared" si="638"/>
        <v>0</v>
      </c>
      <c r="AL206" s="12"/>
      <c r="AM206" s="519">
        <f t="shared" si="614"/>
        <v>0</v>
      </c>
      <c r="AN206" s="520">
        <f t="shared" si="639"/>
        <v>0</v>
      </c>
      <c r="AO206" s="12"/>
      <c r="AP206" s="519">
        <f t="shared" si="615"/>
        <v>0</v>
      </c>
      <c r="AQ206" s="520">
        <f t="shared" si="640"/>
        <v>0</v>
      </c>
      <c r="AR206" s="12"/>
      <c r="AS206" s="519">
        <f t="shared" si="616"/>
        <v>0</v>
      </c>
      <c r="AT206" s="520">
        <f t="shared" si="641"/>
        <v>0</v>
      </c>
      <c r="AU206" s="12"/>
      <c r="AV206" s="519">
        <f t="shared" si="617"/>
        <v>0</v>
      </c>
      <c r="AW206" s="520">
        <f t="shared" si="642"/>
        <v>0</v>
      </c>
      <c r="AX206" s="12"/>
      <c r="AY206" s="519">
        <f t="shared" si="618"/>
        <v>0</v>
      </c>
      <c r="AZ206" s="520">
        <f t="shared" si="643"/>
        <v>0</v>
      </c>
      <c r="BA206" s="12"/>
      <c r="BB206" s="519">
        <f t="shared" si="619"/>
        <v>0</v>
      </c>
      <c r="BC206" s="520">
        <f t="shared" si="644"/>
        <v>0</v>
      </c>
      <c r="BD206" s="12"/>
      <c r="BE206" s="519">
        <f t="shared" si="620"/>
        <v>0</v>
      </c>
      <c r="BF206" s="520">
        <f t="shared" si="645"/>
        <v>0</v>
      </c>
      <c r="BG206" s="12"/>
      <c r="BH206" s="519">
        <f t="shared" si="621"/>
        <v>0</v>
      </c>
      <c r="BI206" s="520">
        <f t="shared" si="646"/>
        <v>0</v>
      </c>
      <c r="BJ206" s="12"/>
      <c r="BK206" s="519">
        <f t="shared" si="622"/>
        <v>0</v>
      </c>
      <c r="BL206" s="520">
        <f t="shared" si="647"/>
        <v>0</v>
      </c>
      <c r="BM206" s="12"/>
      <c r="BN206" s="519">
        <f t="shared" si="623"/>
        <v>0</v>
      </c>
      <c r="BO206" s="520">
        <f t="shared" si="648"/>
        <v>0</v>
      </c>
      <c r="BP206" s="490">
        <f t="shared" si="624"/>
        <v>1</v>
      </c>
      <c r="BQ206" s="534">
        <f t="shared" si="625"/>
        <v>68.78</v>
      </c>
      <c r="BR206" s="542">
        <f t="shared" si="626"/>
        <v>0</v>
      </c>
      <c r="BT206" s="5"/>
    </row>
    <row r="207" spans="1:72" s="198" customFormat="1" ht="25.5" hidden="1" outlineLevel="2" x14ac:dyDescent="0.25">
      <c r="A207" s="55" t="s">
        <v>1076</v>
      </c>
      <c r="B207" s="209" t="s">
        <v>731</v>
      </c>
      <c r="C207" s="36" t="s">
        <v>941</v>
      </c>
      <c r="D207" s="13" t="s">
        <v>24</v>
      </c>
      <c r="E207" s="12">
        <f>'06_M.EEE_C.'!E33</f>
        <v>152</v>
      </c>
      <c r="F207" s="137">
        <v>10.81</v>
      </c>
      <c r="G207" s="544">
        <f t="shared" si="627"/>
        <v>1643.12</v>
      </c>
      <c r="H207" s="12"/>
      <c r="I207" s="519">
        <f t="shared" si="604"/>
        <v>0</v>
      </c>
      <c r="J207" s="520">
        <f t="shared" si="628"/>
        <v>0</v>
      </c>
      <c r="K207" s="12"/>
      <c r="L207" s="519">
        <f t="shared" si="605"/>
        <v>0</v>
      </c>
      <c r="M207" s="520">
        <f t="shared" si="629"/>
        <v>0</v>
      </c>
      <c r="N207" s="12"/>
      <c r="O207" s="519">
        <f t="shared" si="606"/>
        <v>0</v>
      </c>
      <c r="P207" s="520">
        <f t="shared" si="630"/>
        <v>0</v>
      </c>
      <c r="Q207" s="12"/>
      <c r="R207" s="519">
        <f t="shared" si="607"/>
        <v>0</v>
      </c>
      <c r="S207" s="520">
        <f t="shared" si="631"/>
        <v>0</v>
      </c>
      <c r="T207" s="12"/>
      <c r="U207" s="519">
        <f t="shared" si="608"/>
        <v>0</v>
      </c>
      <c r="V207" s="520">
        <f t="shared" si="632"/>
        <v>0</v>
      </c>
      <c r="W207" s="12"/>
      <c r="X207" s="519">
        <f t="shared" si="609"/>
        <v>0</v>
      </c>
      <c r="Y207" s="520">
        <f t="shared" si="633"/>
        <v>0</v>
      </c>
      <c r="Z207" s="12"/>
      <c r="AA207" s="519">
        <f t="shared" si="610"/>
        <v>0</v>
      </c>
      <c r="AB207" s="520">
        <f t="shared" si="634"/>
        <v>0</v>
      </c>
      <c r="AC207" s="12"/>
      <c r="AD207" s="519">
        <f t="shared" si="611"/>
        <v>0</v>
      </c>
      <c r="AE207" s="520">
        <f t="shared" si="635"/>
        <v>0</v>
      </c>
      <c r="AF207" s="12">
        <f t="shared" si="636"/>
        <v>152</v>
      </c>
      <c r="AG207" s="519">
        <f t="shared" si="612"/>
        <v>1</v>
      </c>
      <c r="AH207" s="520">
        <f t="shared" si="637"/>
        <v>1643.12</v>
      </c>
      <c r="AI207" s="12"/>
      <c r="AJ207" s="519">
        <f t="shared" si="613"/>
        <v>0</v>
      </c>
      <c r="AK207" s="520">
        <f t="shared" si="638"/>
        <v>0</v>
      </c>
      <c r="AL207" s="12"/>
      <c r="AM207" s="519">
        <f t="shared" si="614"/>
        <v>0</v>
      </c>
      <c r="AN207" s="520">
        <f t="shared" si="639"/>
        <v>0</v>
      </c>
      <c r="AO207" s="12"/>
      <c r="AP207" s="519">
        <f t="shared" si="615"/>
        <v>0</v>
      </c>
      <c r="AQ207" s="520">
        <f t="shared" si="640"/>
        <v>0</v>
      </c>
      <c r="AR207" s="12"/>
      <c r="AS207" s="519">
        <f t="shared" si="616"/>
        <v>0</v>
      </c>
      <c r="AT207" s="520">
        <f t="shared" si="641"/>
        <v>0</v>
      </c>
      <c r="AU207" s="12"/>
      <c r="AV207" s="519">
        <f t="shared" si="617"/>
        <v>0</v>
      </c>
      <c r="AW207" s="520">
        <f t="shared" si="642"/>
        <v>0</v>
      </c>
      <c r="AX207" s="12"/>
      <c r="AY207" s="519">
        <f t="shared" si="618"/>
        <v>0</v>
      </c>
      <c r="AZ207" s="520">
        <f t="shared" si="643"/>
        <v>0</v>
      </c>
      <c r="BA207" s="12"/>
      <c r="BB207" s="519">
        <f t="shared" si="619"/>
        <v>0</v>
      </c>
      <c r="BC207" s="520">
        <f t="shared" si="644"/>
        <v>0</v>
      </c>
      <c r="BD207" s="12"/>
      <c r="BE207" s="519">
        <f t="shared" si="620"/>
        <v>0</v>
      </c>
      <c r="BF207" s="520">
        <f t="shared" si="645"/>
        <v>0</v>
      </c>
      <c r="BG207" s="12"/>
      <c r="BH207" s="519">
        <f t="shared" si="621"/>
        <v>0</v>
      </c>
      <c r="BI207" s="520">
        <f t="shared" si="646"/>
        <v>0</v>
      </c>
      <c r="BJ207" s="12"/>
      <c r="BK207" s="519">
        <f t="shared" si="622"/>
        <v>0</v>
      </c>
      <c r="BL207" s="520">
        <f t="shared" si="647"/>
        <v>0</v>
      </c>
      <c r="BM207" s="12"/>
      <c r="BN207" s="519">
        <f t="shared" si="623"/>
        <v>0</v>
      </c>
      <c r="BO207" s="520">
        <f t="shared" si="648"/>
        <v>0</v>
      </c>
      <c r="BP207" s="490">
        <f t="shared" si="624"/>
        <v>1</v>
      </c>
      <c r="BQ207" s="534">
        <f t="shared" si="625"/>
        <v>1643.12</v>
      </c>
      <c r="BR207" s="542">
        <f t="shared" si="626"/>
        <v>0</v>
      </c>
      <c r="BT207" s="5"/>
    </row>
    <row r="208" spans="1:72" s="198" customFormat="1" ht="25.5" hidden="1" outlineLevel="2" x14ac:dyDescent="0.25">
      <c r="A208" s="55" t="s">
        <v>1077</v>
      </c>
      <c r="B208" s="209" t="s">
        <v>732</v>
      </c>
      <c r="C208" s="36" t="s">
        <v>942</v>
      </c>
      <c r="D208" s="13" t="s">
        <v>24</v>
      </c>
      <c r="E208" s="12">
        <f>'06_M.EEE_C.'!E34</f>
        <v>8</v>
      </c>
      <c r="F208" s="137">
        <v>15.94</v>
      </c>
      <c r="G208" s="544">
        <f t="shared" si="627"/>
        <v>127.52</v>
      </c>
      <c r="H208" s="12"/>
      <c r="I208" s="519">
        <f t="shared" si="604"/>
        <v>0</v>
      </c>
      <c r="J208" s="520">
        <f t="shared" si="628"/>
        <v>0</v>
      </c>
      <c r="K208" s="12"/>
      <c r="L208" s="519">
        <f t="shared" si="605"/>
        <v>0</v>
      </c>
      <c r="M208" s="520">
        <f t="shared" si="629"/>
        <v>0</v>
      </c>
      <c r="N208" s="12"/>
      <c r="O208" s="519">
        <f t="shared" si="606"/>
        <v>0</v>
      </c>
      <c r="P208" s="520">
        <f t="shared" si="630"/>
        <v>0</v>
      </c>
      <c r="Q208" s="12"/>
      <c r="R208" s="519">
        <f t="shared" si="607"/>
        <v>0</v>
      </c>
      <c r="S208" s="520">
        <f t="shared" si="631"/>
        <v>0</v>
      </c>
      <c r="T208" s="12"/>
      <c r="U208" s="519">
        <f t="shared" si="608"/>
        <v>0</v>
      </c>
      <c r="V208" s="520">
        <f t="shared" si="632"/>
        <v>0</v>
      </c>
      <c r="W208" s="12"/>
      <c r="X208" s="519">
        <f t="shared" si="609"/>
        <v>0</v>
      </c>
      <c r="Y208" s="520">
        <f t="shared" si="633"/>
        <v>0</v>
      </c>
      <c r="Z208" s="12"/>
      <c r="AA208" s="519">
        <f t="shared" si="610"/>
        <v>0</v>
      </c>
      <c r="AB208" s="520">
        <f t="shared" si="634"/>
        <v>0</v>
      </c>
      <c r="AC208" s="12"/>
      <c r="AD208" s="519">
        <f t="shared" si="611"/>
        <v>0</v>
      </c>
      <c r="AE208" s="520">
        <f t="shared" si="635"/>
        <v>0</v>
      </c>
      <c r="AF208" s="12">
        <f t="shared" si="636"/>
        <v>8</v>
      </c>
      <c r="AG208" s="519">
        <f t="shared" si="612"/>
        <v>1</v>
      </c>
      <c r="AH208" s="520">
        <f t="shared" si="637"/>
        <v>127.52</v>
      </c>
      <c r="AI208" s="12"/>
      <c r="AJ208" s="519">
        <f t="shared" si="613"/>
        <v>0</v>
      </c>
      <c r="AK208" s="520">
        <f t="shared" si="638"/>
        <v>0</v>
      </c>
      <c r="AL208" s="12"/>
      <c r="AM208" s="519">
        <f t="shared" si="614"/>
        <v>0</v>
      </c>
      <c r="AN208" s="520">
        <f t="shared" si="639"/>
        <v>0</v>
      </c>
      <c r="AO208" s="12"/>
      <c r="AP208" s="519">
        <f t="shared" si="615"/>
        <v>0</v>
      </c>
      <c r="AQ208" s="520">
        <f t="shared" si="640"/>
        <v>0</v>
      </c>
      <c r="AR208" s="12"/>
      <c r="AS208" s="519">
        <f t="shared" si="616"/>
        <v>0</v>
      </c>
      <c r="AT208" s="520">
        <f t="shared" si="641"/>
        <v>0</v>
      </c>
      <c r="AU208" s="12"/>
      <c r="AV208" s="519">
        <f t="shared" si="617"/>
        <v>0</v>
      </c>
      <c r="AW208" s="520">
        <f t="shared" si="642"/>
        <v>0</v>
      </c>
      <c r="AX208" s="12"/>
      <c r="AY208" s="519">
        <f t="shared" si="618"/>
        <v>0</v>
      </c>
      <c r="AZ208" s="520">
        <f t="shared" si="643"/>
        <v>0</v>
      </c>
      <c r="BA208" s="12"/>
      <c r="BB208" s="519">
        <f t="shared" si="619"/>
        <v>0</v>
      </c>
      <c r="BC208" s="520">
        <f t="shared" si="644"/>
        <v>0</v>
      </c>
      <c r="BD208" s="12"/>
      <c r="BE208" s="519">
        <f t="shared" si="620"/>
        <v>0</v>
      </c>
      <c r="BF208" s="520">
        <f t="shared" si="645"/>
        <v>0</v>
      </c>
      <c r="BG208" s="12"/>
      <c r="BH208" s="519">
        <f t="shared" si="621"/>
        <v>0</v>
      </c>
      <c r="BI208" s="520">
        <f t="shared" si="646"/>
        <v>0</v>
      </c>
      <c r="BJ208" s="12"/>
      <c r="BK208" s="519">
        <f t="shared" si="622"/>
        <v>0</v>
      </c>
      <c r="BL208" s="520">
        <f t="shared" si="647"/>
        <v>0</v>
      </c>
      <c r="BM208" s="12"/>
      <c r="BN208" s="519">
        <f t="shared" si="623"/>
        <v>0</v>
      </c>
      <c r="BO208" s="520">
        <f t="shared" si="648"/>
        <v>0</v>
      </c>
      <c r="BP208" s="490">
        <f t="shared" si="624"/>
        <v>1</v>
      </c>
      <c r="BQ208" s="534">
        <f t="shared" si="625"/>
        <v>127.52</v>
      </c>
      <c r="BR208" s="542">
        <f t="shared" si="626"/>
        <v>0</v>
      </c>
      <c r="BT208" s="5"/>
    </row>
    <row r="209" spans="1:72" s="198" customFormat="1" ht="12.75" hidden="1" outlineLevel="1" x14ac:dyDescent="0.25">
      <c r="A209" s="53"/>
      <c r="B209" s="14"/>
      <c r="C209" s="37"/>
      <c r="D209" s="14"/>
      <c r="E209" s="544"/>
      <c r="F209" s="549"/>
      <c r="G209" s="544"/>
      <c r="H209" s="12"/>
      <c r="I209" s="519"/>
      <c r="J209" s="520"/>
      <c r="K209" s="12"/>
      <c r="L209" s="519"/>
      <c r="M209" s="520"/>
      <c r="N209" s="12"/>
      <c r="O209" s="519"/>
      <c r="P209" s="520"/>
      <c r="Q209" s="12"/>
      <c r="R209" s="519"/>
      <c r="S209" s="520"/>
      <c r="T209" s="12"/>
      <c r="U209" s="519"/>
      <c r="V209" s="520"/>
      <c r="W209" s="12"/>
      <c r="X209" s="519"/>
      <c r="Y209" s="520"/>
      <c r="Z209" s="12"/>
      <c r="AA209" s="519"/>
      <c r="AB209" s="520"/>
      <c r="AC209" s="12"/>
      <c r="AD209" s="519"/>
      <c r="AE209" s="520"/>
      <c r="AF209" s="12"/>
      <c r="AG209" s="519"/>
      <c r="AH209" s="520"/>
      <c r="AI209" s="12"/>
      <c r="AJ209" s="519"/>
      <c r="AK209" s="520"/>
      <c r="AL209" s="12"/>
      <c r="AM209" s="519"/>
      <c r="AN209" s="520"/>
      <c r="AO209" s="12"/>
      <c r="AP209" s="519"/>
      <c r="AQ209" s="520"/>
      <c r="AR209" s="12"/>
      <c r="AS209" s="519"/>
      <c r="AT209" s="520"/>
      <c r="AU209" s="12"/>
      <c r="AV209" s="519"/>
      <c r="AW209" s="520"/>
      <c r="AX209" s="12"/>
      <c r="AY209" s="519"/>
      <c r="AZ209" s="520"/>
      <c r="BA209" s="12"/>
      <c r="BB209" s="519"/>
      <c r="BC209" s="520"/>
      <c r="BD209" s="12"/>
      <c r="BE209" s="519"/>
      <c r="BF209" s="520"/>
      <c r="BG209" s="12"/>
      <c r="BH209" s="519"/>
      <c r="BI209" s="520"/>
      <c r="BJ209" s="12"/>
      <c r="BK209" s="519"/>
      <c r="BL209" s="520"/>
      <c r="BM209" s="12"/>
      <c r="BN209" s="519"/>
      <c r="BO209" s="520"/>
      <c r="BP209" s="490"/>
      <c r="BQ209" s="534"/>
      <c r="BR209" s="542"/>
      <c r="BT209" s="200"/>
    </row>
    <row r="210" spans="1:72" s="198" customFormat="1" ht="12.75" hidden="1" outlineLevel="1" x14ac:dyDescent="0.25">
      <c r="A210" s="576" t="s">
        <v>1078</v>
      </c>
      <c r="B210" s="577"/>
      <c r="C210" s="578" t="s">
        <v>115</v>
      </c>
      <c r="D210" s="587"/>
      <c r="E210" s="588"/>
      <c r="F210" s="589"/>
      <c r="G210" s="581">
        <f>SUBTOTAL(9,G211:G252)</f>
        <v>13216.150000000001</v>
      </c>
      <c r="H210" s="581"/>
      <c r="I210" s="590">
        <f t="shared" ref="I210:I252" si="649">ROUND(J210/$G210,6)</f>
        <v>0</v>
      </c>
      <c r="J210" s="581">
        <f>SUBTOTAL(9,J211:J252)</f>
        <v>0</v>
      </c>
      <c r="K210" s="581"/>
      <c r="L210" s="590">
        <f t="shared" ref="L210:L252" si="650">ROUND(M210/$G210,6)</f>
        <v>0</v>
      </c>
      <c r="M210" s="581">
        <f>SUBTOTAL(9,M211:M252)</f>
        <v>0</v>
      </c>
      <c r="N210" s="581"/>
      <c r="O210" s="590">
        <f t="shared" ref="O210:O252" si="651">ROUND(P210/$G210,6)</f>
        <v>0</v>
      </c>
      <c r="P210" s="581">
        <f>SUBTOTAL(9,P211:P252)</f>
        <v>0</v>
      </c>
      <c r="Q210" s="581"/>
      <c r="R210" s="590">
        <f t="shared" ref="R210:R252" si="652">ROUND(S210/$G210,6)</f>
        <v>0</v>
      </c>
      <c r="S210" s="581">
        <f>SUBTOTAL(9,S211:S252)</f>
        <v>0</v>
      </c>
      <c r="T210" s="581"/>
      <c r="U210" s="590">
        <f t="shared" ref="U210:U252" si="653">ROUND(V210/$G210,6)</f>
        <v>0</v>
      </c>
      <c r="V210" s="581">
        <f>SUBTOTAL(9,V211:V252)</f>
        <v>0</v>
      </c>
      <c r="W210" s="581"/>
      <c r="X210" s="590">
        <f t="shared" ref="X210:X252" si="654">ROUND(Y210/$G210,6)</f>
        <v>0</v>
      </c>
      <c r="Y210" s="581">
        <f>SUBTOTAL(9,Y211:Y252)</f>
        <v>0</v>
      </c>
      <c r="Z210" s="581"/>
      <c r="AA210" s="590">
        <f t="shared" ref="AA210:AA252" si="655">ROUND(AB210/$G210,6)</f>
        <v>0</v>
      </c>
      <c r="AB210" s="581">
        <f>SUBTOTAL(9,AB211:AB252)</f>
        <v>0</v>
      </c>
      <c r="AC210" s="581"/>
      <c r="AD210" s="590">
        <f t="shared" ref="AD210:AD252" si="656">ROUND(AE210/$G210,6)</f>
        <v>0</v>
      </c>
      <c r="AE210" s="581">
        <f>SUBTOTAL(9,AE211:AE252)</f>
        <v>0</v>
      </c>
      <c r="AF210" s="581"/>
      <c r="AG210" s="590">
        <f t="shared" ref="AG210:AG252" si="657">ROUND(AH210/$G210,6)</f>
        <v>1</v>
      </c>
      <c r="AH210" s="581">
        <f>SUBTOTAL(9,AH211:AH252)</f>
        <v>13216.150000000001</v>
      </c>
      <c r="AI210" s="581"/>
      <c r="AJ210" s="590">
        <f t="shared" ref="AJ210:AJ252" si="658">ROUND(AK210/$G210,6)</f>
        <v>0</v>
      </c>
      <c r="AK210" s="581">
        <f>SUBTOTAL(9,AK211:AK252)</f>
        <v>0</v>
      </c>
      <c r="AL210" s="581"/>
      <c r="AM210" s="590">
        <f t="shared" ref="AM210:AM252" si="659">ROUND(AN210/$G210,6)</f>
        <v>0</v>
      </c>
      <c r="AN210" s="581">
        <f>SUBTOTAL(9,AN211:AN252)</f>
        <v>0</v>
      </c>
      <c r="AO210" s="581"/>
      <c r="AP210" s="590">
        <f t="shared" ref="AP210:AP252" si="660">ROUND(AQ210/$G210,6)</f>
        <v>0</v>
      </c>
      <c r="AQ210" s="581">
        <f>SUBTOTAL(9,AQ211:AQ252)</f>
        <v>0</v>
      </c>
      <c r="AR210" s="581"/>
      <c r="AS210" s="590">
        <f t="shared" ref="AS210:AS252" si="661">ROUND(AT210/$G210,6)</f>
        <v>0</v>
      </c>
      <c r="AT210" s="581">
        <f>SUBTOTAL(9,AT211:AT252)</f>
        <v>0</v>
      </c>
      <c r="AU210" s="581"/>
      <c r="AV210" s="590">
        <f t="shared" ref="AV210:AV252" si="662">ROUND(AW210/$G210,6)</f>
        <v>0</v>
      </c>
      <c r="AW210" s="581">
        <f>SUBTOTAL(9,AW211:AW252)</f>
        <v>0</v>
      </c>
      <c r="AX210" s="581"/>
      <c r="AY210" s="590">
        <f t="shared" ref="AY210:AY252" si="663">ROUND(AZ210/$G210,6)</f>
        <v>0</v>
      </c>
      <c r="AZ210" s="581">
        <f>SUBTOTAL(9,AZ211:AZ252)</f>
        <v>0</v>
      </c>
      <c r="BA210" s="581"/>
      <c r="BB210" s="590">
        <f t="shared" ref="BB210:BB252" si="664">ROUND(BC210/$G210,6)</f>
        <v>0</v>
      </c>
      <c r="BC210" s="581">
        <f>SUBTOTAL(9,BC211:BC252)</f>
        <v>0</v>
      </c>
      <c r="BD210" s="581"/>
      <c r="BE210" s="590">
        <f t="shared" ref="BE210:BE252" si="665">ROUND(BF210/$G210,6)</f>
        <v>0</v>
      </c>
      <c r="BF210" s="581">
        <f>SUBTOTAL(9,BF211:BF252)</f>
        <v>0</v>
      </c>
      <c r="BG210" s="581"/>
      <c r="BH210" s="590">
        <f t="shared" ref="BH210:BH252" si="666">ROUND(BI210/$G210,6)</f>
        <v>0</v>
      </c>
      <c r="BI210" s="581">
        <f>SUBTOTAL(9,BI211:BI252)</f>
        <v>0</v>
      </c>
      <c r="BJ210" s="581"/>
      <c r="BK210" s="590">
        <f t="shared" ref="BK210:BK252" si="667">ROUND(BL210/$G210,6)</f>
        <v>0</v>
      </c>
      <c r="BL210" s="581">
        <f>SUBTOTAL(9,BL211:BL252)</f>
        <v>0</v>
      </c>
      <c r="BM210" s="581"/>
      <c r="BN210" s="590">
        <f t="shared" ref="BN210:BN252" si="668">ROUND(BO210/$G210,6)</f>
        <v>0</v>
      </c>
      <c r="BO210" s="581">
        <f>SUBTOTAL(9,BO211:BO252)</f>
        <v>0</v>
      </c>
      <c r="BP210" s="582">
        <f t="shared" ref="BP210:BP252" si="669">ROUND(BQ210/G210,4)</f>
        <v>1</v>
      </c>
      <c r="BQ210" s="580">
        <f t="shared" ref="BQ210:BQ252" si="670">ROUND(SUMIF(H$10:BO$10,"FINANCEIRO",H210:BO210),2)</f>
        <v>13216.15</v>
      </c>
      <c r="BR210" s="579">
        <f t="shared" ref="BR210:BR252" si="671">BQ210-G210</f>
        <v>0</v>
      </c>
      <c r="BT210" s="200"/>
    </row>
    <row r="211" spans="1:72" s="198" customFormat="1" ht="25.5" hidden="1" outlineLevel="2" x14ac:dyDescent="0.25">
      <c r="A211" s="53" t="s">
        <v>1079</v>
      </c>
      <c r="B211" s="16">
        <v>1093</v>
      </c>
      <c r="C211" s="15" t="s">
        <v>795</v>
      </c>
      <c r="D211" s="13" t="s">
        <v>24</v>
      </c>
      <c r="E211" s="12">
        <f>'06_M.EEE_C.'!E37</f>
        <v>1</v>
      </c>
      <c r="F211" s="141">
        <v>30.46</v>
      </c>
      <c r="G211" s="544">
        <f t="shared" ref="G211:G252" si="672">ROUND($F211*E211,2)</f>
        <v>30.46</v>
      </c>
      <c r="H211" s="12"/>
      <c r="I211" s="519">
        <f t="shared" si="649"/>
        <v>0</v>
      </c>
      <c r="J211" s="520">
        <f t="shared" ref="J211:J252" si="673">ROUND($F211*H211,2)</f>
        <v>0</v>
      </c>
      <c r="K211" s="12"/>
      <c r="L211" s="519">
        <f t="shared" si="650"/>
        <v>0</v>
      </c>
      <c r="M211" s="520">
        <f t="shared" ref="M211:M252" si="674">ROUND($F211*K211,2)</f>
        <v>0</v>
      </c>
      <c r="N211" s="12"/>
      <c r="O211" s="519">
        <f t="shared" si="651"/>
        <v>0</v>
      </c>
      <c r="P211" s="520">
        <f t="shared" ref="P211:P252" si="675">ROUND($F211*N211,2)</f>
        <v>0</v>
      </c>
      <c r="Q211" s="12"/>
      <c r="R211" s="519">
        <f t="shared" si="652"/>
        <v>0</v>
      </c>
      <c r="S211" s="520">
        <f t="shared" ref="S211:S252" si="676">ROUND($F211*Q211,2)</f>
        <v>0</v>
      </c>
      <c r="T211" s="12">
        <f>U$119*$E211</f>
        <v>0</v>
      </c>
      <c r="U211" s="519">
        <f t="shared" si="653"/>
        <v>0</v>
      </c>
      <c r="V211" s="520">
        <f t="shared" ref="V211:V252" si="677">ROUND($F211*T211,2)</f>
        <v>0</v>
      </c>
      <c r="W211" s="12"/>
      <c r="X211" s="519">
        <f t="shared" si="654"/>
        <v>0</v>
      </c>
      <c r="Y211" s="520">
        <f t="shared" ref="Y211:Y252" si="678">ROUND($F211*W211,2)</f>
        <v>0</v>
      </c>
      <c r="Z211" s="12"/>
      <c r="AA211" s="519">
        <f t="shared" si="655"/>
        <v>0</v>
      </c>
      <c r="AB211" s="520">
        <f t="shared" ref="AB211:AB252" si="679">ROUND($F211*Z211,2)</f>
        <v>0</v>
      </c>
      <c r="AC211" s="12"/>
      <c r="AD211" s="519">
        <f t="shared" si="656"/>
        <v>0</v>
      </c>
      <c r="AE211" s="520">
        <f t="shared" ref="AE211:AE252" si="680">ROUND($F211*AC211,2)</f>
        <v>0</v>
      </c>
      <c r="AF211" s="12">
        <f t="shared" ref="AF211:AF252" si="681">$E211</f>
        <v>1</v>
      </c>
      <c r="AG211" s="519">
        <f t="shared" si="657"/>
        <v>1</v>
      </c>
      <c r="AH211" s="520">
        <f t="shared" ref="AH211:AH252" si="682">ROUND($F211*AF211,2)</f>
        <v>30.46</v>
      </c>
      <c r="AI211" s="12"/>
      <c r="AJ211" s="519">
        <f t="shared" si="658"/>
        <v>0</v>
      </c>
      <c r="AK211" s="520">
        <f t="shared" ref="AK211:AK252" si="683">ROUND($F211*AI211,2)</f>
        <v>0</v>
      </c>
      <c r="AL211" s="12"/>
      <c r="AM211" s="519">
        <f t="shared" si="659"/>
        <v>0</v>
      </c>
      <c r="AN211" s="520">
        <f t="shared" ref="AN211:AN252" si="684">ROUND($F211*AL211,2)</f>
        <v>0</v>
      </c>
      <c r="AO211" s="12"/>
      <c r="AP211" s="519">
        <f t="shared" si="660"/>
        <v>0</v>
      </c>
      <c r="AQ211" s="520">
        <f t="shared" ref="AQ211:AQ252" si="685">ROUND($F211*AO211,2)</f>
        <v>0</v>
      </c>
      <c r="AR211" s="12"/>
      <c r="AS211" s="519">
        <f t="shared" si="661"/>
        <v>0</v>
      </c>
      <c r="AT211" s="520">
        <f t="shared" ref="AT211:AT252" si="686">ROUND($F211*AR211,2)</f>
        <v>0</v>
      </c>
      <c r="AU211" s="12"/>
      <c r="AV211" s="519">
        <f t="shared" si="662"/>
        <v>0</v>
      </c>
      <c r="AW211" s="520">
        <f t="shared" ref="AW211:AW252" si="687">ROUND($F211*AU211,2)</f>
        <v>0</v>
      </c>
      <c r="AX211" s="12"/>
      <c r="AY211" s="519">
        <f t="shared" si="663"/>
        <v>0</v>
      </c>
      <c r="AZ211" s="520">
        <f t="shared" ref="AZ211:AZ252" si="688">ROUND($F211*AX211,2)</f>
        <v>0</v>
      </c>
      <c r="BA211" s="12"/>
      <c r="BB211" s="519">
        <f t="shared" si="664"/>
        <v>0</v>
      </c>
      <c r="BC211" s="520">
        <f t="shared" ref="BC211:BC252" si="689">ROUND($F211*BA211,2)</f>
        <v>0</v>
      </c>
      <c r="BD211" s="12"/>
      <c r="BE211" s="519">
        <f t="shared" si="665"/>
        <v>0</v>
      </c>
      <c r="BF211" s="520">
        <f t="shared" ref="BF211:BF252" si="690">ROUND($F211*BD211,2)</f>
        <v>0</v>
      </c>
      <c r="BG211" s="12"/>
      <c r="BH211" s="519">
        <f t="shared" si="666"/>
        <v>0</v>
      </c>
      <c r="BI211" s="520">
        <f t="shared" ref="BI211:BI252" si="691">ROUND($F211*BG211,2)</f>
        <v>0</v>
      </c>
      <c r="BJ211" s="12"/>
      <c r="BK211" s="519">
        <f t="shared" si="667"/>
        <v>0</v>
      </c>
      <c r="BL211" s="520">
        <f t="shared" ref="BL211:BL252" si="692">ROUND($F211*BJ211,2)</f>
        <v>0</v>
      </c>
      <c r="BM211" s="12"/>
      <c r="BN211" s="519">
        <f t="shared" si="668"/>
        <v>0</v>
      </c>
      <c r="BO211" s="520">
        <f t="shared" ref="BO211:BO252" si="693">ROUND($F211*BM211,2)</f>
        <v>0</v>
      </c>
      <c r="BP211" s="490">
        <f t="shared" si="669"/>
        <v>1</v>
      </c>
      <c r="BQ211" s="534">
        <f t="shared" si="670"/>
        <v>30.46</v>
      </c>
      <c r="BR211" s="542">
        <f t="shared" si="671"/>
        <v>0</v>
      </c>
      <c r="BT211" s="5"/>
    </row>
    <row r="212" spans="1:72" s="198" customFormat="1" ht="25.5" hidden="1" outlineLevel="2" x14ac:dyDescent="0.25">
      <c r="A212" s="53" t="s">
        <v>1080</v>
      </c>
      <c r="B212" s="16">
        <v>995</v>
      </c>
      <c r="C212" s="15" t="s">
        <v>794</v>
      </c>
      <c r="D212" s="13" t="s">
        <v>22</v>
      </c>
      <c r="E212" s="12">
        <f>'06_M.EEE_C.'!E38</f>
        <v>120</v>
      </c>
      <c r="F212" s="141">
        <v>9.08</v>
      </c>
      <c r="G212" s="544">
        <f t="shared" si="672"/>
        <v>1089.5999999999999</v>
      </c>
      <c r="H212" s="12"/>
      <c r="I212" s="519">
        <f t="shared" si="649"/>
        <v>0</v>
      </c>
      <c r="J212" s="520">
        <f t="shared" si="673"/>
        <v>0</v>
      </c>
      <c r="K212" s="12"/>
      <c r="L212" s="519">
        <f t="shared" si="650"/>
        <v>0</v>
      </c>
      <c r="M212" s="520">
        <f t="shared" si="674"/>
        <v>0</v>
      </c>
      <c r="N212" s="12"/>
      <c r="O212" s="519">
        <f t="shared" si="651"/>
        <v>0</v>
      </c>
      <c r="P212" s="520">
        <f t="shared" si="675"/>
        <v>0</v>
      </c>
      <c r="Q212" s="12"/>
      <c r="R212" s="519">
        <f t="shared" si="652"/>
        <v>0</v>
      </c>
      <c r="S212" s="520">
        <f t="shared" si="676"/>
        <v>0</v>
      </c>
      <c r="T212" s="12">
        <f>U$119*$E212</f>
        <v>0</v>
      </c>
      <c r="U212" s="519">
        <f t="shared" si="653"/>
        <v>0</v>
      </c>
      <c r="V212" s="520">
        <f t="shared" si="677"/>
        <v>0</v>
      </c>
      <c r="W212" s="12"/>
      <c r="X212" s="519">
        <f t="shared" si="654"/>
        <v>0</v>
      </c>
      <c r="Y212" s="520">
        <f t="shared" si="678"/>
        <v>0</v>
      </c>
      <c r="Z212" s="12"/>
      <c r="AA212" s="519">
        <f t="shared" si="655"/>
        <v>0</v>
      </c>
      <c r="AB212" s="520">
        <f t="shared" si="679"/>
        <v>0</v>
      </c>
      <c r="AC212" s="12"/>
      <c r="AD212" s="519">
        <f t="shared" si="656"/>
        <v>0</v>
      </c>
      <c r="AE212" s="520">
        <f t="shared" si="680"/>
        <v>0</v>
      </c>
      <c r="AF212" s="12">
        <f t="shared" si="681"/>
        <v>120</v>
      </c>
      <c r="AG212" s="519">
        <f t="shared" si="657"/>
        <v>1</v>
      </c>
      <c r="AH212" s="520">
        <f t="shared" si="682"/>
        <v>1089.5999999999999</v>
      </c>
      <c r="AI212" s="12"/>
      <c r="AJ212" s="519">
        <f t="shared" si="658"/>
        <v>0</v>
      </c>
      <c r="AK212" s="520">
        <f t="shared" si="683"/>
        <v>0</v>
      </c>
      <c r="AL212" s="12"/>
      <c r="AM212" s="519">
        <f t="shared" si="659"/>
        <v>0</v>
      </c>
      <c r="AN212" s="520">
        <f t="shared" si="684"/>
        <v>0</v>
      </c>
      <c r="AO212" s="12"/>
      <c r="AP212" s="519">
        <f t="shared" si="660"/>
        <v>0</v>
      </c>
      <c r="AQ212" s="520">
        <f t="shared" si="685"/>
        <v>0</v>
      </c>
      <c r="AR212" s="12"/>
      <c r="AS212" s="519">
        <f t="shared" si="661"/>
        <v>0</v>
      </c>
      <c r="AT212" s="520">
        <f t="shared" si="686"/>
        <v>0</v>
      </c>
      <c r="AU212" s="12"/>
      <c r="AV212" s="519">
        <f t="shared" si="662"/>
        <v>0</v>
      </c>
      <c r="AW212" s="520">
        <f t="shared" si="687"/>
        <v>0</v>
      </c>
      <c r="AX212" s="12"/>
      <c r="AY212" s="519">
        <f t="shared" si="663"/>
        <v>0</v>
      </c>
      <c r="AZ212" s="520">
        <f t="shared" si="688"/>
        <v>0</v>
      </c>
      <c r="BA212" s="12"/>
      <c r="BB212" s="519">
        <f t="shared" si="664"/>
        <v>0</v>
      </c>
      <c r="BC212" s="520">
        <f t="shared" si="689"/>
        <v>0</v>
      </c>
      <c r="BD212" s="12"/>
      <c r="BE212" s="519">
        <f t="shared" si="665"/>
        <v>0</v>
      </c>
      <c r="BF212" s="520">
        <f t="shared" si="690"/>
        <v>0</v>
      </c>
      <c r="BG212" s="12"/>
      <c r="BH212" s="519">
        <f t="shared" si="666"/>
        <v>0</v>
      </c>
      <c r="BI212" s="520">
        <f t="shared" si="691"/>
        <v>0</v>
      </c>
      <c r="BJ212" s="12"/>
      <c r="BK212" s="519">
        <f t="shared" si="667"/>
        <v>0</v>
      </c>
      <c r="BL212" s="520">
        <f t="shared" si="692"/>
        <v>0</v>
      </c>
      <c r="BM212" s="12"/>
      <c r="BN212" s="519">
        <f t="shared" si="668"/>
        <v>0</v>
      </c>
      <c r="BO212" s="520">
        <f t="shared" si="693"/>
        <v>0</v>
      </c>
      <c r="BP212" s="490">
        <f t="shared" si="669"/>
        <v>1</v>
      </c>
      <c r="BQ212" s="534">
        <f t="shared" si="670"/>
        <v>1089.5999999999999</v>
      </c>
      <c r="BR212" s="542">
        <f t="shared" si="671"/>
        <v>0</v>
      </c>
      <c r="BT212" s="5"/>
    </row>
    <row r="213" spans="1:72" s="198" customFormat="1" ht="12.75" hidden="1" outlineLevel="2" x14ac:dyDescent="0.25">
      <c r="A213" s="53" t="s">
        <v>1081</v>
      </c>
      <c r="B213" s="16">
        <v>857</v>
      </c>
      <c r="C213" s="15" t="s">
        <v>793</v>
      </c>
      <c r="D213" s="13" t="s">
        <v>22</v>
      </c>
      <c r="E213" s="12">
        <f>'06_M.EEE_C.'!E39</f>
        <v>60</v>
      </c>
      <c r="F213" s="141">
        <v>6.87</v>
      </c>
      <c r="G213" s="544">
        <f t="shared" si="672"/>
        <v>412.2</v>
      </c>
      <c r="H213" s="12"/>
      <c r="I213" s="519">
        <f t="shared" si="649"/>
        <v>0</v>
      </c>
      <c r="J213" s="520">
        <f t="shared" si="673"/>
        <v>0</v>
      </c>
      <c r="K213" s="12"/>
      <c r="L213" s="519">
        <f t="shared" si="650"/>
        <v>0</v>
      </c>
      <c r="M213" s="520">
        <f t="shared" si="674"/>
        <v>0</v>
      </c>
      <c r="N213" s="12"/>
      <c r="O213" s="519">
        <f t="shared" si="651"/>
        <v>0</v>
      </c>
      <c r="P213" s="520">
        <f t="shared" si="675"/>
        <v>0</v>
      </c>
      <c r="Q213" s="12"/>
      <c r="R213" s="519">
        <f t="shared" si="652"/>
        <v>0</v>
      </c>
      <c r="S213" s="520">
        <f t="shared" si="676"/>
        <v>0</v>
      </c>
      <c r="T213" s="12">
        <f>U$119*$E213</f>
        <v>0</v>
      </c>
      <c r="U213" s="519">
        <f t="shared" si="653"/>
        <v>0</v>
      </c>
      <c r="V213" s="520">
        <f t="shared" si="677"/>
        <v>0</v>
      </c>
      <c r="W213" s="12"/>
      <c r="X213" s="519">
        <f t="shared" si="654"/>
        <v>0</v>
      </c>
      <c r="Y213" s="520">
        <f t="shared" si="678"/>
        <v>0</v>
      </c>
      <c r="Z213" s="12"/>
      <c r="AA213" s="519">
        <f t="shared" si="655"/>
        <v>0</v>
      </c>
      <c r="AB213" s="520">
        <f t="shared" si="679"/>
        <v>0</v>
      </c>
      <c r="AC213" s="12"/>
      <c r="AD213" s="519">
        <f t="shared" si="656"/>
        <v>0</v>
      </c>
      <c r="AE213" s="520">
        <f t="shared" si="680"/>
        <v>0</v>
      </c>
      <c r="AF213" s="12">
        <f t="shared" si="681"/>
        <v>60</v>
      </c>
      <c r="AG213" s="519">
        <f t="shared" si="657"/>
        <v>1</v>
      </c>
      <c r="AH213" s="520">
        <f t="shared" si="682"/>
        <v>412.2</v>
      </c>
      <c r="AI213" s="12"/>
      <c r="AJ213" s="519">
        <f t="shared" si="658"/>
        <v>0</v>
      </c>
      <c r="AK213" s="520">
        <f t="shared" si="683"/>
        <v>0</v>
      </c>
      <c r="AL213" s="12"/>
      <c r="AM213" s="519">
        <f t="shared" si="659"/>
        <v>0</v>
      </c>
      <c r="AN213" s="520">
        <f t="shared" si="684"/>
        <v>0</v>
      </c>
      <c r="AO213" s="12"/>
      <c r="AP213" s="519">
        <f t="shared" si="660"/>
        <v>0</v>
      </c>
      <c r="AQ213" s="520">
        <f t="shared" si="685"/>
        <v>0</v>
      </c>
      <c r="AR213" s="12"/>
      <c r="AS213" s="519">
        <f t="shared" si="661"/>
        <v>0</v>
      </c>
      <c r="AT213" s="520">
        <f t="shared" si="686"/>
        <v>0</v>
      </c>
      <c r="AU213" s="12"/>
      <c r="AV213" s="519">
        <f t="shared" si="662"/>
        <v>0</v>
      </c>
      <c r="AW213" s="520">
        <f t="shared" si="687"/>
        <v>0</v>
      </c>
      <c r="AX213" s="12"/>
      <c r="AY213" s="519">
        <f t="shared" si="663"/>
        <v>0</v>
      </c>
      <c r="AZ213" s="520">
        <f t="shared" si="688"/>
        <v>0</v>
      </c>
      <c r="BA213" s="12"/>
      <c r="BB213" s="519">
        <f t="shared" si="664"/>
        <v>0</v>
      </c>
      <c r="BC213" s="520">
        <f t="shared" si="689"/>
        <v>0</v>
      </c>
      <c r="BD213" s="12"/>
      <c r="BE213" s="519">
        <f t="shared" si="665"/>
        <v>0</v>
      </c>
      <c r="BF213" s="520">
        <f t="shared" si="690"/>
        <v>0</v>
      </c>
      <c r="BG213" s="12"/>
      <c r="BH213" s="519">
        <f t="shared" si="666"/>
        <v>0</v>
      </c>
      <c r="BI213" s="520">
        <f t="shared" si="691"/>
        <v>0</v>
      </c>
      <c r="BJ213" s="12"/>
      <c r="BK213" s="519">
        <f t="shared" si="667"/>
        <v>0</v>
      </c>
      <c r="BL213" s="520">
        <f t="shared" si="692"/>
        <v>0</v>
      </c>
      <c r="BM213" s="12"/>
      <c r="BN213" s="519">
        <f t="shared" si="668"/>
        <v>0</v>
      </c>
      <c r="BO213" s="520">
        <f t="shared" si="693"/>
        <v>0</v>
      </c>
      <c r="BP213" s="490">
        <f t="shared" si="669"/>
        <v>1</v>
      </c>
      <c r="BQ213" s="534">
        <f t="shared" si="670"/>
        <v>412.2</v>
      </c>
      <c r="BR213" s="542">
        <f t="shared" si="671"/>
        <v>0</v>
      </c>
      <c r="BT213" s="5"/>
    </row>
    <row r="214" spans="1:72" s="198" customFormat="1" ht="12.75" hidden="1" outlineLevel="2" x14ac:dyDescent="0.25">
      <c r="A214" s="53" t="s">
        <v>1082</v>
      </c>
      <c r="B214" s="16">
        <v>1881</v>
      </c>
      <c r="C214" s="15" t="s">
        <v>869</v>
      </c>
      <c r="D214" s="13" t="s">
        <v>24</v>
      </c>
      <c r="E214" s="12">
        <f>'06_M.EEE_C.'!E40</f>
        <v>2</v>
      </c>
      <c r="F214" s="141">
        <v>9.4700000000000006</v>
      </c>
      <c r="G214" s="544">
        <f t="shared" si="672"/>
        <v>18.940000000000001</v>
      </c>
      <c r="H214" s="12"/>
      <c r="I214" s="519">
        <f t="shared" si="649"/>
        <v>0</v>
      </c>
      <c r="J214" s="520">
        <f t="shared" si="673"/>
        <v>0</v>
      </c>
      <c r="K214" s="12"/>
      <c r="L214" s="519">
        <f t="shared" si="650"/>
        <v>0</v>
      </c>
      <c r="M214" s="520">
        <f t="shared" si="674"/>
        <v>0</v>
      </c>
      <c r="N214" s="12"/>
      <c r="O214" s="519">
        <f t="shared" si="651"/>
        <v>0</v>
      </c>
      <c r="P214" s="520">
        <f t="shared" si="675"/>
        <v>0</v>
      </c>
      <c r="Q214" s="12"/>
      <c r="R214" s="519">
        <f t="shared" si="652"/>
        <v>0</v>
      </c>
      <c r="S214" s="520">
        <f t="shared" si="676"/>
        <v>0</v>
      </c>
      <c r="T214" s="12"/>
      <c r="U214" s="519">
        <f t="shared" si="653"/>
        <v>0</v>
      </c>
      <c r="V214" s="520">
        <f t="shared" si="677"/>
        <v>0</v>
      </c>
      <c r="W214" s="12"/>
      <c r="X214" s="519">
        <f t="shared" si="654"/>
        <v>0</v>
      </c>
      <c r="Y214" s="520">
        <f t="shared" si="678"/>
        <v>0</v>
      </c>
      <c r="Z214" s="12"/>
      <c r="AA214" s="519">
        <f t="shared" si="655"/>
        <v>0</v>
      </c>
      <c r="AB214" s="520">
        <f t="shared" si="679"/>
        <v>0</v>
      </c>
      <c r="AC214" s="12"/>
      <c r="AD214" s="519">
        <f t="shared" si="656"/>
        <v>0</v>
      </c>
      <c r="AE214" s="520">
        <f t="shared" si="680"/>
        <v>0</v>
      </c>
      <c r="AF214" s="12">
        <f t="shared" si="681"/>
        <v>2</v>
      </c>
      <c r="AG214" s="519">
        <f t="shared" si="657"/>
        <v>1</v>
      </c>
      <c r="AH214" s="520">
        <f t="shared" si="682"/>
        <v>18.940000000000001</v>
      </c>
      <c r="AI214" s="12"/>
      <c r="AJ214" s="519">
        <f t="shared" si="658"/>
        <v>0</v>
      </c>
      <c r="AK214" s="520">
        <f t="shared" si="683"/>
        <v>0</v>
      </c>
      <c r="AL214" s="12"/>
      <c r="AM214" s="519">
        <f t="shared" si="659"/>
        <v>0</v>
      </c>
      <c r="AN214" s="520">
        <f t="shared" si="684"/>
        <v>0</v>
      </c>
      <c r="AO214" s="12"/>
      <c r="AP214" s="519">
        <f t="shared" si="660"/>
        <v>0</v>
      </c>
      <c r="AQ214" s="520">
        <f t="shared" si="685"/>
        <v>0</v>
      </c>
      <c r="AR214" s="12"/>
      <c r="AS214" s="519">
        <f t="shared" si="661"/>
        <v>0</v>
      </c>
      <c r="AT214" s="520">
        <f t="shared" si="686"/>
        <v>0</v>
      </c>
      <c r="AU214" s="12"/>
      <c r="AV214" s="519">
        <f t="shared" si="662"/>
        <v>0</v>
      </c>
      <c r="AW214" s="520">
        <f t="shared" si="687"/>
        <v>0</v>
      </c>
      <c r="AX214" s="12"/>
      <c r="AY214" s="519">
        <f t="shared" si="663"/>
        <v>0</v>
      </c>
      <c r="AZ214" s="520">
        <f t="shared" si="688"/>
        <v>0</v>
      </c>
      <c r="BA214" s="12"/>
      <c r="BB214" s="519">
        <f t="shared" si="664"/>
        <v>0</v>
      </c>
      <c r="BC214" s="520">
        <f t="shared" si="689"/>
        <v>0</v>
      </c>
      <c r="BD214" s="12"/>
      <c r="BE214" s="519">
        <f t="shared" si="665"/>
        <v>0</v>
      </c>
      <c r="BF214" s="520">
        <f t="shared" si="690"/>
        <v>0</v>
      </c>
      <c r="BG214" s="12"/>
      <c r="BH214" s="519">
        <f t="shared" si="666"/>
        <v>0</v>
      </c>
      <c r="BI214" s="520">
        <f t="shared" si="691"/>
        <v>0</v>
      </c>
      <c r="BJ214" s="12"/>
      <c r="BK214" s="519">
        <f t="shared" si="667"/>
        <v>0</v>
      </c>
      <c r="BL214" s="520">
        <f t="shared" si="692"/>
        <v>0</v>
      </c>
      <c r="BM214" s="12"/>
      <c r="BN214" s="519">
        <f t="shared" si="668"/>
        <v>0</v>
      </c>
      <c r="BO214" s="520">
        <f t="shared" si="693"/>
        <v>0</v>
      </c>
      <c r="BP214" s="490">
        <f t="shared" si="669"/>
        <v>1</v>
      </c>
      <c r="BQ214" s="534">
        <f t="shared" si="670"/>
        <v>18.940000000000001</v>
      </c>
      <c r="BR214" s="542">
        <f t="shared" si="671"/>
        <v>0</v>
      </c>
      <c r="BT214" s="200"/>
    </row>
    <row r="215" spans="1:72" s="198" customFormat="1" ht="12.75" hidden="1" outlineLevel="2" x14ac:dyDescent="0.25">
      <c r="A215" s="53" t="s">
        <v>1083</v>
      </c>
      <c r="B215" s="16">
        <v>1893</v>
      </c>
      <c r="C215" s="15" t="s">
        <v>870</v>
      </c>
      <c r="D215" s="13" t="s">
        <v>24</v>
      </c>
      <c r="E215" s="12">
        <f>'06_M.EEE_C.'!E41</f>
        <v>4</v>
      </c>
      <c r="F215" s="141">
        <v>3.57</v>
      </c>
      <c r="G215" s="544">
        <f t="shared" si="672"/>
        <v>14.28</v>
      </c>
      <c r="H215" s="12"/>
      <c r="I215" s="519">
        <f t="shared" si="649"/>
        <v>0</v>
      </c>
      <c r="J215" s="520">
        <f t="shared" si="673"/>
        <v>0</v>
      </c>
      <c r="K215" s="12"/>
      <c r="L215" s="519">
        <f t="shared" si="650"/>
        <v>0</v>
      </c>
      <c r="M215" s="520">
        <f t="shared" si="674"/>
        <v>0</v>
      </c>
      <c r="N215" s="12"/>
      <c r="O215" s="519">
        <f t="shared" si="651"/>
        <v>0</v>
      </c>
      <c r="P215" s="520">
        <f t="shared" si="675"/>
        <v>0</v>
      </c>
      <c r="Q215" s="12"/>
      <c r="R215" s="519">
        <f t="shared" si="652"/>
        <v>0</v>
      </c>
      <c r="S215" s="520">
        <f t="shared" si="676"/>
        <v>0</v>
      </c>
      <c r="T215" s="12"/>
      <c r="U215" s="519">
        <f t="shared" si="653"/>
        <v>0</v>
      </c>
      <c r="V215" s="520">
        <f t="shared" si="677"/>
        <v>0</v>
      </c>
      <c r="W215" s="12"/>
      <c r="X215" s="519">
        <f t="shared" si="654"/>
        <v>0</v>
      </c>
      <c r="Y215" s="520">
        <f t="shared" si="678"/>
        <v>0</v>
      </c>
      <c r="Z215" s="12"/>
      <c r="AA215" s="519">
        <f t="shared" si="655"/>
        <v>0</v>
      </c>
      <c r="AB215" s="520">
        <f t="shared" si="679"/>
        <v>0</v>
      </c>
      <c r="AC215" s="12"/>
      <c r="AD215" s="519">
        <f t="shared" si="656"/>
        <v>0</v>
      </c>
      <c r="AE215" s="520">
        <f t="shared" si="680"/>
        <v>0</v>
      </c>
      <c r="AF215" s="12">
        <f t="shared" si="681"/>
        <v>4</v>
      </c>
      <c r="AG215" s="519">
        <f t="shared" si="657"/>
        <v>1</v>
      </c>
      <c r="AH215" s="520">
        <f t="shared" si="682"/>
        <v>14.28</v>
      </c>
      <c r="AI215" s="12"/>
      <c r="AJ215" s="519">
        <f t="shared" si="658"/>
        <v>0</v>
      </c>
      <c r="AK215" s="520">
        <f t="shared" si="683"/>
        <v>0</v>
      </c>
      <c r="AL215" s="12"/>
      <c r="AM215" s="519">
        <f t="shared" si="659"/>
        <v>0</v>
      </c>
      <c r="AN215" s="520">
        <f t="shared" si="684"/>
        <v>0</v>
      </c>
      <c r="AO215" s="12"/>
      <c r="AP215" s="519">
        <f t="shared" si="660"/>
        <v>0</v>
      </c>
      <c r="AQ215" s="520">
        <f t="shared" si="685"/>
        <v>0</v>
      </c>
      <c r="AR215" s="12"/>
      <c r="AS215" s="519">
        <f t="shared" si="661"/>
        <v>0</v>
      </c>
      <c r="AT215" s="520">
        <f t="shared" si="686"/>
        <v>0</v>
      </c>
      <c r="AU215" s="12"/>
      <c r="AV215" s="519">
        <f t="shared" si="662"/>
        <v>0</v>
      </c>
      <c r="AW215" s="520">
        <f t="shared" si="687"/>
        <v>0</v>
      </c>
      <c r="AX215" s="12"/>
      <c r="AY215" s="519">
        <f t="shared" si="663"/>
        <v>0</v>
      </c>
      <c r="AZ215" s="520">
        <f t="shared" si="688"/>
        <v>0</v>
      </c>
      <c r="BA215" s="12"/>
      <c r="BB215" s="519">
        <f t="shared" si="664"/>
        <v>0</v>
      </c>
      <c r="BC215" s="520">
        <f t="shared" si="689"/>
        <v>0</v>
      </c>
      <c r="BD215" s="12"/>
      <c r="BE215" s="519">
        <f t="shared" si="665"/>
        <v>0</v>
      </c>
      <c r="BF215" s="520">
        <f t="shared" si="690"/>
        <v>0</v>
      </c>
      <c r="BG215" s="12"/>
      <c r="BH215" s="519">
        <f t="shared" si="666"/>
        <v>0</v>
      </c>
      <c r="BI215" s="520">
        <f t="shared" si="691"/>
        <v>0</v>
      </c>
      <c r="BJ215" s="12"/>
      <c r="BK215" s="519">
        <f t="shared" si="667"/>
        <v>0</v>
      </c>
      <c r="BL215" s="520">
        <f t="shared" si="692"/>
        <v>0</v>
      </c>
      <c r="BM215" s="12"/>
      <c r="BN215" s="519">
        <f t="shared" si="668"/>
        <v>0</v>
      </c>
      <c r="BO215" s="520">
        <f t="shared" si="693"/>
        <v>0</v>
      </c>
      <c r="BP215" s="490">
        <f t="shared" si="669"/>
        <v>1</v>
      </c>
      <c r="BQ215" s="534">
        <f t="shared" si="670"/>
        <v>14.28</v>
      </c>
      <c r="BR215" s="542">
        <f t="shared" si="671"/>
        <v>0</v>
      </c>
      <c r="BT215" s="200"/>
    </row>
    <row r="216" spans="1:72" s="198" customFormat="1" ht="12.75" hidden="1" outlineLevel="2" x14ac:dyDescent="0.25">
      <c r="A216" s="53" t="s">
        <v>1084</v>
      </c>
      <c r="B216" s="16">
        <v>2538</v>
      </c>
      <c r="C216" s="15" t="s">
        <v>871</v>
      </c>
      <c r="D216" s="13" t="s">
        <v>24</v>
      </c>
      <c r="E216" s="12">
        <f>'06_M.EEE_C.'!E42</f>
        <v>6</v>
      </c>
      <c r="F216" s="141">
        <v>0.79</v>
      </c>
      <c r="G216" s="544">
        <f t="shared" si="672"/>
        <v>4.74</v>
      </c>
      <c r="H216" s="12"/>
      <c r="I216" s="519">
        <f t="shared" si="649"/>
        <v>0</v>
      </c>
      <c r="J216" s="520">
        <f t="shared" si="673"/>
        <v>0</v>
      </c>
      <c r="K216" s="12"/>
      <c r="L216" s="519">
        <f t="shared" si="650"/>
        <v>0</v>
      </c>
      <c r="M216" s="520">
        <f t="shared" si="674"/>
        <v>0</v>
      </c>
      <c r="N216" s="12"/>
      <c r="O216" s="519">
        <f t="shared" si="651"/>
        <v>0</v>
      </c>
      <c r="P216" s="520">
        <f t="shared" si="675"/>
        <v>0</v>
      </c>
      <c r="Q216" s="12"/>
      <c r="R216" s="519">
        <f t="shared" si="652"/>
        <v>0</v>
      </c>
      <c r="S216" s="520">
        <f t="shared" si="676"/>
        <v>0</v>
      </c>
      <c r="T216" s="12">
        <f t="shared" ref="T216:T235" si="694">U$119*$E216</f>
        <v>0</v>
      </c>
      <c r="U216" s="519">
        <f t="shared" si="653"/>
        <v>0</v>
      </c>
      <c r="V216" s="520">
        <f t="shared" si="677"/>
        <v>0</v>
      </c>
      <c r="W216" s="12"/>
      <c r="X216" s="519">
        <f t="shared" si="654"/>
        <v>0</v>
      </c>
      <c r="Y216" s="520">
        <f t="shared" si="678"/>
        <v>0</v>
      </c>
      <c r="Z216" s="12"/>
      <c r="AA216" s="519">
        <f t="shared" si="655"/>
        <v>0</v>
      </c>
      <c r="AB216" s="520">
        <f t="shared" si="679"/>
        <v>0</v>
      </c>
      <c r="AC216" s="12"/>
      <c r="AD216" s="519">
        <f t="shared" si="656"/>
        <v>0</v>
      </c>
      <c r="AE216" s="520">
        <f t="shared" si="680"/>
        <v>0</v>
      </c>
      <c r="AF216" s="12">
        <f t="shared" si="681"/>
        <v>6</v>
      </c>
      <c r="AG216" s="519">
        <f t="shared" si="657"/>
        <v>1</v>
      </c>
      <c r="AH216" s="520">
        <f t="shared" si="682"/>
        <v>4.74</v>
      </c>
      <c r="AI216" s="12"/>
      <c r="AJ216" s="519">
        <f t="shared" si="658"/>
        <v>0</v>
      </c>
      <c r="AK216" s="520">
        <f t="shared" si="683"/>
        <v>0</v>
      </c>
      <c r="AL216" s="12"/>
      <c r="AM216" s="519">
        <f t="shared" si="659"/>
        <v>0</v>
      </c>
      <c r="AN216" s="520">
        <f t="shared" si="684"/>
        <v>0</v>
      </c>
      <c r="AO216" s="12"/>
      <c r="AP216" s="519">
        <f t="shared" si="660"/>
        <v>0</v>
      </c>
      <c r="AQ216" s="520">
        <f t="shared" si="685"/>
        <v>0</v>
      </c>
      <c r="AR216" s="12"/>
      <c r="AS216" s="519">
        <f t="shared" si="661"/>
        <v>0</v>
      </c>
      <c r="AT216" s="520">
        <f t="shared" si="686"/>
        <v>0</v>
      </c>
      <c r="AU216" s="12"/>
      <c r="AV216" s="519">
        <f t="shared" si="662"/>
        <v>0</v>
      </c>
      <c r="AW216" s="520">
        <f t="shared" si="687"/>
        <v>0</v>
      </c>
      <c r="AX216" s="12"/>
      <c r="AY216" s="519">
        <f t="shared" si="663"/>
        <v>0</v>
      </c>
      <c r="AZ216" s="520">
        <f t="shared" si="688"/>
        <v>0</v>
      </c>
      <c r="BA216" s="12"/>
      <c r="BB216" s="519">
        <f t="shared" si="664"/>
        <v>0</v>
      </c>
      <c r="BC216" s="520">
        <f t="shared" si="689"/>
        <v>0</v>
      </c>
      <c r="BD216" s="12"/>
      <c r="BE216" s="519">
        <f t="shared" si="665"/>
        <v>0</v>
      </c>
      <c r="BF216" s="520">
        <f t="shared" si="690"/>
        <v>0</v>
      </c>
      <c r="BG216" s="12"/>
      <c r="BH216" s="519">
        <f t="shared" si="666"/>
        <v>0</v>
      </c>
      <c r="BI216" s="520">
        <f t="shared" si="691"/>
        <v>0</v>
      </c>
      <c r="BJ216" s="12"/>
      <c r="BK216" s="519">
        <f t="shared" si="667"/>
        <v>0</v>
      </c>
      <c r="BL216" s="520">
        <f t="shared" si="692"/>
        <v>0</v>
      </c>
      <c r="BM216" s="12"/>
      <c r="BN216" s="519">
        <f t="shared" si="668"/>
        <v>0</v>
      </c>
      <c r="BO216" s="520">
        <f t="shared" si="693"/>
        <v>0</v>
      </c>
      <c r="BP216" s="490">
        <f t="shared" si="669"/>
        <v>1</v>
      </c>
      <c r="BQ216" s="534">
        <f t="shared" si="670"/>
        <v>4.74</v>
      </c>
      <c r="BR216" s="542">
        <f t="shared" si="671"/>
        <v>0</v>
      </c>
      <c r="BT216" s="5"/>
    </row>
    <row r="217" spans="1:72" s="198" customFormat="1" ht="12.75" hidden="1" outlineLevel="2" x14ac:dyDescent="0.25">
      <c r="A217" s="53" t="s">
        <v>1085</v>
      </c>
      <c r="B217" s="16" t="s">
        <v>733</v>
      </c>
      <c r="C217" s="15" t="s">
        <v>872</v>
      </c>
      <c r="D217" s="13" t="s">
        <v>24</v>
      </c>
      <c r="E217" s="12">
        <f>'06_M.EEE_C.'!E43</f>
        <v>6</v>
      </c>
      <c r="F217" s="141">
        <v>11.21</v>
      </c>
      <c r="G217" s="544">
        <f t="shared" si="672"/>
        <v>67.260000000000005</v>
      </c>
      <c r="H217" s="12"/>
      <c r="I217" s="519">
        <f t="shared" si="649"/>
        <v>0</v>
      </c>
      <c r="J217" s="520">
        <f t="shared" si="673"/>
        <v>0</v>
      </c>
      <c r="K217" s="12"/>
      <c r="L217" s="519">
        <f t="shared" si="650"/>
        <v>0</v>
      </c>
      <c r="M217" s="520">
        <f t="shared" si="674"/>
        <v>0</v>
      </c>
      <c r="N217" s="12"/>
      <c r="O217" s="519">
        <f t="shared" si="651"/>
        <v>0</v>
      </c>
      <c r="P217" s="520">
        <f t="shared" si="675"/>
        <v>0</v>
      </c>
      <c r="Q217" s="12"/>
      <c r="R217" s="519">
        <f t="shared" si="652"/>
        <v>0</v>
      </c>
      <c r="S217" s="520">
        <f t="shared" si="676"/>
        <v>0</v>
      </c>
      <c r="T217" s="12">
        <f t="shared" si="694"/>
        <v>0</v>
      </c>
      <c r="U217" s="519">
        <f t="shared" si="653"/>
        <v>0</v>
      </c>
      <c r="V217" s="520">
        <f t="shared" si="677"/>
        <v>0</v>
      </c>
      <c r="W217" s="12"/>
      <c r="X217" s="519">
        <f t="shared" si="654"/>
        <v>0</v>
      </c>
      <c r="Y217" s="520">
        <f t="shared" si="678"/>
        <v>0</v>
      </c>
      <c r="Z217" s="12"/>
      <c r="AA217" s="519">
        <f t="shared" si="655"/>
        <v>0</v>
      </c>
      <c r="AB217" s="520">
        <f t="shared" si="679"/>
        <v>0</v>
      </c>
      <c r="AC217" s="12"/>
      <c r="AD217" s="519">
        <f t="shared" si="656"/>
        <v>0</v>
      </c>
      <c r="AE217" s="520">
        <f t="shared" si="680"/>
        <v>0</v>
      </c>
      <c r="AF217" s="12">
        <f t="shared" si="681"/>
        <v>6</v>
      </c>
      <c r="AG217" s="519">
        <f t="shared" si="657"/>
        <v>1</v>
      </c>
      <c r="AH217" s="520">
        <f t="shared" si="682"/>
        <v>67.260000000000005</v>
      </c>
      <c r="AI217" s="12"/>
      <c r="AJ217" s="519">
        <f t="shared" si="658"/>
        <v>0</v>
      </c>
      <c r="AK217" s="520">
        <f t="shared" si="683"/>
        <v>0</v>
      </c>
      <c r="AL217" s="12"/>
      <c r="AM217" s="519">
        <f t="shared" si="659"/>
        <v>0</v>
      </c>
      <c r="AN217" s="520">
        <f t="shared" si="684"/>
        <v>0</v>
      </c>
      <c r="AO217" s="12"/>
      <c r="AP217" s="519">
        <f t="shared" si="660"/>
        <v>0</v>
      </c>
      <c r="AQ217" s="520">
        <f t="shared" si="685"/>
        <v>0</v>
      </c>
      <c r="AR217" s="12"/>
      <c r="AS217" s="519">
        <f t="shared" si="661"/>
        <v>0</v>
      </c>
      <c r="AT217" s="520">
        <f t="shared" si="686"/>
        <v>0</v>
      </c>
      <c r="AU217" s="12"/>
      <c r="AV217" s="519">
        <f t="shared" si="662"/>
        <v>0</v>
      </c>
      <c r="AW217" s="520">
        <f t="shared" si="687"/>
        <v>0</v>
      </c>
      <c r="AX217" s="12"/>
      <c r="AY217" s="519">
        <f t="shared" si="663"/>
        <v>0</v>
      </c>
      <c r="AZ217" s="520">
        <f t="shared" si="688"/>
        <v>0</v>
      </c>
      <c r="BA217" s="12"/>
      <c r="BB217" s="519">
        <f t="shared" si="664"/>
        <v>0</v>
      </c>
      <c r="BC217" s="520">
        <f t="shared" si="689"/>
        <v>0</v>
      </c>
      <c r="BD217" s="12"/>
      <c r="BE217" s="519">
        <f t="shared" si="665"/>
        <v>0</v>
      </c>
      <c r="BF217" s="520">
        <f t="shared" si="690"/>
        <v>0</v>
      </c>
      <c r="BG217" s="12"/>
      <c r="BH217" s="519">
        <f t="shared" si="666"/>
        <v>0</v>
      </c>
      <c r="BI217" s="520">
        <f t="shared" si="691"/>
        <v>0</v>
      </c>
      <c r="BJ217" s="12"/>
      <c r="BK217" s="519">
        <f t="shared" si="667"/>
        <v>0</v>
      </c>
      <c r="BL217" s="520">
        <f t="shared" si="692"/>
        <v>0</v>
      </c>
      <c r="BM217" s="12"/>
      <c r="BN217" s="519">
        <f t="shared" si="668"/>
        <v>0</v>
      </c>
      <c r="BO217" s="520">
        <f t="shared" si="693"/>
        <v>0</v>
      </c>
      <c r="BP217" s="490">
        <f t="shared" si="669"/>
        <v>1</v>
      </c>
      <c r="BQ217" s="534">
        <f t="shared" si="670"/>
        <v>67.260000000000005</v>
      </c>
      <c r="BR217" s="542">
        <f t="shared" si="671"/>
        <v>0</v>
      </c>
      <c r="BT217" s="5"/>
    </row>
    <row r="218" spans="1:72" s="198" customFormat="1" ht="12.75" hidden="1" outlineLevel="2" x14ac:dyDescent="0.25">
      <c r="A218" s="53" t="s">
        <v>1086</v>
      </c>
      <c r="B218" s="16">
        <v>12033</v>
      </c>
      <c r="C218" s="15" t="s">
        <v>873</v>
      </c>
      <c r="D218" s="13" t="s">
        <v>24</v>
      </c>
      <c r="E218" s="12">
        <f>'06_M.EEE_C.'!E44</f>
        <v>1</v>
      </c>
      <c r="F218" s="141">
        <v>9.4700000000000006</v>
      </c>
      <c r="G218" s="544">
        <f t="shared" si="672"/>
        <v>9.4700000000000006</v>
      </c>
      <c r="H218" s="12"/>
      <c r="I218" s="519">
        <f t="shared" si="649"/>
        <v>0</v>
      </c>
      <c r="J218" s="520">
        <f t="shared" si="673"/>
        <v>0</v>
      </c>
      <c r="K218" s="12"/>
      <c r="L218" s="519">
        <f t="shared" si="650"/>
        <v>0</v>
      </c>
      <c r="M218" s="520">
        <f t="shared" si="674"/>
        <v>0</v>
      </c>
      <c r="N218" s="12"/>
      <c r="O218" s="519">
        <f t="shared" si="651"/>
        <v>0</v>
      </c>
      <c r="P218" s="520">
        <f t="shared" si="675"/>
        <v>0</v>
      </c>
      <c r="Q218" s="12"/>
      <c r="R218" s="519">
        <f t="shared" si="652"/>
        <v>0</v>
      </c>
      <c r="S218" s="520">
        <f t="shared" si="676"/>
        <v>0</v>
      </c>
      <c r="T218" s="12">
        <f t="shared" si="694"/>
        <v>0</v>
      </c>
      <c r="U218" s="519">
        <f t="shared" si="653"/>
        <v>0</v>
      </c>
      <c r="V218" s="520">
        <f t="shared" si="677"/>
        <v>0</v>
      </c>
      <c r="W218" s="12"/>
      <c r="X218" s="519">
        <f t="shared" si="654"/>
        <v>0</v>
      </c>
      <c r="Y218" s="520">
        <f t="shared" si="678"/>
        <v>0</v>
      </c>
      <c r="Z218" s="12"/>
      <c r="AA218" s="519">
        <f t="shared" si="655"/>
        <v>0</v>
      </c>
      <c r="AB218" s="520">
        <f t="shared" si="679"/>
        <v>0</v>
      </c>
      <c r="AC218" s="12"/>
      <c r="AD218" s="519">
        <f t="shared" si="656"/>
        <v>0</v>
      </c>
      <c r="AE218" s="520">
        <f t="shared" si="680"/>
        <v>0</v>
      </c>
      <c r="AF218" s="12">
        <f t="shared" si="681"/>
        <v>1</v>
      </c>
      <c r="AG218" s="519">
        <f t="shared" si="657"/>
        <v>1</v>
      </c>
      <c r="AH218" s="520">
        <f t="shared" si="682"/>
        <v>9.4700000000000006</v>
      </c>
      <c r="AI218" s="12"/>
      <c r="AJ218" s="519">
        <f t="shared" si="658"/>
        <v>0</v>
      </c>
      <c r="AK218" s="520">
        <f t="shared" si="683"/>
        <v>0</v>
      </c>
      <c r="AL218" s="12"/>
      <c r="AM218" s="519">
        <f t="shared" si="659"/>
        <v>0</v>
      </c>
      <c r="AN218" s="520">
        <f t="shared" si="684"/>
        <v>0</v>
      </c>
      <c r="AO218" s="12"/>
      <c r="AP218" s="519">
        <f t="shared" si="660"/>
        <v>0</v>
      </c>
      <c r="AQ218" s="520">
        <f t="shared" si="685"/>
        <v>0</v>
      </c>
      <c r="AR218" s="12"/>
      <c r="AS218" s="519">
        <f t="shared" si="661"/>
        <v>0</v>
      </c>
      <c r="AT218" s="520">
        <f t="shared" si="686"/>
        <v>0</v>
      </c>
      <c r="AU218" s="12"/>
      <c r="AV218" s="519">
        <f t="shared" si="662"/>
        <v>0</v>
      </c>
      <c r="AW218" s="520">
        <f t="shared" si="687"/>
        <v>0</v>
      </c>
      <c r="AX218" s="12"/>
      <c r="AY218" s="519">
        <f t="shared" si="663"/>
        <v>0</v>
      </c>
      <c r="AZ218" s="520">
        <f t="shared" si="688"/>
        <v>0</v>
      </c>
      <c r="BA218" s="12"/>
      <c r="BB218" s="519">
        <f t="shared" si="664"/>
        <v>0</v>
      </c>
      <c r="BC218" s="520">
        <f t="shared" si="689"/>
        <v>0</v>
      </c>
      <c r="BD218" s="12"/>
      <c r="BE218" s="519">
        <f t="shared" si="665"/>
        <v>0</v>
      </c>
      <c r="BF218" s="520">
        <f t="shared" si="690"/>
        <v>0</v>
      </c>
      <c r="BG218" s="12"/>
      <c r="BH218" s="519">
        <f t="shared" si="666"/>
        <v>0</v>
      </c>
      <c r="BI218" s="520">
        <f t="shared" si="691"/>
        <v>0</v>
      </c>
      <c r="BJ218" s="12"/>
      <c r="BK218" s="519">
        <f t="shared" si="667"/>
        <v>0</v>
      </c>
      <c r="BL218" s="520">
        <f t="shared" si="692"/>
        <v>0</v>
      </c>
      <c r="BM218" s="12"/>
      <c r="BN218" s="519">
        <f t="shared" si="668"/>
        <v>0</v>
      </c>
      <c r="BO218" s="520">
        <f t="shared" si="693"/>
        <v>0</v>
      </c>
      <c r="BP218" s="490">
        <f t="shared" si="669"/>
        <v>1</v>
      </c>
      <c r="BQ218" s="534">
        <f t="shared" si="670"/>
        <v>9.4700000000000006</v>
      </c>
      <c r="BR218" s="542">
        <f t="shared" si="671"/>
        <v>0</v>
      </c>
      <c r="BT218" s="5"/>
    </row>
    <row r="219" spans="1:72" s="198" customFormat="1" ht="12.75" hidden="1" outlineLevel="2" x14ac:dyDescent="0.25">
      <c r="A219" s="53" t="s">
        <v>1087</v>
      </c>
      <c r="B219" s="16">
        <v>2680</v>
      </c>
      <c r="C219" s="15" t="s">
        <v>874</v>
      </c>
      <c r="D219" s="13" t="s">
        <v>22</v>
      </c>
      <c r="E219" s="12">
        <f>'06_M.EEE_C.'!E45</f>
        <v>15</v>
      </c>
      <c r="F219" s="141">
        <v>5.93</v>
      </c>
      <c r="G219" s="544">
        <f t="shared" si="672"/>
        <v>88.95</v>
      </c>
      <c r="H219" s="12"/>
      <c r="I219" s="519">
        <f t="shared" si="649"/>
        <v>0</v>
      </c>
      <c r="J219" s="520">
        <f t="shared" si="673"/>
        <v>0</v>
      </c>
      <c r="K219" s="12"/>
      <c r="L219" s="519">
        <f t="shared" si="650"/>
        <v>0</v>
      </c>
      <c r="M219" s="520">
        <f t="shared" si="674"/>
        <v>0</v>
      </c>
      <c r="N219" s="12"/>
      <c r="O219" s="519">
        <f t="shared" si="651"/>
        <v>0</v>
      </c>
      <c r="P219" s="520">
        <f t="shared" si="675"/>
        <v>0</v>
      </c>
      <c r="Q219" s="12"/>
      <c r="R219" s="519">
        <f t="shared" si="652"/>
        <v>0</v>
      </c>
      <c r="S219" s="520">
        <f t="shared" si="676"/>
        <v>0</v>
      </c>
      <c r="T219" s="12">
        <f t="shared" si="694"/>
        <v>0</v>
      </c>
      <c r="U219" s="519">
        <f t="shared" si="653"/>
        <v>0</v>
      </c>
      <c r="V219" s="520">
        <f t="shared" si="677"/>
        <v>0</v>
      </c>
      <c r="W219" s="12"/>
      <c r="X219" s="519">
        <f t="shared" si="654"/>
        <v>0</v>
      </c>
      <c r="Y219" s="520">
        <f t="shared" si="678"/>
        <v>0</v>
      </c>
      <c r="Z219" s="12"/>
      <c r="AA219" s="519">
        <f t="shared" si="655"/>
        <v>0</v>
      </c>
      <c r="AB219" s="520">
        <f t="shared" si="679"/>
        <v>0</v>
      </c>
      <c r="AC219" s="12"/>
      <c r="AD219" s="519">
        <f t="shared" si="656"/>
        <v>0</v>
      </c>
      <c r="AE219" s="520">
        <f t="shared" si="680"/>
        <v>0</v>
      </c>
      <c r="AF219" s="12">
        <f t="shared" si="681"/>
        <v>15</v>
      </c>
      <c r="AG219" s="519">
        <f t="shared" si="657"/>
        <v>1</v>
      </c>
      <c r="AH219" s="520">
        <f t="shared" si="682"/>
        <v>88.95</v>
      </c>
      <c r="AI219" s="12"/>
      <c r="AJ219" s="519">
        <f t="shared" si="658"/>
        <v>0</v>
      </c>
      <c r="AK219" s="520">
        <f t="shared" si="683"/>
        <v>0</v>
      </c>
      <c r="AL219" s="12"/>
      <c r="AM219" s="519">
        <f t="shared" si="659"/>
        <v>0</v>
      </c>
      <c r="AN219" s="520">
        <f t="shared" si="684"/>
        <v>0</v>
      </c>
      <c r="AO219" s="12"/>
      <c r="AP219" s="519">
        <f t="shared" si="660"/>
        <v>0</v>
      </c>
      <c r="AQ219" s="520">
        <f t="shared" si="685"/>
        <v>0</v>
      </c>
      <c r="AR219" s="12"/>
      <c r="AS219" s="519">
        <f t="shared" si="661"/>
        <v>0</v>
      </c>
      <c r="AT219" s="520">
        <f t="shared" si="686"/>
        <v>0</v>
      </c>
      <c r="AU219" s="12"/>
      <c r="AV219" s="519">
        <f t="shared" si="662"/>
        <v>0</v>
      </c>
      <c r="AW219" s="520">
        <f t="shared" si="687"/>
        <v>0</v>
      </c>
      <c r="AX219" s="12"/>
      <c r="AY219" s="519">
        <f t="shared" si="663"/>
        <v>0</v>
      </c>
      <c r="AZ219" s="520">
        <f t="shared" si="688"/>
        <v>0</v>
      </c>
      <c r="BA219" s="12"/>
      <c r="BB219" s="519">
        <f t="shared" si="664"/>
        <v>0</v>
      </c>
      <c r="BC219" s="520">
        <f t="shared" si="689"/>
        <v>0</v>
      </c>
      <c r="BD219" s="12"/>
      <c r="BE219" s="519">
        <f t="shared" si="665"/>
        <v>0</v>
      </c>
      <c r="BF219" s="520">
        <f t="shared" si="690"/>
        <v>0</v>
      </c>
      <c r="BG219" s="12"/>
      <c r="BH219" s="519">
        <f t="shared" si="666"/>
        <v>0</v>
      </c>
      <c r="BI219" s="520">
        <f t="shared" si="691"/>
        <v>0</v>
      </c>
      <c r="BJ219" s="12"/>
      <c r="BK219" s="519">
        <f t="shared" si="667"/>
        <v>0</v>
      </c>
      <c r="BL219" s="520">
        <f t="shared" si="692"/>
        <v>0</v>
      </c>
      <c r="BM219" s="12"/>
      <c r="BN219" s="519">
        <f t="shared" si="668"/>
        <v>0</v>
      </c>
      <c r="BO219" s="520">
        <f t="shared" si="693"/>
        <v>0</v>
      </c>
      <c r="BP219" s="490">
        <f t="shared" si="669"/>
        <v>1</v>
      </c>
      <c r="BQ219" s="534">
        <f t="shared" si="670"/>
        <v>88.95</v>
      </c>
      <c r="BR219" s="542">
        <f t="shared" si="671"/>
        <v>0</v>
      </c>
      <c r="BT219" s="5"/>
    </row>
    <row r="220" spans="1:72" s="198" customFormat="1" ht="12.75" hidden="1" outlineLevel="2" x14ac:dyDescent="0.25">
      <c r="A220" s="53" t="s">
        <v>1088</v>
      </c>
      <c r="B220" s="16">
        <v>2688</v>
      </c>
      <c r="C220" s="15" t="s">
        <v>875</v>
      </c>
      <c r="D220" s="13" t="s">
        <v>22</v>
      </c>
      <c r="E220" s="12">
        <f>'06_M.EEE_C.'!E46</f>
        <v>3</v>
      </c>
      <c r="F220" s="141">
        <v>1.7</v>
      </c>
      <c r="G220" s="544">
        <f t="shared" si="672"/>
        <v>5.0999999999999996</v>
      </c>
      <c r="H220" s="12"/>
      <c r="I220" s="519">
        <f t="shared" si="649"/>
        <v>0</v>
      </c>
      <c r="J220" s="520">
        <f t="shared" si="673"/>
        <v>0</v>
      </c>
      <c r="K220" s="12"/>
      <c r="L220" s="519">
        <f t="shared" si="650"/>
        <v>0</v>
      </c>
      <c r="M220" s="520">
        <f t="shared" si="674"/>
        <v>0</v>
      </c>
      <c r="N220" s="12"/>
      <c r="O220" s="519">
        <f t="shared" si="651"/>
        <v>0</v>
      </c>
      <c r="P220" s="520">
        <f t="shared" si="675"/>
        <v>0</v>
      </c>
      <c r="Q220" s="12"/>
      <c r="R220" s="519">
        <f t="shared" si="652"/>
        <v>0</v>
      </c>
      <c r="S220" s="520">
        <f t="shared" si="676"/>
        <v>0</v>
      </c>
      <c r="T220" s="12">
        <f t="shared" si="694"/>
        <v>0</v>
      </c>
      <c r="U220" s="519">
        <f t="shared" si="653"/>
        <v>0</v>
      </c>
      <c r="V220" s="520">
        <f t="shared" si="677"/>
        <v>0</v>
      </c>
      <c r="W220" s="12"/>
      <c r="X220" s="519">
        <f t="shared" si="654"/>
        <v>0</v>
      </c>
      <c r="Y220" s="520">
        <f t="shared" si="678"/>
        <v>0</v>
      </c>
      <c r="Z220" s="12"/>
      <c r="AA220" s="519">
        <f t="shared" si="655"/>
        <v>0</v>
      </c>
      <c r="AB220" s="520">
        <f t="shared" si="679"/>
        <v>0</v>
      </c>
      <c r="AC220" s="12"/>
      <c r="AD220" s="519">
        <f t="shared" si="656"/>
        <v>0</v>
      </c>
      <c r="AE220" s="520">
        <f t="shared" si="680"/>
        <v>0</v>
      </c>
      <c r="AF220" s="12">
        <f t="shared" si="681"/>
        <v>3</v>
      </c>
      <c r="AG220" s="519">
        <f t="shared" si="657"/>
        <v>1</v>
      </c>
      <c r="AH220" s="520">
        <f t="shared" si="682"/>
        <v>5.0999999999999996</v>
      </c>
      <c r="AI220" s="12"/>
      <c r="AJ220" s="519">
        <f t="shared" si="658"/>
        <v>0</v>
      </c>
      <c r="AK220" s="520">
        <f t="shared" si="683"/>
        <v>0</v>
      </c>
      <c r="AL220" s="12"/>
      <c r="AM220" s="519">
        <f t="shared" si="659"/>
        <v>0</v>
      </c>
      <c r="AN220" s="520">
        <f t="shared" si="684"/>
        <v>0</v>
      </c>
      <c r="AO220" s="12"/>
      <c r="AP220" s="519">
        <f t="shared" si="660"/>
        <v>0</v>
      </c>
      <c r="AQ220" s="520">
        <f t="shared" si="685"/>
        <v>0</v>
      </c>
      <c r="AR220" s="12"/>
      <c r="AS220" s="519">
        <f t="shared" si="661"/>
        <v>0</v>
      </c>
      <c r="AT220" s="520">
        <f t="shared" si="686"/>
        <v>0</v>
      </c>
      <c r="AU220" s="12"/>
      <c r="AV220" s="519">
        <f t="shared" si="662"/>
        <v>0</v>
      </c>
      <c r="AW220" s="520">
        <f t="shared" si="687"/>
        <v>0</v>
      </c>
      <c r="AX220" s="12"/>
      <c r="AY220" s="519">
        <f t="shared" si="663"/>
        <v>0</v>
      </c>
      <c r="AZ220" s="520">
        <f t="shared" si="688"/>
        <v>0</v>
      </c>
      <c r="BA220" s="12"/>
      <c r="BB220" s="519">
        <f t="shared" si="664"/>
        <v>0</v>
      </c>
      <c r="BC220" s="520">
        <f t="shared" si="689"/>
        <v>0</v>
      </c>
      <c r="BD220" s="12"/>
      <c r="BE220" s="519">
        <f t="shared" si="665"/>
        <v>0</v>
      </c>
      <c r="BF220" s="520">
        <f t="shared" si="690"/>
        <v>0</v>
      </c>
      <c r="BG220" s="12"/>
      <c r="BH220" s="519">
        <f t="shared" si="666"/>
        <v>0</v>
      </c>
      <c r="BI220" s="520">
        <f t="shared" si="691"/>
        <v>0</v>
      </c>
      <c r="BJ220" s="12"/>
      <c r="BK220" s="519">
        <f t="shared" si="667"/>
        <v>0</v>
      </c>
      <c r="BL220" s="520">
        <f t="shared" si="692"/>
        <v>0</v>
      </c>
      <c r="BM220" s="12"/>
      <c r="BN220" s="519">
        <f t="shared" si="668"/>
        <v>0</v>
      </c>
      <c r="BO220" s="520">
        <f t="shared" si="693"/>
        <v>0</v>
      </c>
      <c r="BP220" s="490">
        <f t="shared" si="669"/>
        <v>1</v>
      </c>
      <c r="BQ220" s="534">
        <f t="shared" si="670"/>
        <v>5.0999999999999996</v>
      </c>
      <c r="BR220" s="542">
        <f t="shared" si="671"/>
        <v>0</v>
      </c>
      <c r="BT220" s="5"/>
    </row>
    <row r="221" spans="1:72" s="198" customFormat="1" ht="12.75" hidden="1" outlineLevel="2" x14ac:dyDescent="0.25">
      <c r="A221" s="53" t="s">
        <v>1089</v>
      </c>
      <c r="B221" s="16">
        <v>3383</v>
      </c>
      <c r="C221" s="15" t="s">
        <v>876</v>
      </c>
      <c r="D221" s="13" t="s">
        <v>24</v>
      </c>
      <c r="E221" s="12">
        <f>'06_M.EEE_C.'!E47</f>
        <v>4</v>
      </c>
      <c r="F221" s="141">
        <v>19.66</v>
      </c>
      <c r="G221" s="544">
        <f t="shared" si="672"/>
        <v>78.64</v>
      </c>
      <c r="H221" s="12"/>
      <c r="I221" s="519">
        <f t="shared" si="649"/>
        <v>0</v>
      </c>
      <c r="J221" s="520">
        <f t="shared" si="673"/>
        <v>0</v>
      </c>
      <c r="K221" s="12"/>
      <c r="L221" s="519">
        <f t="shared" si="650"/>
        <v>0</v>
      </c>
      <c r="M221" s="520">
        <f t="shared" si="674"/>
        <v>0</v>
      </c>
      <c r="N221" s="12"/>
      <c r="O221" s="519">
        <f t="shared" si="651"/>
        <v>0</v>
      </c>
      <c r="P221" s="520">
        <f t="shared" si="675"/>
        <v>0</v>
      </c>
      <c r="Q221" s="12"/>
      <c r="R221" s="519">
        <f t="shared" si="652"/>
        <v>0</v>
      </c>
      <c r="S221" s="520">
        <f t="shared" si="676"/>
        <v>0</v>
      </c>
      <c r="T221" s="12">
        <f t="shared" si="694"/>
        <v>0</v>
      </c>
      <c r="U221" s="519">
        <f t="shared" si="653"/>
        <v>0</v>
      </c>
      <c r="V221" s="520">
        <f t="shared" si="677"/>
        <v>0</v>
      </c>
      <c r="W221" s="12"/>
      <c r="X221" s="519">
        <f t="shared" si="654"/>
        <v>0</v>
      </c>
      <c r="Y221" s="520">
        <f t="shared" si="678"/>
        <v>0</v>
      </c>
      <c r="Z221" s="12"/>
      <c r="AA221" s="519">
        <f t="shared" si="655"/>
        <v>0</v>
      </c>
      <c r="AB221" s="520">
        <f t="shared" si="679"/>
        <v>0</v>
      </c>
      <c r="AC221" s="12"/>
      <c r="AD221" s="519">
        <f t="shared" si="656"/>
        <v>0</v>
      </c>
      <c r="AE221" s="520">
        <f t="shared" si="680"/>
        <v>0</v>
      </c>
      <c r="AF221" s="12">
        <f t="shared" si="681"/>
        <v>4</v>
      </c>
      <c r="AG221" s="519">
        <f t="shared" si="657"/>
        <v>1</v>
      </c>
      <c r="AH221" s="520">
        <f t="shared" si="682"/>
        <v>78.64</v>
      </c>
      <c r="AI221" s="12"/>
      <c r="AJ221" s="519">
        <f t="shared" si="658"/>
        <v>0</v>
      </c>
      <c r="AK221" s="520">
        <f t="shared" si="683"/>
        <v>0</v>
      </c>
      <c r="AL221" s="12"/>
      <c r="AM221" s="519">
        <f t="shared" si="659"/>
        <v>0</v>
      </c>
      <c r="AN221" s="520">
        <f t="shared" si="684"/>
        <v>0</v>
      </c>
      <c r="AO221" s="12"/>
      <c r="AP221" s="519">
        <f t="shared" si="660"/>
        <v>0</v>
      </c>
      <c r="AQ221" s="520">
        <f t="shared" si="685"/>
        <v>0</v>
      </c>
      <c r="AR221" s="12"/>
      <c r="AS221" s="519">
        <f t="shared" si="661"/>
        <v>0</v>
      </c>
      <c r="AT221" s="520">
        <f t="shared" si="686"/>
        <v>0</v>
      </c>
      <c r="AU221" s="12"/>
      <c r="AV221" s="519">
        <f t="shared" si="662"/>
        <v>0</v>
      </c>
      <c r="AW221" s="520">
        <f t="shared" si="687"/>
        <v>0</v>
      </c>
      <c r="AX221" s="12"/>
      <c r="AY221" s="519">
        <f t="shared" si="663"/>
        <v>0</v>
      </c>
      <c r="AZ221" s="520">
        <f t="shared" si="688"/>
        <v>0</v>
      </c>
      <c r="BA221" s="12"/>
      <c r="BB221" s="519">
        <f t="shared" si="664"/>
        <v>0</v>
      </c>
      <c r="BC221" s="520">
        <f t="shared" si="689"/>
        <v>0</v>
      </c>
      <c r="BD221" s="12"/>
      <c r="BE221" s="519">
        <f t="shared" si="665"/>
        <v>0</v>
      </c>
      <c r="BF221" s="520">
        <f t="shared" si="690"/>
        <v>0</v>
      </c>
      <c r="BG221" s="12"/>
      <c r="BH221" s="519">
        <f t="shared" si="666"/>
        <v>0</v>
      </c>
      <c r="BI221" s="520">
        <f t="shared" si="691"/>
        <v>0</v>
      </c>
      <c r="BJ221" s="12"/>
      <c r="BK221" s="519">
        <f t="shared" si="667"/>
        <v>0</v>
      </c>
      <c r="BL221" s="520">
        <f t="shared" si="692"/>
        <v>0</v>
      </c>
      <c r="BM221" s="12"/>
      <c r="BN221" s="519">
        <f t="shared" si="668"/>
        <v>0</v>
      </c>
      <c r="BO221" s="520">
        <f t="shared" si="693"/>
        <v>0</v>
      </c>
      <c r="BP221" s="490">
        <f t="shared" si="669"/>
        <v>1</v>
      </c>
      <c r="BQ221" s="534">
        <f t="shared" si="670"/>
        <v>78.64</v>
      </c>
      <c r="BR221" s="542">
        <f t="shared" si="671"/>
        <v>0</v>
      </c>
      <c r="BT221" s="5"/>
    </row>
    <row r="222" spans="1:72" s="198" customFormat="1" ht="12.75" hidden="1" outlineLevel="2" x14ac:dyDescent="0.25">
      <c r="A222" s="53" t="s">
        <v>1090</v>
      </c>
      <c r="B222" s="16">
        <v>13843</v>
      </c>
      <c r="C222" s="15" t="s">
        <v>877</v>
      </c>
      <c r="D222" s="13" t="s">
        <v>24</v>
      </c>
      <c r="E222" s="12">
        <f>'06_M.EEE_C.'!E48</f>
        <v>1</v>
      </c>
      <c r="F222" s="141">
        <v>105.12</v>
      </c>
      <c r="G222" s="544">
        <f t="shared" si="672"/>
        <v>105.12</v>
      </c>
      <c r="H222" s="12"/>
      <c r="I222" s="519">
        <f t="shared" si="649"/>
        <v>0</v>
      </c>
      <c r="J222" s="520">
        <f t="shared" si="673"/>
        <v>0</v>
      </c>
      <c r="K222" s="12"/>
      <c r="L222" s="519">
        <f t="shared" si="650"/>
        <v>0</v>
      </c>
      <c r="M222" s="520">
        <f t="shared" si="674"/>
        <v>0</v>
      </c>
      <c r="N222" s="12"/>
      <c r="O222" s="519">
        <f t="shared" si="651"/>
        <v>0</v>
      </c>
      <c r="P222" s="520">
        <f t="shared" si="675"/>
        <v>0</v>
      </c>
      <c r="Q222" s="12"/>
      <c r="R222" s="519">
        <f t="shared" si="652"/>
        <v>0</v>
      </c>
      <c r="S222" s="520">
        <f t="shared" si="676"/>
        <v>0</v>
      </c>
      <c r="T222" s="12">
        <f t="shared" si="694"/>
        <v>0</v>
      </c>
      <c r="U222" s="519">
        <f t="shared" si="653"/>
        <v>0</v>
      </c>
      <c r="V222" s="520">
        <f t="shared" si="677"/>
        <v>0</v>
      </c>
      <c r="W222" s="12"/>
      <c r="X222" s="519">
        <f t="shared" si="654"/>
        <v>0</v>
      </c>
      <c r="Y222" s="520">
        <f t="shared" si="678"/>
        <v>0</v>
      </c>
      <c r="Z222" s="12"/>
      <c r="AA222" s="519">
        <f t="shared" si="655"/>
        <v>0</v>
      </c>
      <c r="AB222" s="520">
        <f t="shared" si="679"/>
        <v>0</v>
      </c>
      <c r="AC222" s="12"/>
      <c r="AD222" s="519">
        <f t="shared" si="656"/>
        <v>0</v>
      </c>
      <c r="AE222" s="520">
        <f t="shared" si="680"/>
        <v>0</v>
      </c>
      <c r="AF222" s="12">
        <f t="shared" si="681"/>
        <v>1</v>
      </c>
      <c r="AG222" s="519">
        <f t="shared" si="657"/>
        <v>1</v>
      </c>
      <c r="AH222" s="520">
        <f t="shared" si="682"/>
        <v>105.12</v>
      </c>
      <c r="AI222" s="12"/>
      <c r="AJ222" s="519">
        <f t="shared" si="658"/>
        <v>0</v>
      </c>
      <c r="AK222" s="520">
        <f t="shared" si="683"/>
        <v>0</v>
      </c>
      <c r="AL222" s="12"/>
      <c r="AM222" s="519">
        <f t="shared" si="659"/>
        <v>0</v>
      </c>
      <c r="AN222" s="520">
        <f t="shared" si="684"/>
        <v>0</v>
      </c>
      <c r="AO222" s="12"/>
      <c r="AP222" s="519">
        <f t="shared" si="660"/>
        <v>0</v>
      </c>
      <c r="AQ222" s="520">
        <f t="shared" si="685"/>
        <v>0</v>
      </c>
      <c r="AR222" s="12"/>
      <c r="AS222" s="519">
        <f t="shared" si="661"/>
        <v>0</v>
      </c>
      <c r="AT222" s="520">
        <f t="shared" si="686"/>
        <v>0</v>
      </c>
      <c r="AU222" s="12"/>
      <c r="AV222" s="519">
        <f t="shared" si="662"/>
        <v>0</v>
      </c>
      <c r="AW222" s="520">
        <f t="shared" si="687"/>
        <v>0</v>
      </c>
      <c r="AX222" s="12"/>
      <c r="AY222" s="519">
        <f t="shared" si="663"/>
        <v>0</v>
      </c>
      <c r="AZ222" s="520">
        <f t="shared" si="688"/>
        <v>0</v>
      </c>
      <c r="BA222" s="12"/>
      <c r="BB222" s="519">
        <f t="shared" si="664"/>
        <v>0</v>
      </c>
      <c r="BC222" s="520">
        <f t="shared" si="689"/>
        <v>0</v>
      </c>
      <c r="BD222" s="12"/>
      <c r="BE222" s="519">
        <f t="shared" si="665"/>
        <v>0</v>
      </c>
      <c r="BF222" s="520">
        <f t="shared" si="690"/>
        <v>0</v>
      </c>
      <c r="BG222" s="12"/>
      <c r="BH222" s="519">
        <f t="shared" si="666"/>
        <v>0</v>
      </c>
      <c r="BI222" s="520">
        <f t="shared" si="691"/>
        <v>0</v>
      </c>
      <c r="BJ222" s="12"/>
      <c r="BK222" s="519">
        <f t="shared" si="667"/>
        <v>0</v>
      </c>
      <c r="BL222" s="520">
        <f t="shared" si="692"/>
        <v>0</v>
      </c>
      <c r="BM222" s="12"/>
      <c r="BN222" s="519">
        <f t="shared" si="668"/>
        <v>0</v>
      </c>
      <c r="BO222" s="520">
        <f t="shared" si="693"/>
        <v>0</v>
      </c>
      <c r="BP222" s="490">
        <f t="shared" si="669"/>
        <v>1</v>
      </c>
      <c r="BQ222" s="534">
        <f t="shared" si="670"/>
        <v>105.12</v>
      </c>
      <c r="BR222" s="542">
        <f t="shared" si="671"/>
        <v>0</v>
      </c>
      <c r="BT222" s="5"/>
    </row>
    <row r="223" spans="1:72" s="198" customFormat="1" ht="12.75" hidden="1" outlineLevel="2" x14ac:dyDescent="0.25">
      <c r="A223" s="53" t="s">
        <v>1091</v>
      </c>
      <c r="B223" s="16">
        <v>13335</v>
      </c>
      <c r="C223" s="15" t="s">
        <v>878</v>
      </c>
      <c r="D223" s="13" t="s">
        <v>24</v>
      </c>
      <c r="E223" s="12">
        <f>'06_M.EEE_C.'!E49</f>
        <v>1</v>
      </c>
      <c r="F223" s="141">
        <v>440.57</v>
      </c>
      <c r="G223" s="544">
        <f t="shared" si="672"/>
        <v>440.57</v>
      </c>
      <c r="H223" s="12"/>
      <c r="I223" s="519">
        <f t="shared" si="649"/>
        <v>0</v>
      </c>
      <c r="J223" s="520">
        <f t="shared" si="673"/>
        <v>0</v>
      </c>
      <c r="K223" s="12"/>
      <c r="L223" s="519">
        <f t="shared" si="650"/>
        <v>0</v>
      </c>
      <c r="M223" s="520">
        <f t="shared" si="674"/>
        <v>0</v>
      </c>
      <c r="N223" s="12"/>
      <c r="O223" s="519">
        <f t="shared" si="651"/>
        <v>0</v>
      </c>
      <c r="P223" s="520">
        <f t="shared" si="675"/>
        <v>0</v>
      </c>
      <c r="Q223" s="12"/>
      <c r="R223" s="519">
        <f t="shared" si="652"/>
        <v>0</v>
      </c>
      <c r="S223" s="520">
        <f t="shared" si="676"/>
        <v>0</v>
      </c>
      <c r="T223" s="12">
        <f t="shared" si="694"/>
        <v>0</v>
      </c>
      <c r="U223" s="519">
        <f t="shared" si="653"/>
        <v>0</v>
      </c>
      <c r="V223" s="520">
        <f t="shared" si="677"/>
        <v>0</v>
      </c>
      <c r="W223" s="12"/>
      <c r="X223" s="519">
        <f t="shared" si="654"/>
        <v>0</v>
      </c>
      <c r="Y223" s="520">
        <f t="shared" si="678"/>
        <v>0</v>
      </c>
      <c r="Z223" s="12"/>
      <c r="AA223" s="519">
        <f t="shared" si="655"/>
        <v>0</v>
      </c>
      <c r="AB223" s="520">
        <f t="shared" si="679"/>
        <v>0</v>
      </c>
      <c r="AC223" s="12"/>
      <c r="AD223" s="519">
        <f t="shared" si="656"/>
        <v>0</v>
      </c>
      <c r="AE223" s="520">
        <f t="shared" si="680"/>
        <v>0</v>
      </c>
      <c r="AF223" s="12">
        <f t="shared" si="681"/>
        <v>1</v>
      </c>
      <c r="AG223" s="519">
        <f t="shared" si="657"/>
        <v>1</v>
      </c>
      <c r="AH223" s="520">
        <f t="shared" si="682"/>
        <v>440.57</v>
      </c>
      <c r="AI223" s="12"/>
      <c r="AJ223" s="519">
        <f t="shared" si="658"/>
        <v>0</v>
      </c>
      <c r="AK223" s="520">
        <f t="shared" si="683"/>
        <v>0</v>
      </c>
      <c r="AL223" s="12"/>
      <c r="AM223" s="519">
        <f t="shared" si="659"/>
        <v>0</v>
      </c>
      <c r="AN223" s="520">
        <f t="shared" si="684"/>
        <v>0</v>
      </c>
      <c r="AO223" s="12"/>
      <c r="AP223" s="519">
        <f t="shared" si="660"/>
        <v>0</v>
      </c>
      <c r="AQ223" s="520">
        <f t="shared" si="685"/>
        <v>0</v>
      </c>
      <c r="AR223" s="12"/>
      <c r="AS223" s="519">
        <f t="shared" si="661"/>
        <v>0</v>
      </c>
      <c r="AT223" s="520">
        <f t="shared" si="686"/>
        <v>0</v>
      </c>
      <c r="AU223" s="12"/>
      <c r="AV223" s="519">
        <f t="shared" si="662"/>
        <v>0</v>
      </c>
      <c r="AW223" s="520">
        <f t="shared" si="687"/>
        <v>0</v>
      </c>
      <c r="AX223" s="12"/>
      <c r="AY223" s="519">
        <f t="shared" si="663"/>
        <v>0</v>
      </c>
      <c r="AZ223" s="520">
        <f t="shared" si="688"/>
        <v>0</v>
      </c>
      <c r="BA223" s="12"/>
      <c r="BB223" s="519">
        <f t="shared" si="664"/>
        <v>0</v>
      </c>
      <c r="BC223" s="520">
        <f t="shared" si="689"/>
        <v>0</v>
      </c>
      <c r="BD223" s="12"/>
      <c r="BE223" s="519">
        <f t="shared" si="665"/>
        <v>0</v>
      </c>
      <c r="BF223" s="520">
        <f t="shared" si="690"/>
        <v>0</v>
      </c>
      <c r="BG223" s="12"/>
      <c r="BH223" s="519">
        <f t="shared" si="666"/>
        <v>0</v>
      </c>
      <c r="BI223" s="520">
        <f t="shared" si="691"/>
        <v>0</v>
      </c>
      <c r="BJ223" s="12"/>
      <c r="BK223" s="519">
        <f t="shared" si="667"/>
        <v>0</v>
      </c>
      <c r="BL223" s="520">
        <f t="shared" si="692"/>
        <v>0</v>
      </c>
      <c r="BM223" s="12"/>
      <c r="BN223" s="519">
        <f t="shared" si="668"/>
        <v>0</v>
      </c>
      <c r="BO223" s="520">
        <f t="shared" si="693"/>
        <v>0</v>
      </c>
      <c r="BP223" s="490">
        <f t="shared" si="669"/>
        <v>1</v>
      </c>
      <c r="BQ223" s="534">
        <f t="shared" si="670"/>
        <v>440.57</v>
      </c>
      <c r="BR223" s="542">
        <f t="shared" si="671"/>
        <v>0</v>
      </c>
      <c r="BT223" s="5"/>
    </row>
    <row r="224" spans="1:72" s="198" customFormat="1" ht="76.5" hidden="1" outlineLevel="2" x14ac:dyDescent="0.25">
      <c r="A224" s="53" t="s">
        <v>1092</v>
      </c>
      <c r="B224" s="19" t="s">
        <v>297</v>
      </c>
      <c r="C224" s="15" t="s">
        <v>879</v>
      </c>
      <c r="D224" s="30" t="s">
        <v>24</v>
      </c>
      <c r="E224" s="12">
        <f>'06_M.EEE_C.'!E50</f>
        <v>1</v>
      </c>
      <c r="F224" s="141">
        <v>3414.6</v>
      </c>
      <c r="G224" s="544">
        <f t="shared" si="672"/>
        <v>3414.6</v>
      </c>
      <c r="H224" s="12"/>
      <c r="I224" s="519">
        <f t="shared" si="649"/>
        <v>0</v>
      </c>
      <c r="J224" s="520">
        <f t="shared" si="673"/>
        <v>0</v>
      </c>
      <c r="K224" s="12"/>
      <c r="L224" s="519">
        <f t="shared" si="650"/>
        <v>0</v>
      </c>
      <c r="M224" s="520">
        <f t="shared" si="674"/>
        <v>0</v>
      </c>
      <c r="N224" s="12"/>
      <c r="O224" s="519">
        <f t="shared" si="651"/>
        <v>0</v>
      </c>
      <c r="P224" s="520">
        <f t="shared" si="675"/>
        <v>0</v>
      </c>
      <c r="Q224" s="12"/>
      <c r="R224" s="519">
        <f t="shared" si="652"/>
        <v>0</v>
      </c>
      <c r="S224" s="520">
        <f t="shared" si="676"/>
        <v>0</v>
      </c>
      <c r="T224" s="12">
        <f t="shared" si="694"/>
        <v>0</v>
      </c>
      <c r="U224" s="519">
        <f t="shared" si="653"/>
        <v>0</v>
      </c>
      <c r="V224" s="520">
        <f t="shared" si="677"/>
        <v>0</v>
      </c>
      <c r="W224" s="12"/>
      <c r="X224" s="519">
        <f t="shared" si="654"/>
        <v>0</v>
      </c>
      <c r="Y224" s="520">
        <f t="shared" si="678"/>
        <v>0</v>
      </c>
      <c r="Z224" s="12"/>
      <c r="AA224" s="519">
        <f t="shared" si="655"/>
        <v>0</v>
      </c>
      <c r="AB224" s="520">
        <f t="shared" si="679"/>
        <v>0</v>
      </c>
      <c r="AC224" s="12"/>
      <c r="AD224" s="519">
        <f t="shared" si="656"/>
        <v>0</v>
      </c>
      <c r="AE224" s="520">
        <f t="shared" si="680"/>
        <v>0</v>
      </c>
      <c r="AF224" s="12">
        <f t="shared" si="681"/>
        <v>1</v>
      </c>
      <c r="AG224" s="519">
        <f t="shared" si="657"/>
        <v>1</v>
      </c>
      <c r="AH224" s="520">
        <f t="shared" si="682"/>
        <v>3414.6</v>
      </c>
      <c r="AI224" s="12"/>
      <c r="AJ224" s="519">
        <f t="shared" si="658"/>
        <v>0</v>
      </c>
      <c r="AK224" s="520">
        <f t="shared" si="683"/>
        <v>0</v>
      </c>
      <c r="AL224" s="12"/>
      <c r="AM224" s="519">
        <f t="shared" si="659"/>
        <v>0</v>
      </c>
      <c r="AN224" s="520">
        <f t="shared" si="684"/>
        <v>0</v>
      </c>
      <c r="AO224" s="12"/>
      <c r="AP224" s="519">
        <f t="shared" si="660"/>
        <v>0</v>
      </c>
      <c r="AQ224" s="520">
        <f t="shared" si="685"/>
        <v>0</v>
      </c>
      <c r="AR224" s="12"/>
      <c r="AS224" s="519">
        <f t="shared" si="661"/>
        <v>0</v>
      </c>
      <c r="AT224" s="520">
        <f t="shared" si="686"/>
        <v>0</v>
      </c>
      <c r="AU224" s="12"/>
      <c r="AV224" s="519">
        <f t="shared" si="662"/>
        <v>0</v>
      </c>
      <c r="AW224" s="520">
        <f t="shared" si="687"/>
        <v>0</v>
      </c>
      <c r="AX224" s="12"/>
      <c r="AY224" s="519">
        <f t="shared" si="663"/>
        <v>0</v>
      </c>
      <c r="AZ224" s="520">
        <f t="shared" si="688"/>
        <v>0</v>
      </c>
      <c r="BA224" s="12"/>
      <c r="BB224" s="519">
        <f t="shared" si="664"/>
        <v>0</v>
      </c>
      <c r="BC224" s="520">
        <f t="shared" si="689"/>
        <v>0</v>
      </c>
      <c r="BD224" s="12"/>
      <c r="BE224" s="519">
        <f t="shared" si="665"/>
        <v>0</v>
      </c>
      <c r="BF224" s="520">
        <f t="shared" si="690"/>
        <v>0</v>
      </c>
      <c r="BG224" s="12"/>
      <c r="BH224" s="519">
        <f t="shared" si="666"/>
        <v>0</v>
      </c>
      <c r="BI224" s="520">
        <f t="shared" si="691"/>
        <v>0</v>
      </c>
      <c r="BJ224" s="12"/>
      <c r="BK224" s="519">
        <f t="shared" si="667"/>
        <v>0</v>
      </c>
      <c r="BL224" s="520">
        <f t="shared" si="692"/>
        <v>0</v>
      </c>
      <c r="BM224" s="12"/>
      <c r="BN224" s="519">
        <f t="shared" si="668"/>
        <v>0</v>
      </c>
      <c r="BO224" s="520">
        <f t="shared" si="693"/>
        <v>0</v>
      </c>
      <c r="BP224" s="490">
        <f t="shared" si="669"/>
        <v>1</v>
      </c>
      <c r="BQ224" s="534">
        <f t="shared" si="670"/>
        <v>3414.6</v>
      </c>
      <c r="BR224" s="542">
        <f t="shared" si="671"/>
        <v>0</v>
      </c>
      <c r="BT224" s="5"/>
    </row>
    <row r="225" spans="1:72" s="198" customFormat="1" ht="38.25" hidden="1" outlineLevel="2" x14ac:dyDescent="0.25">
      <c r="A225" s="53" t="s">
        <v>1093</v>
      </c>
      <c r="B225" s="19" t="s">
        <v>331</v>
      </c>
      <c r="C225" s="15" t="s">
        <v>739</v>
      </c>
      <c r="D225" s="30" t="s">
        <v>24</v>
      </c>
      <c r="E225" s="12">
        <f>'06_M.EEE_C.'!E51</f>
        <v>1</v>
      </c>
      <c r="F225" s="141">
        <v>619.52</v>
      </c>
      <c r="G225" s="544">
        <f t="shared" si="672"/>
        <v>619.52</v>
      </c>
      <c r="H225" s="12"/>
      <c r="I225" s="519">
        <f t="shared" si="649"/>
        <v>0</v>
      </c>
      <c r="J225" s="520">
        <f t="shared" si="673"/>
        <v>0</v>
      </c>
      <c r="K225" s="12"/>
      <c r="L225" s="519">
        <f t="shared" si="650"/>
        <v>0</v>
      </c>
      <c r="M225" s="520">
        <f t="shared" si="674"/>
        <v>0</v>
      </c>
      <c r="N225" s="12"/>
      <c r="O225" s="519">
        <f t="shared" si="651"/>
        <v>0</v>
      </c>
      <c r="P225" s="520">
        <f t="shared" si="675"/>
        <v>0</v>
      </c>
      <c r="Q225" s="12"/>
      <c r="R225" s="519">
        <f t="shared" si="652"/>
        <v>0</v>
      </c>
      <c r="S225" s="520">
        <f t="shared" si="676"/>
        <v>0</v>
      </c>
      <c r="T225" s="12">
        <f t="shared" si="694"/>
        <v>0</v>
      </c>
      <c r="U225" s="519">
        <f t="shared" si="653"/>
        <v>0</v>
      </c>
      <c r="V225" s="520">
        <f t="shared" si="677"/>
        <v>0</v>
      </c>
      <c r="W225" s="12"/>
      <c r="X225" s="519">
        <f t="shared" si="654"/>
        <v>0</v>
      </c>
      <c r="Y225" s="520">
        <f t="shared" si="678"/>
        <v>0</v>
      </c>
      <c r="Z225" s="12"/>
      <c r="AA225" s="519">
        <f t="shared" si="655"/>
        <v>0</v>
      </c>
      <c r="AB225" s="520">
        <f t="shared" si="679"/>
        <v>0</v>
      </c>
      <c r="AC225" s="12"/>
      <c r="AD225" s="519">
        <f t="shared" si="656"/>
        <v>0</v>
      </c>
      <c r="AE225" s="520">
        <f t="shared" si="680"/>
        <v>0</v>
      </c>
      <c r="AF225" s="12">
        <f t="shared" si="681"/>
        <v>1</v>
      </c>
      <c r="AG225" s="519">
        <f t="shared" si="657"/>
        <v>1</v>
      </c>
      <c r="AH225" s="520">
        <f t="shared" si="682"/>
        <v>619.52</v>
      </c>
      <c r="AI225" s="12"/>
      <c r="AJ225" s="519">
        <f t="shared" si="658"/>
        <v>0</v>
      </c>
      <c r="AK225" s="520">
        <f t="shared" si="683"/>
        <v>0</v>
      </c>
      <c r="AL225" s="12"/>
      <c r="AM225" s="519">
        <f t="shared" si="659"/>
        <v>0</v>
      </c>
      <c r="AN225" s="520">
        <f t="shared" si="684"/>
        <v>0</v>
      </c>
      <c r="AO225" s="12"/>
      <c r="AP225" s="519">
        <f t="shared" si="660"/>
        <v>0</v>
      </c>
      <c r="AQ225" s="520">
        <f t="shared" si="685"/>
        <v>0</v>
      </c>
      <c r="AR225" s="12"/>
      <c r="AS225" s="519">
        <f t="shared" si="661"/>
        <v>0</v>
      </c>
      <c r="AT225" s="520">
        <f t="shared" si="686"/>
        <v>0</v>
      </c>
      <c r="AU225" s="12"/>
      <c r="AV225" s="519">
        <f t="shared" si="662"/>
        <v>0</v>
      </c>
      <c r="AW225" s="520">
        <f t="shared" si="687"/>
        <v>0</v>
      </c>
      <c r="AX225" s="12"/>
      <c r="AY225" s="519">
        <f t="shared" si="663"/>
        <v>0</v>
      </c>
      <c r="AZ225" s="520">
        <f t="shared" si="688"/>
        <v>0</v>
      </c>
      <c r="BA225" s="12"/>
      <c r="BB225" s="519">
        <f t="shared" si="664"/>
        <v>0</v>
      </c>
      <c r="BC225" s="520">
        <f t="shared" si="689"/>
        <v>0</v>
      </c>
      <c r="BD225" s="12"/>
      <c r="BE225" s="519">
        <f t="shared" si="665"/>
        <v>0</v>
      </c>
      <c r="BF225" s="520">
        <f t="shared" si="690"/>
        <v>0</v>
      </c>
      <c r="BG225" s="12"/>
      <c r="BH225" s="519">
        <f t="shared" si="666"/>
        <v>0</v>
      </c>
      <c r="BI225" s="520">
        <f t="shared" si="691"/>
        <v>0</v>
      </c>
      <c r="BJ225" s="12"/>
      <c r="BK225" s="519">
        <f t="shared" si="667"/>
        <v>0</v>
      </c>
      <c r="BL225" s="520">
        <f t="shared" si="692"/>
        <v>0</v>
      </c>
      <c r="BM225" s="12"/>
      <c r="BN225" s="519">
        <f t="shared" si="668"/>
        <v>0</v>
      </c>
      <c r="BO225" s="520">
        <f t="shared" si="693"/>
        <v>0</v>
      </c>
      <c r="BP225" s="490">
        <f t="shared" si="669"/>
        <v>1</v>
      </c>
      <c r="BQ225" s="534">
        <f t="shared" si="670"/>
        <v>619.52</v>
      </c>
      <c r="BR225" s="542">
        <f t="shared" si="671"/>
        <v>0</v>
      </c>
      <c r="BT225" s="5"/>
    </row>
    <row r="226" spans="1:72" s="198" customFormat="1" ht="12.75" hidden="1" outlineLevel="2" x14ac:dyDescent="0.25">
      <c r="A226" s="53" t="s">
        <v>1094</v>
      </c>
      <c r="B226" s="17">
        <v>984</v>
      </c>
      <c r="C226" s="15" t="s">
        <v>880</v>
      </c>
      <c r="D226" s="13" t="s">
        <v>22</v>
      </c>
      <c r="E226" s="12">
        <f>'06_M.EEE_C.'!E52</f>
        <v>100</v>
      </c>
      <c r="F226" s="137">
        <v>1.48</v>
      </c>
      <c r="G226" s="544">
        <f t="shared" si="672"/>
        <v>148</v>
      </c>
      <c r="H226" s="12"/>
      <c r="I226" s="519">
        <f t="shared" si="649"/>
        <v>0</v>
      </c>
      <c r="J226" s="520">
        <f t="shared" si="673"/>
        <v>0</v>
      </c>
      <c r="K226" s="12"/>
      <c r="L226" s="519">
        <f t="shared" si="650"/>
        <v>0</v>
      </c>
      <c r="M226" s="520">
        <f t="shared" si="674"/>
        <v>0</v>
      </c>
      <c r="N226" s="12"/>
      <c r="O226" s="519">
        <f t="shared" si="651"/>
        <v>0</v>
      </c>
      <c r="P226" s="520">
        <f t="shared" si="675"/>
        <v>0</v>
      </c>
      <c r="Q226" s="12"/>
      <c r="R226" s="519">
        <f t="shared" si="652"/>
        <v>0</v>
      </c>
      <c r="S226" s="520">
        <f t="shared" si="676"/>
        <v>0</v>
      </c>
      <c r="T226" s="12">
        <f t="shared" si="694"/>
        <v>0</v>
      </c>
      <c r="U226" s="519">
        <f t="shared" si="653"/>
        <v>0</v>
      </c>
      <c r="V226" s="520">
        <f t="shared" si="677"/>
        <v>0</v>
      </c>
      <c r="W226" s="12"/>
      <c r="X226" s="519">
        <f t="shared" si="654"/>
        <v>0</v>
      </c>
      <c r="Y226" s="520">
        <f t="shared" si="678"/>
        <v>0</v>
      </c>
      <c r="Z226" s="12"/>
      <c r="AA226" s="519">
        <f t="shared" si="655"/>
        <v>0</v>
      </c>
      <c r="AB226" s="520">
        <f t="shared" si="679"/>
        <v>0</v>
      </c>
      <c r="AC226" s="12"/>
      <c r="AD226" s="519">
        <f t="shared" si="656"/>
        <v>0</v>
      </c>
      <c r="AE226" s="520">
        <f t="shared" si="680"/>
        <v>0</v>
      </c>
      <c r="AF226" s="12">
        <f t="shared" si="681"/>
        <v>100</v>
      </c>
      <c r="AG226" s="519">
        <f t="shared" si="657"/>
        <v>1</v>
      </c>
      <c r="AH226" s="520">
        <f t="shared" si="682"/>
        <v>148</v>
      </c>
      <c r="AI226" s="12"/>
      <c r="AJ226" s="519">
        <f t="shared" si="658"/>
        <v>0</v>
      </c>
      <c r="AK226" s="520">
        <f t="shared" si="683"/>
        <v>0</v>
      </c>
      <c r="AL226" s="12"/>
      <c r="AM226" s="519">
        <f t="shared" si="659"/>
        <v>0</v>
      </c>
      <c r="AN226" s="520">
        <f t="shared" si="684"/>
        <v>0</v>
      </c>
      <c r="AO226" s="12"/>
      <c r="AP226" s="519">
        <f t="shared" si="660"/>
        <v>0</v>
      </c>
      <c r="AQ226" s="520">
        <f t="shared" si="685"/>
        <v>0</v>
      </c>
      <c r="AR226" s="12"/>
      <c r="AS226" s="519">
        <f t="shared" si="661"/>
        <v>0</v>
      </c>
      <c r="AT226" s="520">
        <f t="shared" si="686"/>
        <v>0</v>
      </c>
      <c r="AU226" s="12"/>
      <c r="AV226" s="519">
        <f t="shared" si="662"/>
        <v>0</v>
      </c>
      <c r="AW226" s="520">
        <f t="shared" si="687"/>
        <v>0</v>
      </c>
      <c r="AX226" s="12"/>
      <c r="AY226" s="519">
        <f t="shared" si="663"/>
        <v>0</v>
      </c>
      <c r="AZ226" s="520">
        <f t="shared" si="688"/>
        <v>0</v>
      </c>
      <c r="BA226" s="12"/>
      <c r="BB226" s="519">
        <f t="shared" si="664"/>
        <v>0</v>
      </c>
      <c r="BC226" s="520">
        <f t="shared" si="689"/>
        <v>0</v>
      </c>
      <c r="BD226" s="12"/>
      <c r="BE226" s="519">
        <f t="shared" si="665"/>
        <v>0</v>
      </c>
      <c r="BF226" s="520">
        <f t="shared" si="690"/>
        <v>0</v>
      </c>
      <c r="BG226" s="12"/>
      <c r="BH226" s="519">
        <f t="shared" si="666"/>
        <v>0</v>
      </c>
      <c r="BI226" s="520">
        <f t="shared" si="691"/>
        <v>0</v>
      </c>
      <c r="BJ226" s="12"/>
      <c r="BK226" s="519">
        <f t="shared" si="667"/>
        <v>0</v>
      </c>
      <c r="BL226" s="520">
        <f t="shared" si="692"/>
        <v>0</v>
      </c>
      <c r="BM226" s="12"/>
      <c r="BN226" s="519">
        <f t="shared" si="668"/>
        <v>0</v>
      </c>
      <c r="BO226" s="520">
        <f t="shared" si="693"/>
        <v>0</v>
      </c>
      <c r="BP226" s="490">
        <f t="shared" si="669"/>
        <v>1</v>
      </c>
      <c r="BQ226" s="534">
        <f t="shared" si="670"/>
        <v>148</v>
      </c>
      <c r="BR226" s="542">
        <f t="shared" si="671"/>
        <v>0</v>
      </c>
      <c r="BT226" s="5"/>
    </row>
    <row r="227" spans="1:72" s="198" customFormat="1" ht="12.75" hidden="1" outlineLevel="2" x14ac:dyDescent="0.25">
      <c r="A227" s="53" t="s">
        <v>1095</v>
      </c>
      <c r="B227" s="17">
        <v>1872</v>
      </c>
      <c r="C227" s="15" t="s">
        <v>239</v>
      </c>
      <c r="D227" s="13" t="s">
        <v>24</v>
      </c>
      <c r="E227" s="12">
        <f>'06_M.EEE_C.'!E53</f>
        <v>5</v>
      </c>
      <c r="F227" s="137">
        <v>1.75</v>
      </c>
      <c r="G227" s="544">
        <f t="shared" si="672"/>
        <v>8.75</v>
      </c>
      <c r="H227" s="12"/>
      <c r="I227" s="519">
        <f t="shared" si="649"/>
        <v>0</v>
      </c>
      <c r="J227" s="520">
        <f t="shared" si="673"/>
        <v>0</v>
      </c>
      <c r="K227" s="12"/>
      <c r="L227" s="519">
        <f t="shared" si="650"/>
        <v>0</v>
      </c>
      <c r="M227" s="520">
        <f t="shared" si="674"/>
        <v>0</v>
      </c>
      <c r="N227" s="12"/>
      <c r="O227" s="519">
        <f t="shared" si="651"/>
        <v>0</v>
      </c>
      <c r="P227" s="520">
        <f t="shared" si="675"/>
        <v>0</v>
      </c>
      <c r="Q227" s="12"/>
      <c r="R227" s="519">
        <f t="shared" si="652"/>
        <v>0</v>
      </c>
      <c r="S227" s="520">
        <f t="shared" si="676"/>
        <v>0</v>
      </c>
      <c r="T227" s="12">
        <f t="shared" si="694"/>
        <v>0</v>
      </c>
      <c r="U227" s="519">
        <f t="shared" si="653"/>
        <v>0</v>
      </c>
      <c r="V227" s="520">
        <f t="shared" si="677"/>
        <v>0</v>
      </c>
      <c r="W227" s="12"/>
      <c r="X227" s="519">
        <f t="shared" si="654"/>
        <v>0</v>
      </c>
      <c r="Y227" s="520">
        <f t="shared" si="678"/>
        <v>0</v>
      </c>
      <c r="Z227" s="12"/>
      <c r="AA227" s="519">
        <f t="shared" si="655"/>
        <v>0</v>
      </c>
      <c r="AB227" s="520">
        <f t="shared" si="679"/>
        <v>0</v>
      </c>
      <c r="AC227" s="12"/>
      <c r="AD227" s="519">
        <f t="shared" si="656"/>
        <v>0</v>
      </c>
      <c r="AE227" s="520">
        <f t="shared" si="680"/>
        <v>0</v>
      </c>
      <c r="AF227" s="12">
        <f t="shared" si="681"/>
        <v>5</v>
      </c>
      <c r="AG227" s="519">
        <f t="shared" si="657"/>
        <v>1</v>
      </c>
      <c r="AH227" s="520">
        <f t="shared" si="682"/>
        <v>8.75</v>
      </c>
      <c r="AI227" s="12"/>
      <c r="AJ227" s="519">
        <f t="shared" si="658"/>
        <v>0</v>
      </c>
      <c r="AK227" s="520">
        <f t="shared" si="683"/>
        <v>0</v>
      </c>
      <c r="AL227" s="12"/>
      <c r="AM227" s="519">
        <f t="shared" si="659"/>
        <v>0</v>
      </c>
      <c r="AN227" s="520">
        <f t="shared" si="684"/>
        <v>0</v>
      </c>
      <c r="AO227" s="12"/>
      <c r="AP227" s="519">
        <f t="shared" si="660"/>
        <v>0</v>
      </c>
      <c r="AQ227" s="520">
        <f t="shared" si="685"/>
        <v>0</v>
      </c>
      <c r="AR227" s="12"/>
      <c r="AS227" s="519">
        <f t="shared" si="661"/>
        <v>0</v>
      </c>
      <c r="AT227" s="520">
        <f t="shared" si="686"/>
        <v>0</v>
      </c>
      <c r="AU227" s="12"/>
      <c r="AV227" s="519">
        <f t="shared" si="662"/>
        <v>0</v>
      </c>
      <c r="AW227" s="520">
        <f t="shared" si="687"/>
        <v>0</v>
      </c>
      <c r="AX227" s="12"/>
      <c r="AY227" s="519">
        <f t="shared" si="663"/>
        <v>0</v>
      </c>
      <c r="AZ227" s="520">
        <f t="shared" si="688"/>
        <v>0</v>
      </c>
      <c r="BA227" s="12"/>
      <c r="BB227" s="519">
        <f t="shared" si="664"/>
        <v>0</v>
      </c>
      <c r="BC227" s="520">
        <f t="shared" si="689"/>
        <v>0</v>
      </c>
      <c r="BD227" s="12"/>
      <c r="BE227" s="519">
        <f t="shared" si="665"/>
        <v>0</v>
      </c>
      <c r="BF227" s="520">
        <f t="shared" si="690"/>
        <v>0</v>
      </c>
      <c r="BG227" s="12"/>
      <c r="BH227" s="519">
        <f t="shared" si="666"/>
        <v>0</v>
      </c>
      <c r="BI227" s="520">
        <f t="shared" si="691"/>
        <v>0</v>
      </c>
      <c r="BJ227" s="12"/>
      <c r="BK227" s="519">
        <f t="shared" si="667"/>
        <v>0</v>
      </c>
      <c r="BL227" s="520">
        <f t="shared" si="692"/>
        <v>0</v>
      </c>
      <c r="BM227" s="12"/>
      <c r="BN227" s="519">
        <f t="shared" si="668"/>
        <v>0</v>
      </c>
      <c r="BO227" s="520">
        <f t="shared" si="693"/>
        <v>0</v>
      </c>
      <c r="BP227" s="490">
        <f t="shared" si="669"/>
        <v>1</v>
      </c>
      <c r="BQ227" s="534">
        <f t="shared" si="670"/>
        <v>8.75</v>
      </c>
      <c r="BR227" s="542">
        <f t="shared" si="671"/>
        <v>0</v>
      </c>
      <c r="BT227" s="5"/>
    </row>
    <row r="228" spans="1:72" s="198" customFormat="1" ht="12.75" hidden="1" outlineLevel="2" x14ac:dyDescent="0.25">
      <c r="A228" s="53" t="s">
        <v>1096</v>
      </c>
      <c r="B228" s="17">
        <v>855</v>
      </c>
      <c r="C228" s="15" t="s">
        <v>881</v>
      </c>
      <c r="D228" s="13" t="s">
        <v>54</v>
      </c>
      <c r="E228" s="12">
        <f>'06_M.EEE_C.'!E54</f>
        <v>20</v>
      </c>
      <c r="F228" s="137">
        <v>0.84</v>
      </c>
      <c r="G228" s="544">
        <f t="shared" si="672"/>
        <v>16.8</v>
      </c>
      <c r="H228" s="12"/>
      <c r="I228" s="519">
        <f t="shared" si="649"/>
        <v>0</v>
      </c>
      <c r="J228" s="520">
        <f t="shared" si="673"/>
        <v>0</v>
      </c>
      <c r="K228" s="12"/>
      <c r="L228" s="519">
        <f t="shared" si="650"/>
        <v>0</v>
      </c>
      <c r="M228" s="520">
        <f t="shared" si="674"/>
        <v>0</v>
      </c>
      <c r="N228" s="12"/>
      <c r="O228" s="519">
        <f t="shared" si="651"/>
        <v>0</v>
      </c>
      <c r="P228" s="520">
        <f t="shared" si="675"/>
        <v>0</v>
      </c>
      <c r="Q228" s="12"/>
      <c r="R228" s="519">
        <f t="shared" si="652"/>
        <v>0</v>
      </c>
      <c r="S228" s="520">
        <f t="shared" si="676"/>
        <v>0</v>
      </c>
      <c r="T228" s="12">
        <f t="shared" si="694"/>
        <v>0</v>
      </c>
      <c r="U228" s="519">
        <f t="shared" si="653"/>
        <v>0</v>
      </c>
      <c r="V228" s="520">
        <f t="shared" si="677"/>
        <v>0</v>
      </c>
      <c r="W228" s="12"/>
      <c r="X228" s="519">
        <f t="shared" si="654"/>
        <v>0</v>
      </c>
      <c r="Y228" s="520">
        <f t="shared" si="678"/>
        <v>0</v>
      </c>
      <c r="Z228" s="12"/>
      <c r="AA228" s="519">
        <f t="shared" si="655"/>
        <v>0</v>
      </c>
      <c r="AB228" s="520">
        <f t="shared" si="679"/>
        <v>0</v>
      </c>
      <c r="AC228" s="12"/>
      <c r="AD228" s="519">
        <f t="shared" si="656"/>
        <v>0</v>
      </c>
      <c r="AE228" s="520">
        <f t="shared" si="680"/>
        <v>0</v>
      </c>
      <c r="AF228" s="12">
        <f t="shared" si="681"/>
        <v>20</v>
      </c>
      <c r="AG228" s="519">
        <f t="shared" si="657"/>
        <v>1</v>
      </c>
      <c r="AH228" s="520">
        <f t="shared" si="682"/>
        <v>16.8</v>
      </c>
      <c r="AI228" s="12"/>
      <c r="AJ228" s="519">
        <f t="shared" si="658"/>
        <v>0</v>
      </c>
      <c r="AK228" s="520">
        <f t="shared" si="683"/>
        <v>0</v>
      </c>
      <c r="AL228" s="12"/>
      <c r="AM228" s="519">
        <f t="shared" si="659"/>
        <v>0</v>
      </c>
      <c r="AN228" s="520">
        <f t="shared" si="684"/>
        <v>0</v>
      </c>
      <c r="AO228" s="12"/>
      <c r="AP228" s="519">
        <f t="shared" si="660"/>
        <v>0</v>
      </c>
      <c r="AQ228" s="520">
        <f t="shared" si="685"/>
        <v>0</v>
      </c>
      <c r="AR228" s="12"/>
      <c r="AS228" s="519">
        <f t="shared" si="661"/>
        <v>0</v>
      </c>
      <c r="AT228" s="520">
        <f t="shared" si="686"/>
        <v>0</v>
      </c>
      <c r="AU228" s="12"/>
      <c r="AV228" s="519">
        <f t="shared" si="662"/>
        <v>0</v>
      </c>
      <c r="AW228" s="520">
        <f t="shared" si="687"/>
        <v>0</v>
      </c>
      <c r="AX228" s="12"/>
      <c r="AY228" s="519">
        <f t="shared" si="663"/>
        <v>0</v>
      </c>
      <c r="AZ228" s="520">
        <f t="shared" si="688"/>
        <v>0</v>
      </c>
      <c r="BA228" s="12"/>
      <c r="BB228" s="519">
        <f t="shared" si="664"/>
        <v>0</v>
      </c>
      <c r="BC228" s="520">
        <f t="shared" si="689"/>
        <v>0</v>
      </c>
      <c r="BD228" s="12"/>
      <c r="BE228" s="519">
        <f t="shared" si="665"/>
        <v>0</v>
      </c>
      <c r="BF228" s="520">
        <f t="shared" si="690"/>
        <v>0</v>
      </c>
      <c r="BG228" s="12"/>
      <c r="BH228" s="519">
        <f t="shared" si="666"/>
        <v>0</v>
      </c>
      <c r="BI228" s="520">
        <f t="shared" si="691"/>
        <v>0</v>
      </c>
      <c r="BJ228" s="12"/>
      <c r="BK228" s="519">
        <f t="shared" si="667"/>
        <v>0</v>
      </c>
      <c r="BL228" s="520">
        <f t="shared" si="692"/>
        <v>0</v>
      </c>
      <c r="BM228" s="12"/>
      <c r="BN228" s="519">
        <f t="shared" si="668"/>
        <v>0</v>
      </c>
      <c r="BO228" s="520">
        <f t="shared" si="693"/>
        <v>0</v>
      </c>
      <c r="BP228" s="490">
        <f t="shared" si="669"/>
        <v>1</v>
      </c>
      <c r="BQ228" s="534">
        <f t="shared" si="670"/>
        <v>16.8</v>
      </c>
      <c r="BR228" s="542">
        <f t="shared" si="671"/>
        <v>0</v>
      </c>
      <c r="BT228" s="5"/>
    </row>
    <row r="229" spans="1:72" s="198" customFormat="1" ht="12.75" hidden="1" outlineLevel="2" x14ac:dyDescent="0.25">
      <c r="A229" s="53" t="s">
        <v>1097</v>
      </c>
      <c r="B229" s="17">
        <v>2560</v>
      </c>
      <c r="C229" s="15" t="s">
        <v>882</v>
      </c>
      <c r="D229" s="13" t="s">
        <v>24</v>
      </c>
      <c r="E229" s="12">
        <f>'06_M.EEE_C.'!E55</f>
        <v>4</v>
      </c>
      <c r="F229" s="137">
        <v>9.6199999999999992</v>
      </c>
      <c r="G229" s="544">
        <f t="shared" si="672"/>
        <v>38.479999999999997</v>
      </c>
      <c r="H229" s="12"/>
      <c r="I229" s="519">
        <f t="shared" si="649"/>
        <v>0</v>
      </c>
      <c r="J229" s="520">
        <f t="shared" si="673"/>
        <v>0</v>
      </c>
      <c r="K229" s="12"/>
      <c r="L229" s="519">
        <f t="shared" si="650"/>
        <v>0</v>
      </c>
      <c r="M229" s="520">
        <f t="shared" si="674"/>
        <v>0</v>
      </c>
      <c r="N229" s="12"/>
      <c r="O229" s="519">
        <f t="shared" si="651"/>
        <v>0</v>
      </c>
      <c r="P229" s="520">
        <f t="shared" si="675"/>
        <v>0</v>
      </c>
      <c r="Q229" s="12"/>
      <c r="R229" s="519">
        <f t="shared" si="652"/>
        <v>0</v>
      </c>
      <c r="S229" s="520">
        <f t="shared" si="676"/>
        <v>0</v>
      </c>
      <c r="T229" s="12">
        <f t="shared" si="694"/>
        <v>0</v>
      </c>
      <c r="U229" s="519">
        <f t="shared" si="653"/>
        <v>0</v>
      </c>
      <c r="V229" s="520">
        <f t="shared" si="677"/>
        <v>0</v>
      </c>
      <c r="W229" s="12"/>
      <c r="X229" s="519">
        <f t="shared" si="654"/>
        <v>0</v>
      </c>
      <c r="Y229" s="520">
        <f t="shared" si="678"/>
        <v>0</v>
      </c>
      <c r="Z229" s="12"/>
      <c r="AA229" s="519">
        <f t="shared" si="655"/>
        <v>0</v>
      </c>
      <c r="AB229" s="520">
        <f t="shared" si="679"/>
        <v>0</v>
      </c>
      <c r="AC229" s="12"/>
      <c r="AD229" s="519">
        <f t="shared" si="656"/>
        <v>0</v>
      </c>
      <c r="AE229" s="520">
        <f t="shared" si="680"/>
        <v>0</v>
      </c>
      <c r="AF229" s="12">
        <f t="shared" si="681"/>
        <v>4</v>
      </c>
      <c r="AG229" s="519">
        <f t="shared" si="657"/>
        <v>1</v>
      </c>
      <c r="AH229" s="520">
        <f t="shared" si="682"/>
        <v>38.479999999999997</v>
      </c>
      <c r="AI229" s="12"/>
      <c r="AJ229" s="519">
        <f t="shared" si="658"/>
        <v>0</v>
      </c>
      <c r="AK229" s="520">
        <f t="shared" si="683"/>
        <v>0</v>
      </c>
      <c r="AL229" s="12"/>
      <c r="AM229" s="519">
        <f t="shared" si="659"/>
        <v>0</v>
      </c>
      <c r="AN229" s="520">
        <f t="shared" si="684"/>
        <v>0</v>
      </c>
      <c r="AO229" s="12"/>
      <c r="AP229" s="519">
        <f t="shared" si="660"/>
        <v>0</v>
      </c>
      <c r="AQ229" s="520">
        <f t="shared" si="685"/>
        <v>0</v>
      </c>
      <c r="AR229" s="12"/>
      <c r="AS229" s="519">
        <f t="shared" si="661"/>
        <v>0</v>
      </c>
      <c r="AT229" s="520">
        <f t="shared" si="686"/>
        <v>0</v>
      </c>
      <c r="AU229" s="12"/>
      <c r="AV229" s="519">
        <f t="shared" si="662"/>
        <v>0</v>
      </c>
      <c r="AW229" s="520">
        <f t="shared" si="687"/>
        <v>0</v>
      </c>
      <c r="AX229" s="12"/>
      <c r="AY229" s="519">
        <f t="shared" si="663"/>
        <v>0</v>
      </c>
      <c r="AZ229" s="520">
        <f t="shared" si="688"/>
        <v>0</v>
      </c>
      <c r="BA229" s="12"/>
      <c r="BB229" s="519">
        <f t="shared" si="664"/>
        <v>0</v>
      </c>
      <c r="BC229" s="520">
        <f t="shared" si="689"/>
        <v>0</v>
      </c>
      <c r="BD229" s="12"/>
      <c r="BE229" s="519">
        <f t="shared" si="665"/>
        <v>0</v>
      </c>
      <c r="BF229" s="520">
        <f t="shared" si="690"/>
        <v>0</v>
      </c>
      <c r="BG229" s="12"/>
      <c r="BH229" s="519">
        <f t="shared" si="666"/>
        <v>0</v>
      </c>
      <c r="BI229" s="520">
        <f t="shared" si="691"/>
        <v>0</v>
      </c>
      <c r="BJ229" s="12"/>
      <c r="BK229" s="519">
        <f t="shared" si="667"/>
        <v>0</v>
      </c>
      <c r="BL229" s="520">
        <f t="shared" si="692"/>
        <v>0</v>
      </c>
      <c r="BM229" s="12"/>
      <c r="BN229" s="519">
        <f t="shared" si="668"/>
        <v>0</v>
      </c>
      <c r="BO229" s="520">
        <f t="shared" si="693"/>
        <v>0</v>
      </c>
      <c r="BP229" s="490">
        <f t="shared" si="669"/>
        <v>1</v>
      </c>
      <c r="BQ229" s="534">
        <f t="shared" si="670"/>
        <v>38.479999999999997</v>
      </c>
      <c r="BR229" s="542">
        <f t="shared" si="671"/>
        <v>0</v>
      </c>
      <c r="BT229" s="5"/>
    </row>
    <row r="230" spans="1:72" s="198" customFormat="1" ht="12.75" hidden="1" outlineLevel="2" x14ac:dyDescent="0.25">
      <c r="A230" s="53" t="s">
        <v>1098</v>
      </c>
      <c r="B230" s="17">
        <v>2590</v>
      </c>
      <c r="C230" s="15" t="s">
        <v>883</v>
      </c>
      <c r="D230" s="13" t="s">
        <v>24</v>
      </c>
      <c r="E230" s="12">
        <f>'06_M.EEE_C.'!E56</f>
        <v>3</v>
      </c>
      <c r="F230" s="137">
        <v>9.34</v>
      </c>
      <c r="G230" s="544">
        <f t="shared" si="672"/>
        <v>28.02</v>
      </c>
      <c r="H230" s="12"/>
      <c r="I230" s="519">
        <f t="shared" si="649"/>
        <v>0</v>
      </c>
      <c r="J230" s="520">
        <f t="shared" si="673"/>
        <v>0</v>
      </c>
      <c r="K230" s="12"/>
      <c r="L230" s="519">
        <f t="shared" si="650"/>
        <v>0</v>
      </c>
      <c r="M230" s="520">
        <f t="shared" si="674"/>
        <v>0</v>
      </c>
      <c r="N230" s="12"/>
      <c r="O230" s="519">
        <f t="shared" si="651"/>
        <v>0</v>
      </c>
      <c r="P230" s="520">
        <f t="shared" si="675"/>
        <v>0</v>
      </c>
      <c r="Q230" s="12"/>
      <c r="R230" s="519">
        <f t="shared" si="652"/>
        <v>0</v>
      </c>
      <c r="S230" s="520">
        <f t="shared" si="676"/>
        <v>0</v>
      </c>
      <c r="T230" s="12">
        <f t="shared" si="694"/>
        <v>0</v>
      </c>
      <c r="U230" s="519">
        <f t="shared" si="653"/>
        <v>0</v>
      </c>
      <c r="V230" s="520">
        <f t="shared" si="677"/>
        <v>0</v>
      </c>
      <c r="W230" s="12"/>
      <c r="X230" s="519">
        <f t="shared" si="654"/>
        <v>0</v>
      </c>
      <c r="Y230" s="520">
        <f t="shared" si="678"/>
        <v>0</v>
      </c>
      <c r="Z230" s="12"/>
      <c r="AA230" s="519">
        <f t="shared" si="655"/>
        <v>0</v>
      </c>
      <c r="AB230" s="520">
        <f t="shared" si="679"/>
        <v>0</v>
      </c>
      <c r="AC230" s="12"/>
      <c r="AD230" s="519">
        <f t="shared" si="656"/>
        <v>0</v>
      </c>
      <c r="AE230" s="520">
        <f t="shared" si="680"/>
        <v>0</v>
      </c>
      <c r="AF230" s="12">
        <f t="shared" si="681"/>
        <v>3</v>
      </c>
      <c r="AG230" s="519">
        <f t="shared" si="657"/>
        <v>1</v>
      </c>
      <c r="AH230" s="520">
        <f t="shared" si="682"/>
        <v>28.02</v>
      </c>
      <c r="AI230" s="12"/>
      <c r="AJ230" s="519">
        <f t="shared" si="658"/>
        <v>0</v>
      </c>
      <c r="AK230" s="520">
        <f t="shared" si="683"/>
        <v>0</v>
      </c>
      <c r="AL230" s="12"/>
      <c r="AM230" s="519">
        <f t="shared" si="659"/>
        <v>0</v>
      </c>
      <c r="AN230" s="520">
        <f t="shared" si="684"/>
        <v>0</v>
      </c>
      <c r="AO230" s="12"/>
      <c r="AP230" s="519">
        <f t="shared" si="660"/>
        <v>0</v>
      </c>
      <c r="AQ230" s="520">
        <f t="shared" si="685"/>
        <v>0</v>
      </c>
      <c r="AR230" s="12"/>
      <c r="AS230" s="519">
        <f t="shared" si="661"/>
        <v>0</v>
      </c>
      <c r="AT230" s="520">
        <f t="shared" si="686"/>
        <v>0</v>
      </c>
      <c r="AU230" s="12"/>
      <c r="AV230" s="519">
        <f t="shared" si="662"/>
        <v>0</v>
      </c>
      <c r="AW230" s="520">
        <f t="shared" si="687"/>
        <v>0</v>
      </c>
      <c r="AX230" s="12"/>
      <c r="AY230" s="519">
        <f t="shared" si="663"/>
        <v>0</v>
      </c>
      <c r="AZ230" s="520">
        <f t="shared" si="688"/>
        <v>0</v>
      </c>
      <c r="BA230" s="12"/>
      <c r="BB230" s="519">
        <f t="shared" si="664"/>
        <v>0</v>
      </c>
      <c r="BC230" s="520">
        <f t="shared" si="689"/>
        <v>0</v>
      </c>
      <c r="BD230" s="12"/>
      <c r="BE230" s="519">
        <f t="shared" si="665"/>
        <v>0</v>
      </c>
      <c r="BF230" s="520">
        <f t="shared" si="690"/>
        <v>0</v>
      </c>
      <c r="BG230" s="12"/>
      <c r="BH230" s="519">
        <f t="shared" si="666"/>
        <v>0</v>
      </c>
      <c r="BI230" s="520">
        <f t="shared" si="691"/>
        <v>0</v>
      </c>
      <c r="BJ230" s="12"/>
      <c r="BK230" s="519">
        <f t="shared" si="667"/>
        <v>0</v>
      </c>
      <c r="BL230" s="520">
        <f t="shared" si="692"/>
        <v>0</v>
      </c>
      <c r="BM230" s="12"/>
      <c r="BN230" s="519">
        <f t="shared" si="668"/>
        <v>0</v>
      </c>
      <c r="BO230" s="520">
        <f t="shared" si="693"/>
        <v>0</v>
      </c>
      <c r="BP230" s="490">
        <f t="shared" si="669"/>
        <v>1</v>
      </c>
      <c r="BQ230" s="534">
        <f t="shared" si="670"/>
        <v>28.02</v>
      </c>
      <c r="BR230" s="542">
        <f t="shared" si="671"/>
        <v>0</v>
      </c>
      <c r="BT230" s="5"/>
    </row>
    <row r="231" spans="1:72" s="198" customFormat="1" ht="12.75" hidden="1" outlineLevel="2" x14ac:dyDescent="0.25">
      <c r="A231" s="53" t="s">
        <v>1099</v>
      </c>
      <c r="B231" s="17">
        <v>2570</v>
      </c>
      <c r="C231" s="15" t="s">
        <v>884</v>
      </c>
      <c r="D231" s="13" t="s">
        <v>24</v>
      </c>
      <c r="E231" s="12">
        <f>'06_M.EEE_C.'!E57</f>
        <v>3</v>
      </c>
      <c r="F231" s="137">
        <v>9.42</v>
      </c>
      <c r="G231" s="544">
        <f t="shared" si="672"/>
        <v>28.26</v>
      </c>
      <c r="H231" s="12"/>
      <c r="I231" s="519">
        <f t="shared" si="649"/>
        <v>0</v>
      </c>
      <c r="J231" s="520">
        <f t="shared" si="673"/>
        <v>0</v>
      </c>
      <c r="K231" s="12"/>
      <c r="L231" s="519">
        <f t="shared" si="650"/>
        <v>0</v>
      </c>
      <c r="M231" s="520">
        <f t="shared" si="674"/>
        <v>0</v>
      </c>
      <c r="N231" s="12"/>
      <c r="O231" s="519">
        <f t="shared" si="651"/>
        <v>0</v>
      </c>
      <c r="P231" s="520">
        <f t="shared" si="675"/>
        <v>0</v>
      </c>
      <c r="Q231" s="12"/>
      <c r="R231" s="519">
        <f t="shared" si="652"/>
        <v>0</v>
      </c>
      <c r="S231" s="520">
        <f t="shared" si="676"/>
        <v>0</v>
      </c>
      <c r="T231" s="12">
        <f t="shared" si="694"/>
        <v>0</v>
      </c>
      <c r="U231" s="519">
        <f t="shared" si="653"/>
        <v>0</v>
      </c>
      <c r="V231" s="520">
        <f t="shared" si="677"/>
        <v>0</v>
      </c>
      <c r="W231" s="12"/>
      <c r="X231" s="519">
        <f t="shared" si="654"/>
        <v>0</v>
      </c>
      <c r="Y231" s="520">
        <f t="shared" si="678"/>
        <v>0</v>
      </c>
      <c r="Z231" s="12"/>
      <c r="AA231" s="519">
        <f t="shared" si="655"/>
        <v>0</v>
      </c>
      <c r="AB231" s="520">
        <f t="shared" si="679"/>
        <v>0</v>
      </c>
      <c r="AC231" s="12"/>
      <c r="AD231" s="519">
        <f t="shared" si="656"/>
        <v>0</v>
      </c>
      <c r="AE231" s="520">
        <f t="shared" si="680"/>
        <v>0</v>
      </c>
      <c r="AF231" s="12">
        <f t="shared" si="681"/>
        <v>3</v>
      </c>
      <c r="AG231" s="519">
        <f t="shared" si="657"/>
        <v>1</v>
      </c>
      <c r="AH231" s="520">
        <f t="shared" si="682"/>
        <v>28.26</v>
      </c>
      <c r="AI231" s="12"/>
      <c r="AJ231" s="519">
        <f t="shared" si="658"/>
        <v>0</v>
      </c>
      <c r="AK231" s="520">
        <f t="shared" si="683"/>
        <v>0</v>
      </c>
      <c r="AL231" s="12"/>
      <c r="AM231" s="519">
        <f t="shared" si="659"/>
        <v>0</v>
      </c>
      <c r="AN231" s="520">
        <f t="shared" si="684"/>
        <v>0</v>
      </c>
      <c r="AO231" s="12"/>
      <c r="AP231" s="519">
        <f t="shared" si="660"/>
        <v>0</v>
      </c>
      <c r="AQ231" s="520">
        <f t="shared" si="685"/>
        <v>0</v>
      </c>
      <c r="AR231" s="12"/>
      <c r="AS231" s="519">
        <f t="shared" si="661"/>
        <v>0</v>
      </c>
      <c r="AT231" s="520">
        <f t="shared" si="686"/>
        <v>0</v>
      </c>
      <c r="AU231" s="12"/>
      <c r="AV231" s="519">
        <f t="shared" si="662"/>
        <v>0</v>
      </c>
      <c r="AW231" s="520">
        <f t="shared" si="687"/>
        <v>0</v>
      </c>
      <c r="AX231" s="12"/>
      <c r="AY231" s="519">
        <f t="shared" si="663"/>
        <v>0</v>
      </c>
      <c r="AZ231" s="520">
        <f t="shared" si="688"/>
        <v>0</v>
      </c>
      <c r="BA231" s="12"/>
      <c r="BB231" s="519">
        <f t="shared" si="664"/>
        <v>0</v>
      </c>
      <c r="BC231" s="520">
        <f t="shared" si="689"/>
        <v>0</v>
      </c>
      <c r="BD231" s="12"/>
      <c r="BE231" s="519">
        <f t="shared" si="665"/>
        <v>0</v>
      </c>
      <c r="BF231" s="520">
        <f t="shared" si="690"/>
        <v>0</v>
      </c>
      <c r="BG231" s="12"/>
      <c r="BH231" s="519">
        <f t="shared" si="666"/>
        <v>0</v>
      </c>
      <c r="BI231" s="520">
        <f t="shared" si="691"/>
        <v>0</v>
      </c>
      <c r="BJ231" s="12"/>
      <c r="BK231" s="519">
        <f t="shared" si="667"/>
        <v>0</v>
      </c>
      <c r="BL231" s="520">
        <f t="shared" si="692"/>
        <v>0</v>
      </c>
      <c r="BM231" s="12"/>
      <c r="BN231" s="519">
        <f t="shared" si="668"/>
        <v>0</v>
      </c>
      <c r="BO231" s="520">
        <f t="shared" si="693"/>
        <v>0</v>
      </c>
      <c r="BP231" s="490">
        <f t="shared" si="669"/>
        <v>1</v>
      </c>
      <c r="BQ231" s="534">
        <f t="shared" si="670"/>
        <v>28.26</v>
      </c>
      <c r="BR231" s="542">
        <f t="shared" si="671"/>
        <v>0</v>
      </c>
      <c r="BT231" s="5"/>
    </row>
    <row r="232" spans="1:72" s="198" customFormat="1" ht="12.75" hidden="1" outlineLevel="2" x14ac:dyDescent="0.25">
      <c r="A232" s="53" t="s">
        <v>1100</v>
      </c>
      <c r="B232" s="17">
        <v>2678</v>
      </c>
      <c r="C232" s="15" t="s">
        <v>885</v>
      </c>
      <c r="D232" s="13" t="s">
        <v>22</v>
      </c>
      <c r="E232" s="12">
        <f>'06_M.EEE_C.'!E58</f>
        <v>36</v>
      </c>
      <c r="F232" s="137">
        <v>1.55</v>
      </c>
      <c r="G232" s="544">
        <f t="shared" si="672"/>
        <v>55.8</v>
      </c>
      <c r="H232" s="12"/>
      <c r="I232" s="519">
        <f t="shared" si="649"/>
        <v>0</v>
      </c>
      <c r="J232" s="520">
        <f t="shared" si="673"/>
        <v>0</v>
      </c>
      <c r="K232" s="12"/>
      <c r="L232" s="519">
        <f t="shared" si="650"/>
        <v>0</v>
      </c>
      <c r="M232" s="520">
        <f t="shared" si="674"/>
        <v>0</v>
      </c>
      <c r="N232" s="12"/>
      <c r="O232" s="519">
        <f t="shared" si="651"/>
        <v>0</v>
      </c>
      <c r="P232" s="520">
        <f t="shared" si="675"/>
        <v>0</v>
      </c>
      <c r="Q232" s="12"/>
      <c r="R232" s="519">
        <f t="shared" si="652"/>
        <v>0</v>
      </c>
      <c r="S232" s="520">
        <f t="shared" si="676"/>
        <v>0</v>
      </c>
      <c r="T232" s="12">
        <f t="shared" si="694"/>
        <v>0</v>
      </c>
      <c r="U232" s="519">
        <f t="shared" si="653"/>
        <v>0</v>
      </c>
      <c r="V232" s="520">
        <f t="shared" si="677"/>
        <v>0</v>
      </c>
      <c r="W232" s="12"/>
      <c r="X232" s="519">
        <f t="shared" si="654"/>
        <v>0</v>
      </c>
      <c r="Y232" s="520">
        <f t="shared" si="678"/>
        <v>0</v>
      </c>
      <c r="Z232" s="12"/>
      <c r="AA232" s="519">
        <f t="shared" si="655"/>
        <v>0</v>
      </c>
      <c r="AB232" s="520">
        <f t="shared" si="679"/>
        <v>0</v>
      </c>
      <c r="AC232" s="12"/>
      <c r="AD232" s="519">
        <f t="shared" si="656"/>
        <v>0</v>
      </c>
      <c r="AE232" s="520">
        <f t="shared" si="680"/>
        <v>0</v>
      </c>
      <c r="AF232" s="12">
        <f t="shared" si="681"/>
        <v>36</v>
      </c>
      <c r="AG232" s="519">
        <f t="shared" si="657"/>
        <v>1</v>
      </c>
      <c r="AH232" s="520">
        <f t="shared" si="682"/>
        <v>55.8</v>
      </c>
      <c r="AI232" s="12"/>
      <c r="AJ232" s="519">
        <f t="shared" si="658"/>
        <v>0</v>
      </c>
      <c r="AK232" s="520">
        <f t="shared" si="683"/>
        <v>0</v>
      </c>
      <c r="AL232" s="12"/>
      <c r="AM232" s="519">
        <f t="shared" si="659"/>
        <v>0</v>
      </c>
      <c r="AN232" s="520">
        <f t="shared" si="684"/>
        <v>0</v>
      </c>
      <c r="AO232" s="12"/>
      <c r="AP232" s="519">
        <f t="shared" si="660"/>
        <v>0</v>
      </c>
      <c r="AQ232" s="520">
        <f t="shared" si="685"/>
        <v>0</v>
      </c>
      <c r="AR232" s="12"/>
      <c r="AS232" s="519">
        <f t="shared" si="661"/>
        <v>0</v>
      </c>
      <c r="AT232" s="520">
        <f t="shared" si="686"/>
        <v>0</v>
      </c>
      <c r="AU232" s="12"/>
      <c r="AV232" s="519">
        <f t="shared" si="662"/>
        <v>0</v>
      </c>
      <c r="AW232" s="520">
        <f t="shared" si="687"/>
        <v>0</v>
      </c>
      <c r="AX232" s="12"/>
      <c r="AY232" s="519">
        <f t="shared" si="663"/>
        <v>0</v>
      </c>
      <c r="AZ232" s="520">
        <f t="shared" si="688"/>
        <v>0</v>
      </c>
      <c r="BA232" s="12"/>
      <c r="BB232" s="519">
        <f t="shared" si="664"/>
        <v>0</v>
      </c>
      <c r="BC232" s="520">
        <f t="shared" si="689"/>
        <v>0</v>
      </c>
      <c r="BD232" s="12"/>
      <c r="BE232" s="519">
        <f t="shared" si="665"/>
        <v>0</v>
      </c>
      <c r="BF232" s="520">
        <f t="shared" si="690"/>
        <v>0</v>
      </c>
      <c r="BG232" s="12"/>
      <c r="BH232" s="519">
        <f t="shared" si="666"/>
        <v>0</v>
      </c>
      <c r="BI232" s="520">
        <f t="shared" si="691"/>
        <v>0</v>
      </c>
      <c r="BJ232" s="12"/>
      <c r="BK232" s="519">
        <f t="shared" si="667"/>
        <v>0</v>
      </c>
      <c r="BL232" s="520">
        <f t="shared" si="692"/>
        <v>0</v>
      </c>
      <c r="BM232" s="12"/>
      <c r="BN232" s="519">
        <f t="shared" si="668"/>
        <v>0</v>
      </c>
      <c r="BO232" s="520">
        <f t="shared" si="693"/>
        <v>0</v>
      </c>
      <c r="BP232" s="490">
        <f t="shared" si="669"/>
        <v>1</v>
      </c>
      <c r="BQ232" s="534">
        <f t="shared" si="670"/>
        <v>55.8</v>
      </c>
      <c r="BR232" s="542">
        <f t="shared" si="671"/>
        <v>0</v>
      </c>
      <c r="BT232" s="5"/>
    </row>
    <row r="233" spans="1:72" s="198" customFormat="1" ht="12.75" hidden="1" outlineLevel="2" x14ac:dyDescent="0.25">
      <c r="A233" s="53" t="s">
        <v>1101</v>
      </c>
      <c r="B233" s="17">
        <v>21136</v>
      </c>
      <c r="C233" s="15" t="s">
        <v>886</v>
      </c>
      <c r="D233" s="13" t="s">
        <v>22</v>
      </c>
      <c r="E233" s="12">
        <f>'06_M.EEE_C.'!E59</f>
        <v>24</v>
      </c>
      <c r="F233" s="137">
        <v>11.24</v>
      </c>
      <c r="G233" s="544">
        <f t="shared" si="672"/>
        <v>269.76</v>
      </c>
      <c r="H233" s="12"/>
      <c r="I233" s="519">
        <f t="shared" si="649"/>
        <v>0</v>
      </c>
      <c r="J233" s="520">
        <f t="shared" si="673"/>
        <v>0</v>
      </c>
      <c r="K233" s="12"/>
      <c r="L233" s="519">
        <f t="shared" si="650"/>
        <v>0</v>
      </c>
      <c r="M233" s="520">
        <f t="shared" si="674"/>
        <v>0</v>
      </c>
      <c r="N233" s="12"/>
      <c r="O233" s="519">
        <f t="shared" si="651"/>
        <v>0</v>
      </c>
      <c r="P233" s="520">
        <f t="shared" si="675"/>
        <v>0</v>
      </c>
      <c r="Q233" s="12"/>
      <c r="R233" s="519">
        <f t="shared" si="652"/>
        <v>0</v>
      </c>
      <c r="S233" s="520">
        <f t="shared" si="676"/>
        <v>0</v>
      </c>
      <c r="T233" s="12">
        <f t="shared" si="694"/>
        <v>0</v>
      </c>
      <c r="U233" s="519">
        <f t="shared" si="653"/>
        <v>0</v>
      </c>
      <c r="V233" s="520">
        <f t="shared" si="677"/>
        <v>0</v>
      </c>
      <c r="W233" s="12"/>
      <c r="X233" s="519">
        <f t="shared" si="654"/>
        <v>0</v>
      </c>
      <c r="Y233" s="520">
        <f t="shared" si="678"/>
        <v>0</v>
      </c>
      <c r="Z233" s="12"/>
      <c r="AA233" s="519">
        <f t="shared" si="655"/>
        <v>0</v>
      </c>
      <c r="AB233" s="520">
        <f t="shared" si="679"/>
        <v>0</v>
      </c>
      <c r="AC233" s="12"/>
      <c r="AD233" s="519">
        <f t="shared" si="656"/>
        <v>0</v>
      </c>
      <c r="AE233" s="520">
        <f t="shared" si="680"/>
        <v>0</v>
      </c>
      <c r="AF233" s="12">
        <f t="shared" si="681"/>
        <v>24</v>
      </c>
      <c r="AG233" s="519">
        <f t="shared" si="657"/>
        <v>1</v>
      </c>
      <c r="AH233" s="520">
        <f t="shared" si="682"/>
        <v>269.76</v>
      </c>
      <c r="AI233" s="12"/>
      <c r="AJ233" s="519">
        <f t="shared" si="658"/>
        <v>0</v>
      </c>
      <c r="AK233" s="520">
        <f t="shared" si="683"/>
        <v>0</v>
      </c>
      <c r="AL233" s="12"/>
      <c r="AM233" s="519">
        <f t="shared" si="659"/>
        <v>0</v>
      </c>
      <c r="AN233" s="520">
        <f t="shared" si="684"/>
        <v>0</v>
      </c>
      <c r="AO233" s="12"/>
      <c r="AP233" s="519">
        <f t="shared" si="660"/>
        <v>0</v>
      </c>
      <c r="AQ233" s="520">
        <f t="shared" si="685"/>
        <v>0</v>
      </c>
      <c r="AR233" s="12"/>
      <c r="AS233" s="519">
        <f t="shared" si="661"/>
        <v>0</v>
      </c>
      <c r="AT233" s="520">
        <f t="shared" si="686"/>
        <v>0</v>
      </c>
      <c r="AU233" s="12"/>
      <c r="AV233" s="519">
        <f t="shared" si="662"/>
        <v>0</v>
      </c>
      <c r="AW233" s="520">
        <f t="shared" si="687"/>
        <v>0</v>
      </c>
      <c r="AX233" s="12"/>
      <c r="AY233" s="519">
        <f t="shared" si="663"/>
        <v>0</v>
      </c>
      <c r="AZ233" s="520">
        <f t="shared" si="688"/>
        <v>0</v>
      </c>
      <c r="BA233" s="12"/>
      <c r="BB233" s="519">
        <f t="shared" si="664"/>
        <v>0</v>
      </c>
      <c r="BC233" s="520">
        <f t="shared" si="689"/>
        <v>0</v>
      </c>
      <c r="BD233" s="12"/>
      <c r="BE233" s="519">
        <f t="shared" si="665"/>
        <v>0</v>
      </c>
      <c r="BF233" s="520">
        <f t="shared" si="690"/>
        <v>0</v>
      </c>
      <c r="BG233" s="12"/>
      <c r="BH233" s="519">
        <f t="shared" si="666"/>
        <v>0</v>
      </c>
      <c r="BI233" s="520">
        <f t="shared" si="691"/>
        <v>0</v>
      </c>
      <c r="BJ233" s="12"/>
      <c r="BK233" s="519">
        <f t="shared" si="667"/>
        <v>0</v>
      </c>
      <c r="BL233" s="520">
        <f t="shared" si="692"/>
        <v>0</v>
      </c>
      <c r="BM233" s="12"/>
      <c r="BN233" s="519">
        <f t="shared" si="668"/>
        <v>0</v>
      </c>
      <c r="BO233" s="520">
        <f t="shared" si="693"/>
        <v>0</v>
      </c>
      <c r="BP233" s="490">
        <f t="shared" si="669"/>
        <v>1</v>
      </c>
      <c r="BQ233" s="534">
        <f t="shared" si="670"/>
        <v>269.76</v>
      </c>
      <c r="BR233" s="542">
        <f t="shared" si="671"/>
        <v>0</v>
      </c>
      <c r="BT233" s="5"/>
    </row>
    <row r="234" spans="1:72" s="198" customFormat="1" ht="38.25" hidden="1" outlineLevel="2" x14ac:dyDescent="0.25">
      <c r="A234" s="53" t="s">
        <v>1102</v>
      </c>
      <c r="B234" s="29" t="s">
        <v>347</v>
      </c>
      <c r="C234" s="15" t="s">
        <v>887</v>
      </c>
      <c r="D234" s="30" t="s">
        <v>24</v>
      </c>
      <c r="E234" s="12">
        <f>'06_M.EEE_C.'!E60</f>
        <v>4</v>
      </c>
      <c r="F234" s="137">
        <v>57.53</v>
      </c>
      <c r="G234" s="544">
        <f t="shared" si="672"/>
        <v>230.12</v>
      </c>
      <c r="H234" s="12"/>
      <c r="I234" s="519">
        <f t="shared" si="649"/>
        <v>0</v>
      </c>
      <c r="J234" s="520">
        <f t="shared" si="673"/>
        <v>0</v>
      </c>
      <c r="K234" s="12"/>
      <c r="L234" s="519">
        <f t="shared" si="650"/>
        <v>0</v>
      </c>
      <c r="M234" s="520">
        <f t="shared" si="674"/>
        <v>0</v>
      </c>
      <c r="N234" s="12"/>
      <c r="O234" s="519">
        <f t="shared" si="651"/>
        <v>0</v>
      </c>
      <c r="P234" s="520">
        <f t="shared" si="675"/>
        <v>0</v>
      </c>
      <c r="Q234" s="12"/>
      <c r="R234" s="519">
        <f t="shared" si="652"/>
        <v>0</v>
      </c>
      <c r="S234" s="520">
        <f t="shared" si="676"/>
        <v>0</v>
      </c>
      <c r="T234" s="12">
        <f t="shared" si="694"/>
        <v>0</v>
      </c>
      <c r="U234" s="519">
        <f t="shared" si="653"/>
        <v>0</v>
      </c>
      <c r="V234" s="520">
        <f t="shared" si="677"/>
        <v>0</v>
      </c>
      <c r="W234" s="12"/>
      <c r="X234" s="519">
        <f t="shared" si="654"/>
        <v>0</v>
      </c>
      <c r="Y234" s="520">
        <f t="shared" si="678"/>
        <v>0</v>
      </c>
      <c r="Z234" s="12"/>
      <c r="AA234" s="519">
        <f t="shared" si="655"/>
        <v>0</v>
      </c>
      <c r="AB234" s="520">
        <f t="shared" si="679"/>
        <v>0</v>
      </c>
      <c r="AC234" s="12"/>
      <c r="AD234" s="519">
        <f t="shared" si="656"/>
        <v>0</v>
      </c>
      <c r="AE234" s="520">
        <f t="shared" si="680"/>
        <v>0</v>
      </c>
      <c r="AF234" s="12">
        <f t="shared" si="681"/>
        <v>4</v>
      </c>
      <c r="AG234" s="519">
        <f t="shared" si="657"/>
        <v>1</v>
      </c>
      <c r="AH234" s="520">
        <f t="shared" si="682"/>
        <v>230.12</v>
      </c>
      <c r="AI234" s="12"/>
      <c r="AJ234" s="519">
        <f t="shared" si="658"/>
        <v>0</v>
      </c>
      <c r="AK234" s="520">
        <f t="shared" si="683"/>
        <v>0</v>
      </c>
      <c r="AL234" s="12"/>
      <c r="AM234" s="519">
        <f t="shared" si="659"/>
        <v>0</v>
      </c>
      <c r="AN234" s="520">
        <f t="shared" si="684"/>
        <v>0</v>
      </c>
      <c r="AO234" s="12"/>
      <c r="AP234" s="519">
        <f t="shared" si="660"/>
        <v>0</v>
      </c>
      <c r="AQ234" s="520">
        <f t="shared" si="685"/>
        <v>0</v>
      </c>
      <c r="AR234" s="12"/>
      <c r="AS234" s="519">
        <f t="shared" si="661"/>
        <v>0</v>
      </c>
      <c r="AT234" s="520">
        <f t="shared" si="686"/>
        <v>0</v>
      </c>
      <c r="AU234" s="12"/>
      <c r="AV234" s="519">
        <f t="shared" si="662"/>
        <v>0</v>
      </c>
      <c r="AW234" s="520">
        <f t="shared" si="687"/>
        <v>0</v>
      </c>
      <c r="AX234" s="12"/>
      <c r="AY234" s="519">
        <f t="shared" si="663"/>
        <v>0</v>
      </c>
      <c r="AZ234" s="520">
        <f t="shared" si="688"/>
        <v>0</v>
      </c>
      <c r="BA234" s="12"/>
      <c r="BB234" s="519">
        <f t="shared" si="664"/>
        <v>0</v>
      </c>
      <c r="BC234" s="520">
        <f t="shared" si="689"/>
        <v>0</v>
      </c>
      <c r="BD234" s="12"/>
      <c r="BE234" s="519">
        <f t="shared" si="665"/>
        <v>0</v>
      </c>
      <c r="BF234" s="520">
        <f t="shared" si="690"/>
        <v>0</v>
      </c>
      <c r="BG234" s="12"/>
      <c r="BH234" s="519">
        <f t="shared" si="666"/>
        <v>0</v>
      </c>
      <c r="BI234" s="520">
        <f t="shared" si="691"/>
        <v>0</v>
      </c>
      <c r="BJ234" s="12"/>
      <c r="BK234" s="519">
        <f t="shared" si="667"/>
        <v>0</v>
      </c>
      <c r="BL234" s="520">
        <f t="shared" si="692"/>
        <v>0</v>
      </c>
      <c r="BM234" s="12"/>
      <c r="BN234" s="519">
        <f t="shared" si="668"/>
        <v>0</v>
      </c>
      <c r="BO234" s="520">
        <f t="shared" si="693"/>
        <v>0</v>
      </c>
      <c r="BP234" s="490">
        <f t="shared" si="669"/>
        <v>1</v>
      </c>
      <c r="BQ234" s="534">
        <f t="shared" si="670"/>
        <v>230.12</v>
      </c>
      <c r="BR234" s="542">
        <f t="shared" si="671"/>
        <v>0</v>
      </c>
      <c r="BT234" s="5"/>
    </row>
    <row r="235" spans="1:72" s="198" customFormat="1" ht="38.25" hidden="1" outlineLevel="2" x14ac:dyDescent="0.25">
      <c r="A235" s="53" t="s">
        <v>1103</v>
      </c>
      <c r="B235" s="29" t="s">
        <v>286</v>
      </c>
      <c r="C235" s="15" t="s">
        <v>295</v>
      </c>
      <c r="D235" s="30" t="s">
        <v>24</v>
      </c>
      <c r="E235" s="12">
        <f>'06_M.EEE_C.'!E61</f>
        <v>2</v>
      </c>
      <c r="F235" s="137">
        <v>48.46</v>
      </c>
      <c r="G235" s="544">
        <f t="shared" si="672"/>
        <v>96.92</v>
      </c>
      <c r="H235" s="12"/>
      <c r="I235" s="519">
        <f t="shared" si="649"/>
        <v>0</v>
      </c>
      <c r="J235" s="520">
        <f t="shared" si="673"/>
        <v>0</v>
      </c>
      <c r="K235" s="12"/>
      <c r="L235" s="519">
        <f t="shared" si="650"/>
        <v>0</v>
      </c>
      <c r="M235" s="520">
        <f t="shared" si="674"/>
        <v>0</v>
      </c>
      <c r="N235" s="12"/>
      <c r="O235" s="519">
        <f t="shared" si="651"/>
        <v>0</v>
      </c>
      <c r="P235" s="520">
        <f t="shared" si="675"/>
        <v>0</v>
      </c>
      <c r="Q235" s="12"/>
      <c r="R235" s="519">
        <f t="shared" si="652"/>
        <v>0</v>
      </c>
      <c r="S235" s="520">
        <f t="shared" si="676"/>
        <v>0</v>
      </c>
      <c r="T235" s="12">
        <f t="shared" si="694"/>
        <v>0</v>
      </c>
      <c r="U235" s="519">
        <f t="shared" si="653"/>
        <v>0</v>
      </c>
      <c r="V235" s="520">
        <f t="shared" si="677"/>
        <v>0</v>
      </c>
      <c r="W235" s="12"/>
      <c r="X235" s="519">
        <f t="shared" si="654"/>
        <v>0</v>
      </c>
      <c r="Y235" s="520">
        <f t="shared" si="678"/>
        <v>0</v>
      </c>
      <c r="Z235" s="12"/>
      <c r="AA235" s="519">
        <f t="shared" si="655"/>
        <v>0</v>
      </c>
      <c r="AB235" s="520">
        <f t="shared" si="679"/>
        <v>0</v>
      </c>
      <c r="AC235" s="12"/>
      <c r="AD235" s="519">
        <f t="shared" si="656"/>
        <v>0</v>
      </c>
      <c r="AE235" s="520">
        <f t="shared" si="680"/>
        <v>0</v>
      </c>
      <c r="AF235" s="12">
        <f t="shared" si="681"/>
        <v>2</v>
      </c>
      <c r="AG235" s="519">
        <f t="shared" si="657"/>
        <v>1</v>
      </c>
      <c r="AH235" s="520">
        <f t="shared" si="682"/>
        <v>96.92</v>
      </c>
      <c r="AI235" s="12"/>
      <c r="AJ235" s="519">
        <f t="shared" si="658"/>
        <v>0</v>
      </c>
      <c r="AK235" s="520">
        <f t="shared" si="683"/>
        <v>0</v>
      </c>
      <c r="AL235" s="12"/>
      <c r="AM235" s="519">
        <f t="shared" si="659"/>
        <v>0</v>
      </c>
      <c r="AN235" s="520">
        <f t="shared" si="684"/>
        <v>0</v>
      </c>
      <c r="AO235" s="12"/>
      <c r="AP235" s="519">
        <f t="shared" si="660"/>
        <v>0</v>
      </c>
      <c r="AQ235" s="520">
        <f t="shared" si="685"/>
        <v>0</v>
      </c>
      <c r="AR235" s="12"/>
      <c r="AS235" s="519">
        <f t="shared" si="661"/>
        <v>0</v>
      </c>
      <c r="AT235" s="520">
        <f t="shared" si="686"/>
        <v>0</v>
      </c>
      <c r="AU235" s="12"/>
      <c r="AV235" s="519">
        <f t="shared" si="662"/>
        <v>0</v>
      </c>
      <c r="AW235" s="520">
        <f t="shared" si="687"/>
        <v>0</v>
      </c>
      <c r="AX235" s="12"/>
      <c r="AY235" s="519">
        <f t="shared" si="663"/>
        <v>0</v>
      </c>
      <c r="AZ235" s="520">
        <f t="shared" si="688"/>
        <v>0</v>
      </c>
      <c r="BA235" s="12"/>
      <c r="BB235" s="519">
        <f t="shared" si="664"/>
        <v>0</v>
      </c>
      <c r="BC235" s="520">
        <f t="shared" si="689"/>
        <v>0</v>
      </c>
      <c r="BD235" s="12"/>
      <c r="BE235" s="519">
        <f t="shared" si="665"/>
        <v>0</v>
      </c>
      <c r="BF235" s="520">
        <f t="shared" si="690"/>
        <v>0</v>
      </c>
      <c r="BG235" s="12"/>
      <c r="BH235" s="519">
        <f t="shared" si="666"/>
        <v>0</v>
      </c>
      <c r="BI235" s="520">
        <f t="shared" si="691"/>
        <v>0</v>
      </c>
      <c r="BJ235" s="12"/>
      <c r="BK235" s="519">
        <f t="shared" si="667"/>
        <v>0</v>
      </c>
      <c r="BL235" s="520">
        <f t="shared" si="692"/>
        <v>0</v>
      </c>
      <c r="BM235" s="12"/>
      <c r="BN235" s="519">
        <f t="shared" si="668"/>
        <v>0</v>
      </c>
      <c r="BO235" s="520">
        <f t="shared" si="693"/>
        <v>0</v>
      </c>
      <c r="BP235" s="490">
        <f t="shared" si="669"/>
        <v>1</v>
      </c>
      <c r="BQ235" s="534">
        <f t="shared" si="670"/>
        <v>96.92</v>
      </c>
      <c r="BR235" s="542">
        <f t="shared" si="671"/>
        <v>0</v>
      </c>
      <c r="BT235" s="5"/>
    </row>
    <row r="236" spans="1:72" s="198" customFormat="1" ht="12.75" hidden="1" outlineLevel="2" x14ac:dyDescent="0.25">
      <c r="A236" s="53" t="s">
        <v>1104</v>
      </c>
      <c r="B236" s="17">
        <v>7529</v>
      </c>
      <c r="C236" s="15" t="s">
        <v>888</v>
      </c>
      <c r="D236" s="13" t="s">
        <v>24</v>
      </c>
      <c r="E236" s="12">
        <f>'06_M.EEE_C.'!E62</f>
        <v>1</v>
      </c>
      <c r="F236" s="137">
        <v>14.16</v>
      </c>
      <c r="G236" s="544">
        <f t="shared" si="672"/>
        <v>14.16</v>
      </c>
      <c r="H236" s="12"/>
      <c r="I236" s="519">
        <f t="shared" si="649"/>
        <v>0</v>
      </c>
      <c r="J236" s="520">
        <f t="shared" si="673"/>
        <v>0</v>
      </c>
      <c r="K236" s="12"/>
      <c r="L236" s="519">
        <f t="shared" si="650"/>
        <v>0</v>
      </c>
      <c r="M236" s="520">
        <f t="shared" si="674"/>
        <v>0</v>
      </c>
      <c r="N236" s="12"/>
      <c r="O236" s="519">
        <f t="shared" si="651"/>
        <v>0</v>
      </c>
      <c r="P236" s="520">
        <f t="shared" si="675"/>
        <v>0</v>
      </c>
      <c r="Q236" s="12"/>
      <c r="R236" s="519">
        <f t="shared" si="652"/>
        <v>0</v>
      </c>
      <c r="S236" s="520">
        <f t="shared" si="676"/>
        <v>0</v>
      </c>
      <c r="T236" s="12"/>
      <c r="U236" s="519">
        <f t="shared" si="653"/>
        <v>0</v>
      </c>
      <c r="V236" s="520">
        <f t="shared" si="677"/>
        <v>0</v>
      </c>
      <c r="W236" s="12"/>
      <c r="X236" s="519">
        <f t="shared" si="654"/>
        <v>0</v>
      </c>
      <c r="Y236" s="520">
        <f t="shared" si="678"/>
        <v>0</v>
      </c>
      <c r="Z236" s="12"/>
      <c r="AA236" s="519">
        <f t="shared" si="655"/>
        <v>0</v>
      </c>
      <c r="AB236" s="520">
        <f t="shared" si="679"/>
        <v>0</v>
      </c>
      <c r="AC236" s="12"/>
      <c r="AD236" s="519">
        <f t="shared" si="656"/>
        <v>0</v>
      </c>
      <c r="AE236" s="520">
        <f t="shared" si="680"/>
        <v>0</v>
      </c>
      <c r="AF236" s="12">
        <f t="shared" si="681"/>
        <v>1</v>
      </c>
      <c r="AG236" s="519">
        <f t="shared" si="657"/>
        <v>1</v>
      </c>
      <c r="AH236" s="520">
        <f t="shared" si="682"/>
        <v>14.16</v>
      </c>
      <c r="AI236" s="12"/>
      <c r="AJ236" s="519">
        <f t="shared" si="658"/>
        <v>0</v>
      </c>
      <c r="AK236" s="520">
        <f t="shared" si="683"/>
        <v>0</v>
      </c>
      <c r="AL236" s="12"/>
      <c r="AM236" s="519">
        <f t="shared" si="659"/>
        <v>0</v>
      </c>
      <c r="AN236" s="520">
        <f t="shared" si="684"/>
        <v>0</v>
      </c>
      <c r="AO236" s="12"/>
      <c r="AP236" s="519">
        <f t="shared" si="660"/>
        <v>0</v>
      </c>
      <c r="AQ236" s="520">
        <f t="shared" si="685"/>
        <v>0</v>
      </c>
      <c r="AR236" s="12"/>
      <c r="AS236" s="519">
        <f t="shared" si="661"/>
        <v>0</v>
      </c>
      <c r="AT236" s="520">
        <f t="shared" si="686"/>
        <v>0</v>
      </c>
      <c r="AU236" s="12"/>
      <c r="AV236" s="519">
        <f t="shared" si="662"/>
        <v>0</v>
      </c>
      <c r="AW236" s="520">
        <f t="shared" si="687"/>
        <v>0</v>
      </c>
      <c r="AX236" s="12"/>
      <c r="AY236" s="519">
        <f t="shared" si="663"/>
        <v>0</v>
      </c>
      <c r="AZ236" s="520">
        <f t="shared" si="688"/>
        <v>0</v>
      </c>
      <c r="BA236" s="12"/>
      <c r="BB236" s="519">
        <f t="shared" si="664"/>
        <v>0</v>
      </c>
      <c r="BC236" s="520">
        <f t="shared" si="689"/>
        <v>0</v>
      </c>
      <c r="BD236" s="12"/>
      <c r="BE236" s="519">
        <f t="shared" si="665"/>
        <v>0</v>
      </c>
      <c r="BF236" s="520">
        <f t="shared" si="690"/>
        <v>0</v>
      </c>
      <c r="BG236" s="12"/>
      <c r="BH236" s="519">
        <f t="shared" si="666"/>
        <v>0</v>
      </c>
      <c r="BI236" s="520">
        <f t="shared" si="691"/>
        <v>0</v>
      </c>
      <c r="BJ236" s="12"/>
      <c r="BK236" s="519">
        <f t="shared" si="667"/>
        <v>0</v>
      </c>
      <c r="BL236" s="520">
        <f t="shared" si="692"/>
        <v>0</v>
      </c>
      <c r="BM236" s="12"/>
      <c r="BN236" s="519">
        <f t="shared" si="668"/>
        <v>0</v>
      </c>
      <c r="BO236" s="520">
        <f t="shared" si="693"/>
        <v>0</v>
      </c>
      <c r="BP236" s="490">
        <f t="shared" si="669"/>
        <v>1</v>
      </c>
      <c r="BQ236" s="534">
        <f t="shared" si="670"/>
        <v>14.16</v>
      </c>
      <c r="BR236" s="542">
        <f t="shared" si="671"/>
        <v>0</v>
      </c>
      <c r="BT236" s="200"/>
    </row>
    <row r="237" spans="1:72" s="198" customFormat="1" ht="25.5" hidden="1" outlineLevel="2" x14ac:dyDescent="0.25">
      <c r="A237" s="53" t="s">
        <v>1105</v>
      </c>
      <c r="B237" s="17">
        <v>7556</v>
      </c>
      <c r="C237" s="15" t="s">
        <v>796</v>
      </c>
      <c r="D237" s="13" t="s">
        <v>24</v>
      </c>
      <c r="E237" s="12">
        <f>'06_M.EEE_C.'!E63</f>
        <v>1</v>
      </c>
      <c r="F237" s="137">
        <v>10.86</v>
      </c>
      <c r="G237" s="544">
        <f t="shared" si="672"/>
        <v>10.86</v>
      </c>
      <c r="H237" s="12"/>
      <c r="I237" s="519">
        <f t="shared" si="649"/>
        <v>0</v>
      </c>
      <c r="J237" s="520">
        <f t="shared" si="673"/>
        <v>0</v>
      </c>
      <c r="K237" s="12"/>
      <c r="L237" s="519">
        <f t="shared" si="650"/>
        <v>0</v>
      </c>
      <c r="M237" s="520">
        <f t="shared" si="674"/>
        <v>0</v>
      </c>
      <c r="N237" s="12"/>
      <c r="O237" s="519">
        <f t="shared" si="651"/>
        <v>0</v>
      </c>
      <c r="P237" s="520">
        <f t="shared" si="675"/>
        <v>0</v>
      </c>
      <c r="Q237" s="12"/>
      <c r="R237" s="519">
        <f t="shared" si="652"/>
        <v>0</v>
      </c>
      <c r="S237" s="520">
        <f t="shared" si="676"/>
        <v>0</v>
      </c>
      <c r="T237" s="12"/>
      <c r="U237" s="519">
        <f t="shared" si="653"/>
        <v>0</v>
      </c>
      <c r="V237" s="520">
        <f t="shared" si="677"/>
        <v>0</v>
      </c>
      <c r="W237" s="12"/>
      <c r="X237" s="519">
        <f t="shared" si="654"/>
        <v>0</v>
      </c>
      <c r="Y237" s="520">
        <f t="shared" si="678"/>
        <v>0</v>
      </c>
      <c r="Z237" s="12"/>
      <c r="AA237" s="519">
        <f t="shared" si="655"/>
        <v>0</v>
      </c>
      <c r="AB237" s="520">
        <f t="shared" si="679"/>
        <v>0</v>
      </c>
      <c r="AC237" s="12"/>
      <c r="AD237" s="519">
        <f t="shared" si="656"/>
        <v>0</v>
      </c>
      <c r="AE237" s="520">
        <f t="shared" si="680"/>
        <v>0</v>
      </c>
      <c r="AF237" s="12">
        <f t="shared" si="681"/>
        <v>1</v>
      </c>
      <c r="AG237" s="519">
        <f t="shared" si="657"/>
        <v>1</v>
      </c>
      <c r="AH237" s="520">
        <f t="shared" si="682"/>
        <v>10.86</v>
      </c>
      <c r="AI237" s="12"/>
      <c r="AJ237" s="519">
        <f t="shared" si="658"/>
        <v>0</v>
      </c>
      <c r="AK237" s="520">
        <f t="shared" si="683"/>
        <v>0</v>
      </c>
      <c r="AL237" s="12"/>
      <c r="AM237" s="519">
        <f t="shared" si="659"/>
        <v>0</v>
      </c>
      <c r="AN237" s="520">
        <f t="shared" si="684"/>
        <v>0</v>
      </c>
      <c r="AO237" s="12"/>
      <c r="AP237" s="519">
        <f t="shared" si="660"/>
        <v>0</v>
      </c>
      <c r="AQ237" s="520">
        <f t="shared" si="685"/>
        <v>0</v>
      </c>
      <c r="AR237" s="12"/>
      <c r="AS237" s="519">
        <f t="shared" si="661"/>
        <v>0</v>
      </c>
      <c r="AT237" s="520">
        <f t="shared" si="686"/>
        <v>0</v>
      </c>
      <c r="AU237" s="12"/>
      <c r="AV237" s="519">
        <f t="shared" si="662"/>
        <v>0</v>
      </c>
      <c r="AW237" s="520">
        <f t="shared" si="687"/>
        <v>0</v>
      </c>
      <c r="AX237" s="12"/>
      <c r="AY237" s="519">
        <f t="shared" si="663"/>
        <v>0</v>
      </c>
      <c r="AZ237" s="520">
        <f t="shared" si="688"/>
        <v>0</v>
      </c>
      <c r="BA237" s="12"/>
      <c r="BB237" s="519">
        <f t="shared" si="664"/>
        <v>0</v>
      </c>
      <c r="BC237" s="520">
        <f t="shared" si="689"/>
        <v>0</v>
      </c>
      <c r="BD237" s="12"/>
      <c r="BE237" s="519">
        <f t="shared" si="665"/>
        <v>0</v>
      </c>
      <c r="BF237" s="520">
        <f t="shared" si="690"/>
        <v>0</v>
      </c>
      <c r="BG237" s="12"/>
      <c r="BH237" s="519">
        <f t="shared" si="666"/>
        <v>0</v>
      </c>
      <c r="BI237" s="520">
        <f t="shared" si="691"/>
        <v>0</v>
      </c>
      <c r="BJ237" s="12"/>
      <c r="BK237" s="519">
        <f t="shared" si="667"/>
        <v>0</v>
      </c>
      <c r="BL237" s="520">
        <f t="shared" si="692"/>
        <v>0</v>
      </c>
      <c r="BM237" s="12"/>
      <c r="BN237" s="519">
        <f t="shared" si="668"/>
        <v>0</v>
      </c>
      <c r="BO237" s="520">
        <f t="shared" si="693"/>
        <v>0</v>
      </c>
      <c r="BP237" s="490">
        <f t="shared" si="669"/>
        <v>1</v>
      </c>
      <c r="BQ237" s="534">
        <f t="shared" si="670"/>
        <v>10.86</v>
      </c>
      <c r="BR237" s="542">
        <f t="shared" si="671"/>
        <v>0</v>
      </c>
      <c r="BT237" s="200"/>
    </row>
    <row r="238" spans="1:72" s="198" customFormat="1" ht="12.75" hidden="1" outlineLevel="2" x14ac:dyDescent="0.25">
      <c r="A238" s="53" t="s">
        <v>1106</v>
      </c>
      <c r="B238" s="17">
        <v>12216</v>
      </c>
      <c r="C238" s="15" t="s">
        <v>889</v>
      </c>
      <c r="D238" s="13" t="s">
        <v>24</v>
      </c>
      <c r="E238" s="12">
        <f>'06_M.EEE_C.'!E64</f>
        <v>2</v>
      </c>
      <c r="F238" s="137">
        <v>38.74</v>
      </c>
      <c r="G238" s="544">
        <f t="shared" si="672"/>
        <v>77.48</v>
      </c>
      <c r="H238" s="12"/>
      <c r="I238" s="519">
        <f t="shared" si="649"/>
        <v>0</v>
      </c>
      <c r="J238" s="520">
        <f t="shared" si="673"/>
        <v>0</v>
      </c>
      <c r="K238" s="12"/>
      <c r="L238" s="519">
        <f t="shared" si="650"/>
        <v>0</v>
      </c>
      <c r="M238" s="520">
        <f t="shared" si="674"/>
        <v>0</v>
      </c>
      <c r="N238" s="12"/>
      <c r="O238" s="519">
        <f t="shared" si="651"/>
        <v>0</v>
      </c>
      <c r="P238" s="520">
        <f t="shared" si="675"/>
        <v>0</v>
      </c>
      <c r="Q238" s="12"/>
      <c r="R238" s="519">
        <f t="shared" si="652"/>
        <v>0</v>
      </c>
      <c r="S238" s="520">
        <f t="shared" si="676"/>
        <v>0</v>
      </c>
      <c r="T238" s="12">
        <f t="shared" ref="T238:T243" si="695">U$119*$E238</f>
        <v>0</v>
      </c>
      <c r="U238" s="519">
        <f t="shared" si="653"/>
        <v>0</v>
      </c>
      <c r="V238" s="520">
        <f t="shared" si="677"/>
        <v>0</v>
      </c>
      <c r="W238" s="12"/>
      <c r="X238" s="519">
        <f t="shared" si="654"/>
        <v>0</v>
      </c>
      <c r="Y238" s="520">
        <f t="shared" si="678"/>
        <v>0</v>
      </c>
      <c r="Z238" s="12"/>
      <c r="AA238" s="519">
        <f t="shared" si="655"/>
        <v>0</v>
      </c>
      <c r="AB238" s="520">
        <f t="shared" si="679"/>
        <v>0</v>
      </c>
      <c r="AC238" s="12"/>
      <c r="AD238" s="519">
        <f t="shared" si="656"/>
        <v>0</v>
      </c>
      <c r="AE238" s="520">
        <f t="shared" si="680"/>
        <v>0</v>
      </c>
      <c r="AF238" s="12">
        <f t="shared" si="681"/>
        <v>2</v>
      </c>
      <c r="AG238" s="519">
        <f t="shared" si="657"/>
        <v>1</v>
      </c>
      <c r="AH238" s="520">
        <f t="shared" si="682"/>
        <v>77.48</v>
      </c>
      <c r="AI238" s="12"/>
      <c r="AJ238" s="519">
        <f t="shared" si="658"/>
        <v>0</v>
      </c>
      <c r="AK238" s="520">
        <f t="shared" si="683"/>
        <v>0</v>
      </c>
      <c r="AL238" s="12"/>
      <c r="AM238" s="519">
        <f t="shared" si="659"/>
        <v>0</v>
      </c>
      <c r="AN238" s="520">
        <f t="shared" si="684"/>
        <v>0</v>
      </c>
      <c r="AO238" s="12"/>
      <c r="AP238" s="519">
        <f t="shared" si="660"/>
        <v>0</v>
      </c>
      <c r="AQ238" s="520">
        <f t="shared" si="685"/>
        <v>0</v>
      </c>
      <c r="AR238" s="12"/>
      <c r="AS238" s="519">
        <f t="shared" si="661"/>
        <v>0</v>
      </c>
      <c r="AT238" s="520">
        <f t="shared" si="686"/>
        <v>0</v>
      </c>
      <c r="AU238" s="12"/>
      <c r="AV238" s="519">
        <f t="shared" si="662"/>
        <v>0</v>
      </c>
      <c r="AW238" s="520">
        <f t="shared" si="687"/>
        <v>0</v>
      </c>
      <c r="AX238" s="12"/>
      <c r="AY238" s="519">
        <f t="shared" si="663"/>
        <v>0</v>
      </c>
      <c r="AZ238" s="520">
        <f t="shared" si="688"/>
        <v>0</v>
      </c>
      <c r="BA238" s="12"/>
      <c r="BB238" s="519">
        <f t="shared" si="664"/>
        <v>0</v>
      </c>
      <c r="BC238" s="520">
        <f t="shared" si="689"/>
        <v>0</v>
      </c>
      <c r="BD238" s="12"/>
      <c r="BE238" s="519">
        <f t="shared" si="665"/>
        <v>0</v>
      </c>
      <c r="BF238" s="520">
        <f t="shared" si="690"/>
        <v>0</v>
      </c>
      <c r="BG238" s="12"/>
      <c r="BH238" s="519">
        <f t="shared" si="666"/>
        <v>0</v>
      </c>
      <c r="BI238" s="520">
        <f t="shared" si="691"/>
        <v>0</v>
      </c>
      <c r="BJ238" s="12"/>
      <c r="BK238" s="519">
        <f t="shared" si="667"/>
        <v>0</v>
      </c>
      <c r="BL238" s="520">
        <f t="shared" si="692"/>
        <v>0</v>
      </c>
      <c r="BM238" s="12"/>
      <c r="BN238" s="519">
        <f t="shared" si="668"/>
        <v>0</v>
      </c>
      <c r="BO238" s="520">
        <f t="shared" si="693"/>
        <v>0</v>
      </c>
      <c r="BP238" s="490">
        <f t="shared" si="669"/>
        <v>1</v>
      </c>
      <c r="BQ238" s="534">
        <f t="shared" si="670"/>
        <v>77.48</v>
      </c>
      <c r="BR238" s="542">
        <f t="shared" si="671"/>
        <v>0</v>
      </c>
      <c r="BT238" s="5"/>
    </row>
    <row r="239" spans="1:72" s="198" customFormat="1" ht="12.75" hidden="1" outlineLevel="2" x14ac:dyDescent="0.25">
      <c r="A239" s="53" t="s">
        <v>1107</v>
      </c>
      <c r="B239" s="17" t="s">
        <v>1370</v>
      </c>
      <c r="C239" s="15" t="s">
        <v>890</v>
      </c>
      <c r="D239" s="13" t="s">
        <v>24</v>
      </c>
      <c r="E239" s="12">
        <f>'06_M.EEE_C.'!E65</f>
        <v>4</v>
      </c>
      <c r="F239" s="137">
        <v>17.059999999999999</v>
      </c>
      <c r="G239" s="544">
        <f t="shared" si="672"/>
        <v>68.239999999999995</v>
      </c>
      <c r="H239" s="12"/>
      <c r="I239" s="519">
        <f t="shared" si="649"/>
        <v>0</v>
      </c>
      <c r="J239" s="520">
        <f t="shared" si="673"/>
        <v>0</v>
      </c>
      <c r="K239" s="12"/>
      <c r="L239" s="519">
        <f t="shared" si="650"/>
        <v>0</v>
      </c>
      <c r="M239" s="520">
        <f t="shared" si="674"/>
        <v>0</v>
      </c>
      <c r="N239" s="12"/>
      <c r="O239" s="519">
        <f t="shared" si="651"/>
        <v>0</v>
      </c>
      <c r="P239" s="520">
        <f t="shared" si="675"/>
        <v>0</v>
      </c>
      <c r="Q239" s="12"/>
      <c r="R239" s="519">
        <f t="shared" si="652"/>
        <v>0</v>
      </c>
      <c r="S239" s="520">
        <f t="shared" si="676"/>
        <v>0</v>
      </c>
      <c r="T239" s="12">
        <f t="shared" si="695"/>
        <v>0</v>
      </c>
      <c r="U239" s="519">
        <f t="shared" si="653"/>
        <v>0</v>
      </c>
      <c r="V239" s="520">
        <f t="shared" si="677"/>
        <v>0</v>
      </c>
      <c r="W239" s="12"/>
      <c r="X239" s="519">
        <f t="shared" si="654"/>
        <v>0</v>
      </c>
      <c r="Y239" s="520">
        <f t="shared" si="678"/>
        <v>0</v>
      </c>
      <c r="Z239" s="12"/>
      <c r="AA239" s="519">
        <f t="shared" si="655"/>
        <v>0</v>
      </c>
      <c r="AB239" s="520">
        <f t="shared" si="679"/>
        <v>0</v>
      </c>
      <c r="AC239" s="12"/>
      <c r="AD239" s="519">
        <f t="shared" si="656"/>
        <v>0</v>
      </c>
      <c r="AE239" s="520">
        <f t="shared" si="680"/>
        <v>0</v>
      </c>
      <c r="AF239" s="12">
        <f t="shared" si="681"/>
        <v>4</v>
      </c>
      <c r="AG239" s="519">
        <f t="shared" si="657"/>
        <v>1</v>
      </c>
      <c r="AH239" s="520">
        <f t="shared" si="682"/>
        <v>68.239999999999995</v>
      </c>
      <c r="AI239" s="12"/>
      <c r="AJ239" s="519">
        <f t="shared" si="658"/>
        <v>0</v>
      </c>
      <c r="AK239" s="520">
        <f t="shared" si="683"/>
        <v>0</v>
      </c>
      <c r="AL239" s="12"/>
      <c r="AM239" s="519">
        <f t="shared" si="659"/>
        <v>0</v>
      </c>
      <c r="AN239" s="520">
        <f t="shared" si="684"/>
        <v>0</v>
      </c>
      <c r="AO239" s="12"/>
      <c r="AP239" s="519">
        <f t="shared" si="660"/>
        <v>0</v>
      </c>
      <c r="AQ239" s="520">
        <f t="shared" si="685"/>
        <v>0</v>
      </c>
      <c r="AR239" s="12"/>
      <c r="AS239" s="519">
        <f t="shared" si="661"/>
        <v>0</v>
      </c>
      <c r="AT239" s="520">
        <f t="shared" si="686"/>
        <v>0</v>
      </c>
      <c r="AU239" s="12"/>
      <c r="AV239" s="519">
        <f t="shared" si="662"/>
        <v>0</v>
      </c>
      <c r="AW239" s="520">
        <f t="shared" si="687"/>
        <v>0</v>
      </c>
      <c r="AX239" s="12"/>
      <c r="AY239" s="519">
        <f t="shared" si="663"/>
        <v>0</v>
      </c>
      <c r="AZ239" s="520">
        <f t="shared" si="688"/>
        <v>0</v>
      </c>
      <c r="BA239" s="12"/>
      <c r="BB239" s="519">
        <f t="shared" si="664"/>
        <v>0</v>
      </c>
      <c r="BC239" s="520">
        <f t="shared" si="689"/>
        <v>0</v>
      </c>
      <c r="BD239" s="12"/>
      <c r="BE239" s="519">
        <f t="shared" si="665"/>
        <v>0</v>
      </c>
      <c r="BF239" s="520">
        <f t="shared" si="690"/>
        <v>0</v>
      </c>
      <c r="BG239" s="12"/>
      <c r="BH239" s="519">
        <f t="shared" si="666"/>
        <v>0</v>
      </c>
      <c r="BI239" s="520">
        <f t="shared" si="691"/>
        <v>0</v>
      </c>
      <c r="BJ239" s="12"/>
      <c r="BK239" s="519">
        <f t="shared" si="667"/>
        <v>0</v>
      </c>
      <c r="BL239" s="520">
        <f t="shared" si="692"/>
        <v>0</v>
      </c>
      <c r="BM239" s="12"/>
      <c r="BN239" s="519">
        <f t="shared" si="668"/>
        <v>0</v>
      </c>
      <c r="BO239" s="520">
        <f t="shared" si="693"/>
        <v>0</v>
      </c>
      <c r="BP239" s="490">
        <f t="shared" si="669"/>
        <v>1</v>
      </c>
      <c r="BQ239" s="534">
        <f t="shared" si="670"/>
        <v>68.239999999999995</v>
      </c>
      <c r="BR239" s="542">
        <f t="shared" si="671"/>
        <v>0</v>
      </c>
      <c r="BT239" s="5"/>
    </row>
    <row r="240" spans="1:72" s="198" customFormat="1" ht="12.75" hidden="1" outlineLevel="2" x14ac:dyDescent="0.25">
      <c r="A240" s="53" t="s">
        <v>1108</v>
      </c>
      <c r="B240" s="17">
        <v>12268</v>
      </c>
      <c r="C240" s="15" t="s">
        <v>891</v>
      </c>
      <c r="D240" s="13" t="s">
        <v>24</v>
      </c>
      <c r="E240" s="12">
        <f>'06_M.EEE_C.'!E66</f>
        <v>2</v>
      </c>
      <c r="F240" s="137">
        <v>72.73</v>
      </c>
      <c r="G240" s="544">
        <f t="shared" si="672"/>
        <v>145.46</v>
      </c>
      <c r="H240" s="12"/>
      <c r="I240" s="519">
        <f t="shared" si="649"/>
        <v>0</v>
      </c>
      <c r="J240" s="520">
        <f t="shared" si="673"/>
        <v>0</v>
      </c>
      <c r="K240" s="12"/>
      <c r="L240" s="519">
        <f t="shared" si="650"/>
        <v>0</v>
      </c>
      <c r="M240" s="520">
        <f t="shared" si="674"/>
        <v>0</v>
      </c>
      <c r="N240" s="12"/>
      <c r="O240" s="519">
        <f t="shared" si="651"/>
        <v>0</v>
      </c>
      <c r="P240" s="520">
        <f t="shared" si="675"/>
        <v>0</v>
      </c>
      <c r="Q240" s="12"/>
      <c r="R240" s="519">
        <f t="shared" si="652"/>
        <v>0</v>
      </c>
      <c r="S240" s="520">
        <f t="shared" si="676"/>
        <v>0</v>
      </c>
      <c r="T240" s="12">
        <f t="shared" si="695"/>
        <v>0</v>
      </c>
      <c r="U240" s="519">
        <f t="shared" si="653"/>
        <v>0</v>
      </c>
      <c r="V240" s="520">
        <f t="shared" si="677"/>
        <v>0</v>
      </c>
      <c r="W240" s="12"/>
      <c r="X240" s="519">
        <f t="shared" si="654"/>
        <v>0</v>
      </c>
      <c r="Y240" s="520">
        <f t="shared" si="678"/>
        <v>0</v>
      </c>
      <c r="Z240" s="12"/>
      <c r="AA240" s="519">
        <f t="shared" si="655"/>
        <v>0</v>
      </c>
      <c r="AB240" s="520">
        <f t="shared" si="679"/>
        <v>0</v>
      </c>
      <c r="AC240" s="12"/>
      <c r="AD240" s="519">
        <f t="shared" si="656"/>
        <v>0</v>
      </c>
      <c r="AE240" s="520">
        <f t="shared" si="680"/>
        <v>0</v>
      </c>
      <c r="AF240" s="12">
        <f t="shared" si="681"/>
        <v>2</v>
      </c>
      <c r="AG240" s="519">
        <f t="shared" si="657"/>
        <v>1</v>
      </c>
      <c r="AH240" s="520">
        <f t="shared" si="682"/>
        <v>145.46</v>
      </c>
      <c r="AI240" s="12"/>
      <c r="AJ240" s="519">
        <f t="shared" si="658"/>
        <v>0</v>
      </c>
      <c r="AK240" s="520">
        <f t="shared" si="683"/>
        <v>0</v>
      </c>
      <c r="AL240" s="12"/>
      <c r="AM240" s="519">
        <f t="shared" si="659"/>
        <v>0</v>
      </c>
      <c r="AN240" s="520">
        <f t="shared" si="684"/>
        <v>0</v>
      </c>
      <c r="AO240" s="12"/>
      <c r="AP240" s="519">
        <f t="shared" si="660"/>
        <v>0</v>
      </c>
      <c r="AQ240" s="520">
        <f t="shared" si="685"/>
        <v>0</v>
      </c>
      <c r="AR240" s="12"/>
      <c r="AS240" s="519">
        <f t="shared" si="661"/>
        <v>0</v>
      </c>
      <c r="AT240" s="520">
        <f t="shared" si="686"/>
        <v>0</v>
      </c>
      <c r="AU240" s="12"/>
      <c r="AV240" s="519">
        <f t="shared" si="662"/>
        <v>0</v>
      </c>
      <c r="AW240" s="520">
        <f t="shared" si="687"/>
        <v>0</v>
      </c>
      <c r="AX240" s="12"/>
      <c r="AY240" s="519">
        <f t="shared" si="663"/>
        <v>0</v>
      </c>
      <c r="AZ240" s="520">
        <f t="shared" si="688"/>
        <v>0</v>
      </c>
      <c r="BA240" s="12"/>
      <c r="BB240" s="519">
        <f t="shared" si="664"/>
        <v>0</v>
      </c>
      <c r="BC240" s="520">
        <f t="shared" si="689"/>
        <v>0</v>
      </c>
      <c r="BD240" s="12"/>
      <c r="BE240" s="519">
        <f t="shared" si="665"/>
        <v>0</v>
      </c>
      <c r="BF240" s="520">
        <f t="shared" si="690"/>
        <v>0</v>
      </c>
      <c r="BG240" s="12"/>
      <c r="BH240" s="519">
        <f t="shared" si="666"/>
        <v>0</v>
      </c>
      <c r="BI240" s="520">
        <f t="shared" si="691"/>
        <v>0</v>
      </c>
      <c r="BJ240" s="12"/>
      <c r="BK240" s="519">
        <f t="shared" si="667"/>
        <v>0</v>
      </c>
      <c r="BL240" s="520">
        <f t="shared" si="692"/>
        <v>0</v>
      </c>
      <c r="BM240" s="12"/>
      <c r="BN240" s="519">
        <f t="shared" si="668"/>
        <v>0</v>
      </c>
      <c r="BO240" s="520">
        <f t="shared" si="693"/>
        <v>0</v>
      </c>
      <c r="BP240" s="490">
        <f t="shared" si="669"/>
        <v>1</v>
      </c>
      <c r="BQ240" s="534">
        <f t="shared" si="670"/>
        <v>145.46</v>
      </c>
      <c r="BR240" s="542">
        <f t="shared" si="671"/>
        <v>0</v>
      </c>
      <c r="BT240" s="5"/>
    </row>
    <row r="241" spans="1:74" s="198" customFormat="1" ht="25.5" hidden="1" outlineLevel="2" x14ac:dyDescent="0.25">
      <c r="A241" s="53" t="s">
        <v>1109</v>
      </c>
      <c r="B241" s="17">
        <v>3794</v>
      </c>
      <c r="C241" s="15" t="s">
        <v>892</v>
      </c>
      <c r="D241" s="13" t="s">
        <v>24</v>
      </c>
      <c r="E241" s="12">
        <f>'06_M.EEE_C.'!E67</f>
        <v>4</v>
      </c>
      <c r="F241" s="137">
        <v>189.37</v>
      </c>
      <c r="G241" s="544">
        <f t="shared" si="672"/>
        <v>757.48</v>
      </c>
      <c r="H241" s="12"/>
      <c r="I241" s="519">
        <f t="shared" si="649"/>
        <v>0</v>
      </c>
      <c r="J241" s="520">
        <f t="shared" si="673"/>
        <v>0</v>
      </c>
      <c r="K241" s="12"/>
      <c r="L241" s="519">
        <f t="shared" si="650"/>
        <v>0</v>
      </c>
      <c r="M241" s="520">
        <f t="shared" si="674"/>
        <v>0</v>
      </c>
      <c r="N241" s="12"/>
      <c r="O241" s="519">
        <f t="shared" si="651"/>
        <v>0</v>
      </c>
      <c r="P241" s="520">
        <f t="shared" si="675"/>
        <v>0</v>
      </c>
      <c r="Q241" s="12"/>
      <c r="R241" s="519">
        <f t="shared" si="652"/>
        <v>0</v>
      </c>
      <c r="S241" s="520">
        <f t="shared" si="676"/>
        <v>0</v>
      </c>
      <c r="T241" s="12">
        <f t="shared" si="695"/>
        <v>0</v>
      </c>
      <c r="U241" s="519">
        <f t="shared" si="653"/>
        <v>0</v>
      </c>
      <c r="V241" s="520">
        <f t="shared" si="677"/>
        <v>0</v>
      </c>
      <c r="W241" s="12"/>
      <c r="X241" s="519">
        <f t="shared" si="654"/>
        <v>0</v>
      </c>
      <c r="Y241" s="520">
        <f t="shared" si="678"/>
        <v>0</v>
      </c>
      <c r="Z241" s="12"/>
      <c r="AA241" s="519">
        <f t="shared" si="655"/>
        <v>0</v>
      </c>
      <c r="AB241" s="520">
        <f t="shared" si="679"/>
        <v>0</v>
      </c>
      <c r="AC241" s="12"/>
      <c r="AD241" s="519">
        <f t="shared" si="656"/>
        <v>0</v>
      </c>
      <c r="AE241" s="520">
        <f t="shared" si="680"/>
        <v>0</v>
      </c>
      <c r="AF241" s="12">
        <f t="shared" si="681"/>
        <v>4</v>
      </c>
      <c r="AG241" s="519">
        <f t="shared" si="657"/>
        <v>1</v>
      </c>
      <c r="AH241" s="520">
        <f t="shared" si="682"/>
        <v>757.48</v>
      </c>
      <c r="AI241" s="12"/>
      <c r="AJ241" s="519">
        <f t="shared" si="658"/>
        <v>0</v>
      </c>
      <c r="AK241" s="520">
        <f t="shared" si="683"/>
        <v>0</v>
      </c>
      <c r="AL241" s="12"/>
      <c r="AM241" s="519">
        <f t="shared" si="659"/>
        <v>0</v>
      </c>
      <c r="AN241" s="520">
        <f t="shared" si="684"/>
        <v>0</v>
      </c>
      <c r="AO241" s="12"/>
      <c r="AP241" s="519">
        <f t="shared" si="660"/>
        <v>0</v>
      </c>
      <c r="AQ241" s="520">
        <f t="shared" si="685"/>
        <v>0</v>
      </c>
      <c r="AR241" s="12"/>
      <c r="AS241" s="519">
        <f t="shared" si="661"/>
        <v>0</v>
      </c>
      <c r="AT241" s="520">
        <f t="shared" si="686"/>
        <v>0</v>
      </c>
      <c r="AU241" s="12"/>
      <c r="AV241" s="519">
        <f t="shared" si="662"/>
        <v>0</v>
      </c>
      <c r="AW241" s="520">
        <f t="shared" si="687"/>
        <v>0</v>
      </c>
      <c r="AX241" s="12"/>
      <c r="AY241" s="519">
        <f t="shared" si="663"/>
        <v>0</v>
      </c>
      <c r="AZ241" s="520">
        <f t="shared" si="688"/>
        <v>0</v>
      </c>
      <c r="BA241" s="12"/>
      <c r="BB241" s="519">
        <f t="shared" si="664"/>
        <v>0</v>
      </c>
      <c r="BC241" s="520">
        <f t="shared" si="689"/>
        <v>0</v>
      </c>
      <c r="BD241" s="12"/>
      <c r="BE241" s="519">
        <f t="shared" si="665"/>
        <v>0</v>
      </c>
      <c r="BF241" s="520">
        <f t="shared" si="690"/>
        <v>0</v>
      </c>
      <c r="BG241" s="12"/>
      <c r="BH241" s="519">
        <f t="shared" si="666"/>
        <v>0</v>
      </c>
      <c r="BI241" s="520">
        <f t="shared" si="691"/>
        <v>0</v>
      </c>
      <c r="BJ241" s="12"/>
      <c r="BK241" s="519">
        <f t="shared" si="667"/>
        <v>0</v>
      </c>
      <c r="BL241" s="520">
        <f t="shared" si="692"/>
        <v>0</v>
      </c>
      <c r="BM241" s="12"/>
      <c r="BN241" s="519">
        <f t="shared" si="668"/>
        <v>0</v>
      </c>
      <c r="BO241" s="520">
        <f t="shared" si="693"/>
        <v>0</v>
      </c>
      <c r="BP241" s="490">
        <f t="shared" si="669"/>
        <v>1</v>
      </c>
      <c r="BQ241" s="534">
        <f t="shared" si="670"/>
        <v>757.48</v>
      </c>
      <c r="BR241" s="542">
        <f t="shared" si="671"/>
        <v>0</v>
      </c>
      <c r="BT241" s="5"/>
    </row>
    <row r="242" spans="1:74" s="198" customFormat="1" ht="12.75" hidden="1" outlineLevel="2" x14ac:dyDescent="0.25">
      <c r="A242" s="53" t="s">
        <v>1110</v>
      </c>
      <c r="B242" s="17">
        <v>14646</v>
      </c>
      <c r="C242" s="15" t="s">
        <v>893</v>
      </c>
      <c r="D242" s="13" t="s">
        <v>24</v>
      </c>
      <c r="E242" s="12">
        <f>'06_M.EEE_C.'!E68</f>
        <v>1</v>
      </c>
      <c r="F242" s="137">
        <v>58.35</v>
      </c>
      <c r="G242" s="544">
        <f t="shared" si="672"/>
        <v>58.35</v>
      </c>
      <c r="H242" s="12"/>
      <c r="I242" s="519">
        <f t="shared" si="649"/>
        <v>0</v>
      </c>
      <c r="J242" s="520">
        <f t="shared" si="673"/>
        <v>0</v>
      </c>
      <c r="K242" s="12"/>
      <c r="L242" s="519">
        <f t="shared" si="650"/>
        <v>0</v>
      </c>
      <c r="M242" s="520">
        <f t="shared" si="674"/>
        <v>0</v>
      </c>
      <c r="N242" s="12"/>
      <c r="O242" s="519">
        <f t="shared" si="651"/>
        <v>0</v>
      </c>
      <c r="P242" s="520">
        <f t="shared" si="675"/>
        <v>0</v>
      </c>
      <c r="Q242" s="12"/>
      <c r="R242" s="519">
        <f t="shared" si="652"/>
        <v>0</v>
      </c>
      <c r="S242" s="520">
        <f t="shared" si="676"/>
        <v>0</v>
      </c>
      <c r="T242" s="12">
        <f t="shared" si="695"/>
        <v>0</v>
      </c>
      <c r="U242" s="519">
        <f t="shared" si="653"/>
        <v>0</v>
      </c>
      <c r="V242" s="520">
        <f t="shared" si="677"/>
        <v>0</v>
      </c>
      <c r="W242" s="12"/>
      <c r="X242" s="519">
        <f t="shared" si="654"/>
        <v>0</v>
      </c>
      <c r="Y242" s="520">
        <f t="shared" si="678"/>
        <v>0</v>
      </c>
      <c r="Z242" s="12"/>
      <c r="AA242" s="519">
        <f t="shared" si="655"/>
        <v>0</v>
      </c>
      <c r="AB242" s="520">
        <f t="shared" si="679"/>
        <v>0</v>
      </c>
      <c r="AC242" s="12"/>
      <c r="AD242" s="519">
        <f t="shared" si="656"/>
        <v>0</v>
      </c>
      <c r="AE242" s="520">
        <f t="shared" si="680"/>
        <v>0</v>
      </c>
      <c r="AF242" s="12">
        <f t="shared" si="681"/>
        <v>1</v>
      </c>
      <c r="AG242" s="519">
        <f t="shared" si="657"/>
        <v>1</v>
      </c>
      <c r="AH242" s="520">
        <f t="shared" si="682"/>
        <v>58.35</v>
      </c>
      <c r="AI242" s="12"/>
      <c r="AJ242" s="519">
        <f t="shared" si="658"/>
        <v>0</v>
      </c>
      <c r="AK242" s="520">
        <f t="shared" si="683"/>
        <v>0</v>
      </c>
      <c r="AL242" s="12"/>
      <c r="AM242" s="519">
        <f t="shared" si="659"/>
        <v>0</v>
      </c>
      <c r="AN242" s="520">
        <f t="shared" si="684"/>
        <v>0</v>
      </c>
      <c r="AO242" s="12"/>
      <c r="AP242" s="519">
        <f t="shared" si="660"/>
        <v>0</v>
      </c>
      <c r="AQ242" s="520">
        <f t="shared" si="685"/>
        <v>0</v>
      </c>
      <c r="AR242" s="12"/>
      <c r="AS242" s="519">
        <f t="shared" si="661"/>
        <v>0</v>
      </c>
      <c r="AT242" s="520">
        <f t="shared" si="686"/>
        <v>0</v>
      </c>
      <c r="AU242" s="12"/>
      <c r="AV242" s="519">
        <f t="shared" si="662"/>
        <v>0</v>
      </c>
      <c r="AW242" s="520">
        <f t="shared" si="687"/>
        <v>0</v>
      </c>
      <c r="AX242" s="12"/>
      <c r="AY242" s="519">
        <f t="shared" si="663"/>
        <v>0</v>
      </c>
      <c r="AZ242" s="520">
        <f t="shared" si="688"/>
        <v>0</v>
      </c>
      <c r="BA242" s="12"/>
      <c r="BB242" s="519">
        <f t="shared" si="664"/>
        <v>0</v>
      </c>
      <c r="BC242" s="520">
        <f t="shared" si="689"/>
        <v>0</v>
      </c>
      <c r="BD242" s="12"/>
      <c r="BE242" s="519">
        <f t="shared" si="665"/>
        <v>0</v>
      </c>
      <c r="BF242" s="520">
        <f t="shared" si="690"/>
        <v>0</v>
      </c>
      <c r="BG242" s="12"/>
      <c r="BH242" s="519">
        <f t="shared" si="666"/>
        <v>0</v>
      </c>
      <c r="BI242" s="520">
        <f t="shared" si="691"/>
        <v>0</v>
      </c>
      <c r="BJ242" s="12"/>
      <c r="BK242" s="519">
        <f t="shared" si="667"/>
        <v>0</v>
      </c>
      <c r="BL242" s="520">
        <f t="shared" si="692"/>
        <v>0</v>
      </c>
      <c r="BM242" s="12"/>
      <c r="BN242" s="519">
        <f t="shared" si="668"/>
        <v>0</v>
      </c>
      <c r="BO242" s="520">
        <f t="shared" si="693"/>
        <v>0</v>
      </c>
      <c r="BP242" s="490">
        <f t="shared" si="669"/>
        <v>1</v>
      </c>
      <c r="BQ242" s="534">
        <f t="shared" si="670"/>
        <v>58.35</v>
      </c>
      <c r="BR242" s="542">
        <f t="shared" si="671"/>
        <v>0</v>
      </c>
      <c r="BT242" s="5"/>
    </row>
    <row r="243" spans="1:74" s="198" customFormat="1" ht="12.75" hidden="1" outlineLevel="2" x14ac:dyDescent="0.25">
      <c r="A243" s="53" t="s">
        <v>1111</v>
      </c>
      <c r="B243" s="17">
        <v>12378</v>
      </c>
      <c r="C243" s="15" t="s">
        <v>894</v>
      </c>
      <c r="D243" s="13" t="s">
        <v>24</v>
      </c>
      <c r="E243" s="12">
        <f>'06_M.EEE_C.'!E69</f>
        <v>2</v>
      </c>
      <c r="F243" s="137">
        <v>763.39</v>
      </c>
      <c r="G243" s="544">
        <f t="shared" si="672"/>
        <v>1526.78</v>
      </c>
      <c r="H243" s="12"/>
      <c r="I243" s="519">
        <f t="shared" si="649"/>
        <v>0</v>
      </c>
      <c r="J243" s="520">
        <f t="shared" si="673"/>
        <v>0</v>
      </c>
      <c r="K243" s="12"/>
      <c r="L243" s="519">
        <f t="shared" si="650"/>
        <v>0</v>
      </c>
      <c r="M243" s="520">
        <f t="shared" si="674"/>
        <v>0</v>
      </c>
      <c r="N243" s="12"/>
      <c r="O243" s="519">
        <f t="shared" si="651"/>
        <v>0</v>
      </c>
      <c r="P243" s="520">
        <f t="shared" si="675"/>
        <v>0</v>
      </c>
      <c r="Q243" s="12"/>
      <c r="R243" s="519">
        <f t="shared" si="652"/>
        <v>0</v>
      </c>
      <c r="S243" s="520">
        <f t="shared" si="676"/>
        <v>0</v>
      </c>
      <c r="T243" s="12">
        <f t="shared" si="695"/>
        <v>0</v>
      </c>
      <c r="U243" s="519">
        <f t="shared" si="653"/>
        <v>0</v>
      </c>
      <c r="V243" s="520">
        <f t="shared" si="677"/>
        <v>0</v>
      </c>
      <c r="W243" s="12"/>
      <c r="X243" s="519">
        <f t="shared" si="654"/>
        <v>0</v>
      </c>
      <c r="Y243" s="520">
        <f t="shared" si="678"/>
        <v>0</v>
      </c>
      <c r="Z243" s="12"/>
      <c r="AA243" s="519">
        <f t="shared" si="655"/>
        <v>0</v>
      </c>
      <c r="AB243" s="520">
        <f t="shared" si="679"/>
        <v>0</v>
      </c>
      <c r="AC243" s="12"/>
      <c r="AD243" s="519">
        <f t="shared" si="656"/>
        <v>0</v>
      </c>
      <c r="AE243" s="520">
        <f t="shared" si="680"/>
        <v>0</v>
      </c>
      <c r="AF243" s="12">
        <f t="shared" si="681"/>
        <v>2</v>
      </c>
      <c r="AG243" s="519">
        <f t="shared" si="657"/>
        <v>1</v>
      </c>
      <c r="AH243" s="520">
        <f t="shared" si="682"/>
        <v>1526.78</v>
      </c>
      <c r="AI243" s="12"/>
      <c r="AJ243" s="519">
        <f t="shared" si="658"/>
        <v>0</v>
      </c>
      <c r="AK243" s="520">
        <f t="shared" si="683"/>
        <v>0</v>
      </c>
      <c r="AL243" s="12"/>
      <c r="AM243" s="519">
        <f t="shared" si="659"/>
        <v>0</v>
      </c>
      <c r="AN243" s="520">
        <f t="shared" si="684"/>
        <v>0</v>
      </c>
      <c r="AO243" s="12"/>
      <c r="AP243" s="519">
        <f t="shared" si="660"/>
        <v>0</v>
      </c>
      <c r="AQ243" s="520">
        <f t="shared" si="685"/>
        <v>0</v>
      </c>
      <c r="AR243" s="12"/>
      <c r="AS243" s="519">
        <f t="shared" si="661"/>
        <v>0</v>
      </c>
      <c r="AT243" s="520">
        <f t="shared" si="686"/>
        <v>0</v>
      </c>
      <c r="AU243" s="12"/>
      <c r="AV243" s="519">
        <f t="shared" si="662"/>
        <v>0</v>
      </c>
      <c r="AW243" s="520">
        <f t="shared" si="687"/>
        <v>0</v>
      </c>
      <c r="AX243" s="12"/>
      <c r="AY243" s="519">
        <f t="shared" si="663"/>
        <v>0</v>
      </c>
      <c r="AZ243" s="520">
        <f t="shared" si="688"/>
        <v>0</v>
      </c>
      <c r="BA243" s="12"/>
      <c r="BB243" s="519">
        <f t="shared" si="664"/>
        <v>0</v>
      </c>
      <c r="BC243" s="520">
        <f t="shared" si="689"/>
        <v>0</v>
      </c>
      <c r="BD243" s="12"/>
      <c r="BE243" s="519">
        <f t="shared" si="665"/>
        <v>0</v>
      </c>
      <c r="BF243" s="520">
        <f t="shared" si="690"/>
        <v>0</v>
      </c>
      <c r="BG243" s="12"/>
      <c r="BH243" s="519">
        <f t="shared" si="666"/>
        <v>0</v>
      </c>
      <c r="BI243" s="520">
        <f t="shared" si="691"/>
        <v>0</v>
      </c>
      <c r="BJ243" s="12"/>
      <c r="BK243" s="519">
        <f t="shared" si="667"/>
        <v>0</v>
      </c>
      <c r="BL243" s="520">
        <f t="shared" si="692"/>
        <v>0</v>
      </c>
      <c r="BM243" s="12"/>
      <c r="BN243" s="519">
        <f t="shared" si="668"/>
        <v>0</v>
      </c>
      <c r="BO243" s="520">
        <f t="shared" si="693"/>
        <v>0</v>
      </c>
      <c r="BP243" s="490">
        <f t="shared" si="669"/>
        <v>1</v>
      </c>
      <c r="BQ243" s="534">
        <f t="shared" si="670"/>
        <v>1526.78</v>
      </c>
      <c r="BR243" s="542">
        <f t="shared" si="671"/>
        <v>0</v>
      </c>
      <c r="BT243" s="5"/>
    </row>
    <row r="244" spans="1:74" s="198" customFormat="1" ht="12.75" hidden="1" outlineLevel="2" x14ac:dyDescent="0.25">
      <c r="A244" s="53" t="s">
        <v>1112</v>
      </c>
      <c r="B244" s="17">
        <v>1082</v>
      </c>
      <c r="C244" s="15" t="s">
        <v>240</v>
      </c>
      <c r="D244" s="13" t="s">
        <v>24</v>
      </c>
      <c r="E244" s="12">
        <f>'06_M.EEE_C.'!E70</f>
        <v>2</v>
      </c>
      <c r="F244" s="137">
        <v>125.63</v>
      </c>
      <c r="G244" s="544">
        <f t="shared" si="672"/>
        <v>251.26</v>
      </c>
      <c r="H244" s="12"/>
      <c r="I244" s="519">
        <f t="shared" si="649"/>
        <v>0</v>
      </c>
      <c r="J244" s="520">
        <f t="shared" si="673"/>
        <v>0</v>
      </c>
      <c r="K244" s="12"/>
      <c r="L244" s="519">
        <f t="shared" si="650"/>
        <v>0</v>
      </c>
      <c r="M244" s="520">
        <f t="shared" si="674"/>
        <v>0</v>
      </c>
      <c r="N244" s="12"/>
      <c r="O244" s="519">
        <f t="shared" si="651"/>
        <v>0</v>
      </c>
      <c r="P244" s="520">
        <f t="shared" si="675"/>
        <v>0</v>
      </c>
      <c r="Q244" s="12"/>
      <c r="R244" s="519">
        <f t="shared" si="652"/>
        <v>0</v>
      </c>
      <c r="S244" s="520">
        <f t="shared" si="676"/>
        <v>0</v>
      </c>
      <c r="T244" s="12"/>
      <c r="U244" s="519">
        <f t="shared" si="653"/>
        <v>0</v>
      </c>
      <c r="V244" s="520">
        <f t="shared" si="677"/>
        <v>0</v>
      </c>
      <c r="W244" s="12"/>
      <c r="X244" s="519">
        <f t="shared" si="654"/>
        <v>0</v>
      </c>
      <c r="Y244" s="520">
        <f t="shared" si="678"/>
        <v>0</v>
      </c>
      <c r="Z244" s="12"/>
      <c r="AA244" s="519">
        <f t="shared" si="655"/>
        <v>0</v>
      </c>
      <c r="AB244" s="520">
        <f t="shared" si="679"/>
        <v>0</v>
      </c>
      <c r="AC244" s="12"/>
      <c r="AD244" s="519">
        <f t="shared" si="656"/>
        <v>0</v>
      </c>
      <c r="AE244" s="520">
        <f t="shared" si="680"/>
        <v>0</v>
      </c>
      <c r="AF244" s="12">
        <f t="shared" si="681"/>
        <v>2</v>
      </c>
      <c r="AG244" s="519">
        <f t="shared" si="657"/>
        <v>1</v>
      </c>
      <c r="AH244" s="520">
        <f t="shared" si="682"/>
        <v>251.26</v>
      </c>
      <c r="AI244" s="12"/>
      <c r="AJ244" s="519">
        <f t="shared" si="658"/>
        <v>0</v>
      </c>
      <c r="AK244" s="520">
        <f t="shared" si="683"/>
        <v>0</v>
      </c>
      <c r="AL244" s="12"/>
      <c r="AM244" s="519">
        <f t="shared" si="659"/>
        <v>0</v>
      </c>
      <c r="AN244" s="520">
        <f t="shared" si="684"/>
        <v>0</v>
      </c>
      <c r="AO244" s="12"/>
      <c r="AP244" s="519">
        <f t="shared" si="660"/>
        <v>0</v>
      </c>
      <c r="AQ244" s="520">
        <f t="shared" si="685"/>
        <v>0</v>
      </c>
      <c r="AR244" s="12"/>
      <c r="AS244" s="519">
        <f t="shared" si="661"/>
        <v>0</v>
      </c>
      <c r="AT244" s="520">
        <f t="shared" si="686"/>
        <v>0</v>
      </c>
      <c r="AU244" s="12"/>
      <c r="AV244" s="519">
        <f t="shared" si="662"/>
        <v>0</v>
      </c>
      <c r="AW244" s="520">
        <f t="shared" si="687"/>
        <v>0</v>
      </c>
      <c r="AX244" s="12"/>
      <c r="AY244" s="519">
        <f t="shared" si="663"/>
        <v>0</v>
      </c>
      <c r="AZ244" s="520">
        <f t="shared" si="688"/>
        <v>0</v>
      </c>
      <c r="BA244" s="12"/>
      <c r="BB244" s="519">
        <f t="shared" si="664"/>
        <v>0</v>
      </c>
      <c r="BC244" s="520">
        <f t="shared" si="689"/>
        <v>0</v>
      </c>
      <c r="BD244" s="12"/>
      <c r="BE244" s="519">
        <f t="shared" si="665"/>
        <v>0</v>
      </c>
      <c r="BF244" s="520">
        <f t="shared" si="690"/>
        <v>0</v>
      </c>
      <c r="BG244" s="12"/>
      <c r="BH244" s="519">
        <f t="shared" si="666"/>
        <v>0</v>
      </c>
      <c r="BI244" s="520">
        <f t="shared" si="691"/>
        <v>0</v>
      </c>
      <c r="BJ244" s="12"/>
      <c r="BK244" s="519">
        <f t="shared" si="667"/>
        <v>0</v>
      </c>
      <c r="BL244" s="520">
        <f t="shared" si="692"/>
        <v>0</v>
      </c>
      <c r="BM244" s="12"/>
      <c r="BN244" s="519">
        <f t="shared" si="668"/>
        <v>0</v>
      </c>
      <c r="BO244" s="520">
        <f t="shared" si="693"/>
        <v>0</v>
      </c>
      <c r="BP244" s="490">
        <f t="shared" si="669"/>
        <v>1</v>
      </c>
      <c r="BQ244" s="534">
        <f t="shared" si="670"/>
        <v>251.26</v>
      </c>
      <c r="BR244" s="542">
        <f t="shared" si="671"/>
        <v>0</v>
      </c>
      <c r="BT244" s="200"/>
    </row>
    <row r="245" spans="1:74" s="198" customFormat="1" ht="12.75" hidden="1" outlineLevel="2" x14ac:dyDescent="0.25">
      <c r="A245" s="53" t="s">
        <v>1113</v>
      </c>
      <c r="B245" s="17">
        <v>2510</v>
      </c>
      <c r="C245" s="15" t="s">
        <v>895</v>
      </c>
      <c r="D245" s="13" t="s">
        <v>24</v>
      </c>
      <c r="E245" s="12">
        <f>'06_M.EEE_C.'!E71</f>
        <v>2</v>
      </c>
      <c r="F245" s="137">
        <v>33.01</v>
      </c>
      <c r="G245" s="544">
        <f t="shared" si="672"/>
        <v>66.02</v>
      </c>
      <c r="H245" s="12"/>
      <c r="I245" s="519">
        <f t="shared" si="649"/>
        <v>0</v>
      </c>
      <c r="J245" s="520">
        <f t="shared" si="673"/>
        <v>0</v>
      </c>
      <c r="K245" s="12"/>
      <c r="L245" s="519">
        <f t="shared" si="650"/>
        <v>0</v>
      </c>
      <c r="M245" s="520">
        <f t="shared" si="674"/>
        <v>0</v>
      </c>
      <c r="N245" s="12"/>
      <c r="O245" s="519">
        <f t="shared" si="651"/>
        <v>0</v>
      </c>
      <c r="P245" s="520">
        <f t="shared" si="675"/>
        <v>0</v>
      </c>
      <c r="Q245" s="12"/>
      <c r="R245" s="519">
        <f t="shared" si="652"/>
        <v>0</v>
      </c>
      <c r="S245" s="520">
        <f t="shared" si="676"/>
        <v>0</v>
      </c>
      <c r="T245" s="12"/>
      <c r="U245" s="519">
        <f t="shared" si="653"/>
        <v>0</v>
      </c>
      <c r="V245" s="520">
        <f t="shared" si="677"/>
        <v>0</v>
      </c>
      <c r="W245" s="12"/>
      <c r="X245" s="519">
        <f t="shared" si="654"/>
        <v>0</v>
      </c>
      <c r="Y245" s="520">
        <f t="shared" si="678"/>
        <v>0</v>
      </c>
      <c r="Z245" s="12"/>
      <c r="AA245" s="519">
        <f t="shared" si="655"/>
        <v>0</v>
      </c>
      <c r="AB245" s="520">
        <f t="shared" si="679"/>
        <v>0</v>
      </c>
      <c r="AC245" s="12"/>
      <c r="AD245" s="519">
        <f t="shared" si="656"/>
        <v>0</v>
      </c>
      <c r="AE245" s="520">
        <f t="shared" si="680"/>
        <v>0</v>
      </c>
      <c r="AF245" s="12">
        <f t="shared" si="681"/>
        <v>2</v>
      </c>
      <c r="AG245" s="519">
        <f t="shared" si="657"/>
        <v>1</v>
      </c>
      <c r="AH245" s="520">
        <f t="shared" si="682"/>
        <v>66.02</v>
      </c>
      <c r="AI245" s="12"/>
      <c r="AJ245" s="519">
        <f t="shared" si="658"/>
        <v>0</v>
      </c>
      <c r="AK245" s="520">
        <f t="shared" si="683"/>
        <v>0</v>
      </c>
      <c r="AL245" s="12"/>
      <c r="AM245" s="519">
        <f t="shared" si="659"/>
        <v>0</v>
      </c>
      <c r="AN245" s="520">
        <f t="shared" si="684"/>
        <v>0</v>
      </c>
      <c r="AO245" s="12"/>
      <c r="AP245" s="519">
        <f t="shared" si="660"/>
        <v>0</v>
      </c>
      <c r="AQ245" s="520">
        <f t="shared" si="685"/>
        <v>0</v>
      </c>
      <c r="AR245" s="12"/>
      <c r="AS245" s="519">
        <f t="shared" si="661"/>
        <v>0</v>
      </c>
      <c r="AT245" s="520">
        <f t="shared" si="686"/>
        <v>0</v>
      </c>
      <c r="AU245" s="12"/>
      <c r="AV245" s="519">
        <f t="shared" si="662"/>
        <v>0</v>
      </c>
      <c r="AW245" s="520">
        <f t="shared" si="687"/>
        <v>0</v>
      </c>
      <c r="AX245" s="12"/>
      <c r="AY245" s="519">
        <f t="shared" si="663"/>
        <v>0</v>
      </c>
      <c r="AZ245" s="520">
        <f t="shared" si="688"/>
        <v>0</v>
      </c>
      <c r="BA245" s="12"/>
      <c r="BB245" s="519">
        <f t="shared" si="664"/>
        <v>0</v>
      </c>
      <c r="BC245" s="520">
        <f t="shared" si="689"/>
        <v>0</v>
      </c>
      <c r="BD245" s="12"/>
      <c r="BE245" s="519">
        <f t="shared" si="665"/>
        <v>0</v>
      </c>
      <c r="BF245" s="520">
        <f t="shared" si="690"/>
        <v>0</v>
      </c>
      <c r="BG245" s="12"/>
      <c r="BH245" s="519">
        <f t="shared" si="666"/>
        <v>0</v>
      </c>
      <c r="BI245" s="520">
        <f t="shared" si="691"/>
        <v>0</v>
      </c>
      <c r="BJ245" s="12"/>
      <c r="BK245" s="519">
        <f t="shared" si="667"/>
        <v>0</v>
      </c>
      <c r="BL245" s="520">
        <f t="shared" si="692"/>
        <v>0</v>
      </c>
      <c r="BM245" s="12"/>
      <c r="BN245" s="519">
        <f t="shared" si="668"/>
        <v>0</v>
      </c>
      <c r="BO245" s="520">
        <f t="shared" si="693"/>
        <v>0</v>
      </c>
      <c r="BP245" s="490">
        <f t="shared" si="669"/>
        <v>1</v>
      </c>
      <c r="BQ245" s="534">
        <f t="shared" si="670"/>
        <v>66.02</v>
      </c>
      <c r="BR245" s="542">
        <f t="shared" si="671"/>
        <v>0</v>
      </c>
      <c r="BT245" s="200"/>
    </row>
    <row r="246" spans="1:74" s="198" customFormat="1" ht="12.75" hidden="1" outlineLevel="2" x14ac:dyDescent="0.25">
      <c r="A246" s="53" t="s">
        <v>1114</v>
      </c>
      <c r="B246" s="17">
        <v>1021</v>
      </c>
      <c r="C246" s="15" t="s">
        <v>896</v>
      </c>
      <c r="D246" s="13" t="s">
        <v>22</v>
      </c>
      <c r="E246" s="12">
        <f>'06_M.EEE_C.'!E72</f>
        <v>120</v>
      </c>
      <c r="F246" s="137">
        <v>3.17</v>
      </c>
      <c r="G246" s="544">
        <f t="shared" si="672"/>
        <v>380.4</v>
      </c>
      <c r="H246" s="12"/>
      <c r="I246" s="519">
        <f t="shared" si="649"/>
        <v>0</v>
      </c>
      <c r="J246" s="520">
        <f t="shared" si="673"/>
        <v>0</v>
      </c>
      <c r="K246" s="12"/>
      <c r="L246" s="519">
        <f t="shared" si="650"/>
        <v>0</v>
      </c>
      <c r="M246" s="520">
        <f t="shared" si="674"/>
        <v>0</v>
      </c>
      <c r="N246" s="12"/>
      <c r="O246" s="519">
        <f t="shared" si="651"/>
        <v>0</v>
      </c>
      <c r="P246" s="520">
        <f t="shared" si="675"/>
        <v>0</v>
      </c>
      <c r="Q246" s="12"/>
      <c r="R246" s="519">
        <f t="shared" si="652"/>
        <v>0</v>
      </c>
      <c r="S246" s="520">
        <f t="shared" si="676"/>
        <v>0</v>
      </c>
      <c r="T246" s="12">
        <f>U$119*$E246</f>
        <v>0</v>
      </c>
      <c r="U246" s="519">
        <f t="shared" si="653"/>
        <v>0</v>
      </c>
      <c r="V246" s="520">
        <f t="shared" si="677"/>
        <v>0</v>
      </c>
      <c r="W246" s="12"/>
      <c r="X246" s="519">
        <f t="shared" si="654"/>
        <v>0</v>
      </c>
      <c r="Y246" s="520">
        <f t="shared" si="678"/>
        <v>0</v>
      </c>
      <c r="Z246" s="12"/>
      <c r="AA246" s="519">
        <f t="shared" si="655"/>
        <v>0</v>
      </c>
      <c r="AB246" s="520">
        <f t="shared" si="679"/>
        <v>0</v>
      </c>
      <c r="AC246" s="12"/>
      <c r="AD246" s="519">
        <f t="shared" si="656"/>
        <v>0</v>
      </c>
      <c r="AE246" s="520">
        <f t="shared" si="680"/>
        <v>0</v>
      </c>
      <c r="AF246" s="12">
        <f t="shared" si="681"/>
        <v>120</v>
      </c>
      <c r="AG246" s="519">
        <f t="shared" si="657"/>
        <v>1</v>
      </c>
      <c r="AH246" s="520">
        <f t="shared" si="682"/>
        <v>380.4</v>
      </c>
      <c r="AI246" s="12"/>
      <c r="AJ246" s="519">
        <f t="shared" si="658"/>
        <v>0</v>
      </c>
      <c r="AK246" s="520">
        <f t="shared" si="683"/>
        <v>0</v>
      </c>
      <c r="AL246" s="12"/>
      <c r="AM246" s="519">
        <f t="shared" si="659"/>
        <v>0</v>
      </c>
      <c r="AN246" s="520">
        <f t="shared" si="684"/>
        <v>0</v>
      </c>
      <c r="AO246" s="12"/>
      <c r="AP246" s="519">
        <f t="shared" si="660"/>
        <v>0</v>
      </c>
      <c r="AQ246" s="520">
        <f t="shared" si="685"/>
        <v>0</v>
      </c>
      <c r="AR246" s="12"/>
      <c r="AS246" s="519">
        <f t="shared" si="661"/>
        <v>0</v>
      </c>
      <c r="AT246" s="520">
        <f t="shared" si="686"/>
        <v>0</v>
      </c>
      <c r="AU246" s="12"/>
      <c r="AV246" s="519">
        <f t="shared" si="662"/>
        <v>0</v>
      </c>
      <c r="AW246" s="520">
        <f t="shared" si="687"/>
        <v>0</v>
      </c>
      <c r="AX246" s="12"/>
      <c r="AY246" s="519">
        <f t="shared" si="663"/>
        <v>0</v>
      </c>
      <c r="AZ246" s="520">
        <f t="shared" si="688"/>
        <v>0</v>
      </c>
      <c r="BA246" s="12"/>
      <c r="BB246" s="519">
        <f t="shared" si="664"/>
        <v>0</v>
      </c>
      <c r="BC246" s="520">
        <f t="shared" si="689"/>
        <v>0</v>
      </c>
      <c r="BD246" s="12"/>
      <c r="BE246" s="519">
        <f t="shared" si="665"/>
        <v>0</v>
      </c>
      <c r="BF246" s="520">
        <f t="shared" si="690"/>
        <v>0</v>
      </c>
      <c r="BG246" s="12"/>
      <c r="BH246" s="519">
        <f t="shared" si="666"/>
        <v>0</v>
      </c>
      <c r="BI246" s="520">
        <f t="shared" si="691"/>
        <v>0</v>
      </c>
      <c r="BJ246" s="12"/>
      <c r="BK246" s="519">
        <f t="shared" si="667"/>
        <v>0</v>
      </c>
      <c r="BL246" s="520">
        <f t="shared" si="692"/>
        <v>0</v>
      </c>
      <c r="BM246" s="12"/>
      <c r="BN246" s="519">
        <f t="shared" si="668"/>
        <v>0</v>
      </c>
      <c r="BO246" s="520">
        <f t="shared" si="693"/>
        <v>0</v>
      </c>
      <c r="BP246" s="490">
        <f t="shared" si="669"/>
        <v>1</v>
      </c>
      <c r="BQ246" s="534">
        <f t="shared" si="670"/>
        <v>380.4</v>
      </c>
      <c r="BR246" s="542">
        <f t="shared" si="671"/>
        <v>0</v>
      </c>
      <c r="BT246" s="5"/>
    </row>
    <row r="247" spans="1:74" s="198" customFormat="1" ht="12.75" hidden="1" outlineLevel="2" x14ac:dyDescent="0.25">
      <c r="A247" s="53" t="s">
        <v>1115</v>
      </c>
      <c r="B247" s="16" t="s">
        <v>734</v>
      </c>
      <c r="C247" s="15" t="s">
        <v>897</v>
      </c>
      <c r="D247" s="13" t="s">
        <v>22</v>
      </c>
      <c r="E247" s="12">
        <f>'06_M.EEE_C.'!E73</f>
        <v>30</v>
      </c>
      <c r="F247" s="137">
        <v>9.16</v>
      </c>
      <c r="G247" s="544">
        <f t="shared" si="672"/>
        <v>274.8</v>
      </c>
      <c r="H247" s="12"/>
      <c r="I247" s="519">
        <f t="shared" si="649"/>
        <v>0</v>
      </c>
      <c r="J247" s="520">
        <f t="shared" si="673"/>
        <v>0</v>
      </c>
      <c r="K247" s="12"/>
      <c r="L247" s="519">
        <f t="shared" si="650"/>
        <v>0</v>
      </c>
      <c r="M247" s="520">
        <f t="shared" si="674"/>
        <v>0</v>
      </c>
      <c r="N247" s="12"/>
      <c r="O247" s="519">
        <f t="shared" si="651"/>
        <v>0</v>
      </c>
      <c r="P247" s="520">
        <f t="shared" si="675"/>
        <v>0</v>
      </c>
      <c r="Q247" s="12"/>
      <c r="R247" s="519">
        <f t="shared" si="652"/>
        <v>0</v>
      </c>
      <c r="S247" s="520">
        <f t="shared" si="676"/>
        <v>0</v>
      </c>
      <c r="T247" s="12">
        <f>U$119*$E247</f>
        <v>0</v>
      </c>
      <c r="U247" s="519">
        <f t="shared" si="653"/>
        <v>0</v>
      </c>
      <c r="V247" s="520">
        <f t="shared" si="677"/>
        <v>0</v>
      </c>
      <c r="W247" s="12"/>
      <c r="X247" s="519">
        <f t="shared" si="654"/>
        <v>0</v>
      </c>
      <c r="Y247" s="520">
        <f t="shared" si="678"/>
        <v>0</v>
      </c>
      <c r="Z247" s="12"/>
      <c r="AA247" s="519">
        <f t="shared" si="655"/>
        <v>0</v>
      </c>
      <c r="AB247" s="520">
        <f t="shared" si="679"/>
        <v>0</v>
      </c>
      <c r="AC247" s="12"/>
      <c r="AD247" s="519">
        <f t="shared" si="656"/>
        <v>0</v>
      </c>
      <c r="AE247" s="520">
        <f t="shared" si="680"/>
        <v>0</v>
      </c>
      <c r="AF247" s="12">
        <f t="shared" si="681"/>
        <v>30</v>
      </c>
      <c r="AG247" s="519">
        <f t="shared" si="657"/>
        <v>1</v>
      </c>
      <c r="AH247" s="520">
        <f t="shared" si="682"/>
        <v>274.8</v>
      </c>
      <c r="AI247" s="12"/>
      <c r="AJ247" s="519">
        <f t="shared" si="658"/>
        <v>0</v>
      </c>
      <c r="AK247" s="520">
        <f t="shared" si="683"/>
        <v>0</v>
      </c>
      <c r="AL247" s="12"/>
      <c r="AM247" s="519">
        <f t="shared" si="659"/>
        <v>0</v>
      </c>
      <c r="AN247" s="520">
        <f t="shared" si="684"/>
        <v>0</v>
      </c>
      <c r="AO247" s="12"/>
      <c r="AP247" s="519">
        <f t="shared" si="660"/>
        <v>0</v>
      </c>
      <c r="AQ247" s="520">
        <f t="shared" si="685"/>
        <v>0</v>
      </c>
      <c r="AR247" s="12"/>
      <c r="AS247" s="519">
        <f t="shared" si="661"/>
        <v>0</v>
      </c>
      <c r="AT247" s="520">
        <f t="shared" si="686"/>
        <v>0</v>
      </c>
      <c r="AU247" s="12"/>
      <c r="AV247" s="519">
        <f t="shared" si="662"/>
        <v>0</v>
      </c>
      <c r="AW247" s="520">
        <f t="shared" si="687"/>
        <v>0</v>
      </c>
      <c r="AX247" s="12"/>
      <c r="AY247" s="519">
        <f t="shared" si="663"/>
        <v>0</v>
      </c>
      <c r="AZ247" s="520">
        <f t="shared" si="688"/>
        <v>0</v>
      </c>
      <c r="BA247" s="12"/>
      <c r="BB247" s="519">
        <f t="shared" si="664"/>
        <v>0</v>
      </c>
      <c r="BC247" s="520">
        <f t="shared" si="689"/>
        <v>0</v>
      </c>
      <c r="BD247" s="12"/>
      <c r="BE247" s="519">
        <f t="shared" si="665"/>
        <v>0</v>
      </c>
      <c r="BF247" s="520">
        <f t="shared" si="690"/>
        <v>0</v>
      </c>
      <c r="BG247" s="12"/>
      <c r="BH247" s="519">
        <f t="shared" si="666"/>
        <v>0</v>
      </c>
      <c r="BI247" s="520">
        <f t="shared" si="691"/>
        <v>0</v>
      </c>
      <c r="BJ247" s="12"/>
      <c r="BK247" s="519">
        <f t="shared" si="667"/>
        <v>0</v>
      </c>
      <c r="BL247" s="520">
        <f t="shared" si="692"/>
        <v>0</v>
      </c>
      <c r="BM247" s="12"/>
      <c r="BN247" s="519">
        <f t="shared" si="668"/>
        <v>0</v>
      </c>
      <c r="BO247" s="520">
        <f t="shared" si="693"/>
        <v>0</v>
      </c>
      <c r="BP247" s="490">
        <f t="shared" si="669"/>
        <v>1</v>
      </c>
      <c r="BQ247" s="534">
        <f t="shared" si="670"/>
        <v>274.8</v>
      </c>
      <c r="BR247" s="542">
        <f t="shared" si="671"/>
        <v>0</v>
      </c>
      <c r="BT247" s="5"/>
    </row>
    <row r="248" spans="1:74" s="198" customFormat="1" ht="38.25" hidden="1" outlineLevel="2" x14ac:dyDescent="0.25">
      <c r="A248" s="53" t="s">
        <v>1116</v>
      </c>
      <c r="B248" s="29" t="s">
        <v>330</v>
      </c>
      <c r="C248" s="15" t="s">
        <v>241</v>
      </c>
      <c r="D248" s="30" t="s">
        <v>22</v>
      </c>
      <c r="E248" s="12">
        <f>'06_M.EEE_C.'!E74</f>
        <v>30</v>
      </c>
      <c r="F248" s="137">
        <v>4.63</v>
      </c>
      <c r="G248" s="544">
        <f t="shared" si="672"/>
        <v>138.9</v>
      </c>
      <c r="H248" s="12"/>
      <c r="I248" s="519">
        <f t="shared" si="649"/>
        <v>0</v>
      </c>
      <c r="J248" s="520">
        <f t="shared" si="673"/>
        <v>0</v>
      </c>
      <c r="K248" s="12"/>
      <c r="L248" s="519">
        <f t="shared" si="650"/>
        <v>0</v>
      </c>
      <c r="M248" s="520">
        <f t="shared" si="674"/>
        <v>0</v>
      </c>
      <c r="N248" s="12"/>
      <c r="O248" s="519">
        <f t="shared" si="651"/>
        <v>0</v>
      </c>
      <c r="P248" s="520">
        <f t="shared" si="675"/>
        <v>0</v>
      </c>
      <c r="Q248" s="12"/>
      <c r="R248" s="519">
        <f t="shared" si="652"/>
        <v>0</v>
      </c>
      <c r="S248" s="520">
        <f t="shared" si="676"/>
        <v>0</v>
      </c>
      <c r="T248" s="12">
        <f>U$119*$E248</f>
        <v>0</v>
      </c>
      <c r="U248" s="519">
        <f t="shared" si="653"/>
        <v>0</v>
      </c>
      <c r="V248" s="520">
        <f t="shared" si="677"/>
        <v>0</v>
      </c>
      <c r="W248" s="12"/>
      <c r="X248" s="519">
        <f t="shared" si="654"/>
        <v>0</v>
      </c>
      <c r="Y248" s="520">
        <f t="shared" si="678"/>
        <v>0</v>
      </c>
      <c r="Z248" s="12"/>
      <c r="AA248" s="519">
        <f t="shared" si="655"/>
        <v>0</v>
      </c>
      <c r="AB248" s="520">
        <f t="shared" si="679"/>
        <v>0</v>
      </c>
      <c r="AC248" s="12"/>
      <c r="AD248" s="519">
        <f t="shared" si="656"/>
        <v>0</v>
      </c>
      <c r="AE248" s="520">
        <f t="shared" si="680"/>
        <v>0</v>
      </c>
      <c r="AF248" s="12">
        <f t="shared" si="681"/>
        <v>30</v>
      </c>
      <c r="AG248" s="519">
        <f t="shared" si="657"/>
        <v>1</v>
      </c>
      <c r="AH248" s="520">
        <f t="shared" si="682"/>
        <v>138.9</v>
      </c>
      <c r="AI248" s="12"/>
      <c r="AJ248" s="519">
        <f t="shared" si="658"/>
        <v>0</v>
      </c>
      <c r="AK248" s="520">
        <f t="shared" si="683"/>
        <v>0</v>
      </c>
      <c r="AL248" s="12"/>
      <c r="AM248" s="519">
        <f t="shared" si="659"/>
        <v>0</v>
      </c>
      <c r="AN248" s="520">
        <f t="shared" si="684"/>
        <v>0</v>
      </c>
      <c r="AO248" s="12"/>
      <c r="AP248" s="519">
        <f t="shared" si="660"/>
        <v>0</v>
      </c>
      <c r="AQ248" s="520">
        <f t="shared" si="685"/>
        <v>0</v>
      </c>
      <c r="AR248" s="12"/>
      <c r="AS248" s="519">
        <f t="shared" si="661"/>
        <v>0</v>
      </c>
      <c r="AT248" s="520">
        <f t="shared" si="686"/>
        <v>0</v>
      </c>
      <c r="AU248" s="12"/>
      <c r="AV248" s="519">
        <f t="shared" si="662"/>
        <v>0</v>
      </c>
      <c r="AW248" s="520">
        <f t="shared" si="687"/>
        <v>0</v>
      </c>
      <c r="AX248" s="12"/>
      <c r="AY248" s="519">
        <f t="shared" si="663"/>
        <v>0</v>
      </c>
      <c r="AZ248" s="520">
        <f t="shared" si="688"/>
        <v>0</v>
      </c>
      <c r="BA248" s="12"/>
      <c r="BB248" s="519">
        <f t="shared" si="664"/>
        <v>0</v>
      </c>
      <c r="BC248" s="520">
        <f t="shared" si="689"/>
        <v>0</v>
      </c>
      <c r="BD248" s="12"/>
      <c r="BE248" s="519">
        <f t="shared" si="665"/>
        <v>0</v>
      </c>
      <c r="BF248" s="520">
        <f t="shared" si="690"/>
        <v>0</v>
      </c>
      <c r="BG248" s="12"/>
      <c r="BH248" s="519">
        <f t="shared" si="666"/>
        <v>0</v>
      </c>
      <c r="BI248" s="520">
        <f t="shared" si="691"/>
        <v>0</v>
      </c>
      <c r="BJ248" s="12"/>
      <c r="BK248" s="519">
        <f t="shared" si="667"/>
        <v>0</v>
      </c>
      <c r="BL248" s="520">
        <f t="shared" si="692"/>
        <v>0</v>
      </c>
      <c r="BM248" s="12"/>
      <c r="BN248" s="519">
        <f t="shared" si="668"/>
        <v>0</v>
      </c>
      <c r="BO248" s="520">
        <f t="shared" si="693"/>
        <v>0</v>
      </c>
      <c r="BP248" s="490">
        <f t="shared" si="669"/>
        <v>1</v>
      </c>
      <c r="BQ248" s="534">
        <f t="shared" si="670"/>
        <v>138.9</v>
      </c>
      <c r="BR248" s="542">
        <f t="shared" si="671"/>
        <v>0</v>
      </c>
      <c r="BT248" s="5"/>
    </row>
    <row r="249" spans="1:74" s="198" customFormat="1" ht="12.75" hidden="1" outlineLevel="2" x14ac:dyDescent="0.25">
      <c r="A249" s="53" t="s">
        <v>1117</v>
      </c>
      <c r="B249" s="17">
        <v>1884</v>
      </c>
      <c r="C249" s="15" t="s">
        <v>898</v>
      </c>
      <c r="D249" s="13" t="s">
        <v>24</v>
      </c>
      <c r="E249" s="12">
        <f>'06_M.EEE_C.'!E75</f>
        <v>2</v>
      </c>
      <c r="F249" s="137">
        <v>3.57</v>
      </c>
      <c r="G249" s="544">
        <f t="shared" si="672"/>
        <v>7.14</v>
      </c>
      <c r="H249" s="12"/>
      <c r="I249" s="519">
        <f t="shared" si="649"/>
        <v>0</v>
      </c>
      <c r="J249" s="520">
        <f t="shared" si="673"/>
        <v>0</v>
      </c>
      <c r="K249" s="12"/>
      <c r="L249" s="519">
        <f t="shared" si="650"/>
        <v>0</v>
      </c>
      <c r="M249" s="520">
        <f t="shared" si="674"/>
        <v>0</v>
      </c>
      <c r="N249" s="12"/>
      <c r="O249" s="519">
        <f t="shared" si="651"/>
        <v>0</v>
      </c>
      <c r="P249" s="520">
        <f t="shared" si="675"/>
        <v>0</v>
      </c>
      <c r="Q249" s="12"/>
      <c r="R249" s="519">
        <f t="shared" si="652"/>
        <v>0</v>
      </c>
      <c r="S249" s="520">
        <f t="shared" si="676"/>
        <v>0</v>
      </c>
      <c r="T249" s="12"/>
      <c r="U249" s="519">
        <f t="shared" si="653"/>
        <v>0</v>
      </c>
      <c r="V249" s="520">
        <f t="shared" si="677"/>
        <v>0</v>
      </c>
      <c r="W249" s="12"/>
      <c r="X249" s="519">
        <f t="shared" si="654"/>
        <v>0</v>
      </c>
      <c r="Y249" s="520">
        <f t="shared" si="678"/>
        <v>0</v>
      </c>
      <c r="Z249" s="12"/>
      <c r="AA249" s="519">
        <f t="shared" si="655"/>
        <v>0</v>
      </c>
      <c r="AB249" s="520">
        <f t="shared" si="679"/>
        <v>0</v>
      </c>
      <c r="AC249" s="12"/>
      <c r="AD249" s="519">
        <f t="shared" si="656"/>
        <v>0</v>
      </c>
      <c r="AE249" s="520">
        <f t="shared" si="680"/>
        <v>0</v>
      </c>
      <c r="AF249" s="12">
        <f t="shared" si="681"/>
        <v>2</v>
      </c>
      <c r="AG249" s="519">
        <f t="shared" si="657"/>
        <v>1</v>
      </c>
      <c r="AH249" s="520">
        <f t="shared" si="682"/>
        <v>7.14</v>
      </c>
      <c r="AI249" s="12"/>
      <c r="AJ249" s="519">
        <f t="shared" si="658"/>
        <v>0</v>
      </c>
      <c r="AK249" s="520">
        <f t="shared" si="683"/>
        <v>0</v>
      </c>
      <c r="AL249" s="12"/>
      <c r="AM249" s="519">
        <f t="shared" si="659"/>
        <v>0</v>
      </c>
      <c r="AN249" s="520">
        <f t="shared" si="684"/>
        <v>0</v>
      </c>
      <c r="AO249" s="12"/>
      <c r="AP249" s="519">
        <f t="shared" si="660"/>
        <v>0</v>
      </c>
      <c r="AQ249" s="520">
        <f t="shared" si="685"/>
        <v>0</v>
      </c>
      <c r="AR249" s="12"/>
      <c r="AS249" s="519">
        <f t="shared" si="661"/>
        <v>0</v>
      </c>
      <c r="AT249" s="520">
        <f t="shared" si="686"/>
        <v>0</v>
      </c>
      <c r="AU249" s="12"/>
      <c r="AV249" s="519">
        <f t="shared" si="662"/>
        <v>0</v>
      </c>
      <c r="AW249" s="520">
        <f t="shared" si="687"/>
        <v>0</v>
      </c>
      <c r="AX249" s="12"/>
      <c r="AY249" s="519">
        <f t="shared" si="663"/>
        <v>0</v>
      </c>
      <c r="AZ249" s="520">
        <f t="shared" si="688"/>
        <v>0</v>
      </c>
      <c r="BA249" s="12"/>
      <c r="BB249" s="519">
        <f t="shared" si="664"/>
        <v>0</v>
      </c>
      <c r="BC249" s="520">
        <f t="shared" si="689"/>
        <v>0</v>
      </c>
      <c r="BD249" s="12"/>
      <c r="BE249" s="519">
        <f t="shared" si="665"/>
        <v>0</v>
      </c>
      <c r="BF249" s="520">
        <f t="shared" si="690"/>
        <v>0</v>
      </c>
      <c r="BG249" s="12"/>
      <c r="BH249" s="519">
        <f t="shared" si="666"/>
        <v>0</v>
      </c>
      <c r="BI249" s="520">
        <f t="shared" si="691"/>
        <v>0</v>
      </c>
      <c r="BJ249" s="12"/>
      <c r="BK249" s="519">
        <f t="shared" si="667"/>
        <v>0</v>
      </c>
      <c r="BL249" s="520">
        <f t="shared" si="692"/>
        <v>0</v>
      </c>
      <c r="BM249" s="12"/>
      <c r="BN249" s="519">
        <f t="shared" si="668"/>
        <v>0</v>
      </c>
      <c r="BO249" s="520">
        <f t="shared" si="693"/>
        <v>0</v>
      </c>
      <c r="BP249" s="490">
        <f t="shared" si="669"/>
        <v>1</v>
      </c>
      <c r="BQ249" s="534">
        <f t="shared" si="670"/>
        <v>7.14</v>
      </c>
      <c r="BR249" s="542">
        <f t="shared" si="671"/>
        <v>0</v>
      </c>
      <c r="BT249" s="200"/>
    </row>
    <row r="250" spans="1:74" s="198" customFormat="1" ht="12.75" hidden="1" outlineLevel="2" x14ac:dyDescent="0.25">
      <c r="A250" s="53" t="s">
        <v>1118</v>
      </c>
      <c r="B250" s="16">
        <v>1892</v>
      </c>
      <c r="C250" s="36" t="s">
        <v>899</v>
      </c>
      <c r="D250" s="16" t="s">
        <v>24</v>
      </c>
      <c r="E250" s="12">
        <f>'06_M.EEE_C.'!E76</f>
        <v>3</v>
      </c>
      <c r="F250" s="137">
        <v>1.7</v>
      </c>
      <c r="G250" s="544">
        <f t="shared" si="672"/>
        <v>5.0999999999999996</v>
      </c>
      <c r="H250" s="137"/>
      <c r="I250" s="519">
        <f t="shared" si="649"/>
        <v>0</v>
      </c>
      <c r="J250" s="520">
        <f t="shared" si="673"/>
        <v>0</v>
      </c>
      <c r="K250" s="137"/>
      <c r="L250" s="519">
        <f t="shared" si="650"/>
        <v>0</v>
      </c>
      <c r="M250" s="520">
        <f t="shared" si="674"/>
        <v>0</v>
      </c>
      <c r="N250" s="199"/>
      <c r="O250" s="519">
        <f t="shared" si="651"/>
        <v>0</v>
      </c>
      <c r="P250" s="520">
        <f t="shared" si="675"/>
        <v>0</v>
      </c>
      <c r="Q250" s="137"/>
      <c r="R250" s="519">
        <f t="shared" si="652"/>
        <v>0</v>
      </c>
      <c r="S250" s="520">
        <f t="shared" si="676"/>
        <v>0</v>
      </c>
      <c r="T250" s="137"/>
      <c r="U250" s="519">
        <f t="shared" si="653"/>
        <v>0</v>
      </c>
      <c r="V250" s="520">
        <f t="shared" si="677"/>
        <v>0</v>
      </c>
      <c r="W250" s="137"/>
      <c r="X250" s="519">
        <f t="shared" si="654"/>
        <v>0</v>
      </c>
      <c r="Y250" s="520">
        <f t="shared" si="678"/>
        <v>0</v>
      </c>
      <c r="Z250" s="137"/>
      <c r="AA250" s="519">
        <f t="shared" si="655"/>
        <v>0</v>
      </c>
      <c r="AB250" s="520">
        <f t="shared" si="679"/>
        <v>0</v>
      </c>
      <c r="AC250" s="137"/>
      <c r="AD250" s="519">
        <f t="shared" si="656"/>
        <v>0</v>
      </c>
      <c r="AE250" s="520">
        <f t="shared" si="680"/>
        <v>0</v>
      </c>
      <c r="AF250" s="137">
        <f t="shared" si="681"/>
        <v>3</v>
      </c>
      <c r="AG250" s="519">
        <f t="shared" si="657"/>
        <v>1</v>
      </c>
      <c r="AH250" s="520">
        <f t="shared" si="682"/>
        <v>5.0999999999999996</v>
      </c>
      <c r="AI250" s="137"/>
      <c r="AJ250" s="519">
        <f t="shared" si="658"/>
        <v>0</v>
      </c>
      <c r="AK250" s="520">
        <f t="shared" si="683"/>
        <v>0</v>
      </c>
      <c r="AL250" s="137"/>
      <c r="AM250" s="519">
        <f t="shared" si="659"/>
        <v>0</v>
      </c>
      <c r="AN250" s="520">
        <f t="shared" si="684"/>
        <v>0</v>
      </c>
      <c r="AO250" s="137"/>
      <c r="AP250" s="519">
        <f t="shared" si="660"/>
        <v>0</v>
      </c>
      <c r="AQ250" s="520">
        <f t="shared" si="685"/>
        <v>0</v>
      </c>
      <c r="AR250" s="137"/>
      <c r="AS250" s="519">
        <f t="shared" si="661"/>
        <v>0</v>
      </c>
      <c r="AT250" s="520">
        <f t="shared" si="686"/>
        <v>0</v>
      </c>
      <c r="AU250" s="137"/>
      <c r="AV250" s="519">
        <f t="shared" si="662"/>
        <v>0</v>
      </c>
      <c r="AW250" s="520">
        <f t="shared" si="687"/>
        <v>0</v>
      </c>
      <c r="AX250" s="137"/>
      <c r="AY250" s="519">
        <f t="shared" si="663"/>
        <v>0</v>
      </c>
      <c r="AZ250" s="520">
        <f t="shared" si="688"/>
        <v>0</v>
      </c>
      <c r="BA250" s="137"/>
      <c r="BB250" s="519">
        <f t="shared" si="664"/>
        <v>0</v>
      </c>
      <c r="BC250" s="520">
        <f t="shared" si="689"/>
        <v>0</v>
      </c>
      <c r="BD250" s="137"/>
      <c r="BE250" s="519">
        <f t="shared" si="665"/>
        <v>0</v>
      </c>
      <c r="BF250" s="520">
        <f t="shared" si="690"/>
        <v>0</v>
      </c>
      <c r="BG250" s="137"/>
      <c r="BH250" s="519">
        <f t="shared" si="666"/>
        <v>0</v>
      </c>
      <c r="BI250" s="520">
        <f t="shared" si="691"/>
        <v>0</v>
      </c>
      <c r="BJ250" s="137"/>
      <c r="BK250" s="519">
        <f t="shared" si="667"/>
        <v>0</v>
      </c>
      <c r="BL250" s="520">
        <f t="shared" si="692"/>
        <v>0</v>
      </c>
      <c r="BM250" s="137"/>
      <c r="BN250" s="519">
        <f t="shared" si="668"/>
        <v>0</v>
      </c>
      <c r="BO250" s="520">
        <f t="shared" si="693"/>
        <v>0</v>
      </c>
      <c r="BP250" s="490">
        <f t="shared" si="669"/>
        <v>1</v>
      </c>
      <c r="BQ250" s="534">
        <f t="shared" si="670"/>
        <v>5.0999999999999996</v>
      </c>
      <c r="BR250" s="542">
        <f t="shared" si="671"/>
        <v>0</v>
      </c>
      <c r="BT250" s="5"/>
    </row>
    <row r="251" spans="1:74" s="200" customFormat="1" ht="12.75" hidden="1" outlineLevel="2" x14ac:dyDescent="0.25">
      <c r="A251" s="53" t="s">
        <v>1119</v>
      </c>
      <c r="B251" s="18">
        <v>2685</v>
      </c>
      <c r="C251" s="15" t="s">
        <v>900</v>
      </c>
      <c r="D251" s="13" t="s">
        <v>22</v>
      </c>
      <c r="E251" s="12">
        <f>'06_M.EEE_C.'!E77</f>
        <v>10</v>
      </c>
      <c r="F251" s="137">
        <v>3.2</v>
      </c>
      <c r="G251" s="544">
        <f t="shared" si="672"/>
        <v>32</v>
      </c>
      <c r="H251" s="33"/>
      <c r="I251" s="519">
        <f t="shared" si="649"/>
        <v>0</v>
      </c>
      <c r="J251" s="520">
        <f t="shared" si="673"/>
        <v>0</v>
      </c>
      <c r="K251" s="33"/>
      <c r="L251" s="519">
        <f t="shared" si="650"/>
        <v>0</v>
      </c>
      <c r="M251" s="520">
        <f t="shared" si="674"/>
        <v>0</v>
      </c>
      <c r="N251" s="199"/>
      <c r="O251" s="519">
        <f t="shared" si="651"/>
        <v>0</v>
      </c>
      <c r="P251" s="520">
        <f t="shared" si="675"/>
        <v>0</v>
      </c>
      <c r="Q251" s="33"/>
      <c r="R251" s="519">
        <f t="shared" si="652"/>
        <v>0</v>
      </c>
      <c r="S251" s="520">
        <f t="shared" si="676"/>
        <v>0</v>
      </c>
      <c r="T251" s="33"/>
      <c r="U251" s="519">
        <f t="shared" si="653"/>
        <v>0</v>
      </c>
      <c r="V251" s="520">
        <f t="shared" si="677"/>
        <v>0</v>
      </c>
      <c r="W251" s="33"/>
      <c r="X251" s="519">
        <f t="shared" si="654"/>
        <v>0</v>
      </c>
      <c r="Y251" s="520">
        <f t="shared" si="678"/>
        <v>0</v>
      </c>
      <c r="Z251" s="33"/>
      <c r="AA251" s="519">
        <f t="shared" si="655"/>
        <v>0</v>
      </c>
      <c r="AB251" s="520">
        <f t="shared" si="679"/>
        <v>0</v>
      </c>
      <c r="AC251" s="33"/>
      <c r="AD251" s="519">
        <f t="shared" si="656"/>
        <v>0</v>
      </c>
      <c r="AE251" s="520">
        <f t="shared" si="680"/>
        <v>0</v>
      </c>
      <c r="AF251" s="33">
        <f t="shared" si="681"/>
        <v>10</v>
      </c>
      <c r="AG251" s="519">
        <f t="shared" si="657"/>
        <v>1</v>
      </c>
      <c r="AH251" s="520">
        <f t="shared" si="682"/>
        <v>32</v>
      </c>
      <c r="AI251" s="33"/>
      <c r="AJ251" s="519">
        <f t="shared" si="658"/>
        <v>0</v>
      </c>
      <c r="AK251" s="520">
        <f t="shared" si="683"/>
        <v>0</v>
      </c>
      <c r="AL251" s="33"/>
      <c r="AM251" s="519">
        <f t="shared" si="659"/>
        <v>0</v>
      </c>
      <c r="AN251" s="520">
        <f t="shared" si="684"/>
        <v>0</v>
      </c>
      <c r="AO251" s="33"/>
      <c r="AP251" s="519">
        <f t="shared" si="660"/>
        <v>0</v>
      </c>
      <c r="AQ251" s="520">
        <f t="shared" si="685"/>
        <v>0</v>
      </c>
      <c r="AR251" s="33"/>
      <c r="AS251" s="519">
        <f t="shared" si="661"/>
        <v>0</v>
      </c>
      <c r="AT251" s="520">
        <f t="shared" si="686"/>
        <v>0</v>
      </c>
      <c r="AU251" s="33"/>
      <c r="AV251" s="519">
        <f t="shared" si="662"/>
        <v>0</v>
      </c>
      <c r="AW251" s="520">
        <f t="shared" si="687"/>
        <v>0</v>
      </c>
      <c r="AX251" s="33"/>
      <c r="AY251" s="519">
        <f t="shared" si="663"/>
        <v>0</v>
      </c>
      <c r="AZ251" s="520">
        <f t="shared" si="688"/>
        <v>0</v>
      </c>
      <c r="BA251" s="33"/>
      <c r="BB251" s="519">
        <f t="shared" si="664"/>
        <v>0</v>
      </c>
      <c r="BC251" s="520">
        <f t="shared" si="689"/>
        <v>0</v>
      </c>
      <c r="BD251" s="33"/>
      <c r="BE251" s="519">
        <f t="shared" si="665"/>
        <v>0</v>
      </c>
      <c r="BF251" s="520">
        <f t="shared" si="690"/>
        <v>0</v>
      </c>
      <c r="BG251" s="33"/>
      <c r="BH251" s="519">
        <f t="shared" si="666"/>
        <v>0</v>
      </c>
      <c r="BI251" s="520">
        <f t="shared" si="691"/>
        <v>0</v>
      </c>
      <c r="BJ251" s="33"/>
      <c r="BK251" s="519">
        <f t="shared" si="667"/>
        <v>0</v>
      </c>
      <c r="BL251" s="520">
        <f t="shared" si="692"/>
        <v>0</v>
      </c>
      <c r="BM251" s="33"/>
      <c r="BN251" s="519">
        <f t="shared" si="668"/>
        <v>0</v>
      </c>
      <c r="BO251" s="520">
        <f t="shared" si="693"/>
        <v>0</v>
      </c>
      <c r="BP251" s="490">
        <f t="shared" si="669"/>
        <v>1</v>
      </c>
      <c r="BQ251" s="534">
        <f t="shared" si="670"/>
        <v>32</v>
      </c>
      <c r="BR251" s="542">
        <f t="shared" si="671"/>
        <v>0</v>
      </c>
    </row>
    <row r="252" spans="1:74" s="198" customFormat="1" ht="76.5" hidden="1" outlineLevel="2" x14ac:dyDescent="0.25">
      <c r="A252" s="53" t="s">
        <v>1120</v>
      </c>
      <c r="B252" s="19" t="s">
        <v>314</v>
      </c>
      <c r="C252" s="15" t="s">
        <v>296</v>
      </c>
      <c r="D252" s="19" t="s">
        <v>83</v>
      </c>
      <c r="E252" s="12">
        <f>'06_M.EEE_C.'!E78</f>
        <v>1</v>
      </c>
      <c r="F252" s="130">
        <v>2081.36</v>
      </c>
      <c r="G252" s="544">
        <f t="shared" si="672"/>
        <v>2081.36</v>
      </c>
      <c r="H252" s="12"/>
      <c r="I252" s="519">
        <f t="shared" si="649"/>
        <v>0</v>
      </c>
      <c r="J252" s="520">
        <f t="shared" si="673"/>
        <v>0</v>
      </c>
      <c r="K252" s="12">
        <f>M250</f>
        <v>0</v>
      </c>
      <c r="L252" s="519">
        <f t="shared" si="650"/>
        <v>0</v>
      </c>
      <c r="M252" s="520">
        <f t="shared" si="674"/>
        <v>0</v>
      </c>
      <c r="N252" s="12">
        <f>P250</f>
        <v>0</v>
      </c>
      <c r="O252" s="519">
        <f t="shared" si="651"/>
        <v>0</v>
      </c>
      <c r="P252" s="520">
        <f t="shared" si="675"/>
        <v>0</v>
      </c>
      <c r="Q252" s="12">
        <f>S250</f>
        <v>0</v>
      </c>
      <c r="R252" s="519">
        <f t="shared" si="652"/>
        <v>0</v>
      </c>
      <c r="S252" s="520">
        <f t="shared" si="676"/>
        <v>0</v>
      </c>
      <c r="T252" s="12">
        <f>V250</f>
        <v>0</v>
      </c>
      <c r="U252" s="519">
        <f t="shared" si="653"/>
        <v>0</v>
      </c>
      <c r="V252" s="520">
        <f t="shared" si="677"/>
        <v>0</v>
      </c>
      <c r="W252" s="12"/>
      <c r="X252" s="519">
        <f t="shared" si="654"/>
        <v>0</v>
      </c>
      <c r="Y252" s="520">
        <f t="shared" si="678"/>
        <v>0</v>
      </c>
      <c r="Z252" s="12"/>
      <c r="AA252" s="519">
        <f t="shared" si="655"/>
        <v>0</v>
      </c>
      <c r="AB252" s="520">
        <f t="shared" si="679"/>
        <v>0</v>
      </c>
      <c r="AC252" s="12"/>
      <c r="AD252" s="519">
        <f t="shared" si="656"/>
        <v>0</v>
      </c>
      <c r="AE252" s="520">
        <f t="shared" si="680"/>
        <v>0</v>
      </c>
      <c r="AF252" s="12">
        <f t="shared" si="681"/>
        <v>1</v>
      </c>
      <c r="AG252" s="519">
        <f t="shared" si="657"/>
        <v>1</v>
      </c>
      <c r="AH252" s="520">
        <f t="shared" si="682"/>
        <v>2081.36</v>
      </c>
      <c r="AI252" s="12"/>
      <c r="AJ252" s="519">
        <f t="shared" si="658"/>
        <v>0</v>
      </c>
      <c r="AK252" s="520">
        <f t="shared" si="683"/>
        <v>0</v>
      </c>
      <c r="AL252" s="12"/>
      <c r="AM252" s="519">
        <f t="shared" si="659"/>
        <v>0</v>
      </c>
      <c r="AN252" s="520">
        <f t="shared" si="684"/>
        <v>0</v>
      </c>
      <c r="AO252" s="12"/>
      <c r="AP252" s="519">
        <f t="shared" si="660"/>
        <v>0</v>
      </c>
      <c r="AQ252" s="520">
        <f t="shared" si="685"/>
        <v>0</v>
      </c>
      <c r="AR252" s="12"/>
      <c r="AS252" s="519">
        <f t="shared" si="661"/>
        <v>0</v>
      </c>
      <c r="AT252" s="520">
        <f t="shared" si="686"/>
        <v>0</v>
      </c>
      <c r="AU252" s="12"/>
      <c r="AV252" s="519">
        <f t="shared" si="662"/>
        <v>0</v>
      </c>
      <c r="AW252" s="520">
        <f t="shared" si="687"/>
        <v>0</v>
      </c>
      <c r="AX252" s="12"/>
      <c r="AY252" s="519">
        <f t="shared" si="663"/>
        <v>0</v>
      </c>
      <c r="AZ252" s="520">
        <f t="shared" si="688"/>
        <v>0</v>
      </c>
      <c r="BA252" s="12"/>
      <c r="BB252" s="519">
        <f t="shared" si="664"/>
        <v>0</v>
      </c>
      <c r="BC252" s="520">
        <f t="shared" si="689"/>
        <v>0</v>
      </c>
      <c r="BD252" s="12"/>
      <c r="BE252" s="519">
        <f t="shared" si="665"/>
        <v>0</v>
      </c>
      <c r="BF252" s="520">
        <f t="shared" si="690"/>
        <v>0</v>
      </c>
      <c r="BG252" s="12">
        <f>BI250</f>
        <v>0</v>
      </c>
      <c r="BH252" s="519">
        <f t="shared" si="666"/>
        <v>0</v>
      </c>
      <c r="BI252" s="520">
        <f t="shared" si="691"/>
        <v>0</v>
      </c>
      <c r="BJ252" s="12">
        <f>BL250</f>
        <v>0</v>
      </c>
      <c r="BK252" s="519">
        <f t="shared" si="667"/>
        <v>0</v>
      </c>
      <c r="BL252" s="520">
        <f t="shared" si="692"/>
        <v>0</v>
      </c>
      <c r="BM252" s="12">
        <f>BO250</f>
        <v>0</v>
      </c>
      <c r="BN252" s="519">
        <f t="shared" si="668"/>
        <v>0</v>
      </c>
      <c r="BO252" s="520">
        <f t="shared" si="693"/>
        <v>0</v>
      </c>
      <c r="BP252" s="490">
        <f t="shared" si="669"/>
        <v>1</v>
      </c>
      <c r="BQ252" s="534">
        <f t="shared" si="670"/>
        <v>2081.36</v>
      </c>
      <c r="BR252" s="542">
        <f t="shared" si="671"/>
        <v>0</v>
      </c>
      <c r="BT252" s="5"/>
    </row>
    <row r="253" spans="1:74" s="3" customFormat="1" ht="12.75" collapsed="1" x14ac:dyDescent="0.25">
      <c r="A253" s="55"/>
      <c r="B253" s="19"/>
      <c r="C253" s="15"/>
      <c r="D253" s="30"/>
      <c r="E253" s="33"/>
      <c r="F253" s="141"/>
      <c r="G253" s="550"/>
      <c r="H253" s="137"/>
      <c r="I253" s="519"/>
      <c r="J253" s="536"/>
      <c r="K253" s="137"/>
      <c r="L253" s="519"/>
      <c r="M253" s="536"/>
      <c r="N253" s="199"/>
      <c r="O253" s="519"/>
      <c r="P253" s="525"/>
      <c r="Q253" s="137"/>
      <c r="R253" s="519"/>
      <c r="S253" s="536"/>
      <c r="T253" s="137"/>
      <c r="U253" s="519"/>
      <c r="V253" s="536"/>
      <c r="W253" s="137"/>
      <c r="X253" s="519"/>
      <c r="Y253" s="536"/>
      <c r="Z253" s="137"/>
      <c r="AA253" s="519"/>
      <c r="AB253" s="536"/>
      <c r="AC253" s="137"/>
      <c r="AD253" s="519"/>
      <c r="AE253" s="536"/>
      <c r="AF253" s="137"/>
      <c r="AG253" s="519"/>
      <c r="AH253" s="536"/>
      <c r="AI253" s="137"/>
      <c r="AJ253" s="519"/>
      <c r="AK253" s="536"/>
      <c r="AL253" s="137"/>
      <c r="AM253" s="519"/>
      <c r="AN253" s="536"/>
      <c r="AO253" s="137"/>
      <c r="AP253" s="519"/>
      <c r="AQ253" s="536"/>
      <c r="AR253" s="137"/>
      <c r="AS253" s="519"/>
      <c r="AT253" s="536"/>
      <c r="AU253" s="137"/>
      <c r="AV253" s="519"/>
      <c r="AW253" s="536"/>
      <c r="AX253" s="137"/>
      <c r="AY253" s="519"/>
      <c r="AZ253" s="536"/>
      <c r="BA253" s="137"/>
      <c r="BB253" s="519"/>
      <c r="BC253" s="536"/>
      <c r="BD253" s="137"/>
      <c r="BE253" s="519"/>
      <c r="BF253" s="536"/>
      <c r="BG253" s="137"/>
      <c r="BH253" s="519"/>
      <c r="BI253" s="536"/>
      <c r="BJ253" s="137"/>
      <c r="BK253" s="519"/>
      <c r="BL253" s="536"/>
      <c r="BM253" s="137"/>
      <c r="BN253" s="519"/>
      <c r="BO253" s="536"/>
      <c r="BP253" s="490"/>
      <c r="BQ253" s="534"/>
      <c r="BR253" s="542"/>
      <c r="BT253" s="5"/>
    </row>
    <row r="254" spans="1:74" x14ac:dyDescent="0.25">
      <c r="A254" s="576" t="s">
        <v>90</v>
      </c>
      <c r="B254" s="577"/>
      <c r="C254" s="578" t="s">
        <v>1013</v>
      </c>
      <c r="D254" s="587"/>
      <c r="E254" s="588"/>
      <c r="F254" s="589"/>
      <c r="G254" s="581">
        <f>SUBTOTAL(9,G255:G436)</f>
        <v>2684844.6900000023</v>
      </c>
      <c r="H254" s="581"/>
      <c r="I254" s="590">
        <f>ROUND(J254/$G254,6)</f>
        <v>0</v>
      </c>
      <c r="J254" s="581">
        <f>SUBTOTAL(9,J255:J436)</f>
        <v>0</v>
      </c>
      <c r="K254" s="581"/>
      <c r="L254" s="590">
        <f>ROUND(M254/$G254,6)</f>
        <v>0</v>
      </c>
      <c r="M254" s="581">
        <f>SUBTOTAL(9,M255:M436)</f>
        <v>0</v>
      </c>
      <c r="N254" s="581"/>
      <c r="O254" s="590">
        <f>ROUND(P254/$G254,6)</f>
        <v>0</v>
      </c>
      <c r="P254" s="581">
        <f>SUBTOTAL(9,P255:P436)</f>
        <v>0</v>
      </c>
      <c r="Q254" s="581"/>
      <c r="R254" s="590">
        <f>ROUND(S254/$G254,6)</f>
        <v>1.6171999999999999E-2</v>
      </c>
      <c r="S254" s="581">
        <f>SUBTOTAL(9,S255:S436)</f>
        <v>43420.5</v>
      </c>
      <c r="T254" s="581"/>
      <c r="U254" s="590">
        <f>ROUND(V254/$G254,6)</f>
        <v>0.18110899999999999</v>
      </c>
      <c r="V254" s="581">
        <f>SUBTOTAL(9,V255:V436)</f>
        <v>486249.79</v>
      </c>
      <c r="W254" s="581" t="e">
        <f>#REF!*$E254</f>
        <v>#REF!</v>
      </c>
      <c r="X254" s="590">
        <f>ROUND(Y254/$G254,6)</f>
        <v>0.18110899999999999</v>
      </c>
      <c r="Y254" s="581">
        <f>SUBTOTAL(9,Y255:Y436)</f>
        <v>486249.79</v>
      </c>
      <c r="Z254" s="581" t="e">
        <f>#REF!*$E254</f>
        <v>#REF!</v>
      </c>
      <c r="AA254" s="590">
        <f>ROUND(AB254/$G254,6)</f>
        <v>0.18110899999999999</v>
      </c>
      <c r="AB254" s="581">
        <f>SUBTOTAL(9,AB255:AB436)</f>
        <v>486249.79</v>
      </c>
      <c r="AC254" s="581" t="e">
        <f>#REF!*$E254</f>
        <v>#REF!</v>
      </c>
      <c r="AD254" s="590">
        <f>ROUND(AE254/$G254,6)</f>
        <v>0.103821</v>
      </c>
      <c r="AE254" s="581">
        <f>SUBTOTAL(9,AE255:AE436)</f>
        <v>278743.24</v>
      </c>
      <c r="AF254" s="581" t="e">
        <f>#REF!*$E254</f>
        <v>#REF!</v>
      </c>
      <c r="AG254" s="590">
        <f>ROUND(AH254/$G254,6)</f>
        <v>0.103821</v>
      </c>
      <c r="AH254" s="581">
        <f>SUBTOTAL(9,AH255:AH436)</f>
        <v>278743.24</v>
      </c>
      <c r="AI254" s="581"/>
      <c r="AJ254" s="590">
        <f>ROUND(AK254/$G254,6)</f>
        <v>0.113305</v>
      </c>
      <c r="AK254" s="581">
        <f>SUBTOTAL(9,AK255:AK436)</f>
        <v>304207.46999999991</v>
      </c>
      <c r="AL254" s="581"/>
      <c r="AM254" s="590">
        <f>ROUND(AN254/$G254,6)</f>
        <v>6.4508999999999997E-2</v>
      </c>
      <c r="AN254" s="581">
        <f>SUBTOTAL(9,AN255:AN436)</f>
        <v>173197.7</v>
      </c>
      <c r="AO254" s="581"/>
      <c r="AP254" s="590">
        <f>ROUND(AQ254/$G254,6)</f>
        <v>5.4786000000000001E-2</v>
      </c>
      <c r="AQ254" s="581">
        <f>SUBTOTAL(9,AQ255:AQ436)</f>
        <v>147091.18999999994</v>
      </c>
      <c r="AR254" s="581"/>
      <c r="AS254" s="590">
        <f>ROUND(AT254/$G254,6)</f>
        <v>2.5799999999999998E-4</v>
      </c>
      <c r="AT254" s="581">
        <f>SUBTOTAL(9,AT255:AT436)</f>
        <v>691.97</v>
      </c>
      <c r="AU254" s="581"/>
      <c r="AV254" s="590">
        <f>ROUND(AW254/$G254,6)</f>
        <v>0</v>
      </c>
      <c r="AW254" s="581">
        <f>SUBTOTAL(9,AW255:AW436)</f>
        <v>0</v>
      </c>
      <c r="AX254" s="581"/>
      <c r="AY254" s="590">
        <f>ROUND(AZ254/$G254,6)</f>
        <v>0</v>
      </c>
      <c r="AZ254" s="581">
        <f>SUBTOTAL(9,AZ255:AZ436)</f>
        <v>0</v>
      </c>
      <c r="BA254" s="581"/>
      <c r="BB254" s="590">
        <f>ROUND(BC254/$G254,6)</f>
        <v>0</v>
      </c>
      <c r="BC254" s="581">
        <f>SUBTOTAL(9,BC255:BC436)</f>
        <v>0</v>
      </c>
      <c r="BD254" s="581"/>
      <c r="BE254" s="590">
        <f>ROUND(BF254/$G254,6)</f>
        <v>0</v>
      </c>
      <c r="BF254" s="581">
        <f>SUBTOTAL(9,BF255:BF436)</f>
        <v>0</v>
      </c>
      <c r="BG254" s="581"/>
      <c r="BH254" s="590">
        <f>ROUND(BI254/$G254,6)</f>
        <v>0</v>
      </c>
      <c r="BI254" s="581">
        <f>SUBTOTAL(9,BI255:BI436)</f>
        <v>0</v>
      </c>
      <c r="BJ254" s="581"/>
      <c r="BK254" s="590">
        <f>ROUND(BL254/$G254,6)</f>
        <v>0</v>
      </c>
      <c r="BL254" s="581">
        <f>SUBTOTAL(9,BL255:BL436)</f>
        <v>0</v>
      </c>
      <c r="BM254" s="581"/>
      <c r="BN254" s="590">
        <f>ROUND(BO254/$G254,6)</f>
        <v>0</v>
      </c>
      <c r="BO254" s="581">
        <f>SUBTOTAL(9,BO255:BO436)</f>
        <v>0</v>
      </c>
      <c r="BP254" s="582">
        <f>ROUND(BQ254/G254,4)</f>
        <v>1</v>
      </c>
      <c r="BQ254" s="580">
        <f>ROUND(SUMIF(H$10:BO$10,"FINANCEIRO",H254:BO254),2)</f>
        <v>2684844.68</v>
      </c>
      <c r="BR254" s="579">
        <f>BQ254-G254</f>
        <v>-1.0000002104789019E-2</v>
      </c>
      <c r="BT254" s="5"/>
      <c r="BU254" s="5"/>
      <c r="BV254" s="5"/>
    </row>
    <row r="255" spans="1:74" hidden="1" outlineLevel="1" x14ac:dyDescent="0.25">
      <c r="A255" s="494"/>
      <c r="B255" s="427"/>
      <c r="C255" s="426"/>
      <c r="D255" s="427"/>
      <c r="E255" s="551"/>
      <c r="F255" s="551"/>
      <c r="G255" s="551"/>
      <c r="H255" s="137"/>
      <c r="I255" s="519"/>
      <c r="J255" s="552"/>
      <c r="K255" s="137"/>
      <c r="L255" s="519"/>
      <c r="M255" s="552"/>
      <c r="N255" s="199"/>
      <c r="O255" s="519"/>
      <c r="P255" s="553"/>
      <c r="Q255" s="137"/>
      <c r="R255" s="519"/>
      <c r="S255" s="552"/>
      <c r="T255" s="137"/>
      <c r="U255" s="519"/>
      <c r="V255" s="552"/>
      <c r="W255" s="137"/>
      <c r="X255" s="519"/>
      <c r="Y255" s="552"/>
      <c r="Z255" s="137"/>
      <c r="AA255" s="519"/>
      <c r="AB255" s="552"/>
      <c r="AC255" s="137"/>
      <c r="AD255" s="519"/>
      <c r="AE255" s="552"/>
      <c r="AF255" s="137"/>
      <c r="AG255" s="519"/>
      <c r="AH255" s="552"/>
      <c r="AI255" s="137"/>
      <c r="AJ255" s="519"/>
      <c r="AK255" s="552"/>
      <c r="AL255" s="137"/>
      <c r="AM255" s="519"/>
      <c r="AN255" s="552"/>
      <c r="AO255" s="137"/>
      <c r="AP255" s="519"/>
      <c r="AQ255" s="552"/>
      <c r="AR255" s="137"/>
      <c r="AS255" s="519"/>
      <c r="AT255" s="552"/>
      <c r="AU255" s="137"/>
      <c r="AV255" s="519"/>
      <c r="AW255" s="552"/>
      <c r="AX255" s="137"/>
      <c r="AY255" s="519"/>
      <c r="AZ255" s="552"/>
      <c r="BA255" s="137"/>
      <c r="BB255" s="519"/>
      <c r="BC255" s="552"/>
      <c r="BD255" s="137"/>
      <c r="BE255" s="519"/>
      <c r="BF255" s="552"/>
      <c r="BG255" s="137"/>
      <c r="BH255" s="519"/>
      <c r="BI255" s="552"/>
      <c r="BJ255" s="137"/>
      <c r="BK255" s="519"/>
      <c r="BL255" s="552"/>
      <c r="BM255" s="137"/>
      <c r="BN255" s="519"/>
      <c r="BO255" s="552"/>
      <c r="BP255" s="490"/>
      <c r="BQ255" s="534"/>
      <c r="BR255" s="542"/>
      <c r="BT255" s="5"/>
      <c r="BU255" s="5"/>
      <c r="BV255" s="5"/>
    </row>
    <row r="256" spans="1:74" s="3" customFormat="1" ht="12.75" hidden="1" outlineLevel="1" x14ac:dyDescent="0.25">
      <c r="A256" s="576" t="s">
        <v>1121</v>
      </c>
      <c r="B256" s="577"/>
      <c r="C256" s="578" t="s">
        <v>56</v>
      </c>
      <c r="D256" s="587"/>
      <c r="E256" s="588"/>
      <c r="F256" s="589"/>
      <c r="G256" s="581">
        <f>SUBTOTAL(9,G257:G261)</f>
        <v>43796.34</v>
      </c>
      <c r="H256" s="581"/>
      <c r="I256" s="590">
        <f t="shared" ref="I256:I261" si="696">ROUND(J256/$G256,6)</f>
        <v>0</v>
      </c>
      <c r="J256" s="581">
        <f>SUBTOTAL(9,J257:J261)</f>
        <v>0</v>
      </c>
      <c r="K256" s="581"/>
      <c r="L256" s="590">
        <f t="shared" ref="L256:L261" si="697">ROUND(M256/$G256,6)</f>
        <v>0</v>
      </c>
      <c r="M256" s="581">
        <f>SUBTOTAL(9,M257:M261)</f>
        <v>0</v>
      </c>
      <c r="N256" s="581"/>
      <c r="O256" s="590">
        <f t="shared" ref="O256:O261" si="698">ROUND(P256/$G256,6)</f>
        <v>0</v>
      </c>
      <c r="P256" s="581">
        <f>SUBTOTAL(9,P257:P261)</f>
        <v>0</v>
      </c>
      <c r="Q256" s="581"/>
      <c r="R256" s="590">
        <f t="shared" ref="R256:R261" si="699">ROUND(S256/$G256,6)</f>
        <v>0.99141800000000002</v>
      </c>
      <c r="S256" s="581">
        <f>SUBTOTAL(9,S257:S261)</f>
        <v>43420.5</v>
      </c>
      <c r="T256" s="581"/>
      <c r="U256" s="590">
        <f t="shared" ref="U256:U261" si="700">ROUND(V256/$G256,6)</f>
        <v>0</v>
      </c>
      <c r="V256" s="581">
        <f>SUBTOTAL(9,V257:V261)</f>
        <v>0</v>
      </c>
      <c r="W256" s="581"/>
      <c r="X256" s="590">
        <f t="shared" ref="X256:X261" si="701">ROUND(Y256/$G256,6)</f>
        <v>0</v>
      </c>
      <c r="Y256" s="581">
        <f>SUBTOTAL(9,Y257:Y261)</f>
        <v>0</v>
      </c>
      <c r="Z256" s="581"/>
      <c r="AA256" s="590">
        <f t="shared" ref="AA256:AA261" si="702">ROUND(AB256/$G256,6)</f>
        <v>0</v>
      </c>
      <c r="AB256" s="581">
        <f>SUBTOTAL(9,AB257:AB261)</f>
        <v>0</v>
      </c>
      <c r="AC256" s="581"/>
      <c r="AD256" s="590">
        <f t="shared" ref="AD256:AD261" si="703">ROUND(AE256/$G256,6)</f>
        <v>0</v>
      </c>
      <c r="AE256" s="581">
        <f>SUBTOTAL(9,AE257:AE261)</f>
        <v>0</v>
      </c>
      <c r="AF256" s="581"/>
      <c r="AG256" s="590">
        <f t="shared" ref="AG256:AG261" si="704">ROUND(AH256/$G256,6)</f>
        <v>0</v>
      </c>
      <c r="AH256" s="581">
        <f>SUBTOTAL(9,AH257:AH261)</f>
        <v>0</v>
      </c>
      <c r="AI256" s="581"/>
      <c r="AJ256" s="590">
        <f t="shared" ref="AJ256:AJ261" si="705">ROUND(AK256/$G256,6)</f>
        <v>0</v>
      </c>
      <c r="AK256" s="581">
        <f>SUBTOTAL(9,AK257:AK261)</f>
        <v>0</v>
      </c>
      <c r="AL256" s="581"/>
      <c r="AM256" s="590">
        <f t="shared" ref="AM256:AM261" si="706">ROUND(AN256/$G256,6)</f>
        <v>8.5819999999999994E-3</v>
      </c>
      <c r="AN256" s="581">
        <f>SUBTOTAL(9,AN257:AN261)</f>
        <v>375.84</v>
      </c>
      <c r="AO256" s="581"/>
      <c r="AP256" s="590">
        <f t="shared" ref="AP256:AP261" si="707">ROUND(AQ256/$G256,6)</f>
        <v>0</v>
      </c>
      <c r="AQ256" s="581">
        <f>SUBTOTAL(9,AQ257:AQ261)</f>
        <v>0</v>
      </c>
      <c r="AR256" s="581"/>
      <c r="AS256" s="590">
        <f t="shared" ref="AS256:AS261" si="708">ROUND(AT256/$G256,6)</f>
        <v>0</v>
      </c>
      <c r="AT256" s="581">
        <f>SUBTOTAL(9,AT257:AT261)</f>
        <v>0</v>
      </c>
      <c r="AU256" s="581"/>
      <c r="AV256" s="590">
        <f t="shared" ref="AV256:AV261" si="709">ROUND(AW256/$G256,6)</f>
        <v>0</v>
      </c>
      <c r="AW256" s="581">
        <f>SUBTOTAL(9,AW257:AW261)</f>
        <v>0</v>
      </c>
      <c r="AX256" s="581"/>
      <c r="AY256" s="590">
        <f t="shared" ref="AY256:AY261" si="710">ROUND(AZ256/$G256,6)</f>
        <v>0</v>
      </c>
      <c r="AZ256" s="581">
        <f>SUBTOTAL(9,AZ257:AZ261)</f>
        <v>0</v>
      </c>
      <c r="BA256" s="581"/>
      <c r="BB256" s="590">
        <f t="shared" ref="BB256:BB261" si="711">ROUND(BC256/$G256,6)</f>
        <v>0</v>
      </c>
      <c r="BC256" s="581">
        <f>SUBTOTAL(9,BC257:BC261)</f>
        <v>0</v>
      </c>
      <c r="BD256" s="581"/>
      <c r="BE256" s="590">
        <f t="shared" ref="BE256:BE261" si="712">ROUND(BF256/$G256,6)</f>
        <v>0</v>
      </c>
      <c r="BF256" s="581">
        <f>SUBTOTAL(9,BF257:BF261)</f>
        <v>0</v>
      </c>
      <c r="BG256" s="581"/>
      <c r="BH256" s="590">
        <f t="shared" ref="BH256:BH261" si="713">ROUND(BI256/$G256,6)</f>
        <v>0</v>
      </c>
      <c r="BI256" s="581">
        <f>SUBTOTAL(9,BI257:BI261)</f>
        <v>0</v>
      </c>
      <c r="BJ256" s="581"/>
      <c r="BK256" s="590">
        <f t="shared" ref="BK256:BK261" si="714">ROUND(BL256/$G256,6)</f>
        <v>0</v>
      </c>
      <c r="BL256" s="581">
        <f>SUBTOTAL(9,BL257:BL261)</f>
        <v>0</v>
      </c>
      <c r="BM256" s="581"/>
      <c r="BN256" s="590">
        <f t="shared" ref="BN256:BN261" si="715">ROUND(BO256/$G256,6)</f>
        <v>0</v>
      </c>
      <c r="BO256" s="581">
        <f>SUBTOTAL(9,BO257:BO261)</f>
        <v>0</v>
      </c>
      <c r="BP256" s="582">
        <f t="shared" ref="BP256:BP261" si="716">ROUND(BQ256/G256,4)</f>
        <v>1</v>
      </c>
      <c r="BQ256" s="580">
        <f t="shared" ref="BQ256:BQ261" si="717">ROUND(SUMIF(H$10:BO$10,"FINANCEIRO",H256:BO256),2)</f>
        <v>43796.34</v>
      </c>
      <c r="BR256" s="579">
        <f t="shared" ref="BR256:BR261" si="718">BQ256-G256</f>
        <v>0</v>
      </c>
      <c r="BT256" s="5"/>
    </row>
    <row r="257" spans="1:74" s="3" customFormat="1" ht="25.5" hidden="1" outlineLevel="2" x14ac:dyDescent="0.25">
      <c r="A257" s="56" t="s">
        <v>1122</v>
      </c>
      <c r="B257" s="209" t="s">
        <v>982</v>
      </c>
      <c r="C257" s="72" t="s">
        <v>156</v>
      </c>
      <c r="D257" s="69" t="s">
        <v>5</v>
      </c>
      <c r="E257" s="12">
        <f>'04_S.ETE_C.'!E12</f>
        <v>35641</v>
      </c>
      <c r="F257" s="461">
        <v>0.43</v>
      </c>
      <c r="G257" s="544">
        <f>ROUND($F257*E257,2)</f>
        <v>15325.63</v>
      </c>
      <c r="H257" s="137"/>
      <c r="I257" s="519">
        <f t="shared" si="696"/>
        <v>0</v>
      </c>
      <c r="J257" s="520">
        <f>ROUND($F257*H257,2)</f>
        <v>0</v>
      </c>
      <c r="K257" s="137"/>
      <c r="L257" s="519">
        <f t="shared" si="697"/>
        <v>0</v>
      </c>
      <c r="M257" s="520">
        <f>ROUND($F257*K257,2)</f>
        <v>0</v>
      </c>
      <c r="N257" s="199"/>
      <c r="O257" s="519">
        <f t="shared" si="698"/>
        <v>0</v>
      </c>
      <c r="P257" s="520">
        <f>ROUND($F257*N257,2)</f>
        <v>0</v>
      </c>
      <c r="Q257" s="137">
        <f>$E257</f>
        <v>35641</v>
      </c>
      <c r="R257" s="519">
        <f t="shared" si="699"/>
        <v>1</v>
      </c>
      <c r="S257" s="520">
        <f>ROUND($F257*Q257,2)</f>
        <v>15325.63</v>
      </c>
      <c r="T257" s="137"/>
      <c r="U257" s="519">
        <f t="shared" si="700"/>
        <v>0</v>
      </c>
      <c r="V257" s="520">
        <f>ROUND($F257*T257,2)</f>
        <v>0</v>
      </c>
      <c r="W257" s="137"/>
      <c r="X257" s="519">
        <f t="shared" si="701"/>
        <v>0</v>
      </c>
      <c r="Y257" s="520">
        <f>ROUND($F257*W257,2)</f>
        <v>0</v>
      </c>
      <c r="Z257" s="137"/>
      <c r="AA257" s="519">
        <f t="shared" si="702"/>
        <v>0</v>
      </c>
      <c r="AB257" s="520">
        <f>ROUND($F257*Z257,2)</f>
        <v>0</v>
      </c>
      <c r="AC257" s="137"/>
      <c r="AD257" s="519">
        <f t="shared" si="703"/>
        <v>0</v>
      </c>
      <c r="AE257" s="520">
        <f>ROUND($F257*AC257,2)</f>
        <v>0</v>
      </c>
      <c r="AF257" s="137"/>
      <c r="AG257" s="519">
        <f t="shared" si="704"/>
        <v>0</v>
      </c>
      <c r="AH257" s="520">
        <f>ROUND($F257*AF257,2)</f>
        <v>0</v>
      </c>
      <c r="AI257" s="137"/>
      <c r="AJ257" s="519">
        <f t="shared" si="705"/>
        <v>0</v>
      </c>
      <c r="AK257" s="520">
        <f>ROUND($F257*AI257,2)</f>
        <v>0</v>
      </c>
      <c r="AL257" s="137"/>
      <c r="AM257" s="519">
        <f t="shared" si="706"/>
        <v>0</v>
      </c>
      <c r="AN257" s="520">
        <f>ROUND($F257*AL257,2)</f>
        <v>0</v>
      </c>
      <c r="AO257" s="137"/>
      <c r="AP257" s="519">
        <f t="shared" si="707"/>
        <v>0</v>
      </c>
      <c r="AQ257" s="520">
        <f>ROUND($F257*AO257,2)</f>
        <v>0</v>
      </c>
      <c r="AR257" s="137"/>
      <c r="AS257" s="519">
        <f t="shared" si="708"/>
        <v>0</v>
      </c>
      <c r="AT257" s="520">
        <f>ROUND($F257*AR257,2)</f>
        <v>0</v>
      </c>
      <c r="AU257" s="137"/>
      <c r="AV257" s="519">
        <f t="shared" si="709"/>
        <v>0</v>
      </c>
      <c r="AW257" s="520">
        <f>ROUND($F257*AU257,2)</f>
        <v>0</v>
      </c>
      <c r="AX257" s="137"/>
      <c r="AY257" s="519">
        <f t="shared" si="710"/>
        <v>0</v>
      </c>
      <c r="AZ257" s="520">
        <f>ROUND($F257*AX257,2)</f>
        <v>0</v>
      </c>
      <c r="BA257" s="137"/>
      <c r="BB257" s="519">
        <f t="shared" si="711"/>
        <v>0</v>
      </c>
      <c r="BC257" s="520">
        <f>ROUND($F257*BA257,2)</f>
        <v>0</v>
      </c>
      <c r="BD257" s="137"/>
      <c r="BE257" s="519">
        <f t="shared" si="712"/>
        <v>0</v>
      </c>
      <c r="BF257" s="520">
        <f>ROUND($F257*BD257,2)</f>
        <v>0</v>
      </c>
      <c r="BG257" s="137"/>
      <c r="BH257" s="519">
        <f t="shared" si="713"/>
        <v>0</v>
      </c>
      <c r="BI257" s="520">
        <f>ROUND($F257*BG257,2)</f>
        <v>0</v>
      </c>
      <c r="BJ257" s="137"/>
      <c r="BK257" s="519">
        <f t="shared" si="714"/>
        <v>0</v>
      </c>
      <c r="BL257" s="520">
        <f>ROUND($F257*BJ257,2)</f>
        <v>0</v>
      </c>
      <c r="BM257" s="137"/>
      <c r="BN257" s="519">
        <f t="shared" si="715"/>
        <v>0</v>
      </c>
      <c r="BO257" s="520">
        <f>ROUND($F257*BM257,2)</f>
        <v>0</v>
      </c>
      <c r="BP257" s="490">
        <f t="shared" si="716"/>
        <v>1</v>
      </c>
      <c r="BQ257" s="534">
        <f t="shared" si="717"/>
        <v>15325.63</v>
      </c>
      <c r="BR257" s="542">
        <f t="shared" si="718"/>
        <v>0</v>
      </c>
      <c r="BT257" s="5"/>
    </row>
    <row r="258" spans="1:74" s="3" customFormat="1" ht="25.5" hidden="1" outlineLevel="2" x14ac:dyDescent="0.25">
      <c r="A258" s="56" t="s">
        <v>1123</v>
      </c>
      <c r="B258" s="209" t="s">
        <v>245</v>
      </c>
      <c r="C258" s="72" t="s">
        <v>254</v>
      </c>
      <c r="D258" s="69" t="s">
        <v>5</v>
      </c>
      <c r="E258" s="12">
        <f>'04_S.ETE_C.'!E13</f>
        <v>384.27</v>
      </c>
      <c r="F258" s="461">
        <v>2.0299999999999998</v>
      </c>
      <c r="G258" s="544">
        <f>ROUND($F258*E258,2)</f>
        <v>780.07</v>
      </c>
      <c r="H258" s="137"/>
      <c r="I258" s="519">
        <f t="shared" si="696"/>
        <v>0</v>
      </c>
      <c r="J258" s="520">
        <f>ROUND($F258*H258,2)</f>
        <v>0</v>
      </c>
      <c r="K258" s="137"/>
      <c r="L258" s="519">
        <f t="shared" si="697"/>
        <v>0</v>
      </c>
      <c r="M258" s="520">
        <f>ROUND($F258*K258,2)</f>
        <v>0</v>
      </c>
      <c r="N258" s="199"/>
      <c r="O258" s="519">
        <f t="shared" si="698"/>
        <v>0</v>
      </c>
      <c r="P258" s="520">
        <f>ROUND($F258*N258,2)</f>
        <v>0</v>
      </c>
      <c r="Q258" s="137">
        <f>$E258</f>
        <v>384.27</v>
      </c>
      <c r="R258" s="519">
        <f t="shared" si="699"/>
        <v>1</v>
      </c>
      <c r="S258" s="520">
        <f>ROUND($F258*Q258,2)</f>
        <v>780.07</v>
      </c>
      <c r="T258" s="137"/>
      <c r="U258" s="519">
        <f t="shared" si="700"/>
        <v>0</v>
      </c>
      <c r="V258" s="520">
        <f>ROUND($F258*T258,2)</f>
        <v>0</v>
      </c>
      <c r="W258" s="137"/>
      <c r="X258" s="519">
        <f t="shared" si="701"/>
        <v>0</v>
      </c>
      <c r="Y258" s="520">
        <f>ROUND($F258*W258,2)</f>
        <v>0</v>
      </c>
      <c r="Z258" s="137"/>
      <c r="AA258" s="519">
        <f t="shared" si="702"/>
        <v>0</v>
      </c>
      <c r="AB258" s="520">
        <f>ROUND($F258*Z258,2)</f>
        <v>0</v>
      </c>
      <c r="AC258" s="137"/>
      <c r="AD258" s="519">
        <f t="shared" si="703"/>
        <v>0</v>
      </c>
      <c r="AE258" s="520">
        <f>ROUND($F258*AC258,2)</f>
        <v>0</v>
      </c>
      <c r="AF258" s="137"/>
      <c r="AG258" s="519">
        <f t="shared" si="704"/>
        <v>0</v>
      </c>
      <c r="AH258" s="520">
        <f>ROUND($F258*AF258,2)</f>
        <v>0</v>
      </c>
      <c r="AI258" s="137"/>
      <c r="AJ258" s="519">
        <f t="shared" si="705"/>
        <v>0</v>
      </c>
      <c r="AK258" s="520">
        <f>ROUND($F258*AI258,2)</f>
        <v>0</v>
      </c>
      <c r="AL258" s="137"/>
      <c r="AM258" s="519">
        <f t="shared" si="706"/>
        <v>0</v>
      </c>
      <c r="AN258" s="520">
        <f>ROUND($F258*AL258,2)</f>
        <v>0</v>
      </c>
      <c r="AO258" s="137"/>
      <c r="AP258" s="519">
        <f t="shared" si="707"/>
        <v>0</v>
      </c>
      <c r="AQ258" s="520">
        <f>ROUND($F258*AO258,2)</f>
        <v>0</v>
      </c>
      <c r="AR258" s="137"/>
      <c r="AS258" s="519">
        <f t="shared" si="708"/>
        <v>0</v>
      </c>
      <c r="AT258" s="520">
        <f>ROUND($F258*AR258,2)</f>
        <v>0</v>
      </c>
      <c r="AU258" s="137"/>
      <c r="AV258" s="519">
        <f t="shared" si="709"/>
        <v>0</v>
      </c>
      <c r="AW258" s="520">
        <f>ROUND($F258*AU258,2)</f>
        <v>0</v>
      </c>
      <c r="AX258" s="137"/>
      <c r="AY258" s="519">
        <f t="shared" si="710"/>
        <v>0</v>
      </c>
      <c r="AZ258" s="520">
        <f>ROUND($F258*AX258,2)</f>
        <v>0</v>
      </c>
      <c r="BA258" s="137"/>
      <c r="BB258" s="519">
        <f t="shared" si="711"/>
        <v>0</v>
      </c>
      <c r="BC258" s="520">
        <f>ROUND($F258*BA258,2)</f>
        <v>0</v>
      </c>
      <c r="BD258" s="137"/>
      <c r="BE258" s="519">
        <f t="shared" si="712"/>
        <v>0</v>
      </c>
      <c r="BF258" s="520">
        <f>ROUND($F258*BD258,2)</f>
        <v>0</v>
      </c>
      <c r="BG258" s="137"/>
      <c r="BH258" s="519">
        <f t="shared" si="713"/>
        <v>0</v>
      </c>
      <c r="BI258" s="520">
        <f>ROUND($F258*BG258,2)</f>
        <v>0</v>
      </c>
      <c r="BJ258" s="137"/>
      <c r="BK258" s="519">
        <f t="shared" si="714"/>
        <v>0</v>
      </c>
      <c r="BL258" s="520">
        <f>ROUND($F258*BJ258,2)</f>
        <v>0</v>
      </c>
      <c r="BM258" s="137"/>
      <c r="BN258" s="519">
        <f t="shared" si="715"/>
        <v>0</v>
      </c>
      <c r="BO258" s="520">
        <f>ROUND($F258*BM258,2)</f>
        <v>0</v>
      </c>
      <c r="BP258" s="490">
        <f t="shared" si="716"/>
        <v>1</v>
      </c>
      <c r="BQ258" s="534">
        <f t="shared" si="717"/>
        <v>780.07</v>
      </c>
      <c r="BR258" s="542">
        <f t="shared" si="718"/>
        <v>0</v>
      </c>
      <c r="BT258" s="5"/>
    </row>
    <row r="259" spans="1:74" s="3" customFormat="1" ht="25.5" hidden="1" outlineLevel="2" x14ac:dyDescent="0.25">
      <c r="A259" s="56" t="s">
        <v>1124</v>
      </c>
      <c r="B259" s="209" t="s">
        <v>7</v>
      </c>
      <c r="C259" s="72" t="s">
        <v>47</v>
      </c>
      <c r="D259" s="69" t="s">
        <v>5</v>
      </c>
      <c r="E259" s="12">
        <f>'04_S.ETE_C.'!E14</f>
        <v>35641</v>
      </c>
      <c r="F259" s="461">
        <v>0.48</v>
      </c>
      <c r="G259" s="544">
        <f>ROUND($F259*E259,2)</f>
        <v>17107.68</v>
      </c>
      <c r="H259" s="137"/>
      <c r="I259" s="519">
        <f t="shared" si="696"/>
        <v>0</v>
      </c>
      <c r="J259" s="520">
        <f>ROUND($F259*H259,2)</f>
        <v>0</v>
      </c>
      <c r="K259" s="137"/>
      <c r="L259" s="519">
        <f t="shared" si="697"/>
        <v>0</v>
      </c>
      <c r="M259" s="520">
        <f>ROUND($F259*K259,2)</f>
        <v>0</v>
      </c>
      <c r="N259" s="199"/>
      <c r="O259" s="519">
        <f t="shared" si="698"/>
        <v>0</v>
      </c>
      <c r="P259" s="520">
        <f>ROUND($F259*N259,2)</f>
        <v>0</v>
      </c>
      <c r="Q259" s="137">
        <f>$E259</f>
        <v>35641</v>
      </c>
      <c r="R259" s="519">
        <f t="shared" si="699"/>
        <v>1</v>
      </c>
      <c r="S259" s="520">
        <f>ROUND($F259*Q259,2)</f>
        <v>17107.68</v>
      </c>
      <c r="T259" s="137"/>
      <c r="U259" s="519">
        <f t="shared" si="700"/>
        <v>0</v>
      </c>
      <c r="V259" s="520">
        <f>ROUND($F259*T259,2)</f>
        <v>0</v>
      </c>
      <c r="W259" s="137"/>
      <c r="X259" s="519">
        <f t="shared" si="701"/>
        <v>0</v>
      </c>
      <c r="Y259" s="520">
        <f>ROUND($F259*W259,2)</f>
        <v>0</v>
      </c>
      <c r="Z259" s="137"/>
      <c r="AA259" s="519">
        <f t="shared" si="702"/>
        <v>0</v>
      </c>
      <c r="AB259" s="520">
        <f>ROUND($F259*Z259,2)</f>
        <v>0</v>
      </c>
      <c r="AC259" s="137"/>
      <c r="AD259" s="519">
        <f t="shared" si="703"/>
        <v>0</v>
      </c>
      <c r="AE259" s="520">
        <f>ROUND($F259*AC259,2)</f>
        <v>0</v>
      </c>
      <c r="AF259" s="137"/>
      <c r="AG259" s="519">
        <f t="shared" si="704"/>
        <v>0</v>
      </c>
      <c r="AH259" s="520">
        <f>ROUND($F259*AF259,2)</f>
        <v>0</v>
      </c>
      <c r="AI259" s="137"/>
      <c r="AJ259" s="519">
        <f t="shared" si="705"/>
        <v>0</v>
      </c>
      <c r="AK259" s="520">
        <f>ROUND($F259*AI259,2)</f>
        <v>0</v>
      </c>
      <c r="AL259" s="137"/>
      <c r="AM259" s="519">
        <f t="shared" si="706"/>
        <v>0</v>
      </c>
      <c r="AN259" s="520">
        <f>ROUND($F259*AL259,2)</f>
        <v>0</v>
      </c>
      <c r="AO259" s="137"/>
      <c r="AP259" s="519">
        <f t="shared" si="707"/>
        <v>0</v>
      </c>
      <c r="AQ259" s="520">
        <f>ROUND($F259*AO259,2)</f>
        <v>0</v>
      </c>
      <c r="AR259" s="137"/>
      <c r="AS259" s="519">
        <f t="shared" si="708"/>
        <v>0</v>
      </c>
      <c r="AT259" s="520">
        <f>ROUND($F259*AR259,2)</f>
        <v>0</v>
      </c>
      <c r="AU259" s="137"/>
      <c r="AV259" s="519">
        <f t="shared" si="709"/>
        <v>0</v>
      </c>
      <c r="AW259" s="520">
        <f>ROUND($F259*AU259,2)</f>
        <v>0</v>
      </c>
      <c r="AX259" s="137"/>
      <c r="AY259" s="519">
        <f t="shared" si="710"/>
        <v>0</v>
      </c>
      <c r="AZ259" s="520">
        <f>ROUND($F259*AX259,2)</f>
        <v>0</v>
      </c>
      <c r="BA259" s="137"/>
      <c r="BB259" s="519">
        <f t="shared" si="711"/>
        <v>0</v>
      </c>
      <c r="BC259" s="520">
        <f>ROUND($F259*BA259,2)</f>
        <v>0</v>
      </c>
      <c r="BD259" s="137"/>
      <c r="BE259" s="519">
        <f t="shared" si="712"/>
        <v>0</v>
      </c>
      <c r="BF259" s="520">
        <f>ROUND($F259*BD259,2)</f>
        <v>0</v>
      </c>
      <c r="BG259" s="137"/>
      <c r="BH259" s="519">
        <f t="shared" si="713"/>
        <v>0</v>
      </c>
      <c r="BI259" s="520">
        <f>ROUND($F259*BG259,2)</f>
        <v>0</v>
      </c>
      <c r="BJ259" s="137"/>
      <c r="BK259" s="519">
        <f t="shared" si="714"/>
        <v>0</v>
      </c>
      <c r="BL259" s="520">
        <f>ROUND($F259*BJ259,2)</f>
        <v>0</v>
      </c>
      <c r="BM259" s="137"/>
      <c r="BN259" s="519">
        <f t="shared" si="715"/>
        <v>0</v>
      </c>
      <c r="BO259" s="520">
        <f>ROUND($F259*BM259,2)</f>
        <v>0</v>
      </c>
      <c r="BP259" s="490">
        <f t="shared" si="716"/>
        <v>1</v>
      </c>
      <c r="BQ259" s="534">
        <f t="shared" si="717"/>
        <v>17107.68</v>
      </c>
      <c r="BR259" s="542">
        <f t="shared" si="718"/>
        <v>0</v>
      </c>
      <c r="BT259" s="5"/>
    </row>
    <row r="260" spans="1:74" s="3" customFormat="1" ht="25.5" hidden="1" outlineLevel="2" x14ac:dyDescent="0.25">
      <c r="A260" s="56" t="s">
        <v>1125</v>
      </c>
      <c r="B260" s="209" t="s">
        <v>246</v>
      </c>
      <c r="C260" s="72" t="s">
        <v>247</v>
      </c>
      <c r="D260" s="69" t="s">
        <v>5</v>
      </c>
      <c r="E260" s="12">
        <f>'04_S.ETE_C.'!E15</f>
        <v>1753.8</v>
      </c>
      <c r="F260" s="461">
        <v>5.82</v>
      </c>
      <c r="G260" s="544">
        <f>ROUND($F260*E260,2)</f>
        <v>10207.120000000001</v>
      </c>
      <c r="H260" s="137"/>
      <c r="I260" s="519">
        <f t="shared" si="696"/>
        <v>0</v>
      </c>
      <c r="J260" s="520">
        <f>ROUND($F260*H260,2)</f>
        <v>0</v>
      </c>
      <c r="K260" s="137"/>
      <c r="L260" s="519">
        <f t="shared" si="697"/>
        <v>0</v>
      </c>
      <c r="M260" s="520">
        <f>ROUND($F260*K260,2)</f>
        <v>0</v>
      </c>
      <c r="N260" s="199"/>
      <c r="O260" s="519">
        <f t="shared" si="698"/>
        <v>0</v>
      </c>
      <c r="P260" s="520">
        <f>ROUND($F260*N260,2)</f>
        <v>0</v>
      </c>
      <c r="Q260" s="137">
        <f>$E260</f>
        <v>1753.8</v>
      </c>
      <c r="R260" s="519">
        <f t="shared" si="699"/>
        <v>1</v>
      </c>
      <c r="S260" s="520">
        <f>ROUND($F260*Q260,2)</f>
        <v>10207.120000000001</v>
      </c>
      <c r="T260" s="137"/>
      <c r="U260" s="519">
        <f t="shared" si="700"/>
        <v>0</v>
      </c>
      <c r="V260" s="520">
        <f>ROUND($F260*T260,2)</f>
        <v>0</v>
      </c>
      <c r="W260" s="137"/>
      <c r="X260" s="519">
        <f t="shared" si="701"/>
        <v>0</v>
      </c>
      <c r="Y260" s="520">
        <f>ROUND($F260*W260,2)</f>
        <v>0</v>
      </c>
      <c r="Z260" s="137"/>
      <c r="AA260" s="519">
        <f t="shared" si="702"/>
        <v>0</v>
      </c>
      <c r="AB260" s="520">
        <f>ROUND($F260*Z260,2)</f>
        <v>0</v>
      </c>
      <c r="AC260" s="137"/>
      <c r="AD260" s="519">
        <f t="shared" si="703"/>
        <v>0</v>
      </c>
      <c r="AE260" s="520">
        <f>ROUND($F260*AC260,2)</f>
        <v>0</v>
      </c>
      <c r="AF260" s="137"/>
      <c r="AG260" s="519">
        <f t="shared" si="704"/>
        <v>0</v>
      </c>
      <c r="AH260" s="520">
        <f>ROUND($F260*AF260,2)</f>
        <v>0</v>
      </c>
      <c r="AI260" s="137"/>
      <c r="AJ260" s="519">
        <f t="shared" si="705"/>
        <v>0</v>
      </c>
      <c r="AK260" s="520">
        <f>ROUND($F260*AI260,2)</f>
        <v>0</v>
      </c>
      <c r="AL260" s="137"/>
      <c r="AM260" s="519">
        <f t="shared" si="706"/>
        <v>0</v>
      </c>
      <c r="AN260" s="520">
        <f>ROUND($F260*AL260,2)</f>
        <v>0</v>
      </c>
      <c r="AO260" s="137"/>
      <c r="AP260" s="519">
        <f t="shared" si="707"/>
        <v>0</v>
      </c>
      <c r="AQ260" s="520">
        <f>ROUND($F260*AO260,2)</f>
        <v>0</v>
      </c>
      <c r="AR260" s="137"/>
      <c r="AS260" s="519">
        <f t="shared" si="708"/>
        <v>0</v>
      </c>
      <c r="AT260" s="520">
        <f>ROUND($F260*AR260,2)</f>
        <v>0</v>
      </c>
      <c r="AU260" s="137"/>
      <c r="AV260" s="519">
        <f t="shared" si="709"/>
        <v>0</v>
      </c>
      <c r="AW260" s="520">
        <f>ROUND($F260*AU260,2)</f>
        <v>0</v>
      </c>
      <c r="AX260" s="137"/>
      <c r="AY260" s="519">
        <f t="shared" si="710"/>
        <v>0</v>
      </c>
      <c r="AZ260" s="520">
        <f>ROUND($F260*AX260,2)</f>
        <v>0</v>
      </c>
      <c r="BA260" s="137"/>
      <c r="BB260" s="519">
        <f t="shared" si="711"/>
        <v>0</v>
      </c>
      <c r="BC260" s="520">
        <f>ROUND($F260*BA260,2)</f>
        <v>0</v>
      </c>
      <c r="BD260" s="137"/>
      <c r="BE260" s="519">
        <f t="shared" si="712"/>
        <v>0</v>
      </c>
      <c r="BF260" s="520">
        <f>ROUND($F260*BD260,2)</f>
        <v>0</v>
      </c>
      <c r="BG260" s="137"/>
      <c r="BH260" s="519">
        <f t="shared" si="713"/>
        <v>0</v>
      </c>
      <c r="BI260" s="520">
        <f>ROUND($F260*BG260,2)</f>
        <v>0</v>
      </c>
      <c r="BJ260" s="137"/>
      <c r="BK260" s="519">
        <f t="shared" si="714"/>
        <v>0</v>
      </c>
      <c r="BL260" s="520">
        <f>ROUND($F260*BJ260,2)</f>
        <v>0</v>
      </c>
      <c r="BM260" s="137"/>
      <c r="BN260" s="519">
        <f t="shared" si="715"/>
        <v>0</v>
      </c>
      <c r="BO260" s="520">
        <f>ROUND($F260*BM260,2)</f>
        <v>0</v>
      </c>
      <c r="BP260" s="490">
        <f t="shared" si="716"/>
        <v>1</v>
      </c>
      <c r="BQ260" s="534">
        <f t="shared" si="717"/>
        <v>10207.120000000001</v>
      </c>
      <c r="BR260" s="542">
        <f t="shared" si="718"/>
        <v>0</v>
      </c>
      <c r="BT260" s="5"/>
    </row>
    <row r="261" spans="1:74" s="3" customFormat="1" ht="25.5" hidden="1" outlineLevel="2" x14ac:dyDescent="0.25">
      <c r="A261" s="56" t="s">
        <v>1126</v>
      </c>
      <c r="B261" s="209" t="s">
        <v>40</v>
      </c>
      <c r="C261" s="72" t="s">
        <v>743</v>
      </c>
      <c r="D261" s="69" t="s">
        <v>22</v>
      </c>
      <c r="E261" s="12">
        <f>'04_S.ETE_C.'!E16</f>
        <v>108</v>
      </c>
      <c r="F261" s="461">
        <v>3.48</v>
      </c>
      <c r="G261" s="544">
        <f>ROUND($F261*E261,2)</f>
        <v>375.84</v>
      </c>
      <c r="H261" s="137"/>
      <c r="I261" s="519">
        <f t="shared" si="696"/>
        <v>0</v>
      </c>
      <c r="J261" s="520">
        <f>ROUND($F261*H261,2)</f>
        <v>0</v>
      </c>
      <c r="K261" s="137"/>
      <c r="L261" s="519">
        <f t="shared" si="697"/>
        <v>0</v>
      </c>
      <c r="M261" s="520">
        <f>ROUND($F261*K261,2)</f>
        <v>0</v>
      </c>
      <c r="N261" s="199"/>
      <c r="O261" s="519">
        <f t="shared" si="698"/>
        <v>0</v>
      </c>
      <c r="P261" s="520">
        <f>ROUND($F261*N261,2)</f>
        <v>0</v>
      </c>
      <c r="Q261" s="137"/>
      <c r="R261" s="519">
        <f t="shared" si="699"/>
        <v>0</v>
      </c>
      <c r="S261" s="520">
        <f>ROUND($F261*Q261,2)</f>
        <v>0</v>
      </c>
      <c r="T261" s="137"/>
      <c r="U261" s="519">
        <f t="shared" si="700"/>
        <v>0</v>
      </c>
      <c r="V261" s="520">
        <f>ROUND($F261*T261,2)</f>
        <v>0</v>
      </c>
      <c r="W261" s="137"/>
      <c r="X261" s="519">
        <f t="shared" si="701"/>
        <v>0</v>
      </c>
      <c r="Y261" s="520">
        <f>ROUND($F261*W261,2)</f>
        <v>0</v>
      </c>
      <c r="Z261" s="137"/>
      <c r="AA261" s="519">
        <f t="shared" si="702"/>
        <v>0</v>
      </c>
      <c r="AB261" s="520">
        <f>ROUND($F261*Z261,2)</f>
        <v>0</v>
      </c>
      <c r="AC261" s="137"/>
      <c r="AD261" s="519">
        <f t="shared" si="703"/>
        <v>0</v>
      </c>
      <c r="AE261" s="520">
        <f>ROUND($F261*AC261,2)</f>
        <v>0</v>
      </c>
      <c r="AF261" s="137"/>
      <c r="AG261" s="519">
        <f t="shared" si="704"/>
        <v>0</v>
      </c>
      <c r="AH261" s="520">
        <f>ROUND($F261*AF261,2)</f>
        <v>0</v>
      </c>
      <c r="AI261" s="137"/>
      <c r="AJ261" s="519">
        <f t="shared" si="705"/>
        <v>0</v>
      </c>
      <c r="AK261" s="520">
        <f>ROUND($F261*AI261,2)</f>
        <v>0</v>
      </c>
      <c r="AL261" s="137">
        <f>$E261</f>
        <v>108</v>
      </c>
      <c r="AM261" s="519">
        <f t="shared" si="706"/>
        <v>1</v>
      </c>
      <c r="AN261" s="520">
        <f>ROUND($F261*AL261,2)</f>
        <v>375.84</v>
      </c>
      <c r="AO261" s="137"/>
      <c r="AP261" s="519">
        <f t="shared" si="707"/>
        <v>0</v>
      </c>
      <c r="AQ261" s="520">
        <f>ROUND($F261*AO261,2)</f>
        <v>0</v>
      </c>
      <c r="AR261" s="137"/>
      <c r="AS261" s="519">
        <f t="shared" si="708"/>
        <v>0</v>
      </c>
      <c r="AT261" s="520">
        <f>ROUND($F261*AR261,2)</f>
        <v>0</v>
      </c>
      <c r="AU261" s="137"/>
      <c r="AV261" s="519">
        <f t="shared" si="709"/>
        <v>0</v>
      </c>
      <c r="AW261" s="520">
        <f>ROUND($F261*AU261,2)</f>
        <v>0</v>
      </c>
      <c r="AX261" s="137"/>
      <c r="AY261" s="519">
        <f t="shared" si="710"/>
        <v>0</v>
      </c>
      <c r="AZ261" s="520">
        <f>ROUND($F261*AX261,2)</f>
        <v>0</v>
      </c>
      <c r="BA261" s="137"/>
      <c r="BB261" s="519">
        <f t="shared" si="711"/>
        <v>0</v>
      </c>
      <c r="BC261" s="520">
        <f>ROUND($F261*BA261,2)</f>
        <v>0</v>
      </c>
      <c r="BD261" s="137"/>
      <c r="BE261" s="519">
        <f t="shared" si="712"/>
        <v>0</v>
      </c>
      <c r="BF261" s="520">
        <f>ROUND($F261*BD261,2)</f>
        <v>0</v>
      </c>
      <c r="BG261" s="137"/>
      <c r="BH261" s="519">
        <f t="shared" si="713"/>
        <v>0</v>
      </c>
      <c r="BI261" s="520">
        <f>ROUND($F261*BG261,2)</f>
        <v>0</v>
      </c>
      <c r="BJ261" s="137"/>
      <c r="BK261" s="519">
        <f t="shared" si="714"/>
        <v>0</v>
      </c>
      <c r="BL261" s="520">
        <f>ROUND($F261*BJ261,2)</f>
        <v>0</v>
      </c>
      <c r="BM261" s="137"/>
      <c r="BN261" s="519">
        <f t="shared" si="715"/>
        <v>0</v>
      </c>
      <c r="BO261" s="520">
        <f>ROUND($F261*BM261,2)</f>
        <v>0</v>
      </c>
      <c r="BP261" s="490">
        <f t="shared" si="716"/>
        <v>1</v>
      </c>
      <c r="BQ261" s="534">
        <f t="shared" si="717"/>
        <v>375.84</v>
      </c>
      <c r="BR261" s="542">
        <f t="shared" si="718"/>
        <v>0</v>
      </c>
      <c r="BT261" s="5"/>
    </row>
    <row r="262" spans="1:74" s="3" customFormat="1" ht="12.75" hidden="1" outlineLevel="1" x14ac:dyDescent="0.25">
      <c r="A262" s="56"/>
      <c r="B262" s="69"/>
      <c r="C262" s="72"/>
      <c r="D262" s="69"/>
      <c r="E262" s="554">
        <f>'04_S.ETE_C.'!E17</f>
        <v>73420.069999999992</v>
      </c>
      <c r="F262" s="554"/>
      <c r="G262" s="554"/>
      <c r="H262" s="137"/>
      <c r="I262" s="519"/>
      <c r="J262" s="541"/>
      <c r="K262" s="137"/>
      <c r="L262" s="519"/>
      <c r="M262" s="541"/>
      <c r="N262" s="199"/>
      <c r="O262" s="519"/>
      <c r="P262" s="555"/>
      <c r="Q262" s="137"/>
      <c r="R262" s="519"/>
      <c r="S262" s="541"/>
      <c r="T262" s="137"/>
      <c r="U262" s="519"/>
      <c r="V262" s="541"/>
      <c r="W262" s="137"/>
      <c r="X262" s="519"/>
      <c r="Y262" s="541"/>
      <c r="Z262" s="137"/>
      <c r="AA262" s="519"/>
      <c r="AB262" s="541"/>
      <c r="AC262" s="137"/>
      <c r="AD262" s="519"/>
      <c r="AE262" s="541"/>
      <c r="AF262" s="137"/>
      <c r="AG262" s="519"/>
      <c r="AH262" s="541"/>
      <c r="AI262" s="137"/>
      <c r="AJ262" s="519"/>
      <c r="AK262" s="541"/>
      <c r="AL262" s="137"/>
      <c r="AM262" s="519"/>
      <c r="AN262" s="541"/>
      <c r="AO262" s="137"/>
      <c r="AP262" s="519"/>
      <c r="AQ262" s="541"/>
      <c r="AR262" s="137"/>
      <c r="AS262" s="519"/>
      <c r="AT262" s="541"/>
      <c r="AU262" s="137"/>
      <c r="AV262" s="519"/>
      <c r="AW262" s="541"/>
      <c r="AX262" s="137"/>
      <c r="AY262" s="519"/>
      <c r="AZ262" s="541"/>
      <c r="BA262" s="137"/>
      <c r="BB262" s="519"/>
      <c r="BC262" s="541"/>
      <c r="BD262" s="137"/>
      <c r="BE262" s="519"/>
      <c r="BF262" s="541"/>
      <c r="BG262" s="137"/>
      <c r="BH262" s="519"/>
      <c r="BI262" s="541"/>
      <c r="BJ262" s="137"/>
      <c r="BK262" s="519"/>
      <c r="BL262" s="541"/>
      <c r="BM262" s="137"/>
      <c r="BN262" s="519"/>
      <c r="BO262" s="541"/>
      <c r="BP262" s="490"/>
      <c r="BQ262" s="534"/>
      <c r="BR262" s="542"/>
      <c r="BT262" s="5"/>
    </row>
    <row r="263" spans="1:74" s="3" customFormat="1" ht="12.75" hidden="1" outlineLevel="1" x14ac:dyDescent="0.25">
      <c r="A263" s="576" t="s">
        <v>1127</v>
      </c>
      <c r="B263" s="577"/>
      <c r="C263" s="578" t="s">
        <v>8</v>
      </c>
      <c r="D263" s="587"/>
      <c r="E263" s="588">
        <f>'04_S.ETE_C.'!E18</f>
        <v>0</v>
      </c>
      <c r="F263" s="589"/>
      <c r="G263" s="581">
        <f>SUBTOTAL(9,G264:G278)</f>
        <v>1554229.76</v>
      </c>
      <c r="H263" s="581"/>
      <c r="I263" s="590">
        <f>ROUND(J263/$G263,6)</f>
        <v>0</v>
      </c>
      <c r="J263" s="581">
        <f>SUBTOTAL(9,J265:J278)</f>
        <v>0</v>
      </c>
      <c r="K263" s="581"/>
      <c r="L263" s="590">
        <f>ROUND(M263/$G263,6)</f>
        <v>0</v>
      </c>
      <c r="M263" s="581">
        <f>SUBTOTAL(9,M265:M278)</f>
        <v>0</v>
      </c>
      <c r="N263" s="581"/>
      <c r="O263" s="590">
        <f>ROUND(P263/$G263,6)</f>
        <v>0</v>
      </c>
      <c r="P263" s="581">
        <f>SUBTOTAL(9,P265:P278)</f>
        <v>0</v>
      </c>
      <c r="Q263" s="581"/>
      <c r="R263" s="590">
        <f>ROUND(S263/$G263,6)</f>
        <v>0</v>
      </c>
      <c r="S263" s="581">
        <f>SUBTOTAL(9,S265:S278)</f>
        <v>0</v>
      </c>
      <c r="T263" s="581"/>
      <c r="U263" s="590">
        <f>ROUND(V263/$G263,6)</f>
        <v>0.31285600000000002</v>
      </c>
      <c r="V263" s="581">
        <f>SUBTOTAL(9,V265:V278)</f>
        <v>486249.79</v>
      </c>
      <c r="W263" s="581"/>
      <c r="X263" s="590">
        <f>ROUND(Y263/$G263,6)</f>
        <v>0.31285600000000002</v>
      </c>
      <c r="Y263" s="581">
        <f>SUBTOTAL(9,Y265:Y278)</f>
        <v>486249.79</v>
      </c>
      <c r="Z263" s="581"/>
      <c r="AA263" s="590">
        <f>ROUND(AB263/$G263,6)</f>
        <v>0.31285600000000002</v>
      </c>
      <c r="AB263" s="581">
        <f>SUBTOTAL(9,AB265:AB278)</f>
        <v>486249.79</v>
      </c>
      <c r="AC263" s="581"/>
      <c r="AD263" s="590">
        <f>ROUND(AE263/$G263,6)</f>
        <v>2.0478E-2</v>
      </c>
      <c r="AE263" s="581">
        <f>SUBTOTAL(9,AE265:AE278)</f>
        <v>31826.79</v>
      </c>
      <c r="AF263" s="581"/>
      <c r="AG263" s="590">
        <f>ROUND(AH263/$G263,6)</f>
        <v>2.0478E-2</v>
      </c>
      <c r="AH263" s="581">
        <f>SUBTOTAL(9,AH265:AH278)</f>
        <v>31826.79</v>
      </c>
      <c r="AI263" s="581"/>
      <c r="AJ263" s="590">
        <f>ROUND(AK263/$G263,6)</f>
        <v>2.0478E-2</v>
      </c>
      <c r="AK263" s="581">
        <f>SUBTOTAL(9,AK265:AK278)</f>
        <v>31826.79</v>
      </c>
      <c r="AL263" s="581"/>
      <c r="AM263" s="590">
        <f>ROUND(AN263/$G263,6)</f>
        <v>0</v>
      </c>
      <c r="AN263" s="581">
        <f>SUBTOTAL(9,AN265:AN278)</f>
        <v>0</v>
      </c>
      <c r="AO263" s="581"/>
      <c r="AP263" s="590">
        <f>ROUND(AQ263/$G263,6)</f>
        <v>0</v>
      </c>
      <c r="AQ263" s="581">
        <f>SUBTOTAL(9,AQ265:AQ278)</f>
        <v>0</v>
      </c>
      <c r="AR263" s="581"/>
      <c r="AS263" s="590">
        <f>ROUND(AT263/$G263,6)</f>
        <v>0</v>
      </c>
      <c r="AT263" s="581">
        <f>SUBTOTAL(9,AT265:AT278)</f>
        <v>0</v>
      </c>
      <c r="AU263" s="581"/>
      <c r="AV263" s="590">
        <f>ROUND(AW263/$G263,6)</f>
        <v>0</v>
      </c>
      <c r="AW263" s="581">
        <f>SUBTOTAL(9,AW265:AW278)</f>
        <v>0</v>
      </c>
      <c r="AX263" s="581"/>
      <c r="AY263" s="590">
        <f>ROUND(AZ263/$G263,6)</f>
        <v>0</v>
      </c>
      <c r="AZ263" s="581">
        <f>SUBTOTAL(9,AZ265:AZ278)</f>
        <v>0</v>
      </c>
      <c r="BA263" s="581"/>
      <c r="BB263" s="590">
        <f>ROUND(BC263/$G263,6)</f>
        <v>0</v>
      </c>
      <c r="BC263" s="581">
        <f>SUBTOTAL(9,BC265:BC278)</f>
        <v>0</v>
      </c>
      <c r="BD263" s="581"/>
      <c r="BE263" s="590">
        <f>ROUND(BF263/$G263,6)</f>
        <v>0</v>
      </c>
      <c r="BF263" s="581">
        <f>SUBTOTAL(9,BF265:BF278)</f>
        <v>0</v>
      </c>
      <c r="BG263" s="581"/>
      <c r="BH263" s="590">
        <f>ROUND(BI263/$G263,6)</f>
        <v>0</v>
      </c>
      <c r="BI263" s="581">
        <f>SUBTOTAL(9,BI265:BI278)</f>
        <v>0</v>
      </c>
      <c r="BJ263" s="581"/>
      <c r="BK263" s="590">
        <f>ROUND(BL263/$G263,6)</f>
        <v>0</v>
      </c>
      <c r="BL263" s="581">
        <f>SUBTOTAL(9,BL265:BL278)</f>
        <v>0</v>
      </c>
      <c r="BM263" s="581"/>
      <c r="BN263" s="590">
        <f>ROUND(BO263/$G263,6)</f>
        <v>0</v>
      </c>
      <c r="BO263" s="581">
        <f>SUBTOTAL(9,BO265:BO278)</f>
        <v>0</v>
      </c>
      <c r="BP263" s="582">
        <f>ROUND(BQ263/G263,4)</f>
        <v>1</v>
      </c>
      <c r="BQ263" s="580">
        <f>ROUND(SUMIF(H$10:BO$10,"FINANCEIRO",H263:BO263),2)</f>
        <v>1554229.74</v>
      </c>
      <c r="BR263" s="579">
        <f>BQ263-G263</f>
        <v>-2.0000000018626451E-2</v>
      </c>
      <c r="BT263" s="5"/>
    </row>
    <row r="264" spans="1:74" s="3" customFormat="1" ht="12.75" hidden="1" outlineLevel="2" x14ac:dyDescent="0.25">
      <c r="A264" s="56"/>
      <c r="B264" s="70"/>
      <c r="C264" s="22"/>
      <c r="D264" s="32"/>
      <c r="E264" s="459">
        <f>'04_S.ETE_C.'!E19</f>
        <v>0</v>
      </c>
      <c r="F264" s="461"/>
      <c r="G264" s="554"/>
      <c r="H264" s="137"/>
      <c r="I264" s="519"/>
      <c r="J264" s="541"/>
      <c r="K264" s="137"/>
      <c r="L264" s="519"/>
      <c r="M264" s="541"/>
      <c r="N264" s="199"/>
      <c r="O264" s="519"/>
      <c r="P264" s="555"/>
      <c r="Q264" s="137"/>
      <c r="R264" s="519"/>
      <c r="S264" s="541"/>
      <c r="T264" s="137"/>
      <c r="U264" s="519"/>
      <c r="V264" s="541"/>
      <c r="W264" s="137"/>
      <c r="X264" s="519"/>
      <c r="Y264" s="541"/>
      <c r="Z264" s="137"/>
      <c r="AA264" s="519"/>
      <c r="AB264" s="541"/>
      <c r="AC264" s="137"/>
      <c r="AD264" s="519"/>
      <c r="AE264" s="541"/>
      <c r="AF264" s="137"/>
      <c r="AG264" s="519"/>
      <c r="AH264" s="541"/>
      <c r="AI264" s="137"/>
      <c r="AJ264" s="519"/>
      <c r="AK264" s="541"/>
      <c r="AL264" s="137"/>
      <c r="AM264" s="519"/>
      <c r="AN264" s="541"/>
      <c r="AO264" s="137"/>
      <c r="AP264" s="519"/>
      <c r="AQ264" s="541"/>
      <c r="AR264" s="137"/>
      <c r="AS264" s="519"/>
      <c r="AT264" s="541"/>
      <c r="AU264" s="137"/>
      <c r="AV264" s="519"/>
      <c r="AW264" s="541"/>
      <c r="AX264" s="137"/>
      <c r="AY264" s="519"/>
      <c r="AZ264" s="541"/>
      <c r="BA264" s="137"/>
      <c r="BB264" s="519"/>
      <c r="BC264" s="541"/>
      <c r="BD264" s="137"/>
      <c r="BE264" s="519"/>
      <c r="BF264" s="541"/>
      <c r="BG264" s="137"/>
      <c r="BH264" s="519"/>
      <c r="BI264" s="541"/>
      <c r="BJ264" s="137"/>
      <c r="BK264" s="519"/>
      <c r="BL264" s="541"/>
      <c r="BM264" s="137"/>
      <c r="BN264" s="519"/>
      <c r="BO264" s="541"/>
      <c r="BP264" s="490"/>
      <c r="BQ264" s="534"/>
      <c r="BR264" s="542"/>
      <c r="BT264" s="5"/>
    </row>
    <row r="265" spans="1:74" s="3" customFormat="1" ht="12.75" hidden="1" outlineLevel="2" x14ac:dyDescent="0.25">
      <c r="A265" s="597" t="s">
        <v>1128</v>
      </c>
      <c r="B265" s="598"/>
      <c r="C265" s="539" t="s">
        <v>126</v>
      </c>
      <c r="D265" s="599"/>
      <c r="E265" s="600">
        <f>'04_S.ETE_C.'!E20</f>
        <v>0</v>
      </c>
      <c r="F265" s="601"/>
      <c r="G265" s="600">
        <f>SUBTOTAL(9,G266)</f>
        <v>2286.14</v>
      </c>
      <c r="H265" s="600"/>
      <c r="I265" s="605">
        <f>ROUND(J265/$G265,6)</f>
        <v>0</v>
      </c>
      <c r="J265" s="538">
        <f>SUBTOTAL(9,J266)</f>
        <v>0</v>
      </c>
      <c r="K265" s="600"/>
      <c r="L265" s="605">
        <f>ROUND(M265/$G265,6)</f>
        <v>0</v>
      </c>
      <c r="M265" s="538">
        <f>SUBTOTAL(9,M266)</f>
        <v>0</v>
      </c>
      <c r="N265" s="600"/>
      <c r="O265" s="605">
        <f>ROUND(P265/$G265,6)</f>
        <v>0</v>
      </c>
      <c r="P265" s="538">
        <f>SUBTOTAL(9,P266)</f>
        <v>0</v>
      </c>
      <c r="Q265" s="600"/>
      <c r="R265" s="605">
        <f>ROUND(S265/$G265,6)</f>
        <v>0</v>
      </c>
      <c r="S265" s="538">
        <f>SUBTOTAL(9,S266)</f>
        <v>0</v>
      </c>
      <c r="T265" s="600"/>
      <c r="U265" s="605">
        <f>ROUND(V265/$G265,6)</f>
        <v>0.33333499999999999</v>
      </c>
      <c r="V265" s="538">
        <f>SUBTOTAL(9,V266)</f>
        <v>762.05</v>
      </c>
      <c r="W265" s="600" t="e">
        <f>#REF!*$E265</f>
        <v>#REF!</v>
      </c>
      <c r="X265" s="605">
        <f>ROUND(Y265/$G265,6)</f>
        <v>0.33333499999999999</v>
      </c>
      <c r="Y265" s="538">
        <f>SUBTOTAL(9,Y266)</f>
        <v>762.05</v>
      </c>
      <c r="Z265" s="600" t="e">
        <f>#REF!*$E265</f>
        <v>#REF!</v>
      </c>
      <c r="AA265" s="605">
        <f>ROUND(AB265/$G265,6)</f>
        <v>0.33333499999999999</v>
      </c>
      <c r="AB265" s="538">
        <f>SUBTOTAL(9,AB266)</f>
        <v>762.05</v>
      </c>
      <c r="AC265" s="600" t="e">
        <f>#REF!*$E265</f>
        <v>#REF!</v>
      </c>
      <c r="AD265" s="605">
        <f>ROUND(AE265/$G265,6)</f>
        <v>0</v>
      </c>
      <c r="AE265" s="538">
        <f>SUBTOTAL(9,AE266)</f>
        <v>0</v>
      </c>
      <c r="AF265" s="600" t="e">
        <f>#REF!*$E265</f>
        <v>#REF!</v>
      </c>
      <c r="AG265" s="605">
        <f>ROUND(AH265/$G265,6)</f>
        <v>0</v>
      </c>
      <c r="AH265" s="538">
        <f>SUBTOTAL(9,AH266)</f>
        <v>0</v>
      </c>
      <c r="AI265" s="600"/>
      <c r="AJ265" s="605">
        <f>ROUND(AK265/$G265,6)</f>
        <v>0</v>
      </c>
      <c r="AK265" s="538">
        <f>SUBTOTAL(9,AK266)</f>
        <v>0</v>
      </c>
      <c r="AL265" s="600"/>
      <c r="AM265" s="605">
        <f>ROUND(AN265/$G265,6)</f>
        <v>0</v>
      </c>
      <c r="AN265" s="538">
        <f>SUBTOTAL(9,AN266)</f>
        <v>0</v>
      </c>
      <c r="AO265" s="600"/>
      <c r="AP265" s="605">
        <f>ROUND(AQ265/$G265,6)</f>
        <v>0</v>
      </c>
      <c r="AQ265" s="538">
        <f>SUBTOTAL(9,AQ266)</f>
        <v>0</v>
      </c>
      <c r="AR265" s="600"/>
      <c r="AS265" s="605">
        <f>ROUND(AT265/$G265,6)</f>
        <v>0</v>
      </c>
      <c r="AT265" s="538">
        <f>SUBTOTAL(9,AT266)</f>
        <v>0</v>
      </c>
      <c r="AU265" s="600"/>
      <c r="AV265" s="605">
        <f>ROUND(AW265/$G265,6)</f>
        <v>0</v>
      </c>
      <c r="AW265" s="538">
        <f>SUBTOTAL(9,AW266)</f>
        <v>0</v>
      </c>
      <c r="AX265" s="600"/>
      <c r="AY265" s="605">
        <f>ROUND(AZ265/$G265,6)</f>
        <v>0</v>
      </c>
      <c r="AZ265" s="538">
        <f>SUBTOTAL(9,AZ266)</f>
        <v>0</v>
      </c>
      <c r="BA265" s="600"/>
      <c r="BB265" s="605">
        <f>ROUND(BC265/$G265,6)</f>
        <v>0</v>
      </c>
      <c r="BC265" s="538">
        <f>SUBTOTAL(9,BC266)</f>
        <v>0</v>
      </c>
      <c r="BD265" s="600"/>
      <c r="BE265" s="605">
        <f>ROUND(BF265/$G265,6)</f>
        <v>0</v>
      </c>
      <c r="BF265" s="538">
        <f>SUBTOTAL(9,BF266)</f>
        <v>0</v>
      </c>
      <c r="BG265" s="600"/>
      <c r="BH265" s="605">
        <f>ROUND(BI265/$G265,6)</f>
        <v>0</v>
      </c>
      <c r="BI265" s="538">
        <f>SUBTOTAL(9,BI266)</f>
        <v>0</v>
      </c>
      <c r="BJ265" s="600"/>
      <c r="BK265" s="605">
        <f>ROUND(BL265/$G265,6)</f>
        <v>0</v>
      </c>
      <c r="BL265" s="538">
        <f>SUBTOTAL(9,BL266)</f>
        <v>0</v>
      </c>
      <c r="BM265" s="600"/>
      <c r="BN265" s="605">
        <f>ROUND(BO265/$G265,6)</f>
        <v>0</v>
      </c>
      <c r="BO265" s="538">
        <f>SUBTOTAL(9,BO266)</f>
        <v>0</v>
      </c>
      <c r="BP265" s="602">
        <f>ROUND(BQ265/G265,4)</f>
        <v>1</v>
      </c>
      <c r="BQ265" s="603">
        <f>ROUND(SUMIF(H$10:BO$10,"FINANCEIRO",H265:BO265),2)</f>
        <v>2286.15</v>
      </c>
      <c r="BR265" s="537">
        <f>BQ265-G265</f>
        <v>1.0000000000218279E-2</v>
      </c>
      <c r="BT265" s="5"/>
    </row>
    <row r="266" spans="1:74" s="3" customFormat="1" ht="25.5" hidden="1" outlineLevel="2" x14ac:dyDescent="0.25">
      <c r="A266" s="56" t="s">
        <v>1129</v>
      </c>
      <c r="B266" s="209" t="s">
        <v>260</v>
      </c>
      <c r="C266" s="72" t="s">
        <v>741</v>
      </c>
      <c r="D266" s="69" t="s">
        <v>10</v>
      </c>
      <c r="E266" s="12">
        <f>'04_S.ETE_C.'!E21</f>
        <v>80.3</v>
      </c>
      <c r="F266" s="461">
        <v>28.47</v>
      </c>
      <c r="G266" s="544">
        <f>ROUND($F266*E266,2)</f>
        <v>2286.14</v>
      </c>
      <c r="H266" s="137"/>
      <c r="I266" s="519">
        <f>ROUND(J266/$G266,6)</f>
        <v>0</v>
      </c>
      <c r="J266" s="520">
        <f>ROUND($F266*H266,2)</f>
        <v>0</v>
      </c>
      <c r="K266" s="137"/>
      <c r="L266" s="519">
        <f>ROUND(M266/$G266,6)</f>
        <v>0</v>
      </c>
      <c r="M266" s="520">
        <f>ROUND($F266*K266,2)</f>
        <v>0</v>
      </c>
      <c r="N266" s="199"/>
      <c r="O266" s="519">
        <f>ROUND(P266/$G266,6)</f>
        <v>0</v>
      </c>
      <c r="P266" s="520">
        <f>ROUND($F266*N266,2)</f>
        <v>0</v>
      </c>
      <c r="Q266" s="137"/>
      <c r="R266" s="519">
        <f>ROUND(S266/$G266,6)</f>
        <v>0</v>
      </c>
      <c r="S266" s="520">
        <f>ROUND($F266*Q266,2)</f>
        <v>0</v>
      </c>
      <c r="T266" s="137">
        <f>$E266/3</f>
        <v>26.766666666666666</v>
      </c>
      <c r="U266" s="519">
        <f>ROUND(V266/$G266,6)</f>
        <v>0.33333499999999999</v>
      </c>
      <c r="V266" s="520">
        <f>ROUND($F266*T266,2)</f>
        <v>762.05</v>
      </c>
      <c r="W266" s="137">
        <f>$E266/3</f>
        <v>26.766666666666666</v>
      </c>
      <c r="X266" s="519">
        <f>ROUND(Y266/$G266,6)</f>
        <v>0.33333499999999999</v>
      </c>
      <c r="Y266" s="520">
        <f>ROUND($F266*W266,2)</f>
        <v>762.05</v>
      </c>
      <c r="Z266" s="137">
        <f>$E266/3</f>
        <v>26.766666666666666</v>
      </c>
      <c r="AA266" s="519">
        <f>ROUND(AB266/$G266,6)</f>
        <v>0.33333499999999999</v>
      </c>
      <c r="AB266" s="520">
        <f>ROUND($F266*Z266,2)</f>
        <v>762.05</v>
      </c>
      <c r="AC266" s="137"/>
      <c r="AD266" s="519">
        <f>ROUND(AE266/$G266,6)</f>
        <v>0</v>
      </c>
      <c r="AE266" s="520">
        <f>ROUND($F266*AC266,2)</f>
        <v>0</v>
      </c>
      <c r="AF266" s="137"/>
      <c r="AG266" s="519">
        <f>ROUND(AH266/$G266,6)</f>
        <v>0</v>
      </c>
      <c r="AH266" s="520">
        <f>ROUND($F266*AF266,2)</f>
        <v>0</v>
      </c>
      <c r="AI266" s="137"/>
      <c r="AJ266" s="519">
        <f>ROUND(AK266/$G266,6)</f>
        <v>0</v>
      </c>
      <c r="AK266" s="520">
        <f>ROUND($F266*AI266,2)</f>
        <v>0</v>
      </c>
      <c r="AL266" s="137"/>
      <c r="AM266" s="519">
        <f>ROUND(AN266/$G266,6)</f>
        <v>0</v>
      </c>
      <c r="AN266" s="520">
        <f>ROUND($F266*AL266,2)</f>
        <v>0</v>
      </c>
      <c r="AO266" s="137"/>
      <c r="AP266" s="519">
        <f>ROUND(AQ266/$G266,6)</f>
        <v>0</v>
      </c>
      <c r="AQ266" s="520">
        <f>ROUND($F266*AO266,2)</f>
        <v>0</v>
      </c>
      <c r="AR266" s="137"/>
      <c r="AS266" s="519">
        <f>ROUND(AT266/$G266,6)</f>
        <v>0</v>
      </c>
      <c r="AT266" s="520">
        <f>ROUND($F266*AR266,2)</f>
        <v>0</v>
      </c>
      <c r="AU266" s="137"/>
      <c r="AV266" s="519">
        <f>ROUND(AW266/$G266,6)</f>
        <v>0</v>
      </c>
      <c r="AW266" s="520">
        <f>ROUND($F266*AU266,2)</f>
        <v>0</v>
      </c>
      <c r="AX266" s="137"/>
      <c r="AY266" s="519">
        <f>ROUND(AZ266/$G266,6)</f>
        <v>0</v>
      </c>
      <c r="AZ266" s="520">
        <f>ROUND($F266*AX266,2)</f>
        <v>0</v>
      </c>
      <c r="BA266" s="137"/>
      <c r="BB266" s="519">
        <f>ROUND(BC266/$G266,6)</f>
        <v>0</v>
      </c>
      <c r="BC266" s="520">
        <f>ROUND($F266*BA266,2)</f>
        <v>0</v>
      </c>
      <c r="BD266" s="137"/>
      <c r="BE266" s="519">
        <f>ROUND(BF266/$G266,6)</f>
        <v>0</v>
      </c>
      <c r="BF266" s="520">
        <f>ROUND($F266*BD266,2)</f>
        <v>0</v>
      </c>
      <c r="BG266" s="137"/>
      <c r="BH266" s="519">
        <f>ROUND(BI266/$G266,6)</f>
        <v>0</v>
      </c>
      <c r="BI266" s="520">
        <f>ROUND($F266*BG266,2)</f>
        <v>0</v>
      </c>
      <c r="BJ266" s="137"/>
      <c r="BK266" s="519">
        <f>ROUND(BL266/$G266,6)</f>
        <v>0</v>
      </c>
      <c r="BL266" s="520">
        <f>ROUND($F266*BJ266,2)</f>
        <v>0</v>
      </c>
      <c r="BM266" s="137"/>
      <c r="BN266" s="519">
        <f>ROUND(BO266/$G266,6)</f>
        <v>0</v>
      </c>
      <c r="BO266" s="520">
        <f>ROUND($F266*BM266,2)</f>
        <v>0</v>
      </c>
      <c r="BP266" s="490">
        <f>ROUND(BQ266/G266,4)</f>
        <v>1</v>
      </c>
      <c r="BQ266" s="534">
        <f>ROUND(SUMIF(H$10:BO$10,"FINANCEIRO",H266:BO266),2)</f>
        <v>2286.15</v>
      </c>
      <c r="BR266" s="542">
        <f>BQ266-G266</f>
        <v>1.0000000000218279E-2</v>
      </c>
      <c r="BT266" s="5"/>
    </row>
    <row r="267" spans="1:74" s="3" customFormat="1" ht="12.75" hidden="1" outlineLevel="2" x14ac:dyDescent="0.25">
      <c r="A267" s="56"/>
      <c r="B267" s="70"/>
      <c r="C267" s="22"/>
      <c r="D267" s="32"/>
      <c r="E267" s="459">
        <f>'04_S.ETE_C.'!E22</f>
        <v>0</v>
      </c>
      <c r="F267" s="461"/>
      <c r="G267" s="554"/>
      <c r="H267" s="137"/>
      <c r="I267" s="519"/>
      <c r="J267" s="541"/>
      <c r="K267" s="137"/>
      <c r="L267" s="519"/>
      <c r="M267" s="541"/>
      <c r="N267" s="199"/>
      <c r="O267" s="519"/>
      <c r="P267" s="555"/>
      <c r="Q267" s="137"/>
      <c r="R267" s="519"/>
      <c r="S267" s="541"/>
      <c r="T267" s="137"/>
      <c r="U267" s="519"/>
      <c r="V267" s="541"/>
      <c r="W267" s="137"/>
      <c r="X267" s="519"/>
      <c r="Y267" s="541"/>
      <c r="Z267" s="137"/>
      <c r="AA267" s="519"/>
      <c r="AB267" s="541"/>
      <c r="AC267" s="137"/>
      <c r="AD267" s="519"/>
      <c r="AE267" s="541"/>
      <c r="AF267" s="137"/>
      <c r="AG267" s="519"/>
      <c r="AH267" s="541"/>
      <c r="AI267" s="137"/>
      <c r="AJ267" s="519"/>
      <c r="AK267" s="541"/>
      <c r="AL267" s="137"/>
      <c r="AM267" s="519"/>
      <c r="AN267" s="541"/>
      <c r="AO267" s="137"/>
      <c r="AP267" s="519"/>
      <c r="AQ267" s="541"/>
      <c r="AR267" s="137"/>
      <c r="AS267" s="519"/>
      <c r="AT267" s="541"/>
      <c r="AU267" s="137"/>
      <c r="AV267" s="519"/>
      <c r="AW267" s="541"/>
      <c r="AX267" s="137"/>
      <c r="AY267" s="519"/>
      <c r="AZ267" s="541"/>
      <c r="BA267" s="137"/>
      <c r="BB267" s="519"/>
      <c r="BC267" s="541"/>
      <c r="BD267" s="137"/>
      <c r="BE267" s="519"/>
      <c r="BF267" s="541"/>
      <c r="BG267" s="137"/>
      <c r="BH267" s="519"/>
      <c r="BI267" s="541"/>
      <c r="BJ267" s="137"/>
      <c r="BK267" s="519"/>
      <c r="BL267" s="541"/>
      <c r="BM267" s="137"/>
      <c r="BN267" s="519"/>
      <c r="BO267" s="541"/>
      <c r="BP267" s="490"/>
      <c r="BQ267" s="534"/>
      <c r="BR267" s="542"/>
      <c r="BT267" s="5"/>
    </row>
    <row r="268" spans="1:74" s="3" customFormat="1" ht="12.75" hidden="1" outlineLevel="2" x14ac:dyDescent="0.25">
      <c r="A268" s="597" t="s">
        <v>1130</v>
      </c>
      <c r="B268" s="598"/>
      <c r="C268" s="539" t="s">
        <v>127</v>
      </c>
      <c r="D268" s="599"/>
      <c r="E268" s="600">
        <f>'04_S.ETE_C.'!E23</f>
        <v>0</v>
      </c>
      <c r="F268" s="601"/>
      <c r="G268" s="600">
        <f>SUBTOTAL(9,G269:G269)</f>
        <v>499.28</v>
      </c>
      <c r="H268" s="600"/>
      <c r="I268" s="605">
        <f>ROUND(J268/$G268,6)</f>
        <v>0</v>
      </c>
      <c r="J268" s="538">
        <f>SUBTOTAL(9,J269:J269)</f>
        <v>0</v>
      </c>
      <c r="K268" s="600"/>
      <c r="L268" s="605">
        <f>ROUND(M268/$G268,6)</f>
        <v>0</v>
      </c>
      <c r="M268" s="538">
        <f>SUBTOTAL(9,M269:M269)</f>
        <v>0</v>
      </c>
      <c r="N268" s="600"/>
      <c r="O268" s="605">
        <f>ROUND(P268/$G268,6)</f>
        <v>0</v>
      </c>
      <c r="P268" s="538">
        <f>SUBTOTAL(9,P269:P269)</f>
        <v>0</v>
      </c>
      <c r="Q268" s="600"/>
      <c r="R268" s="605">
        <f>ROUND(S268/$G268,6)</f>
        <v>0</v>
      </c>
      <c r="S268" s="538">
        <f>SUBTOTAL(9,S269:S269)</f>
        <v>0</v>
      </c>
      <c r="T268" s="600"/>
      <c r="U268" s="605">
        <f>ROUND(V268/$G268,6)</f>
        <v>0.33334000000000003</v>
      </c>
      <c r="V268" s="538">
        <f>SUBTOTAL(9,V269:V269)</f>
        <v>166.43</v>
      </c>
      <c r="W268" s="600"/>
      <c r="X268" s="605">
        <f>ROUND(Y268/$G268,6)</f>
        <v>0.33334000000000003</v>
      </c>
      <c r="Y268" s="538">
        <f>SUBTOTAL(9,Y269:Y269)</f>
        <v>166.43</v>
      </c>
      <c r="Z268" s="600"/>
      <c r="AA268" s="605">
        <f>ROUND(AB268/$G268,6)</f>
        <v>0.33334000000000003</v>
      </c>
      <c r="AB268" s="538">
        <f>SUBTOTAL(9,AB269:AB269)</f>
        <v>166.43</v>
      </c>
      <c r="AC268" s="600"/>
      <c r="AD268" s="605">
        <f>ROUND(AE268/$G268,6)</f>
        <v>0</v>
      </c>
      <c r="AE268" s="538">
        <f>SUBTOTAL(9,AE269:AE269)</f>
        <v>0</v>
      </c>
      <c r="AF268" s="600"/>
      <c r="AG268" s="605">
        <f>ROUND(AH268/$G268,6)</f>
        <v>0</v>
      </c>
      <c r="AH268" s="538">
        <f>SUBTOTAL(9,AH269:AH269)</f>
        <v>0</v>
      </c>
      <c r="AI268" s="600"/>
      <c r="AJ268" s="605">
        <f>ROUND(AK268/$G268,6)</f>
        <v>0</v>
      </c>
      <c r="AK268" s="538">
        <f>SUBTOTAL(9,AK269:AK269)</f>
        <v>0</v>
      </c>
      <c r="AL268" s="600"/>
      <c r="AM268" s="605">
        <f>ROUND(AN268/$G268,6)</f>
        <v>0</v>
      </c>
      <c r="AN268" s="538">
        <f>SUBTOTAL(9,AN269:AN269)</f>
        <v>0</v>
      </c>
      <c r="AO268" s="600"/>
      <c r="AP268" s="605">
        <f>ROUND(AQ268/$G268,6)</f>
        <v>0</v>
      </c>
      <c r="AQ268" s="538">
        <f>SUBTOTAL(9,AQ269:AQ269)</f>
        <v>0</v>
      </c>
      <c r="AR268" s="600"/>
      <c r="AS268" s="605">
        <f>ROUND(AT268/$G268,6)</f>
        <v>0</v>
      </c>
      <c r="AT268" s="538">
        <f>SUBTOTAL(9,AT269:AT269)</f>
        <v>0</v>
      </c>
      <c r="AU268" s="600"/>
      <c r="AV268" s="605">
        <f>ROUND(AW268/$G268,6)</f>
        <v>0</v>
      </c>
      <c r="AW268" s="538">
        <f>SUBTOTAL(9,AW269:AW269)</f>
        <v>0</v>
      </c>
      <c r="AX268" s="600"/>
      <c r="AY268" s="605">
        <f>ROUND(AZ268/$G268,6)</f>
        <v>0</v>
      </c>
      <c r="AZ268" s="538">
        <f>SUBTOTAL(9,AZ269:AZ269)</f>
        <v>0</v>
      </c>
      <c r="BA268" s="600"/>
      <c r="BB268" s="605">
        <f>ROUND(BC268/$G268,6)</f>
        <v>0</v>
      </c>
      <c r="BC268" s="538">
        <f>SUBTOTAL(9,BC269:BC269)</f>
        <v>0</v>
      </c>
      <c r="BD268" s="600"/>
      <c r="BE268" s="605">
        <f>ROUND(BF268/$G268,6)</f>
        <v>0</v>
      </c>
      <c r="BF268" s="538">
        <f>SUBTOTAL(9,BF269:BF269)</f>
        <v>0</v>
      </c>
      <c r="BG268" s="600"/>
      <c r="BH268" s="605">
        <f>ROUND(BI268/$G268,6)</f>
        <v>0</v>
      </c>
      <c r="BI268" s="538">
        <f>SUBTOTAL(9,BI269:BI269)</f>
        <v>0</v>
      </c>
      <c r="BJ268" s="600"/>
      <c r="BK268" s="605">
        <f>ROUND(BL268/$G268,6)</f>
        <v>0</v>
      </c>
      <c r="BL268" s="538">
        <f>SUBTOTAL(9,BL269:BL269)</f>
        <v>0</v>
      </c>
      <c r="BM268" s="600"/>
      <c r="BN268" s="605">
        <f>ROUND(BO268/$G268,6)</f>
        <v>0</v>
      </c>
      <c r="BO268" s="538">
        <f>SUBTOTAL(9,BO269:BO269)</f>
        <v>0</v>
      </c>
      <c r="BP268" s="602">
        <f>ROUND(BQ268/G268,4)</f>
        <v>1</v>
      </c>
      <c r="BQ268" s="603">
        <f>ROUND(SUMIF(H$10:BO$10,"FINANCEIRO",H268:BO268),2)</f>
        <v>499.29</v>
      </c>
      <c r="BR268" s="537">
        <f>BQ268-G268</f>
        <v>1.0000000000047748E-2</v>
      </c>
      <c r="BT268" s="5"/>
    </row>
    <row r="269" spans="1:74" s="3" customFormat="1" ht="25.5" hidden="1" outlineLevel="2" x14ac:dyDescent="0.25">
      <c r="A269" s="56" t="s">
        <v>1131</v>
      </c>
      <c r="B269" s="209" t="s">
        <v>248</v>
      </c>
      <c r="C269" s="72" t="s">
        <v>983</v>
      </c>
      <c r="D269" s="69" t="s">
        <v>10</v>
      </c>
      <c r="E269" s="12">
        <f>'04_S.ETE_C.'!E24</f>
        <v>74.52</v>
      </c>
      <c r="F269" s="461">
        <v>6.7</v>
      </c>
      <c r="G269" s="544">
        <f>ROUND($F269*E269,2)</f>
        <v>499.28</v>
      </c>
      <c r="H269" s="12"/>
      <c r="I269" s="519">
        <f>ROUND(J269/$G269,6)</f>
        <v>0</v>
      </c>
      <c r="J269" s="520">
        <f>ROUND($F269*H269,2)</f>
        <v>0</v>
      </c>
      <c r="K269" s="12"/>
      <c r="L269" s="519">
        <f>ROUND(M269/$G269,6)</f>
        <v>0</v>
      </c>
      <c r="M269" s="520">
        <f>ROUND($F269*K269,2)</f>
        <v>0</v>
      </c>
      <c r="N269" s="12"/>
      <c r="O269" s="519">
        <f>ROUND(P269/$G269,6)</f>
        <v>0</v>
      </c>
      <c r="P269" s="520">
        <f>ROUND($F269*N269,2)</f>
        <v>0</v>
      </c>
      <c r="Q269" s="12"/>
      <c r="R269" s="519">
        <f>ROUND(S269/$G269,6)</f>
        <v>0</v>
      </c>
      <c r="S269" s="520">
        <f>ROUND($F269*Q269,2)</f>
        <v>0</v>
      </c>
      <c r="T269" s="12">
        <f>$E269/3</f>
        <v>24.84</v>
      </c>
      <c r="U269" s="519">
        <f>ROUND(V269/$G269,6)</f>
        <v>0.33334000000000003</v>
      </c>
      <c r="V269" s="520">
        <f>ROUND($F269*T269,2)</f>
        <v>166.43</v>
      </c>
      <c r="W269" s="12">
        <f>$E269/3</f>
        <v>24.84</v>
      </c>
      <c r="X269" s="519">
        <f>ROUND(Y269/$G269,6)</f>
        <v>0.33334000000000003</v>
      </c>
      <c r="Y269" s="520">
        <f>ROUND($F269*W269,2)</f>
        <v>166.43</v>
      </c>
      <c r="Z269" s="12">
        <f>$E269/3</f>
        <v>24.84</v>
      </c>
      <c r="AA269" s="519">
        <f>ROUND(AB269/$G269,6)</f>
        <v>0.33334000000000003</v>
      </c>
      <c r="AB269" s="520">
        <f>ROUND($F269*Z269,2)</f>
        <v>166.43</v>
      </c>
      <c r="AC269" s="12"/>
      <c r="AD269" s="519">
        <f>ROUND(AE269/$G269,6)</f>
        <v>0</v>
      </c>
      <c r="AE269" s="520">
        <f>ROUND($F269*AC269,2)</f>
        <v>0</v>
      </c>
      <c r="AF269" s="12"/>
      <c r="AG269" s="519">
        <f>ROUND(AH269/$G269,6)</f>
        <v>0</v>
      </c>
      <c r="AH269" s="520">
        <f>ROUND($F269*AF269,2)</f>
        <v>0</v>
      </c>
      <c r="AI269" s="12"/>
      <c r="AJ269" s="519">
        <f>ROUND(AK269/$G269,6)</f>
        <v>0</v>
      </c>
      <c r="AK269" s="520">
        <f>ROUND($F269*AI269,2)</f>
        <v>0</v>
      </c>
      <c r="AL269" s="12"/>
      <c r="AM269" s="519">
        <f>ROUND(AN269/$G269,6)</f>
        <v>0</v>
      </c>
      <c r="AN269" s="520">
        <f>ROUND($F269*AL269,2)</f>
        <v>0</v>
      </c>
      <c r="AO269" s="12"/>
      <c r="AP269" s="519">
        <f>ROUND(AQ269/$G269,6)</f>
        <v>0</v>
      </c>
      <c r="AQ269" s="520">
        <f>ROUND($F269*AO269,2)</f>
        <v>0</v>
      </c>
      <c r="AR269" s="12"/>
      <c r="AS269" s="519">
        <f>ROUND(AT269/$G269,6)</f>
        <v>0</v>
      </c>
      <c r="AT269" s="520">
        <f>ROUND($F269*AR269,2)</f>
        <v>0</v>
      </c>
      <c r="AU269" s="12"/>
      <c r="AV269" s="519">
        <f>ROUND(AW269/$G269,6)</f>
        <v>0</v>
      </c>
      <c r="AW269" s="520">
        <f>ROUND($F269*AU269,2)</f>
        <v>0</v>
      </c>
      <c r="AX269" s="12"/>
      <c r="AY269" s="519">
        <f>ROUND(AZ269/$G269,6)</f>
        <v>0</v>
      </c>
      <c r="AZ269" s="520">
        <f>ROUND($F269*AX269,2)</f>
        <v>0</v>
      </c>
      <c r="BA269" s="12"/>
      <c r="BB269" s="519">
        <f>ROUND(BC269/$G269,6)</f>
        <v>0</v>
      </c>
      <c r="BC269" s="520">
        <f>ROUND($F269*BA269,2)</f>
        <v>0</v>
      </c>
      <c r="BD269" s="12"/>
      <c r="BE269" s="519">
        <f>ROUND(BF269/$G269,6)</f>
        <v>0</v>
      </c>
      <c r="BF269" s="520">
        <f>ROUND($F269*BD269,2)</f>
        <v>0</v>
      </c>
      <c r="BG269" s="12"/>
      <c r="BH269" s="519">
        <f>ROUND(BI269/$G269,6)</f>
        <v>0</v>
      </c>
      <c r="BI269" s="520">
        <f>ROUND($F269*BG269,2)</f>
        <v>0</v>
      </c>
      <c r="BJ269" s="12"/>
      <c r="BK269" s="519">
        <f>ROUND(BL269/$G269,6)</f>
        <v>0</v>
      </c>
      <c r="BL269" s="520">
        <f>ROUND($F269*BJ269,2)</f>
        <v>0</v>
      </c>
      <c r="BM269" s="12"/>
      <c r="BN269" s="519">
        <f>ROUND(BO269/$G269,6)</f>
        <v>0</v>
      </c>
      <c r="BO269" s="520">
        <f>ROUND($F269*BM269,2)</f>
        <v>0</v>
      </c>
      <c r="BP269" s="490">
        <f>ROUND(BQ269/G269,4)</f>
        <v>1</v>
      </c>
      <c r="BQ269" s="534">
        <f>ROUND(SUMIF(H$10:BO$10,"FINANCEIRO",H269:BO269),2)</f>
        <v>499.29</v>
      </c>
      <c r="BR269" s="542">
        <f>BQ269-G269</f>
        <v>1.0000000000047748E-2</v>
      </c>
      <c r="BT269" s="5"/>
    </row>
    <row r="270" spans="1:74" s="3" customFormat="1" ht="12.75" hidden="1" outlineLevel="2" x14ac:dyDescent="0.25">
      <c r="A270" s="56"/>
      <c r="B270" s="70"/>
      <c r="C270" s="22"/>
      <c r="D270" s="32"/>
      <c r="E270" s="459">
        <f>'04_S.ETE_C.'!E25</f>
        <v>0</v>
      </c>
      <c r="F270" s="461"/>
      <c r="G270" s="554"/>
      <c r="H270" s="12"/>
      <c r="I270" s="519"/>
      <c r="J270" s="541"/>
      <c r="K270" s="12"/>
      <c r="L270" s="519"/>
      <c r="M270" s="541"/>
      <c r="N270" s="12"/>
      <c r="O270" s="519"/>
      <c r="P270" s="555"/>
      <c r="Q270" s="12"/>
      <c r="R270" s="519"/>
      <c r="S270" s="541"/>
      <c r="T270" s="12"/>
      <c r="U270" s="519"/>
      <c r="V270" s="541"/>
      <c r="W270" s="12"/>
      <c r="X270" s="519"/>
      <c r="Y270" s="541"/>
      <c r="Z270" s="12"/>
      <c r="AA270" s="519"/>
      <c r="AB270" s="541"/>
      <c r="AC270" s="12"/>
      <c r="AD270" s="519"/>
      <c r="AE270" s="541"/>
      <c r="AF270" s="12"/>
      <c r="AG270" s="519"/>
      <c r="AH270" s="541"/>
      <c r="AI270" s="12"/>
      <c r="AJ270" s="519"/>
      <c r="AK270" s="541"/>
      <c r="AL270" s="12"/>
      <c r="AM270" s="519"/>
      <c r="AN270" s="541"/>
      <c r="AO270" s="12"/>
      <c r="AP270" s="519"/>
      <c r="AQ270" s="541"/>
      <c r="AR270" s="12"/>
      <c r="AS270" s="519"/>
      <c r="AT270" s="541"/>
      <c r="AU270" s="12"/>
      <c r="AV270" s="519"/>
      <c r="AW270" s="541"/>
      <c r="AX270" s="12"/>
      <c r="AY270" s="519"/>
      <c r="AZ270" s="541"/>
      <c r="BA270" s="12"/>
      <c r="BB270" s="519"/>
      <c r="BC270" s="541"/>
      <c r="BD270" s="12"/>
      <c r="BE270" s="519"/>
      <c r="BF270" s="541"/>
      <c r="BG270" s="12"/>
      <c r="BH270" s="519"/>
      <c r="BI270" s="541"/>
      <c r="BJ270" s="12"/>
      <c r="BK270" s="519"/>
      <c r="BL270" s="541"/>
      <c r="BM270" s="12"/>
      <c r="BN270" s="519"/>
      <c r="BO270" s="541"/>
      <c r="BP270" s="490"/>
      <c r="BQ270" s="534"/>
      <c r="BR270" s="542"/>
      <c r="BT270" s="5"/>
    </row>
    <row r="271" spans="1:74" s="3" customFormat="1" ht="12.75" hidden="1" outlineLevel="2" x14ac:dyDescent="0.25">
      <c r="A271" s="597" t="s">
        <v>1132</v>
      </c>
      <c r="B271" s="598"/>
      <c r="C271" s="539" t="s">
        <v>161</v>
      </c>
      <c r="D271" s="599"/>
      <c r="E271" s="600">
        <f>'04_S.ETE_C.'!E26</f>
        <v>0</v>
      </c>
      <c r="F271" s="601"/>
      <c r="G271" s="600">
        <f>SUBTOTAL(9,G272:G278)</f>
        <v>1551444.3399999999</v>
      </c>
      <c r="H271" s="600"/>
      <c r="I271" s="605">
        <f t="shared" ref="I271:I278" si="719">ROUND(J271/$G271,6)</f>
        <v>0</v>
      </c>
      <c r="J271" s="538">
        <f>SUBTOTAL(9,J272:J278)</f>
        <v>0</v>
      </c>
      <c r="K271" s="600"/>
      <c r="L271" s="605">
        <f t="shared" ref="L271:L278" si="720">ROUND(M271/$G271,6)</f>
        <v>0</v>
      </c>
      <c r="M271" s="538">
        <f>SUBTOTAL(9,M272:M278)</f>
        <v>0</v>
      </c>
      <c r="N271" s="600"/>
      <c r="O271" s="605">
        <f t="shared" ref="O271:O278" si="721">ROUND(P271/$G271,6)</f>
        <v>0</v>
      </c>
      <c r="P271" s="538">
        <f>SUBTOTAL(9,P272:P278)</f>
        <v>0</v>
      </c>
      <c r="Q271" s="600"/>
      <c r="R271" s="605">
        <f t="shared" ref="R271:R278" si="722">ROUND(S271/$G271,6)</f>
        <v>0</v>
      </c>
      <c r="S271" s="538">
        <f>SUBTOTAL(9,S272:S278)</f>
        <v>0</v>
      </c>
      <c r="T271" s="600"/>
      <c r="U271" s="605">
        <f t="shared" ref="U271:U278" si="723">ROUND(V271/$G271,6)</f>
        <v>0.31281900000000001</v>
      </c>
      <c r="V271" s="538">
        <f>SUBTOTAL(9,V272:V278)</f>
        <v>485321.31</v>
      </c>
      <c r="W271" s="600"/>
      <c r="X271" s="605">
        <f t="shared" ref="X271:X278" si="724">ROUND(Y271/$G271,6)</f>
        <v>0.31281900000000001</v>
      </c>
      <c r="Y271" s="538">
        <f>SUBTOTAL(9,Y272:Y278)</f>
        <v>485321.31</v>
      </c>
      <c r="Z271" s="600"/>
      <c r="AA271" s="605">
        <f t="shared" ref="AA271:AA278" si="725">ROUND(AB271/$G271,6)</f>
        <v>0.31281900000000001</v>
      </c>
      <c r="AB271" s="538">
        <f>SUBTOTAL(9,AB272:AB278)</f>
        <v>485321.31</v>
      </c>
      <c r="AC271" s="600"/>
      <c r="AD271" s="605">
        <f t="shared" ref="AD271:AD278" si="726">ROUND(AE271/$G271,6)</f>
        <v>2.0514000000000001E-2</v>
      </c>
      <c r="AE271" s="538">
        <f>SUBTOTAL(9,AE272:AE278)</f>
        <v>31826.79</v>
      </c>
      <c r="AF271" s="600"/>
      <c r="AG271" s="605">
        <f t="shared" ref="AG271:AG278" si="727">ROUND(AH271/$G271,6)</f>
        <v>2.0514000000000001E-2</v>
      </c>
      <c r="AH271" s="538">
        <f>SUBTOTAL(9,AH272:AH278)</f>
        <v>31826.79</v>
      </c>
      <c r="AI271" s="600"/>
      <c r="AJ271" s="605">
        <f t="shared" ref="AJ271:AJ278" si="728">ROUND(AK271/$G271,6)</f>
        <v>2.0514000000000001E-2</v>
      </c>
      <c r="AK271" s="538">
        <f>SUBTOTAL(9,AK272:AK278)</f>
        <v>31826.79</v>
      </c>
      <c r="AL271" s="600"/>
      <c r="AM271" s="605">
        <f t="shared" ref="AM271:AM278" si="729">ROUND(AN271/$G271,6)</f>
        <v>0</v>
      </c>
      <c r="AN271" s="538">
        <f>SUBTOTAL(9,AN272:AN278)</f>
        <v>0</v>
      </c>
      <c r="AO271" s="600"/>
      <c r="AP271" s="605">
        <f t="shared" ref="AP271:AP278" si="730">ROUND(AQ271/$G271,6)</f>
        <v>0</v>
      </c>
      <c r="AQ271" s="538">
        <f>SUBTOTAL(9,AQ272:AQ278)</f>
        <v>0</v>
      </c>
      <c r="AR271" s="600"/>
      <c r="AS271" s="605">
        <f t="shared" ref="AS271:AS278" si="731">ROUND(AT271/$G271,6)</f>
        <v>0</v>
      </c>
      <c r="AT271" s="538">
        <f>SUBTOTAL(9,AT272:AT278)</f>
        <v>0</v>
      </c>
      <c r="AU271" s="600"/>
      <c r="AV271" s="605">
        <f t="shared" ref="AV271:AV278" si="732">ROUND(AW271/$G271,6)</f>
        <v>0</v>
      </c>
      <c r="AW271" s="538">
        <f>SUBTOTAL(9,AW272:AW278)</f>
        <v>0</v>
      </c>
      <c r="AX271" s="600"/>
      <c r="AY271" s="605">
        <f t="shared" ref="AY271:AY278" si="733">ROUND(AZ271/$G271,6)</f>
        <v>0</v>
      </c>
      <c r="AZ271" s="538">
        <f>SUBTOTAL(9,AZ272:AZ278)</f>
        <v>0</v>
      </c>
      <c r="BA271" s="600"/>
      <c r="BB271" s="605">
        <f t="shared" ref="BB271:BB278" si="734">ROUND(BC271/$G271,6)</f>
        <v>0</v>
      </c>
      <c r="BC271" s="538">
        <f>SUBTOTAL(9,BC272:BC278)</f>
        <v>0</v>
      </c>
      <c r="BD271" s="600"/>
      <c r="BE271" s="605">
        <f t="shared" ref="BE271:BE278" si="735">ROUND(BF271/$G271,6)</f>
        <v>0</v>
      </c>
      <c r="BF271" s="538">
        <f>SUBTOTAL(9,BF272:BF278)</f>
        <v>0</v>
      </c>
      <c r="BG271" s="600"/>
      <c r="BH271" s="605">
        <f t="shared" ref="BH271:BH278" si="736">ROUND(BI271/$G271,6)</f>
        <v>0</v>
      </c>
      <c r="BI271" s="538">
        <f>SUBTOTAL(9,BI272:BI278)</f>
        <v>0</v>
      </c>
      <c r="BJ271" s="600"/>
      <c r="BK271" s="605">
        <f t="shared" ref="BK271:BK278" si="737">ROUND(BL271/$G271,6)</f>
        <v>0</v>
      </c>
      <c r="BL271" s="538">
        <f>SUBTOTAL(9,BL272:BL278)</f>
        <v>0</v>
      </c>
      <c r="BM271" s="600"/>
      <c r="BN271" s="605">
        <f t="shared" ref="BN271:BN278" si="738">ROUND(BO271/$G271,6)</f>
        <v>0</v>
      </c>
      <c r="BO271" s="538">
        <f>SUBTOTAL(9,BO272:BO278)</f>
        <v>0</v>
      </c>
      <c r="BP271" s="602">
        <f t="shared" ref="BP271:BP278" si="739">ROUND(BQ271/G271,4)</f>
        <v>1</v>
      </c>
      <c r="BQ271" s="603">
        <f t="shared" ref="BQ271:BQ278" si="740">ROUND(SUMIF(H$10:BO$10,"FINANCEIRO",H271:BO271),2)</f>
        <v>1551444.3</v>
      </c>
      <c r="BR271" s="537">
        <f t="shared" ref="BR271:BR278" si="741">BQ271-G271</f>
        <v>-3.9999999804422259E-2</v>
      </c>
      <c r="BT271" s="5"/>
    </row>
    <row r="272" spans="1:74" hidden="1" outlineLevel="2" x14ac:dyDescent="0.25">
      <c r="A272" s="56" t="s">
        <v>1133</v>
      </c>
      <c r="B272" s="28" t="s">
        <v>250</v>
      </c>
      <c r="C272" s="22" t="s">
        <v>116</v>
      </c>
      <c r="D272" s="32" t="s">
        <v>5</v>
      </c>
      <c r="E272" s="12">
        <f>'04_S.ETE_C.'!E27</f>
        <v>4.5999999999999996</v>
      </c>
      <c r="F272" s="457">
        <v>2.82</v>
      </c>
      <c r="G272" s="544">
        <f t="shared" ref="G272:G278" si="742">ROUND($F272*E272,2)</f>
        <v>12.97</v>
      </c>
      <c r="H272" s="137"/>
      <c r="I272" s="519">
        <f t="shared" si="719"/>
        <v>0</v>
      </c>
      <c r="J272" s="520">
        <f t="shared" ref="J272:J278" si="743">ROUND($F272*H272,2)</f>
        <v>0</v>
      </c>
      <c r="K272" s="137"/>
      <c r="L272" s="519">
        <f t="shared" si="720"/>
        <v>0</v>
      </c>
      <c r="M272" s="520">
        <f t="shared" ref="M272:M278" si="744">ROUND($F272*K272,2)</f>
        <v>0</v>
      </c>
      <c r="N272" s="199"/>
      <c r="O272" s="519">
        <f t="shared" si="721"/>
        <v>0</v>
      </c>
      <c r="P272" s="520">
        <f t="shared" ref="P272:P278" si="745">ROUND($F272*N272,2)</f>
        <v>0</v>
      </c>
      <c r="Q272" s="137"/>
      <c r="R272" s="519">
        <f t="shared" si="722"/>
        <v>0</v>
      </c>
      <c r="S272" s="520">
        <f t="shared" ref="S272:S278" si="746">ROUND($F272*Q272,2)</f>
        <v>0</v>
      </c>
      <c r="T272" s="137">
        <f>$E272/3</f>
        <v>1.5333333333333332</v>
      </c>
      <c r="U272" s="519">
        <f t="shared" si="723"/>
        <v>0.33307599999999998</v>
      </c>
      <c r="V272" s="520">
        <f t="shared" ref="V272:V278" si="747">ROUND($F272*T272,2)</f>
        <v>4.32</v>
      </c>
      <c r="W272" s="137">
        <f>$E272/3</f>
        <v>1.5333333333333332</v>
      </c>
      <c r="X272" s="519">
        <f t="shared" si="724"/>
        <v>0.33307599999999998</v>
      </c>
      <c r="Y272" s="520">
        <f t="shared" ref="Y272:Y278" si="748">ROUND($F272*W272,2)</f>
        <v>4.32</v>
      </c>
      <c r="Z272" s="137">
        <f>$E272/3</f>
        <v>1.5333333333333332</v>
      </c>
      <c r="AA272" s="519">
        <f t="shared" si="725"/>
        <v>0.33307599999999998</v>
      </c>
      <c r="AB272" s="520">
        <f t="shared" ref="AB272:AB278" si="749">ROUND($F272*Z272,2)</f>
        <v>4.32</v>
      </c>
      <c r="AC272" s="137"/>
      <c r="AD272" s="519">
        <f t="shared" si="726"/>
        <v>0</v>
      </c>
      <c r="AE272" s="520">
        <f t="shared" ref="AE272:AE278" si="750">ROUND($F272*AC272,2)</f>
        <v>0</v>
      </c>
      <c r="AF272" s="137"/>
      <c r="AG272" s="519">
        <f t="shared" si="727"/>
        <v>0</v>
      </c>
      <c r="AH272" s="520">
        <f t="shared" ref="AH272:AH278" si="751">ROUND($F272*AF272,2)</f>
        <v>0</v>
      </c>
      <c r="AI272" s="137"/>
      <c r="AJ272" s="519">
        <f t="shared" si="728"/>
        <v>0</v>
      </c>
      <c r="AK272" s="520">
        <f t="shared" ref="AK272:AK278" si="752">ROUND($F272*AI272,2)</f>
        <v>0</v>
      </c>
      <c r="AL272" s="137"/>
      <c r="AM272" s="519">
        <f t="shared" si="729"/>
        <v>0</v>
      </c>
      <c r="AN272" s="520">
        <f t="shared" ref="AN272:AN278" si="753">ROUND($F272*AL272,2)</f>
        <v>0</v>
      </c>
      <c r="AO272" s="137"/>
      <c r="AP272" s="519">
        <f t="shared" si="730"/>
        <v>0</v>
      </c>
      <c r="AQ272" s="520">
        <f t="shared" ref="AQ272:AQ278" si="754">ROUND($F272*AO272,2)</f>
        <v>0</v>
      </c>
      <c r="AR272" s="137"/>
      <c r="AS272" s="519">
        <f t="shared" si="731"/>
        <v>0</v>
      </c>
      <c r="AT272" s="520">
        <f t="shared" ref="AT272:AT278" si="755">ROUND($F272*AR272,2)</f>
        <v>0</v>
      </c>
      <c r="AU272" s="137"/>
      <c r="AV272" s="519">
        <f t="shared" si="732"/>
        <v>0</v>
      </c>
      <c r="AW272" s="520">
        <f t="shared" ref="AW272:AW278" si="756">ROUND($F272*AU272,2)</f>
        <v>0</v>
      </c>
      <c r="AX272" s="137"/>
      <c r="AY272" s="519">
        <f t="shared" si="733"/>
        <v>0</v>
      </c>
      <c r="AZ272" s="520">
        <f t="shared" ref="AZ272:AZ278" si="757">ROUND($F272*AX272,2)</f>
        <v>0</v>
      </c>
      <c r="BA272" s="137"/>
      <c r="BB272" s="519">
        <f t="shared" si="734"/>
        <v>0</v>
      </c>
      <c r="BC272" s="520">
        <f t="shared" ref="BC272:BC278" si="758">ROUND($F272*BA272,2)</f>
        <v>0</v>
      </c>
      <c r="BD272" s="137"/>
      <c r="BE272" s="519">
        <f t="shared" si="735"/>
        <v>0</v>
      </c>
      <c r="BF272" s="520">
        <f t="shared" ref="BF272:BF278" si="759">ROUND($F272*BD272,2)</f>
        <v>0</v>
      </c>
      <c r="BG272" s="137"/>
      <c r="BH272" s="519">
        <f t="shared" si="736"/>
        <v>0</v>
      </c>
      <c r="BI272" s="520">
        <f t="shared" ref="BI272:BI278" si="760">ROUND($F272*BG272,2)</f>
        <v>0</v>
      </c>
      <c r="BJ272" s="137"/>
      <c r="BK272" s="519">
        <f t="shared" si="737"/>
        <v>0</v>
      </c>
      <c r="BL272" s="520">
        <f t="shared" ref="BL272:BL278" si="761">ROUND($F272*BJ272,2)</f>
        <v>0</v>
      </c>
      <c r="BM272" s="137"/>
      <c r="BN272" s="519">
        <f t="shared" si="738"/>
        <v>0</v>
      </c>
      <c r="BO272" s="520">
        <f t="shared" ref="BO272:BO278" si="762">ROUND($F272*BM272,2)</f>
        <v>0</v>
      </c>
      <c r="BP272" s="490">
        <f t="shared" si="739"/>
        <v>0.99919999999999998</v>
      </c>
      <c r="BQ272" s="534">
        <f t="shared" si="740"/>
        <v>12.96</v>
      </c>
      <c r="BR272" s="542">
        <f t="shared" si="741"/>
        <v>-9.9999999999997868E-3</v>
      </c>
      <c r="BT272" s="5"/>
      <c r="BU272" s="5"/>
      <c r="BV272" s="5"/>
    </row>
    <row r="273" spans="1:74" s="3" customFormat="1" ht="25.5" hidden="1" outlineLevel="2" x14ac:dyDescent="0.25">
      <c r="A273" s="56" t="s">
        <v>1134</v>
      </c>
      <c r="B273" s="209" t="s">
        <v>98</v>
      </c>
      <c r="C273" s="72" t="s">
        <v>262</v>
      </c>
      <c r="D273" s="69" t="s">
        <v>10</v>
      </c>
      <c r="E273" s="12">
        <f>'04_S.ETE_C.'!E28</f>
        <v>17820.5</v>
      </c>
      <c r="F273" s="461">
        <v>13.4</v>
      </c>
      <c r="G273" s="544">
        <f t="shared" si="742"/>
        <v>238794.7</v>
      </c>
      <c r="H273" s="137"/>
      <c r="I273" s="519">
        <f t="shared" si="719"/>
        <v>0</v>
      </c>
      <c r="J273" s="520">
        <f t="shared" si="743"/>
        <v>0</v>
      </c>
      <c r="K273" s="137"/>
      <c r="L273" s="519">
        <f t="shared" si="720"/>
        <v>0</v>
      </c>
      <c r="M273" s="520">
        <f t="shared" si="744"/>
        <v>0</v>
      </c>
      <c r="N273" s="199"/>
      <c r="O273" s="519">
        <f t="shared" si="721"/>
        <v>0</v>
      </c>
      <c r="P273" s="520">
        <f t="shared" si="745"/>
        <v>0</v>
      </c>
      <c r="Q273" s="137"/>
      <c r="R273" s="519">
        <f t="shared" si="722"/>
        <v>0</v>
      </c>
      <c r="S273" s="520">
        <f t="shared" si="746"/>
        <v>0</v>
      </c>
      <c r="T273" s="137">
        <f>$E273/3</f>
        <v>5940.166666666667</v>
      </c>
      <c r="U273" s="519">
        <f t="shared" si="723"/>
        <v>0.33333299999999999</v>
      </c>
      <c r="V273" s="520">
        <f t="shared" si="747"/>
        <v>79598.23</v>
      </c>
      <c r="W273" s="137">
        <f>$E273/3</f>
        <v>5940.166666666667</v>
      </c>
      <c r="X273" s="519">
        <f t="shared" si="724"/>
        <v>0.33333299999999999</v>
      </c>
      <c r="Y273" s="520">
        <f t="shared" si="748"/>
        <v>79598.23</v>
      </c>
      <c r="Z273" s="137">
        <f>$E273/3</f>
        <v>5940.166666666667</v>
      </c>
      <c r="AA273" s="519">
        <f t="shared" si="725"/>
        <v>0.33333299999999999</v>
      </c>
      <c r="AB273" s="520">
        <f t="shared" si="749"/>
        <v>79598.23</v>
      </c>
      <c r="AC273" s="137"/>
      <c r="AD273" s="519">
        <f t="shared" si="726"/>
        <v>0</v>
      </c>
      <c r="AE273" s="520">
        <f t="shared" si="750"/>
        <v>0</v>
      </c>
      <c r="AF273" s="137"/>
      <c r="AG273" s="519">
        <f t="shared" si="727"/>
        <v>0</v>
      </c>
      <c r="AH273" s="520">
        <f t="shared" si="751"/>
        <v>0</v>
      </c>
      <c r="AI273" s="137"/>
      <c r="AJ273" s="519">
        <f t="shared" si="728"/>
        <v>0</v>
      </c>
      <c r="AK273" s="520">
        <f t="shared" si="752"/>
        <v>0</v>
      </c>
      <c r="AL273" s="137"/>
      <c r="AM273" s="519">
        <f t="shared" si="729"/>
        <v>0</v>
      </c>
      <c r="AN273" s="520">
        <f t="shared" si="753"/>
        <v>0</v>
      </c>
      <c r="AO273" s="137"/>
      <c r="AP273" s="519">
        <f t="shared" si="730"/>
        <v>0</v>
      </c>
      <c r="AQ273" s="520">
        <f t="shared" si="754"/>
        <v>0</v>
      </c>
      <c r="AR273" s="137"/>
      <c r="AS273" s="519">
        <f t="shared" si="731"/>
        <v>0</v>
      </c>
      <c r="AT273" s="520">
        <f t="shared" si="755"/>
        <v>0</v>
      </c>
      <c r="AU273" s="137"/>
      <c r="AV273" s="519">
        <f t="shared" si="732"/>
        <v>0</v>
      </c>
      <c r="AW273" s="520">
        <f t="shared" si="756"/>
        <v>0</v>
      </c>
      <c r="AX273" s="137"/>
      <c r="AY273" s="519">
        <f t="shared" si="733"/>
        <v>0</v>
      </c>
      <c r="AZ273" s="520">
        <f t="shared" si="757"/>
        <v>0</v>
      </c>
      <c r="BA273" s="137"/>
      <c r="BB273" s="519">
        <f t="shared" si="734"/>
        <v>0</v>
      </c>
      <c r="BC273" s="520">
        <f t="shared" si="758"/>
        <v>0</v>
      </c>
      <c r="BD273" s="137"/>
      <c r="BE273" s="519">
        <f t="shared" si="735"/>
        <v>0</v>
      </c>
      <c r="BF273" s="520">
        <f t="shared" si="759"/>
        <v>0</v>
      </c>
      <c r="BG273" s="137"/>
      <c r="BH273" s="519">
        <f t="shared" si="736"/>
        <v>0</v>
      </c>
      <c r="BI273" s="520">
        <f t="shared" si="760"/>
        <v>0</v>
      </c>
      <c r="BJ273" s="137"/>
      <c r="BK273" s="519">
        <f t="shared" si="737"/>
        <v>0</v>
      </c>
      <c r="BL273" s="520">
        <f t="shared" si="761"/>
        <v>0</v>
      </c>
      <c r="BM273" s="137"/>
      <c r="BN273" s="519">
        <f t="shared" si="738"/>
        <v>0</v>
      </c>
      <c r="BO273" s="520">
        <f t="shared" si="762"/>
        <v>0</v>
      </c>
      <c r="BP273" s="490">
        <f t="shared" si="739"/>
        <v>1</v>
      </c>
      <c r="BQ273" s="534">
        <f t="shared" si="740"/>
        <v>238794.69</v>
      </c>
      <c r="BR273" s="542">
        <f t="shared" si="741"/>
        <v>-1.0000000009313226E-2</v>
      </c>
      <c r="BT273" s="5"/>
    </row>
    <row r="274" spans="1:74" s="3" customFormat="1" ht="38.25" hidden="1" outlineLevel="2" x14ac:dyDescent="0.25">
      <c r="A274" s="56" t="s">
        <v>1135</v>
      </c>
      <c r="B274" s="28" t="s">
        <v>25</v>
      </c>
      <c r="C274" s="22" t="s">
        <v>746</v>
      </c>
      <c r="D274" s="32" t="s">
        <v>10</v>
      </c>
      <c r="E274" s="12">
        <f>'04_S.ETE_C.'!E29</f>
        <v>138.26</v>
      </c>
      <c r="F274" s="457">
        <v>13.91</v>
      </c>
      <c r="G274" s="544">
        <f t="shared" si="742"/>
        <v>1923.2</v>
      </c>
      <c r="H274" s="137"/>
      <c r="I274" s="519">
        <f t="shared" si="719"/>
        <v>0</v>
      </c>
      <c r="J274" s="520">
        <f t="shared" si="743"/>
        <v>0</v>
      </c>
      <c r="K274" s="137"/>
      <c r="L274" s="519">
        <f t="shared" si="720"/>
        <v>0</v>
      </c>
      <c r="M274" s="520">
        <f t="shared" si="744"/>
        <v>0</v>
      </c>
      <c r="N274" s="199"/>
      <c r="O274" s="519">
        <f t="shared" si="721"/>
        <v>0</v>
      </c>
      <c r="P274" s="520">
        <f t="shared" si="745"/>
        <v>0</v>
      </c>
      <c r="Q274" s="137"/>
      <c r="R274" s="519">
        <f t="shared" si="722"/>
        <v>0</v>
      </c>
      <c r="S274" s="520">
        <f t="shared" si="746"/>
        <v>0</v>
      </c>
      <c r="T274" s="137">
        <f>$E274/3</f>
        <v>46.086666666666666</v>
      </c>
      <c r="U274" s="519">
        <f t="shared" si="723"/>
        <v>0.33333499999999999</v>
      </c>
      <c r="V274" s="520">
        <f t="shared" si="747"/>
        <v>641.07000000000005</v>
      </c>
      <c r="W274" s="137">
        <f>$E274/3</f>
        <v>46.086666666666666</v>
      </c>
      <c r="X274" s="519">
        <f t="shared" si="724"/>
        <v>0.33333499999999999</v>
      </c>
      <c r="Y274" s="520">
        <f t="shared" si="748"/>
        <v>641.07000000000005</v>
      </c>
      <c r="Z274" s="137">
        <f>$E274/3</f>
        <v>46.086666666666666</v>
      </c>
      <c r="AA274" s="519">
        <f t="shared" si="725"/>
        <v>0.33333499999999999</v>
      </c>
      <c r="AB274" s="520">
        <f t="shared" si="749"/>
        <v>641.07000000000005</v>
      </c>
      <c r="AC274" s="137"/>
      <c r="AD274" s="519">
        <f t="shared" si="726"/>
        <v>0</v>
      </c>
      <c r="AE274" s="520">
        <f t="shared" si="750"/>
        <v>0</v>
      </c>
      <c r="AF274" s="137"/>
      <c r="AG274" s="519">
        <f t="shared" si="727"/>
        <v>0</v>
      </c>
      <c r="AH274" s="520">
        <f t="shared" si="751"/>
        <v>0</v>
      </c>
      <c r="AI274" s="137"/>
      <c r="AJ274" s="519">
        <f t="shared" si="728"/>
        <v>0</v>
      </c>
      <c r="AK274" s="520">
        <f t="shared" si="752"/>
        <v>0</v>
      </c>
      <c r="AL274" s="137"/>
      <c r="AM274" s="519">
        <f t="shared" si="729"/>
        <v>0</v>
      </c>
      <c r="AN274" s="520">
        <f t="shared" si="753"/>
        <v>0</v>
      </c>
      <c r="AO274" s="137"/>
      <c r="AP274" s="519">
        <f t="shared" si="730"/>
        <v>0</v>
      </c>
      <c r="AQ274" s="520">
        <f t="shared" si="754"/>
        <v>0</v>
      </c>
      <c r="AR274" s="137"/>
      <c r="AS274" s="519">
        <f t="shared" si="731"/>
        <v>0</v>
      </c>
      <c r="AT274" s="520">
        <f t="shared" si="755"/>
        <v>0</v>
      </c>
      <c r="AU274" s="137"/>
      <c r="AV274" s="519">
        <f t="shared" si="732"/>
        <v>0</v>
      </c>
      <c r="AW274" s="520">
        <f t="shared" si="756"/>
        <v>0</v>
      </c>
      <c r="AX274" s="137"/>
      <c r="AY274" s="519">
        <f t="shared" si="733"/>
        <v>0</v>
      </c>
      <c r="AZ274" s="520">
        <f t="shared" si="757"/>
        <v>0</v>
      </c>
      <c r="BA274" s="137"/>
      <c r="BB274" s="519">
        <f t="shared" si="734"/>
        <v>0</v>
      </c>
      <c r="BC274" s="520">
        <f t="shared" si="758"/>
        <v>0</v>
      </c>
      <c r="BD274" s="137"/>
      <c r="BE274" s="519">
        <f t="shared" si="735"/>
        <v>0</v>
      </c>
      <c r="BF274" s="520">
        <f t="shared" si="759"/>
        <v>0</v>
      </c>
      <c r="BG274" s="137"/>
      <c r="BH274" s="519">
        <f t="shared" si="736"/>
        <v>0</v>
      </c>
      <c r="BI274" s="520">
        <f t="shared" si="760"/>
        <v>0</v>
      </c>
      <c r="BJ274" s="137"/>
      <c r="BK274" s="519">
        <f t="shared" si="737"/>
        <v>0</v>
      </c>
      <c r="BL274" s="520">
        <f t="shared" si="761"/>
        <v>0</v>
      </c>
      <c r="BM274" s="137"/>
      <c r="BN274" s="519">
        <f t="shared" si="738"/>
        <v>0</v>
      </c>
      <c r="BO274" s="520">
        <f t="shared" si="762"/>
        <v>0</v>
      </c>
      <c r="BP274" s="490">
        <f t="shared" si="739"/>
        <v>1</v>
      </c>
      <c r="BQ274" s="534">
        <f t="shared" si="740"/>
        <v>1923.21</v>
      </c>
      <c r="BR274" s="542">
        <f t="shared" si="741"/>
        <v>9.9999999999909051E-3</v>
      </c>
      <c r="BT274" s="5"/>
    </row>
    <row r="275" spans="1:74" ht="25.5" hidden="1" outlineLevel="2" x14ac:dyDescent="0.25">
      <c r="A275" s="56" t="s">
        <v>1136</v>
      </c>
      <c r="B275" s="23" t="s">
        <v>157</v>
      </c>
      <c r="C275" s="22" t="s">
        <v>767</v>
      </c>
      <c r="D275" s="32" t="s">
        <v>10</v>
      </c>
      <c r="E275" s="12">
        <f>'04_S.ETE_C.'!E30</f>
        <v>17820.5</v>
      </c>
      <c r="F275" s="461">
        <v>1.62</v>
      </c>
      <c r="G275" s="544">
        <f t="shared" si="742"/>
        <v>28869.21</v>
      </c>
      <c r="H275" s="137"/>
      <c r="I275" s="519">
        <f t="shared" si="719"/>
        <v>0</v>
      </c>
      <c r="J275" s="520">
        <f t="shared" si="743"/>
        <v>0</v>
      </c>
      <c r="K275" s="137"/>
      <c r="L275" s="519">
        <f t="shared" si="720"/>
        <v>0</v>
      </c>
      <c r="M275" s="520">
        <f t="shared" si="744"/>
        <v>0</v>
      </c>
      <c r="N275" s="199"/>
      <c r="O275" s="519">
        <f t="shared" si="721"/>
        <v>0</v>
      </c>
      <c r="P275" s="520">
        <f t="shared" si="745"/>
        <v>0</v>
      </c>
      <c r="Q275" s="137"/>
      <c r="R275" s="519">
        <f t="shared" si="722"/>
        <v>0</v>
      </c>
      <c r="S275" s="520">
        <f t="shared" si="746"/>
        <v>0</v>
      </c>
      <c r="T275" s="137">
        <f>$E275/3</f>
        <v>5940.166666666667</v>
      </c>
      <c r="U275" s="519">
        <f t="shared" si="723"/>
        <v>0.33333299999999999</v>
      </c>
      <c r="V275" s="520">
        <f t="shared" si="747"/>
        <v>9623.07</v>
      </c>
      <c r="W275" s="137">
        <f>$E275/3</f>
        <v>5940.166666666667</v>
      </c>
      <c r="X275" s="519">
        <f t="shared" si="724"/>
        <v>0.33333299999999999</v>
      </c>
      <c r="Y275" s="520">
        <f t="shared" si="748"/>
        <v>9623.07</v>
      </c>
      <c r="Z275" s="137">
        <f>$E275/3</f>
        <v>5940.166666666667</v>
      </c>
      <c r="AA275" s="519">
        <f t="shared" si="725"/>
        <v>0.33333299999999999</v>
      </c>
      <c r="AB275" s="520">
        <f t="shared" si="749"/>
        <v>9623.07</v>
      </c>
      <c r="AC275" s="137"/>
      <c r="AD275" s="519">
        <f t="shared" si="726"/>
        <v>0</v>
      </c>
      <c r="AE275" s="520">
        <f t="shared" si="750"/>
        <v>0</v>
      </c>
      <c r="AF275" s="137"/>
      <c r="AG275" s="519">
        <f t="shared" si="727"/>
        <v>0</v>
      </c>
      <c r="AH275" s="520">
        <f t="shared" si="751"/>
        <v>0</v>
      </c>
      <c r="AI275" s="137"/>
      <c r="AJ275" s="519">
        <f t="shared" si="728"/>
        <v>0</v>
      </c>
      <c r="AK275" s="520">
        <f t="shared" si="752"/>
        <v>0</v>
      </c>
      <c r="AL275" s="137"/>
      <c r="AM275" s="519">
        <f t="shared" si="729"/>
        <v>0</v>
      </c>
      <c r="AN275" s="520">
        <f t="shared" si="753"/>
        <v>0</v>
      </c>
      <c r="AO275" s="137"/>
      <c r="AP275" s="519">
        <f t="shared" si="730"/>
        <v>0</v>
      </c>
      <c r="AQ275" s="520">
        <f t="shared" si="754"/>
        <v>0</v>
      </c>
      <c r="AR275" s="137"/>
      <c r="AS275" s="519">
        <f t="shared" si="731"/>
        <v>0</v>
      </c>
      <c r="AT275" s="520">
        <f t="shared" si="755"/>
        <v>0</v>
      </c>
      <c r="AU275" s="137"/>
      <c r="AV275" s="519">
        <f t="shared" si="732"/>
        <v>0</v>
      </c>
      <c r="AW275" s="520">
        <f t="shared" si="756"/>
        <v>0</v>
      </c>
      <c r="AX275" s="137"/>
      <c r="AY275" s="519">
        <f t="shared" si="733"/>
        <v>0</v>
      </c>
      <c r="AZ275" s="520">
        <f t="shared" si="757"/>
        <v>0</v>
      </c>
      <c r="BA275" s="137"/>
      <c r="BB275" s="519">
        <f t="shared" si="734"/>
        <v>0</v>
      </c>
      <c r="BC275" s="520">
        <f t="shared" si="758"/>
        <v>0</v>
      </c>
      <c r="BD275" s="137"/>
      <c r="BE275" s="519">
        <f t="shared" si="735"/>
        <v>0</v>
      </c>
      <c r="BF275" s="520">
        <f t="shared" si="759"/>
        <v>0</v>
      </c>
      <c r="BG275" s="137"/>
      <c r="BH275" s="519">
        <f t="shared" si="736"/>
        <v>0</v>
      </c>
      <c r="BI275" s="520">
        <f t="shared" si="760"/>
        <v>0</v>
      </c>
      <c r="BJ275" s="137"/>
      <c r="BK275" s="519">
        <f t="shared" si="737"/>
        <v>0</v>
      </c>
      <c r="BL275" s="520">
        <f t="shared" si="761"/>
        <v>0</v>
      </c>
      <c r="BM275" s="137"/>
      <c r="BN275" s="519">
        <f t="shared" si="738"/>
        <v>0</v>
      </c>
      <c r="BO275" s="520">
        <f t="shared" si="762"/>
        <v>0</v>
      </c>
      <c r="BP275" s="490">
        <f t="shared" si="739"/>
        <v>1</v>
      </c>
      <c r="BQ275" s="534">
        <f t="shared" si="740"/>
        <v>28869.21</v>
      </c>
      <c r="BR275" s="542">
        <f t="shared" si="741"/>
        <v>0</v>
      </c>
      <c r="BT275" s="5"/>
      <c r="BU275" s="5"/>
      <c r="BV275" s="5"/>
    </row>
    <row r="276" spans="1:74" s="3" customFormat="1" ht="38.25" hidden="1" outlineLevel="2" x14ac:dyDescent="0.25">
      <c r="A276" s="56" t="s">
        <v>1137</v>
      </c>
      <c r="B276" s="29" t="s">
        <v>162</v>
      </c>
      <c r="C276" s="22" t="s">
        <v>194</v>
      </c>
      <c r="D276" s="32" t="s">
        <v>10</v>
      </c>
      <c r="E276" s="12">
        <f>'04_S.ETE_C.'!E31</f>
        <v>4495.3099999999995</v>
      </c>
      <c r="F276" s="457">
        <v>21.24</v>
      </c>
      <c r="G276" s="544">
        <f t="shared" si="742"/>
        <v>95480.38</v>
      </c>
      <c r="H276" s="137"/>
      <c r="I276" s="519">
        <f t="shared" si="719"/>
        <v>0</v>
      </c>
      <c r="J276" s="520">
        <f t="shared" si="743"/>
        <v>0</v>
      </c>
      <c r="K276" s="137"/>
      <c r="L276" s="519">
        <f t="shared" si="720"/>
        <v>0</v>
      </c>
      <c r="M276" s="520">
        <f t="shared" si="744"/>
        <v>0</v>
      </c>
      <c r="N276" s="199"/>
      <c r="O276" s="519">
        <f t="shared" si="721"/>
        <v>0</v>
      </c>
      <c r="P276" s="520">
        <f t="shared" si="745"/>
        <v>0</v>
      </c>
      <c r="Q276" s="137"/>
      <c r="R276" s="519">
        <f t="shared" si="722"/>
        <v>0</v>
      </c>
      <c r="S276" s="520">
        <f t="shared" si="746"/>
        <v>0</v>
      </c>
      <c r="T276" s="137"/>
      <c r="U276" s="519">
        <f t="shared" si="723"/>
        <v>0</v>
      </c>
      <c r="V276" s="520">
        <f t="shared" si="747"/>
        <v>0</v>
      </c>
      <c r="W276" s="137"/>
      <c r="X276" s="519">
        <f t="shared" si="724"/>
        <v>0</v>
      </c>
      <c r="Y276" s="520">
        <f t="shared" si="748"/>
        <v>0</v>
      </c>
      <c r="Z276" s="137"/>
      <c r="AA276" s="519">
        <f t="shared" si="725"/>
        <v>0</v>
      </c>
      <c r="AB276" s="520">
        <f t="shared" si="749"/>
        <v>0</v>
      </c>
      <c r="AC276" s="137">
        <f>$E276/3</f>
        <v>1498.4366666666665</v>
      </c>
      <c r="AD276" s="519">
        <f t="shared" si="726"/>
        <v>0.33333299999999999</v>
      </c>
      <c r="AE276" s="520">
        <f t="shared" si="750"/>
        <v>31826.79</v>
      </c>
      <c r="AF276" s="137">
        <f>$E276/3</f>
        <v>1498.4366666666665</v>
      </c>
      <c r="AG276" s="519">
        <f t="shared" si="727"/>
        <v>0.33333299999999999</v>
      </c>
      <c r="AH276" s="520">
        <f t="shared" si="751"/>
        <v>31826.79</v>
      </c>
      <c r="AI276" s="137">
        <f>$E276/3</f>
        <v>1498.4366666666665</v>
      </c>
      <c r="AJ276" s="519">
        <f t="shared" si="728"/>
        <v>0.33333299999999999</v>
      </c>
      <c r="AK276" s="520">
        <f t="shared" si="752"/>
        <v>31826.79</v>
      </c>
      <c r="AL276" s="137"/>
      <c r="AM276" s="519">
        <f t="shared" si="729"/>
        <v>0</v>
      </c>
      <c r="AN276" s="520">
        <f t="shared" si="753"/>
        <v>0</v>
      </c>
      <c r="AO276" s="137"/>
      <c r="AP276" s="519">
        <f t="shared" si="730"/>
        <v>0</v>
      </c>
      <c r="AQ276" s="520">
        <f t="shared" si="754"/>
        <v>0</v>
      </c>
      <c r="AR276" s="137"/>
      <c r="AS276" s="519">
        <f t="shared" si="731"/>
        <v>0</v>
      </c>
      <c r="AT276" s="520">
        <f t="shared" si="755"/>
        <v>0</v>
      </c>
      <c r="AU276" s="137"/>
      <c r="AV276" s="519">
        <f t="shared" si="732"/>
        <v>0</v>
      </c>
      <c r="AW276" s="520">
        <f t="shared" si="756"/>
        <v>0</v>
      </c>
      <c r="AX276" s="137"/>
      <c r="AY276" s="519">
        <f t="shared" si="733"/>
        <v>0</v>
      </c>
      <c r="AZ276" s="520">
        <f t="shared" si="757"/>
        <v>0</v>
      </c>
      <c r="BA276" s="137"/>
      <c r="BB276" s="519">
        <f t="shared" si="734"/>
        <v>0</v>
      </c>
      <c r="BC276" s="520">
        <f t="shared" si="758"/>
        <v>0</v>
      </c>
      <c r="BD276" s="137"/>
      <c r="BE276" s="519">
        <f t="shared" si="735"/>
        <v>0</v>
      </c>
      <c r="BF276" s="520">
        <f t="shared" si="759"/>
        <v>0</v>
      </c>
      <c r="BG276" s="137"/>
      <c r="BH276" s="519">
        <f t="shared" si="736"/>
        <v>0</v>
      </c>
      <c r="BI276" s="520">
        <f t="shared" si="760"/>
        <v>0</v>
      </c>
      <c r="BJ276" s="137"/>
      <c r="BK276" s="519">
        <f t="shared" si="737"/>
        <v>0</v>
      </c>
      <c r="BL276" s="520">
        <f t="shared" si="761"/>
        <v>0</v>
      </c>
      <c r="BM276" s="137"/>
      <c r="BN276" s="519">
        <f t="shared" si="738"/>
        <v>0</v>
      </c>
      <c r="BO276" s="520">
        <f t="shared" si="762"/>
        <v>0</v>
      </c>
      <c r="BP276" s="490">
        <f t="shared" si="739"/>
        <v>1</v>
      </c>
      <c r="BQ276" s="534">
        <f t="shared" si="740"/>
        <v>95480.37</v>
      </c>
      <c r="BR276" s="542">
        <f t="shared" si="741"/>
        <v>-1.0000000009313226E-2</v>
      </c>
      <c r="BT276" s="5"/>
    </row>
    <row r="277" spans="1:74" s="3" customFormat="1" ht="12.75" hidden="1" outlineLevel="2" x14ac:dyDescent="0.25">
      <c r="A277" s="56" t="s">
        <v>1138</v>
      </c>
      <c r="B277" s="69" t="s">
        <v>87</v>
      </c>
      <c r="C277" s="22" t="s">
        <v>110</v>
      </c>
      <c r="D277" s="68" t="s">
        <v>10</v>
      </c>
      <c r="E277" s="12">
        <f>'04_S.ETE_C.'!E32</f>
        <v>17951.259999999998</v>
      </c>
      <c r="F277" s="457">
        <v>1.33</v>
      </c>
      <c r="G277" s="544">
        <f t="shared" si="742"/>
        <v>23875.18</v>
      </c>
      <c r="H277" s="137"/>
      <c r="I277" s="519">
        <f t="shared" si="719"/>
        <v>0</v>
      </c>
      <c r="J277" s="520">
        <f t="shared" si="743"/>
        <v>0</v>
      </c>
      <c r="K277" s="137"/>
      <c r="L277" s="519">
        <f t="shared" si="720"/>
        <v>0</v>
      </c>
      <c r="M277" s="520">
        <f t="shared" si="744"/>
        <v>0</v>
      </c>
      <c r="N277" s="199"/>
      <c r="O277" s="519">
        <f t="shared" si="721"/>
        <v>0</v>
      </c>
      <c r="P277" s="520">
        <f t="shared" si="745"/>
        <v>0</v>
      </c>
      <c r="Q277" s="137"/>
      <c r="R277" s="519">
        <f t="shared" si="722"/>
        <v>0</v>
      </c>
      <c r="S277" s="520">
        <f t="shared" si="746"/>
        <v>0</v>
      </c>
      <c r="T277" s="137">
        <f>$E277/3</f>
        <v>5983.7533333333331</v>
      </c>
      <c r="U277" s="519">
        <f t="shared" si="723"/>
        <v>0.33333299999999999</v>
      </c>
      <c r="V277" s="520">
        <f t="shared" si="747"/>
        <v>7958.39</v>
      </c>
      <c r="W277" s="137">
        <f>$E277/3</f>
        <v>5983.7533333333331</v>
      </c>
      <c r="X277" s="519">
        <f t="shared" si="724"/>
        <v>0.33333299999999999</v>
      </c>
      <c r="Y277" s="520">
        <f t="shared" si="748"/>
        <v>7958.39</v>
      </c>
      <c r="Z277" s="137">
        <f>$E277/3</f>
        <v>5983.7533333333331</v>
      </c>
      <c r="AA277" s="519">
        <f t="shared" si="725"/>
        <v>0.33333299999999999</v>
      </c>
      <c r="AB277" s="520">
        <f t="shared" si="749"/>
        <v>7958.39</v>
      </c>
      <c r="AC277" s="137"/>
      <c r="AD277" s="519">
        <f t="shared" si="726"/>
        <v>0</v>
      </c>
      <c r="AE277" s="520">
        <f t="shared" si="750"/>
        <v>0</v>
      </c>
      <c r="AF277" s="137"/>
      <c r="AG277" s="519">
        <f t="shared" si="727"/>
        <v>0</v>
      </c>
      <c r="AH277" s="520">
        <f t="shared" si="751"/>
        <v>0</v>
      </c>
      <c r="AI277" s="137"/>
      <c r="AJ277" s="519">
        <f t="shared" si="728"/>
        <v>0</v>
      </c>
      <c r="AK277" s="520">
        <f t="shared" si="752"/>
        <v>0</v>
      </c>
      <c r="AL277" s="137"/>
      <c r="AM277" s="519">
        <f t="shared" si="729"/>
        <v>0</v>
      </c>
      <c r="AN277" s="520">
        <f t="shared" si="753"/>
        <v>0</v>
      </c>
      <c r="AO277" s="137"/>
      <c r="AP277" s="519">
        <f t="shared" si="730"/>
        <v>0</v>
      </c>
      <c r="AQ277" s="520">
        <f t="shared" si="754"/>
        <v>0</v>
      </c>
      <c r="AR277" s="137"/>
      <c r="AS277" s="519">
        <f t="shared" si="731"/>
        <v>0</v>
      </c>
      <c r="AT277" s="520">
        <f t="shared" si="755"/>
        <v>0</v>
      </c>
      <c r="AU277" s="137"/>
      <c r="AV277" s="519">
        <f t="shared" si="732"/>
        <v>0</v>
      </c>
      <c r="AW277" s="520">
        <f t="shared" si="756"/>
        <v>0</v>
      </c>
      <c r="AX277" s="137"/>
      <c r="AY277" s="519">
        <f t="shared" si="733"/>
        <v>0</v>
      </c>
      <c r="AZ277" s="520">
        <f t="shared" si="757"/>
        <v>0</v>
      </c>
      <c r="BA277" s="137"/>
      <c r="BB277" s="519">
        <f t="shared" si="734"/>
        <v>0</v>
      </c>
      <c r="BC277" s="520">
        <f t="shared" si="758"/>
        <v>0</v>
      </c>
      <c r="BD277" s="137"/>
      <c r="BE277" s="519">
        <f t="shared" si="735"/>
        <v>0</v>
      </c>
      <c r="BF277" s="520">
        <f t="shared" si="759"/>
        <v>0</v>
      </c>
      <c r="BG277" s="137"/>
      <c r="BH277" s="519">
        <f t="shared" si="736"/>
        <v>0</v>
      </c>
      <c r="BI277" s="520">
        <f t="shared" si="760"/>
        <v>0</v>
      </c>
      <c r="BJ277" s="137"/>
      <c r="BK277" s="519">
        <f t="shared" si="737"/>
        <v>0</v>
      </c>
      <c r="BL277" s="520">
        <f t="shared" si="761"/>
        <v>0</v>
      </c>
      <c r="BM277" s="137"/>
      <c r="BN277" s="519">
        <f t="shared" si="738"/>
        <v>0</v>
      </c>
      <c r="BO277" s="520">
        <f t="shared" si="762"/>
        <v>0</v>
      </c>
      <c r="BP277" s="490">
        <f t="shared" si="739"/>
        <v>1</v>
      </c>
      <c r="BQ277" s="534">
        <f t="shared" si="740"/>
        <v>23875.17</v>
      </c>
      <c r="BR277" s="542">
        <f t="shared" si="741"/>
        <v>-1.0000000002037268E-2</v>
      </c>
      <c r="BT277" s="5"/>
    </row>
    <row r="278" spans="1:74" s="3" customFormat="1" ht="25.5" hidden="1" outlineLevel="2" x14ac:dyDescent="0.25">
      <c r="A278" s="56" t="s">
        <v>1139</v>
      </c>
      <c r="B278" s="69" t="s">
        <v>325</v>
      </c>
      <c r="C278" s="72" t="s">
        <v>943</v>
      </c>
      <c r="D278" s="69" t="s">
        <v>13</v>
      </c>
      <c r="E278" s="12">
        <f>'04_S.ETE_C.'!E33</f>
        <v>854771.1</v>
      </c>
      <c r="F278" s="461">
        <v>1.36</v>
      </c>
      <c r="G278" s="544">
        <f t="shared" si="742"/>
        <v>1162488.7</v>
      </c>
      <c r="H278" s="137"/>
      <c r="I278" s="519">
        <f t="shared" si="719"/>
        <v>0</v>
      </c>
      <c r="J278" s="520">
        <f t="shared" si="743"/>
        <v>0</v>
      </c>
      <c r="K278" s="137"/>
      <c r="L278" s="519">
        <f t="shared" si="720"/>
        <v>0</v>
      </c>
      <c r="M278" s="520">
        <f t="shared" si="744"/>
        <v>0</v>
      </c>
      <c r="N278" s="199"/>
      <c r="O278" s="519">
        <f t="shared" si="721"/>
        <v>0</v>
      </c>
      <c r="P278" s="520">
        <f t="shared" si="745"/>
        <v>0</v>
      </c>
      <c r="Q278" s="137"/>
      <c r="R278" s="519">
        <f t="shared" si="722"/>
        <v>0</v>
      </c>
      <c r="S278" s="520">
        <f t="shared" si="746"/>
        <v>0</v>
      </c>
      <c r="T278" s="137">
        <f>$E278/3</f>
        <v>284923.7</v>
      </c>
      <c r="U278" s="519">
        <f t="shared" si="723"/>
        <v>0.33333299999999999</v>
      </c>
      <c r="V278" s="520">
        <f t="shared" si="747"/>
        <v>387496.23</v>
      </c>
      <c r="W278" s="137">
        <f>$E278/3</f>
        <v>284923.7</v>
      </c>
      <c r="X278" s="519">
        <f t="shared" si="724"/>
        <v>0.33333299999999999</v>
      </c>
      <c r="Y278" s="520">
        <f t="shared" si="748"/>
        <v>387496.23</v>
      </c>
      <c r="Z278" s="137">
        <f>$E278/3</f>
        <v>284923.7</v>
      </c>
      <c r="AA278" s="519">
        <f t="shared" si="725"/>
        <v>0.33333299999999999</v>
      </c>
      <c r="AB278" s="520">
        <f t="shared" si="749"/>
        <v>387496.23</v>
      </c>
      <c r="AC278" s="137"/>
      <c r="AD278" s="519">
        <f t="shared" si="726"/>
        <v>0</v>
      </c>
      <c r="AE278" s="520">
        <f t="shared" si="750"/>
        <v>0</v>
      </c>
      <c r="AF278" s="137"/>
      <c r="AG278" s="519">
        <f t="shared" si="727"/>
        <v>0</v>
      </c>
      <c r="AH278" s="520">
        <f t="shared" si="751"/>
        <v>0</v>
      </c>
      <c r="AI278" s="137"/>
      <c r="AJ278" s="519">
        <f t="shared" si="728"/>
        <v>0</v>
      </c>
      <c r="AK278" s="520">
        <f t="shared" si="752"/>
        <v>0</v>
      </c>
      <c r="AL278" s="137"/>
      <c r="AM278" s="519">
        <f t="shared" si="729"/>
        <v>0</v>
      </c>
      <c r="AN278" s="520">
        <f t="shared" si="753"/>
        <v>0</v>
      </c>
      <c r="AO278" s="137"/>
      <c r="AP278" s="519">
        <f t="shared" si="730"/>
        <v>0</v>
      </c>
      <c r="AQ278" s="520">
        <f t="shared" si="754"/>
        <v>0</v>
      </c>
      <c r="AR278" s="137"/>
      <c r="AS278" s="519">
        <f t="shared" si="731"/>
        <v>0</v>
      </c>
      <c r="AT278" s="520">
        <f t="shared" si="755"/>
        <v>0</v>
      </c>
      <c r="AU278" s="137"/>
      <c r="AV278" s="519">
        <f t="shared" si="732"/>
        <v>0</v>
      </c>
      <c r="AW278" s="520">
        <f t="shared" si="756"/>
        <v>0</v>
      </c>
      <c r="AX278" s="137"/>
      <c r="AY278" s="519">
        <f t="shared" si="733"/>
        <v>0</v>
      </c>
      <c r="AZ278" s="520">
        <f t="shared" si="757"/>
        <v>0</v>
      </c>
      <c r="BA278" s="137"/>
      <c r="BB278" s="519">
        <f t="shared" si="734"/>
        <v>0</v>
      </c>
      <c r="BC278" s="520">
        <f t="shared" si="758"/>
        <v>0</v>
      </c>
      <c r="BD278" s="137"/>
      <c r="BE278" s="519">
        <f t="shared" si="735"/>
        <v>0</v>
      </c>
      <c r="BF278" s="520">
        <f t="shared" si="759"/>
        <v>0</v>
      </c>
      <c r="BG278" s="137"/>
      <c r="BH278" s="519">
        <f t="shared" si="736"/>
        <v>0</v>
      </c>
      <c r="BI278" s="520">
        <f t="shared" si="760"/>
        <v>0</v>
      </c>
      <c r="BJ278" s="137"/>
      <c r="BK278" s="519">
        <f t="shared" si="737"/>
        <v>0</v>
      </c>
      <c r="BL278" s="520">
        <f t="shared" si="761"/>
        <v>0</v>
      </c>
      <c r="BM278" s="137"/>
      <c r="BN278" s="519">
        <f t="shared" si="738"/>
        <v>0</v>
      </c>
      <c r="BO278" s="520">
        <f t="shared" si="762"/>
        <v>0</v>
      </c>
      <c r="BP278" s="490">
        <f t="shared" si="739"/>
        <v>1</v>
      </c>
      <c r="BQ278" s="534">
        <f t="shared" si="740"/>
        <v>1162488.69</v>
      </c>
      <c r="BR278" s="542">
        <f t="shared" si="741"/>
        <v>-1.0000000009313226E-2</v>
      </c>
      <c r="BT278" s="5"/>
    </row>
    <row r="279" spans="1:74" s="3" customFormat="1" ht="12.75" hidden="1" outlineLevel="1" x14ac:dyDescent="0.25">
      <c r="A279" s="56"/>
      <c r="B279" s="69"/>
      <c r="C279" s="72"/>
      <c r="D279" s="69"/>
      <c r="E279" s="554"/>
      <c r="F279" s="554"/>
      <c r="G279" s="554"/>
      <c r="H279" s="137"/>
      <c r="I279" s="519"/>
      <c r="J279" s="541"/>
      <c r="K279" s="137"/>
      <c r="L279" s="519"/>
      <c r="M279" s="541"/>
      <c r="N279" s="199"/>
      <c r="O279" s="519"/>
      <c r="P279" s="555"/>
      <c r="Q279" s="137"/>
      <c r="R279" s="519"/>
      <c r="S279" s="541"/>
      <c r="T279" s="137"/>
      <c r="U279" s="519"/>
      <c r="V279" s="541"/>
      <c r="W279" s="137"/>
      <c r="X279" s="519"/>
      <c r="Y279" s="541"/>
      <c r="Z279" s="137"/>
      <c r="AA279" s="519"/>
      <c r="AB279" s="541"/>
      <c r="AC279" s="137"/>
      <c r="AD279" s="519"/>
      <c r="AE279" s="541"/>
      <c r="AF279" s="137"/>
      <c r="AG279" s="519"/>
      <c r="AH279" s="541"/>
      <c r="AI279" s="137"/>
      <c r="AJ279" s="519"/>
      <c r="AK279" s="541"/>
      <c r="AL279" s="137"/>
      <c r="AM279" s="519"/>
      <c r="AN279" s="541"/>
      <c r="AO279" s="137"/>
      <c r="AP279" s="519"/>
      <c r="AQ279" s="541"/>
      <c r="AR279" s="137"/>
      <c r="AS279" s="519"/>
      <c r="AT279" s="541"/>
      <c r="AU279" s="137"/>
      <c r="AV279" s="519"/>
      <c r="AW279" s="541"/>
      <c r="AX279" s="137"/>
      <c r="AY279" s="519"/>
      <c r="AZ279" s="541"/>
      <c r="BA279" s="137"/>
      <c r="BB279" s="519"/>
      <c r="BC279" s="541"/>
      <c r="BD279" s="137"/>
      <c r="BE279" s="519"/>
      <c r="BF279" s="541"/>
      <c r="BG279" s="137"/>
      <c r="BH279" s="519"/>
      <c r="BI279" s="541"/>
      <c r="BJ279" s="137"/>
      <c r="BK279" s="519"/>
      <c r="BL279" s="541"/>
      <c r="BM279" s="137"/>
      <c r="BN279" s="519"/>
      <c r="BO279" s="541"/>
      <c r="BP279" s="490"/>
      <c r="BQ279" s="534"/>
      <c r="BR279" s="542"/>
      <c r="BT279" s="5"/>
    </row>
    <row r="280" spans="1:74" s="3" customFormat="1" ht="12.75" hidden="1" outlineLevel="1" x14ac:dyDescent="0.25">
      <c r="A280" s="576" t="s">
        <v>1140</v>
      </c>
      <c r="B280" s="577"/>
      <c r="C280" s="578" t="s">
        <v>317</v>
      </c>
      <c r="D280" s="587"/>
      <c r="E280" s="588">
        <f>'04_S.ETE_C.'!E35</f>
        <v>0</v>
      </c>
      <c r="F280" s="589"/>
      <c r="G280" s="581">
        <f>SUBTOTAL(9,G281:G290)</f>
        <v>739336.54000000015</v>
      </c>
      <c r="H280" s="581"/>
      <c r="I280" s="590">
        <f t="shared" ref="I280:I290" si="763">ROUND(J280/$G280,6)</f>
        <v>0</v>
      </c>
      <c r="J280" s="581">
        <f>SUBTOTAL(9,J281:J290)</f>
        <v>0</v>
      </c>
      <c r="K280" s="581"/>
      <c r="L280" s="590">
        <f t="shared" ref="L280:L290" si="764">ROUND(M280/$G280,6)</f>
        <v>0</v>
      </c>
      <c r="M280" s="581">
        <f>SUBTOTAL(9,M281:M290)</f>
        <v>0</v>
      </c>
      <c r="N280" s="581"/>
      <c r="O280" s="590">
        <f t="shared" ref="O280:O290" si="765">ROUND(P280/$G280,6)</f>
        <v>0</v>
      </c>
      <c r="P280" s="581">
        <f>SUBTOTAL(9,P281:P290)</f>
        <v>0</v>
      </c>
      <c r="Q280" s="581"/>
      <c r="R280" s="590">
        <f t="shared" ref="R280:R290" si="766">ROUND(S280/$G280,6)</f>
        <v>0</v>
      </c>
      <c r="S280" s="581">
        <f>SUBTOTAL(9,S281:S290)</f>
        <v>0</v>
      </c>
      <c r="T280" s="581"/>
      <c r="U280" s="590">
        <f t="shared" ref="U280:U290" si="767">ROUND(V280/$G280,6)</f>
        <v>0</v>
      </c>
      <c r="V280" s="581">
        <f>SUBTOTAL(9,V281:V290)</f>
        <v>0</v>
      </c>
      <c r="W280" s="581"/>
      <c r="X280" s="590">
        <f t="shared" ref="X280:X290" si="768">ROUND(Y280/$G280,6)</f>
        <v>0</v>
      </c>
      <c r="Y280" s="581">
        <f>SUBTOTAL(9,Y281:Y290)</f>
        <v>0</v>
      </c>
      <c r="Z280" s="581"/>
      <c r="AA280" s="590">
        <f t="shared" ref="AA280:AA290" si="769">ROUND(AB280/$G280,6)</f>
        <v>0</v>
      </c>
      <c r="AB280" s="581">
        <f>SUBTOTAL(9,AB281:AB290)</f>
        <v>0</v>
      </c>
      <c r="AC280" s="581"/>
      <c r="AD280" s="590">
        <f t="shared" ref="AD280:AD290" si="770">ROUND(AE280/$G280,6)</f>
        <v>0.33315699999999998</v>
      </c>
      <c r="AE280" s="581">
        <f>SUBTOTAL(9,AE281:AE290)</f>
        <v>246314.93999999997</v>
      </c>
      <c r="AF280" s="581"/>
      <c r="AG280" s="590">
        <f t="shared" ref="AG280:AG290" si="771">ROUND(AH280/$G280,6)</f>
        <v>0.33315699999999998</v>
      </c>
      <c r="AH280" s="581">
        <f>SUBTOTAL(9,AH281:AH290)</f>
        <v>246314.93999999997</v>
      </c>
      <c r="AI280" s="581"/>
      <c r="AJ280" s="590">
        <f t="shared" ref="AJ280:AJ290" si="772">ROUND(AK280/$G280,6)</f>
        <v>0.33315699999999998</v>
      </c>
      <c r="AK280" s="581">
        <f>SUBTOTAL(9,AK281:AK290)</f>
        <v>246314.93999999997</v>
      </c>
      <c r="AL280" s="581"/>
      <c r="AM280" s="590">
        <f t="shared" ref="AM280:AM290" si="773">ROUND(AN280/$G280,6)</f>
        <v>5.2999999999999998E-4</v>
      </c>
      <c r="AN280" s="581">
        <f>SUBTOTAL(9,AN281:AN290)</f>
        <v>391.75</v>
      </c>
      <c r="AO280" s="581"/>
      <c r="AP280" s="590">
        <f t="shared" ref="AP280:AP290" si="774">ROUND(AQ280/$G280,6)</f>
        <v>0</v>
      </c>
      <c r="AQ280" s="581">
        <f>SUBTOTAL(9,AQ281:AQ290)</f>
        <v>0</v>
      </c>
      <c r="AR280" s="581"/>
      <c r="AS280" s="590">
        <f t="shared" ref="AS280:AS290" si="775">ROUND(AT280/$G280,6)</f>
        <v>0</v>
      </c>
      <c r="AT280" s="581">
        <f>SUBTOTAL(9,AT281:AT290)</f>
        <v>0</v>
      </c>
      <c r="AU280" s="581"/>
      <c r="AV280" s="590">
        <f t="shared" ref="AV280:AV290" si="776">ROUND(AW280/$G280,6)</f>
        <v>0</v>
      </c>
      <c r="AW280" s="581">
        <f>SUBTOTAL(9,AW281:AW290)</f>
        <v>0</v>
      </c>
      <c r="AX280" s="581"/>
      <c r="AY280" s="590">
        <f t="shared" ref="AY280:AY290" si="777">ROUND(AZ280/$G280,6)</f>
        <v>0</v>
      </c>
      <c r="AZ280" s="581">
        <f>SUBTOTAL(9,AZ281:AZ290)</f>
        <v>0</v>
      </c>
      <c r="BA280" s="581"/>
      <c r="BB280" s="590">
        <f t="shared" ref="BB280:BB290" si="778">ROUND(BC280/$G280,6)</f>
        <v>0</v>
      </c>
      <c r="BC280" s="581">
        <f>SUBTOTAL(9,BC281:BC290)</f>
        <v>0</v>
      </c>
      <c r="BD280" s="581"/>
      <c r="BE280" s="590">
        <f t="shared" ref="BE280:BE290" si="779">ROUND(BF280/$G280,6)</f>
        <v>0</v>
      </c>
      <c r="BF280" s="581">
        <f>SUBTOTAL(9,BF281:BF290)</f>
        <v>0</v>
      </c>
      <c r="BG280" s="581"/>
      <c r="BH280" s="590">
        <f t="shared" ref="BH280:BH290" si="780">ROUND(BI280/$G280,6)</f>
        <v>0</v>
      </c>
      <c r="BI280" s="581">
        <f>SUBTOTAL(9,BI281:BI290)</f>
        <v>0</v>
      </c>
      <c r="BJ280" s="581"/>
      <c r="BK280" s="590">
        <f t="shared" ref="BK280:BK290" si="781">ROUND(BL280/$G280,6)</f>
        <v>0</v>
      </c>
      <c r="BL280" s="581">
        <f>SUBTOTAL(9,BL281:BL290)</f>
        <v>0</v>
      </c>
      <c r="BM280" s="581"/>
      <c r="BN280" s="590">
        <f t="shared" ref="BN280:BN290" si="782">ROUND(BO280/$G280,6)</f>
        <v>0</v>
      </c>
      <c r="BO280" s="581">
        <f>SUBTOTAL(9,BO281:BO290)</f>
        <v>0</v>
      </c>
      <c r="BP280" s="582">
        <f t="shared" ref="BP280:BP290" si="783">ROUND(BQ280/G280,4)</f>
        <v>1</v>
      </c>
      <c r="BQ280" s="580">
        <f t="shared" ref="BQ280:BQ290" si="784">ROUND(SUMIF(H$10:BO$10,"FINANCEIRO",H280:BO280),2)</f>
        <v>739336.57</v>
      </c>
      <c r="BR280" s="579">
        <f t="shared" ref="BR280:BR290" si="785">BQ280-G280</f>
        <v>2.9999999795109034E-2</v>
      </c>
      <c r="BT280" s="5"/>
    </row>
    <row r="281" spans="1:74" ht="25.5" hidden="1" outlineLevel="2" x14ac:dyDescent="0.25">
      <c r="A281" s="55" t="s">
        <v>1141</v>
      </c>
      <c r="B281" s="19" t="s">
        <v>252</v>
      </c>
      <c r="C281" s="15" t="s">
        <v>760</v>
      </c>
      <c r="D281" s="30" t="s">
        <v>10</v>
      </c>
      <c r="E281" s="12">
        <f>'04_S.ETE_C.'!E36</f>
        <v>0.12</v>
      </c>
      <c r="F281" s="138">
        <v>448.62</v>
      </c>
      <c r="G281" s="544">
        <f t="shared" ref="G281:G290" si="786">ROUND($F281*E281,2)</f>
        <v>53.83</v>
      </c>
      <c r="H281" s="137"/>
      <c r="I281" s="519">
        <f t="shared" si="763"/>
        <v>0</v>
      </c>
      <c r="J281" s="520">
        <f t="shared" ref="J281:J290" si="787">ROUND($F281*H281,2)</f>
        <v>0</v>
      </c>
      <c r="K281" s="137"/>
      <c r="L281" s="519">
        <f t="shared" si="764"/>
        <v>0</v>
      </c>
      <c r="M281" s="520">
        <f t="shared" ref="M281:M290" si="788">ROUND($F281*K281,2)</f>
        <v>0</v>
      </c>
      <c r="N281" s="199"/>
      <c r="O281" s="519">
        <f t="shared" si="765"/>
        <v>0</v>
      </c>
      <c r="P281" s="520">
        <f t="shared" ref="P281:P290" si="789">ROUND($F281*N281,2)</f>
        <v>0</v>
      </c>
      <c r="Q281" s="137"/>
      <c r="R281" s="519">
        <f t="shared" si="766"/>
        <v>0</v>
      </c>
      <c r="S281" s="520">
        <f t="shared" ref="S281:S290" si="790">ROUND($F281*Q281,2)</f>
        <v>0</v>
      </c>
      <c r="T281" s="137"/>
      <c r="U281" s="519">
        <f t="shared" si="767"/>
        <v>0</v>
      </c>
      <c r="V281" s="520">
        <f t="shared" ref="V281:V290" si="791">ROUND($F281*T281,2)</f>
        <v>0</v>
      </c>
      <c r="W281" s="137"/>
      <c r="X281" s="519">
        <f t="shared" si="768"/>
        <v>0</v>
      </c>
      <c r="Y281" s="520">
        <f t="shared" ref="Y281:Y290" si="792">ROUND($F281*W281,2)</f>
        <v>0</v>
      </c>
      <c r="Z281" s="137"/>
      <c r="AA281" s="519">
        <f t="shared" si="769"/>
        <v>0</v>
      </c>
      <c r="AB281" s="520">
        <f t="shared" ref="AB281:AB290" si="793">ROUND($F281*Z281,2)</f>
        <v>0</v>
      </c>
      <c r="AC281" s="137">
        <f t="shared" ref="AC281:AC289" si="794">$E281/3</f>
        <v>0.04</v>
      </c>
      <c r="AD281" s="519">
        <f t="shared" si="770"/>
        <v>0.33327099999999998</v>
      </c>
      <c r="AE281" s="520">
        <f t="shared" ref="AE281:AE290" si="795">ROUND($F281*AC281,2)</f>
        <v>17.940000000000001</v>
      </c>
      <c r="AF281" s="137">
        <f t="shared" ref="AF281:AF289" si="796">$E281/3</f>
        <v>0.04</v>
      </c>
      <c r="AG281" s="519">
        <f t="shared" si="771"/>
        <v>0.33327099999999998</v>
      </c>
      <c r="AH281" s="520">
        <f t="shared" ref="AH281:AH290" si="797">ROUND($F281*AF281,2)</f>
        <v>17.940000000000001</v>
      </c>
      <c r="AI281" s="137">
        <f t="shared" ref="AI281:AI289" si="798">$E281/3</f>
        <v>0.04</v>
      </c>
      <c r="AJ281" s="519">
        <f t="shared" si="772"/>
        <v>0.33327099999999998</v>
      </c>
      <c r="AK281" s="520">
        <f t="shared" ref="AK281:AK290" si="799">ROUND($F281*AI281,2)</f>
        <v>17.940000000000001</v>
      </c>
      <c r="AL281" s="137"/>
      <c r="AM281" s="519">
        <f t="shared" si="773"/>
        <v>0</v>
      </c>
      <c r="AN281" s="520">
        <f t="shared" ref="AN281:AN290" si="800">ROUND($F281*AL281,2)</f>
        <v>0</v>
      </c>
      <c r="AO281" s="137"/>
      <c r="AP281" s="519">
        <f t="shared" si="774"/>
        <v>0</v>
      </c>
      <c r="AQ281" s="520">
        <f t="shared" ref="AQ281:AQ290" si="801">ROUND($F281*AO281,2)</f>
        <v>0</v>
      </c>
      <c r="AR281" s="137"/>
      <c r="AS281" s="519">
        <f t="shared" si="775"/>
        <v>0</v>
      </c>
      <c r="AT281" s="520">
        <f t="shared" ref="AT281:AT290" si="802">ROUND($F281*AR281,2)</f>
        <v>0</v>
      </c>
      <c r="AU281" s="137"/>
      <c r="AV281" s="519">
        <f t="shared" si="776"/>
        <v>0</v>
      </c>
      <c r="AW281" s="520">
        <f t="shared" ref="AW281:AW290" si="803">ROUND($F281*AU281,2)</f>
        <v>0</v>
      </c>
      <c r="AX281" s="137"/>
      <c r="AY281" s="519">
        <f t="shared" si="777"/>
        <v>0</v>
      </c>
      <c r="AZ281" s="520">
        <f t="shared" ref="AZ281:AZ290" si="804">ROUND($F281*AX281,2)</f>
        <v>0</v>
      </c>
      <c r="BA281" s="137"/>
      <c r="BB281" s="519">
        <f t="shared" si="778"/>
        <v>0</v>
      </c>
      <c r="BC281" s="520">
        <f t="shared" ref="BC281:BC290" si="805">ROUND($F281*BA281,2)</f>
        <v>0</v>
      </c>
      <c r="BD281" s="137"/>
      <c r="BE281" s="519">
        <f t="shared" si="779"/>
        <v>0</v>
      </c>
      <c r="BF281" s="520">
        <f t="shared" ref="BF281:BF290" si="806">ROUND($F281*BD281,2)</f>
        <v>0</v>
      </c>
      <c r="BG281" s="137"/>
      <c r="BH281" s="519">
        <f t="shared" si="780"/>
        <v>0</v>
      </c>
      <c r="BI281" s="520">
        <f t="shared" ref="BI281:BI290" si="807">ROUND($F281*BG281,2)</f>
        <v>0</v>
      </c>
      <c r="BJ281" s="137"/>
      <c r="BK281" s="519">
        <f t="shared" si="781"/>
        <v>0</v>
      </c>
      <c r="BL281" s="520">
        <f t="shared" ref="BL281:BL290" si="808">ROUND($F281*BJ281,2)</f>
        <v>0</v>
      </c>
      <c r="BM281" s="137"/>
      <c r="BN281" s="519">
        <f t="shared" si="782"/>
        <v>0</v>
      </c>
      <c r="BO281" s="520">
        <f t="shared" ref="BO281:BO290" si="809">ROUND($F281*BM281,2)</f>
        <v>0</v>
      </c>
      <c r="BP281" s="490">
        <f t="shared" si="783"/>
        <v>0.99980000000000002</v>
      </c>
      <c r="BQ281" s="534">
        <f t="shared" si="784"/>
        <v>53.82</v>
      </c>
      <c r="BR281" s="542">
        <f t="shared" si="785"/>
        <v>-9.9999999999980105E-3</v>
      </c>
      <c r="BT281" s="5"/>
      <c r="BU281" s="5"/>
      <c r="BV281" s="5"/>
    </row>
    <row r="282" spans="1:74" s="3" customFormat="1" ht="38.25" hidden="1" outlineLevel="2" x14ac:dyDescent="0.25">
      <c r="A282" s="55" t="s">
        <v>1142</v>
      </c>
      <c r="B282" s="69" t="s">
        <v>88</v>
      </c>
      <c r="C282" s="72" t="s">
        <v>351</v>
      </c>
      <c r="D282" s="69" t="s">
        <v>10</v>
      </c>
      <c r="E282" s="12">
        <f>'04_S.ETE_C.'!E37</f>
        <v>4.5</v>
      </c>
      <c r="F282" s="461">
        <v>1427.81</v>
      </c>
      <c r="G282" s="544">
        <f t="shared" si="786"/>
        <v>6425.15</v>
      </c>
      <c r="H282" s="141"/>
      <c r="I282" s="519">
        <f t="shared" si="763"/>
        <v>0</v>
      </c>
      <c r="J282" s="520">
        <f t="shared" si="787"/>
        <v>0</v>
      </c>
      <c r="K282" s="141"/>
      <c r="L282" s="519">
        <f t="shared" si="764"/>
        <v>0</v>
      </c>
      <c r="M282" s="520">
        <f t="shared" si="788"/>
        <v>0</v>
      </c>
      <c r="N282" s="528"/>
      <c r="O282" s="519">
        <f t="shared" si="765"/>
        <v>0</v>
      </c>
      <c r="P282" s="520">
        <f t="shared" si="789"/>
        <v>0</v>
      </c>
      <c r="Q282" s="141"/>
      <c r="R282" s="519">
        <f t="shared" si="766"/>
        <v>0</v>
      </c>
      <c r="S282" s="520">
        <f t="shared" si="790"/>
        <v>0</v>
      </c>
      <c r="T282" s="141"/>
      <c r="U282" s="519">
        <f t="shared" si="767"/>
        <v>0</v>
      </c>
      <c r="V282" s="520">
        <f t="shared" si="791"/>
        <v>0</v>
      </c>
      <c r="W282" s="141"/>
      <c r="X282" s="519">
        <f t="shared" si="768"/>
        <v>0</v>
      </c>
      <c r="Y282" s="520">
        <f t="shared" si="792"/>
        <v>0</v>
      </c>
      <c r="Z282" s="141"/>
      <c r="AA282" s="519">
        <f t="shared" si="769"/>
        <v>0</v>
      </c>
      <c r="AB282" s="520">
        <f t="shared" si="793"/>
        <v>0</v>
      </c>
      <c r="AC282" s="141">
        <f t="shared" si="794"/>
        <v>1.5</v>
      </c>
      <c r="AD282" s="519">
        <f t="shared" si="770"/>
        <v>0.33333400000000002</v>
      </c>
      <c r="AE282" s="520">
        <f t="shared" si="795"/>
        <v>2141.7199999999998</v>
      </c>
      <c r="AF282" s="141">
        <f t="shared" si="796"/>
        <v>1.5</v>
      </c>
      <c r="AG282" s="519">
        <f t="shared" si="771"/>
        <v>0.33333400000000002</v>
      </c>
      <c r="AH282" s="520">
        <f t="shared" si="797"/>
        <v>2141.7199999999998</v>
      </c>
      <c r="AI282" s="141">
        <f t="shared" si="798"/>
        <v>1.5</v>
      </c>
      <c r="AJ282" s="519">
        <f t="shared" si="772"/>
        <v>0.33333400000000002</v>
      </c>
      <c r="AK282" s="520">
        <f t="shared" si="799"/>
        <v>2141.7199999999998</v>
      </c>
      <c r="AL282" s="141"/>
      <c r="AM282" s="519">
        <f t="shared" si="773"/>
        <v>0</v>
      </c>
      <c r="AN282" s="520">
        <f t="shared" si="800"/>
        <v>0</v>
      </c>
      <c r="AO282" s="141"/>
      <c r="AP282" s="519">
        <f t="shared" si="774"/>
        <v>0</v>
      </c>
      <c r="AQ282" s="520">
        <f t="shared" si="801"/>
        <v>0</v>
      </c>
      <c r="AR282" s="141"/>
      <c r="AS282" s="519">
        <f t="shared" si="775"/>
        <v>0</v>
      </c>
      <c r="AT282" s="520">
        <f t="shared" si="802"/>
        <v>0</v>
      </c>
      <c r="AU282" s="141"/>
      <c r="AV282" s="519">
        <f t="shared" si="776"/>
        <v>0</v>
      </c>
      <c r="AW282" s="520">
        <f t="shared" si="803"/>
        <v>0</v>
      </c>
      <c r="AX282" s="141"/>
      <c r="AY282" s="519">
        <f t="shared" si="777"/>
        <v>0</v>
      </c>
      <c r="AZ282" s="520">
        <f t="shared" si="804"/>
        <v>0</v>
      </c>
      <c r="BA282" s="141"/>
      <c r="BB282" s="519">
        <f t="shared" si="778"/>
        <v>0</v>
      </c>
      <c r="BC282" s="520">
        <f t="shared" si="805"/>
        <v>0</v>
      </c>
      <c r="BD282" s="141"/>
      <c r="BE282" s="519">
        <f t="shared" si="779"/>
        <v>0</v>
      </c>
      <c r="BF282" s="520">
        <f t="shared" si="806"/>
        <v>0</v>
      </c>
      <c r="BG282" s="141"/>
      <c r="BH282" s="519">
        <f t="shared" si="780"/>
        <v>0</v>
      </c>
      <c r="BI282" s="520">
        <f t="shared" si="807"/>
        <v>0</v>
      </c>
      <c r="BJ282" s="141"/>
      <c r="BK282" s="519">
        <f t="shared" si="781"/>
        <v>0</v>
      </c>
      <c r="BL282" s="520">
        <f t="shared" si="808"/>
        <v>0</v>
      </c>
      <c r="BM282" s="141"/>
      <c r="BN282" s="519">
        <f t="shared" si="782"/>
        <v>0</v>
      </c>
      <c r="BO282" s="520">
        <f t="shared" si="809"/>
        <v>0</v>
      </c>
      <c r="BP282" s="490">
        <f t="shared" si="783"/>
        <v>1</v>
      </c>
      <c r="BQ282" s="534">
        <f t="shared" si="784"/>
        <v>6425.16</v>
      </c>
      <c r="BR282" s="542">
        <f t="shared" si="785"/>
        <v>1.0000000000218279E-2</v>
      </c>
      <c r="BT282" s="5"/>
    </row>
    <row r="283" spans="1:74" s="3" customFormat="1" ht="38.25" hidden="1" outlineLevel="2" x14ac:dyDescent="0.25">
      <c r="A283" s="55" t="s">
        <v>1143</v>
      </c>
      <c r="B283" s="69" t="s">
        <v>904</v>
      </c>
      <c r="C283" s="72" t="s">
        <v>905</v>
      </c>
      <c r="D283" s="69" t="s">
        <v>10</v>
      </c>
      <c r="E283" s="12">
        <f>'04_S.ETE_C.'!E38</f>
        <v>4.24</v>
      </c>
      <c r="F283" s="461">
        <v>1415.13</v>
      </c>
      <c r="G283" s="544">
        <f t="shared" si="786"/>
        <v>6000.15</v>
      </c>
      <c r="H283" s="12"/>
      <c r="I283" s="519">
        <f t="shared" si="763"/>
        <v>0</v>
      </c>
      <c r="J283" s="520">
        <f t="shared" si="787"/>
        <v>0</v>
      </c>
      <c r="K283" s="12"/>
      <c r="L283" s="519">
        <f t="shared" si="764"/>
        <v>0</v>
      </c>
      <c r="M283" s="520">
        <f t="shared" si="788"/>
        <v>0</v>
      </c>
      <c r="N283" s="12"/>
      <c r="O283" s="519">
        <f t="shared" si="765"/>
        <v>0</v>
      </c>
      <c r="P283" s="520">
        <f t="shared" si="789"/>
        <v>0</v>
      </c>
      <c r="Q283" s="12"/>
      <c r="R283" s="519">
        <f t="shared" si="766"/>
        <v>0</v>
      </c>
      <c r="S283" s="520">
        <f t="shared" si="790"/>
        <v>0</v>
      </c>
      <c r="T283" s="12"/>
      <c r="U283" s="519">
        <f t="shared" si="767"/>
        <v>0</v>
      </c>
      <c r="V283" s="520">
        <f t="shared" si="791"/>
        <v>0</v>
      </c>
      <c r="W283" s="12"/>
      <c r="X283" s="519">
        <f t="shared" si="768"/>
        <v>0</v>
      </c>
      <c r="Y283" s="520">
        <f t="shared" si="792"/>
        <v>0</v>
      </c>
      <c r="Z283" s="12"/>
      <c r="AA283" s="519">
        <f t="shared" si="769"/>
        <v>0</v>
      </c>
      <c r="AB283" s="520">
        <f t="shared" si="793"/>
        <v>0</v>
      </c>
      <c r="AC283" s="12">
        <f t="shared" si="794"/>
        <v>1.4133333333333333</v>
      </c>
      <c r="AD283" s="519">
        <f t="shared" si="770"/>
        <v>0.33333299999999999</v>
      </c>
      <c r="AE283" s="520">
        <f t="shared" si="795"/>
        <v>2000.05</v>
      </c>
      <c r="AF283" s="12">
        <f t="shared" si="796"/>
        <v>1.4133333333333333</v>
      </c>
      <c r="AG283" s="519">
        <f t="shared" si="771"/>
        <v>0.33333299999999999</v>
      </c>
      <c r="AH283" s="520">
        <f t="shared" si="797"/>
        <v>2000.05</v>
      </c>
      <c r="AI283" s="12">
        <f t="shared" si="798"/>
        <v>1.4133333333333333</v>
      </c>
      <c r="AJ283" s="519">
        <f t="shared" si="772"/>
        <v>0.33333299999999999</v>
      </c>
      <c r="AK283" s="520">
        <f t="shared" si="799"/>
        <v>2000.05</v>
      </c>
      <c r="AL283" s="12"/>
      <c r="AM283" s="519">
        <f t="shared" si="773"/>
        <v>0</v>
      </c>
      <c r="AN283" s="520">
        <f t="shared" si="800"/>
        <v>0</v>
      </c>
      <c r="AO283" s="12"/>
      <c r="AP283" s="519">
        <f t="shared" si="774"/>
        <v>0</v>
      </c>
      <c r="AQ283" s="520">
        <f t="shared" si="801"/>
        <v>0</v>
      </c>
      <c r="AR283" s="12"/>
      <c r="AS283" s="519">
        <f t="shared" si="775"/>
        <v>0</v>
      </c>
      <c r="AT283" s="520">
        <f t="shared" si="802"/>
        <v>0</v>
      </c>
      <c r="AU283" s="12"/>
      <c r="AV283" s="519">
        <f t="shared" si="776"/>
        <v>0</v>
      </c>
      <c r="AW283" s="520">
        <f t="shared" si="803"/>
        <v>0</v>
      </c>
      <c r="AX283" s="12"/>
      <c r="AY283" s="519">
        <f t="shared" si="777"/>
        <v>0</v>
      </c>
      <c r="AZ283" s="520">
        <f t="shared" si="804"/>
        <v>0</v>
      </c>
      <c r="BA283" s="12"/>
      <c r="BB283" s="519">
        <f t="shared" si="778"/>
        <v>0</v>
      </c>
      <c r="BC283" s="520">
        <f t="shared" si="805"/>
        <v>0</v>
      </c>
      <c r="BD283" s="12"/>
      <c r="BE283" s="519">
        <f t="shared" si="779"/>
        <v>0</v>
      </c>
      <c r="BF283" s="520">
        <f t="shared" si="806"/>
        <v>0</v>
      </c>
      <c r="BG283" s="12"/>
      <c r="BH283" s="519">
        <f t="shared" si="780"/>
        <v>0</v>
      </c>
      <c r="BI283" s="520">
        <f t="shared" si="807"/>
        <v>0</v>
      </c>
      <c r="BJ283" s="12"/>
      <c r="BK283" s="519">
        <f t="shared" si="781"/>
        <v>0</v>
      </c>
      <c r="BL283" s="520">
        <f t="shared" si="808"/>
        <v>0</v>
      </c>
      <c r="BM283" s="12"/>
      <c r="BN283" s="519">
        <f t="shared" si="782"/>
        <v>0</v>
      </c>
      <c r="BO283" s="520">
        <f t="shared" si="809"/>
        <v>0</v>
      </c>
      <c r="BP283" s="490">
        <f t="shared" si="783"/>
        <v>1</v>
      </c>
      <c r="BQ283" s="534">
        <f t="shared" si="784"/>
        <v>6000.15</v>
      </c>
      <c r="BR283" s="542">
        <f t="shared" si="785"/>
        <v>0</v>
      </c>
      <c r="BT283" s="5"/>
    </row>
    <row r="284" spans="1:74" s="3" customFormat="1" ht="25.5" hidden="1" outlineLevel="2" x14ac:dyDescent="0.25">
      <c r="A284" s="55" t="s">
        <v>1144</v>
      </c>
      <c r="B284" s="16" t="s">
        <v>319</v>
      </c>
      <c r="C284" s="36" t="s">
        <v>768</v>
      </c>
      <c r="D284" s="13" t="s">
        <v>10</v>
      </c>
      <c r="E284" s="12">
        <f>'04_S.ETE_C.'!E39</f>
        <v>1753.08</v>
      </c>
      <c r="F284" s="461">
        <v>384.33</v>
      </c>
      <c r="G284" s="544">
        <f t="shared" si="786"/>
        <v>673761.24</v>
      </c>
      <c r="H284" s="137"/>
      <c r="I284" s="519">
        <f t="shared" si="763"/>
        <v>0</v>
      </c>
      <c r="J284" s="520">
        <f t="shared" si="787"/>
        <v>0</v>
      </c>
      <c r="K284" s="137"/>
      <c r="L284" s="519">
        <f t="shared" si="764"/>
        <v>0</v>
      </c>
      <c r="M284" s="520">
        <f t="shared" si="788"/>
        <v>0</v>
      </c>
      <c r="N284" s="199"/>
      <c r="O284" s="519">
        <f t="shared" si="765"/>
        <v>0</v>
      </c>
      <c r="P284" s="520">
        <f t="shared" si="789"/>
        <v>0</v>
      </c>
      <c r="Q284" s="137"/>
      <c r="R284" s="519">
        <f t="shared" si="766"/>
        <v>0</v>
      </c>
      <c r="S284" s="520">
        <f t="shared" si="790"/>
        <v>0</v>
      </c>
      <c r="T284" s="137"/>
      <c r="U284" s="519">
        <f t="shared" si="767"/>
        <v>0</v>
      </c>
      <c r="V284" s="520">
        <f t="shared" si="791"/>
        <v>0</v>
      </c>
      <c r="W284" s="137"/>
      <c r="X284" s="519">
        <f t="shared" si="768"/>
        <v>0</v>
      </c>
      <c r="Y284" s="520">
        <f t="shared" si="792"/>
        <v>0</v>
      </c>
      <c r="Z284" s="137"/>
      <c r="AA284" s="519">
        <f t="shared" si="769"/>
        <v>0</v>
      </c>
      <c r="AB284" s="520">
        <f t="shared" si="793"/>
        <v>0</v>
      </c>
      <c r="AC284" s="137">
        <f t="shared" si="794"/>
        <v>584.36</v>
      </c>
      <c r="AD284" s="519">
        <f t="shared" si="770"/>
        <v>0.33333299999999999</v>
      </c>
      <c r="AE284" s="520">
        <f t="shared" si="795"/>
        <v>224587.08</v>
      </c>
      <c r="AF284" s="137">
        <f t="shared" si="796"/>
        <v>584.36</v>
      </c>
      <c r="AG284" s="519">
        <f t="shared" si="771"/>
        <v>0.33333299999999999</v>
      </c>
      <c r="AH284" s="520">
        <f t="shared" si="797"/>
        <v>224587.08</v>
      </c>
      <c r="AI284" s="137">
        <f t="shared" si="798"/>
        <v>584.36</v>
      </c>
      <c r="AJ284" s="519">
        <f t="shared" si="772"/>
        <v>0.33333299999999999</v>
      </c>
      <c r="AK284" s="520">
        <f t="shared" si="799"/>
        <v>224587.08</v>
      </c>
      <c r="AL284" s="137"/>
      <c r="AM284" s="519">
        <f t="shared" si="773"/>
        <v>0</v>
      </c>
      <c r="AN284" s="520">
        <f t="shared" si="800"/>
        <v>0</v>
      </c>
      <c r="AO284" s="137"/>
      <c r="AP284" s="519">
        <f t="shared" si="774"/>
        <v>0</v>
      </c>
      <c r="AQ284" s="520">
        <f t="shared" si="801"/>
        <v>0</v>
      </c>
      <c r="AR284" s="137"/>
      <c r="AS284" s="519">
        <f t="shared" si="775"/>
        <v>0</v>
      </c>
      <c r="AT284" s="520">
        <f t="shared" si="802"/>
        <v>0</v>
      </c>
      <c r="AU284" s="137"/>
      <c r="AV284" s="519">
        <f t="shared" si="776"/>
        <v>0</v>
      </c>
      <c r="AW284" s="520">
        <f t="shared" si="803"/>
        <v>0</v>
      </c>
      <c r="AX284" s="137"/>
      <c r="AY284" s="519">
        <f t="shared" si="777"/>
        <v>0</v>
      </c>
      <c r="AZ284" s="520">
        <f t="shared" si="804"/>
        <v>0</v>
      </c>
      <c r="BA284" s="137"/>
      <c r="BB284" s="519">
        <f t="shared" si="778"/>
        <v>0</v>
      </c>
      <c r="BC284" s="520">
        <f t="shared" si="805"/>
        <v>0</v>
      </c>
      <c r="BD284" s="137"/>
      <c r="BE284" s="519">
        <f t="shared" si="779"/>
        <v>0</v>
      </c>
      <c r="BF284" s="520">
        <f t="shared" si="806"/>
        <v>0</v>
      </c>
      <c r="BG284" s="137"/>
      <c r="BH284" s="519">
        <f t="shared" si="780"/>
        <v>0</v>
      </c>
      <c r="BI284" s="520">
        <f t="shared" si="807"/>
        <v>0</v>
      </c>
      <c r="BJ284" s="137"/>
      <c r="BK284" s="519">
        <f t="shared" si="781"/>
        <v>0</v>
      </c>
      <c r="BL284" s="520">
        <f t="shared" si="808"/>
        <v>0</v>
      </c>
      <c r="BM284" s="137"/>
      <c r="BN284" s="519">
        <f t="shared" si="782"/>
        <v>0</v>
      </c>
      <c r="BO284" s="520">
        <f t="shared" si="809"/>
        <v>0</v>
      </c>
      <c r="BP284" s="490">
        <f t="shared" si="783"/>
        <v>1</v>
      </c>
      <c r="BQ284" s="534">
        <f t="shared" si="784"/>
        <v>673761.24</v>
      </c>
      <c r="BR284" s="542">
        <f t="shared" si="785"/>
        <v>0</v>
      </c>
      <c r="BT284" s="5"/>
    </row>
    <row r="285" spans="1:74" s="3" customFormat="1" ht="25.5" hidden="1" outlineLevel="2" x14ac:dyDescent="0.25">
      <c r="A285" s="55" t="s">
        <v>1145</v>
      </c>
      <c r="B285" s="16" t="s">
        <v>318</v>
      </c>
      <c r="C285" s="15" t="s">
        <v>866</v>
      </c>
      <c r="D285" s="13" t="s">
        <v>10</v>
      </c>
      <c r="E285" s="12">
        <f>'04_S.ETE_C.'!E40</f>
        <v>9.16</v>
      </c>
      <c r="F285" s="462">
        <v>281.57</v>
      </c>
      <c r="G285" s="544">
        <f t="shared" si="786"/>
        <v>2579.1799999999998</v>
      </c>
      <c r="H285" s="137"/>
      <c r="I285" s="519">
        <f t="shared" si="763"/>
        <v>0</v>
      </c>
      <c r="J285" s="520">
        <f t="shared" si="787"/>
        <v>0</v>
      </c>
      <c r="K285" s="137"/>
      <c r="L285" s="519">
        <f t="shared" si="764"/>
        <v>0</v>
      </c>
      <c r="M285" s="520">
        <f t="shared" si="788"/>
        <v>0</v>
      </c>
      <c r="N285" s="199"/>
      <c r="O285" s="519">
        <f t="shared" si="765"/>
        <v>0</v>
      </c>
      <c r="P285" s="520">
        <f t="shared" si="789"/>
        <v>0</v>
      </c>
      <c r="Q285" s="137"/>
      <c r="R285" s="519">
        <f t="shared" si="766"/>
        <v>0</v>
      </c>
      <c r="S285" s="520">
        <f t="shared" si="790"/>
        <v>0</v>
      </c>
      <c r="T285" s="137"/>
      <c r="U285" s="519">
        <f t="shared" si="767"/>
        <v>0</v>
      </c>
      <c r="V285" s="520">
        <f t="shared" si="791"/>
        <v>0</v>
      </c>
      <c r="W285" s="137"/>
      <c r="X285" s="519">
        <f t="shared" si="768"/>
        <v>0</v>
      </c>
      <c r="Y285" s="520">
        <f t="shared" si="792"/>
        <v>0</v>
      </c>
      <c r="Z285" s="137"/>
      <c r="AA285" s="519">
        <f t="shared" si="769"/>
        <v>0</v>
      </c>
      <c r="AB285" s="520">
        <f t="shared" si="793"/>
        <v>0</v>
      </c>
      <c r="AC285" s="137">
        <f t="shared" si="794"/>
        <v>3.0533333333333332</v>
      </c>
      <c r="AD285" s="519">
        <f t="shared" si="770"/>
        <v>0.33333499999999999</v>
      </c>
      <c r="AE285" s="520">
        <f t="shared" si="795"/>
        <v>859.73</v>
      </c>
      <c r="AF285" s="137">
        <f t="shared" si="796"/>
        <v>3.0533333333333332</v>
      </c>
      <c r="AG285" s="519">
        <f t="shared" si="771"/>
        <v>0.33333499999999999</v>
      </c>
      <c r="AH285" s="520">
        <f t="shared" si="797"/>
        <v>859.73</v>
      </c>
      <c r="AI285" s="137">
        <f t="shared" si="798"/>
        <v>3.0533333333333332</v>
      </c>
      <c r="AJ285" s="519">
        <f t="shared" si="772"/>
        <v>0.33333499999999999</v>
      </c>
      <c r="AK285" s="520">
        <f t="shared" si="799"/>
        <v>859.73</v>
      </c>
      <c r="AL285" s="137"/>
      <c r="AM285" s="519">
        <f t="shared" si="773"/>
        <v>0</v>
      </c>
      <c r="AN285" s="520">
        <f t="shared" si="800"/>
        <v>0</v>
      </c>
      <c r="AO285" s="137"/>
      <c r="AP285" s="519">
        <f t="shared" si="774"/>
        <v>0</v>
      </c>
      <c r="AQ285" s="520">
        <f t="shared" si="801"/>
        <v>0</v>
      </c>
      <c r="AR285" s="137"/>
      <c r="AS285" s="519">
        <f t="shared" si="775"/>
        <v>0</v>
      </c>
      <c r="AT285" s="520">
        <f t="shared" si="802"/>
        <v>0</v>
      </c>
      <c r="AU285" s="137"/>
      <c r="AV285" s="519">
        <f t="shared" si="776"/>
        <v>0</v>
      </c>
      <c r="AW285" s="520">
        <f t="shared" si="803"/>
        <v>0</v>
      </c>
      <c r="AX285" s="137"/>
      <c r="AY285" s="519">
        <f t="shared" si="777"/>
        <v>0</v>
      </c>
      <c r="AZ285" s="520">
        <f t="shared" si="804"/>
        <v>0</v>
      </c>
      <c r="BA285" s="137"/>
      <c r="BB285" s="519">
        <f t="shared" si="778"/>
        <v>0</v>
      </c>
      <c r="BC285" s="520">
        <f t="shared" si="805"/>
        <v>0</v>
      </c>
      <c r="BD285" s="137"/>
      <c r="BE285" s="519">
        <f t="shared" si="779"/>
        <v>0</v>
      </c>
      <c r="BF285" s="520">
        <f t="shared" si="806"/>
        <v>0</v>
      </c>
      <c r="BG285" s="137"/>
      <c r="BH285" s="519">
        <f t="shared" si="780"/>
        <v>0</v>
      </c>
      <c r="BI285" s="520">
        <f t="shared" si="807"/>
        <v>0</v>
      </c>
      <c r="BJ285" s="137"/>
      <c r="BK285" s="519">
        <f t="shared" si="781"/>
        <v>0</v>
      </c>
      <c r="BL285" s="520">
        <f t="shared" si="808"/>
        <v>0</v>
      </c>
      <c r="BM285" s="137"/>
      <c r="BN285" s="519">
        <f t="shared" si="782"/>
        <v>0</v>
      </c>
      <c r="BO285" s="520">
        <f t="shared" si="809"/>
        <v>0</v>
      </c>
      <c r="BP285" s="490">
        <f t="shared" si="783"/>
        <v>1</v>
      </c>
      <c r="BQ285" s="534">
        <f t="shared" si="784"/>
        <v>2579.19</v>
      </c>
      <c r="BR285" s="542">
        <f t="shared" si="785"/>
        <v>1.0000000000218279E-2</v>
      </c>
      <c r="BT285" s="5"/>
    </row>
    <row r="286" spans="1:74" s="3" customFormat="1" ht="25.5" hidden="1" outlineLevel="2" x14ac:dyDescent="0.25">
      <c r="A286" s="55" t="s">
        <v>1146</v>
      </c>
      <c r="B286" s="16" t="s">
        <v>63</v>
      </c>
      <c r="C286" s="15" t="s">
        <v>761</v>
      </c>
      <c r="D286" s="13" t="s">
        <v>5</v>
      </c>
      <c r="E286" s="12">
        <f>'04_S.ETE_C.'!E41</f>
        <v>134.96</v>
      </c>
      <c r="F286" s="462">
        <v>34.049999999999997</v>
      </c>
      <c r="G286" s="544">
        <f t="shared" si="786"/>
        <v>4595.3900000000003</v>
      </c>
      <c r="H286" s="137"/>
      <c r="I286" s="519">
        <f t="shared" si="763"/>
        <v>0</v>
      </c>
      <c r="J286" s="520">
        <f t="shared" si="787"/>
        <v>0</v>
      </c>
      <c r="K286" s="137"/>
      <c r="L286" s="519">
        <f t="shared" si="764"/>
        <v>0</v>
      </c>
      <c r="M286" s="520">
        <f t="shared" si="788"/>
        <v>0</v>
      </c>
      <c r="N286" s="199"/>
      <c r="O286" s="519">
        <f t="shared" si="765"/>
        <v>0</v>
      </c>
      <c r="P286" s="520">
        <f t="shared" si="789"/>
        <v>0</v>
      </c>
      <c r="Q286" s="137"/>
      <c r="R286" s="519">
        <f t="shared" si="766"/>
        <v>0</v>
      </c>
      <c r="S286" s="520">
        <f t="shared" si="790"/>
        <v>0</v>
      </c>
      <c r="T286" s="137"/>
      <c r="U286" s="519">
        <f t="shared" si="767"/>
        <v>0</v>
      </c>
      <c r="V286" s="520">
        <f t="shared" si="791"/>
        <v>0</v>
      </c>
      <c r="W286" s="137"/>
      <c r="X286" s="519">
        <f t="shared" si="768"/>
        <v>0</v>
      </c>
      <c r="Y286" s="520">
        <f t="shared" si="792"/>
        <v>0</v>
      </c>
      <c r="Z286" s="137"/>
      <c r="AA286" s="519">
        <f t="shared" si="769"/>
        <v>0</v>
      </c>
      <c r="AB286" s="520">
        <f t="shared" si="793"/>
        <v>0</v>
      </c>
      <c r="AC286" s="137">
        <f t="shared" si="794"/>
        <v>44.986666666666672</v>
      </c>
      <c r="AD286" s="519">
        <f t="shared" si="770"/>
        <v>0.33333400000000002</v>
      </c>
      <c r="AE286" s="520">
        <f t="shared" si="795"/>
        <v>1531.8</v>
      </c>
      <c r="AF286" s="137">
        <f t="shared" si="796"/>
        <v>44.986666666666672</v>
      </c>
      <c r="AG286" s="519">
        <f t="shared" si="771"/>
        <v>0.33333400000000002</v>
      </c>
      <c r="AH286" s="520">
        <f t="shared" si="797"/>
        <v>1531.8</v>
      </c>
      <c r="AI286" s="137">
        <f t="shared" si="798"/>
        <v>44.986666666666672</v>
      </c>
      <c r="AJ286" s="519">
        <f t="shared" si="772"/>
        <v>0.33333400000000002</v>
      </c>
      <c r="AK286" s="520">
        <f t="shared" si="799"/>
        <v>1531.8</v>
      </c>
      <c r="AL286" s="137"/>
      <c r="AM286" s="519">
        <f t="shared" si="773"/>
        <v>0</v>
      </c>
      <c r="AN286" s="520">
        <f t="shared" si="800"/>
        <v>0</v>
      </c>
      <c r="AO286" s="137"/>
      <c r="AP286" s="519">
        <f t="shared" si="774"/>
        <v>0</v>
      </c>
      <c r="AQ286" s="520">
        <f t="shared" si="801"/>
        <v>0</v>
      </c>
      <c r="AR286" s="137"/>
      <c r="AS286" s="519">
        <f t="shared" si="775"/>
        <v>0</v>
      </c>
      <c r="AT286" s="520">
        <f t="shared" si="802"/>
        <v>0</v>
      </c>
      <c r="AU286" s="137"/>
      <c r="AV286" s="519">
        <f t="shared" si="776"/>
        <v>0</v>
      </c>
      <c r="AW286" s="520">
        <f t="shared" si="803"/>
        <v>0</v>
      </c>
      <c r="AX286" s="137"/>
      <c r="AY286" s="519">
        <f t="shared" si="777"/>
        <v>0</v>
      </c>
      <c r="AZ286" s="520">
        <f t="shared" si="804"/>
        <v>0</v>
      </c>
      <c r="BA286" s="137"/>
      <c r="BB286" s="519">
        <f t="shared" si="778"/>
        <v>0</v>
      </c>
      <c r="BC286" s="520">
        <f t="shared" si="805"/>
        <v>0</v>
      </c>
      <c r="BD286" s="137"/>
      <c r="BE286" s="519">
        <f t="shared" si="779"/>
        <v>0</v>
      </c>
      <c r="BF286" s="520">
        <f t="shared" si="806"/>
        <v>0</v>
      </c>
      <c r="BG286" s="137"/>
      <c r="BH286" s="519">
        <f t="shared" si="780"/>
        <v>0</v>
      </c>
      <c r="BI286" s="520">
        <f t="shared" si="807"/>
        <v>0</v>
      </c>
      <c r="BJ286" s="137"/>
      <c r="BK286" s="519">
        <f t="shared" si="781"/>
        <v>0</v>
      </c>
      <c r="BL286" s="520">
        <f t="shared" si="808"/>
        <v>0</v>
      </c>
      <c r="BM286" s="137"/>
      <c r="BN286" s="519">
        <f t="shared" si="782"/>
        <v>0</v>
      </c>
      <c r="BO286" s="520">
        <f t="shared" si="809"/>
        <v>0</v>
      </c>
      <c r="BP286" s="490">
        <f t="shared" si="783"/>
        <v>1</v>
      </c>
      <c r="BQ286" s="534">
        <f t="shared" si="784"/>
        <v>4595.3999999999996</v>
      </c>
      <c r="BR286" s="542">
        <f t="shared" si="785"/>
        <v>9.999999999308784E-3</v>
      </c>
      <c r="BT286" s="5"/>
    </row>
    <row r="287" spans="1:74" hidden="1" outlineLevel="2" x14ac:dyDescent="0.25">
      <c r="A287" s="55" t="s">
        <v>1147</v>
      </c>
      <c r="B287" s="32" t="s">
        <v>216</v>
      </c>
      <c r="C287" s="22" t="s">
        <v>762</v>
      </c>
      <c r="D287" s="32" t="s">
        <v>5</v>
      </c>
      <c r="E287" s="12">
        <f>'04_S.ETE_C.'!E42</f>
        <v>4.5</v>
      </c>
      <c r="F287" s="459">
        <v>166.29</v>
      </c>
      <c r="G287" s="544">
        <f t="shared" si="786"/>
        <v>748.31</v>
      </c>
      <c r="H287" s="137"/>
      <c r="I287" s="519">
        <f t="shared" si="763"/>
        <v>0</v>
      </c>
      <c r="J287" s="520">
        <f t="shared" si="787"/>
        <v>0</v>
      </c>
      <c r="K287" s="137"/>
      <c r="L287" s="519">
        <f t="shared" si="764"/>
        <v>0</v>
      </c>
      <c r="M287" s="520">
        <f t="shared" si="788"/>
        <v>0</v>
      </c>
      <c r="N287" s="199"/>
      <c r="O287" s="519">
        <f t="shared" si="765"/>
        <v>0</v>
      </c>
      <c r="P287" s="520">
        <f t="shared" si="789"/>
        <v>0</v>
      </c>
      <c r="Q287" s="137"/>
      <c r="R287" s="519">
        <f t="shared" si="766"/>
        <v>0</v>
      </c>
      <c r="S287" s="520">
        <f t="shared" si="790"/>
        <v>0</v>
      </c>
      <c r="T287" s="137"/>
      <c r="U287" s="519">
        <f t="shared" si="767"/>
        <v>0</v>
      </c>
      <c r="V287" s="520">
        <f t="shared" si="791"/>
        <v>0</v>
      </c>
      <c r="W287" s="137"/>
      <c r="X287" s="519">
        <f t="shared" si="768"/>
        <v>0</v>
      </c>
      <c r="Y287" s="520">
        <f t="shared" si="792"/>
        <v>0</v>
      </c>
      <c r="Z287" s="137"/>
      <c r="AA287" s="519">
        <f t="shared" si="769"/>
        <v>0</v>
      </c>
      <c r="AB287" s="520">
        <f t="shared" si="793"/>
        <v>0</v>
      </c>
      <c r="AC287" s="137">
        <f t="shared" si="794"/>
        <v>1.5</v>
      </c>
      <c r="AD287" s="519">
        <f t="shared" si="770"/>
        <v>0.33333800000000002</v>
      </c>
      <c r="AE287" s="520">
        <f t="shared" si="795"/>
        <v>249.44</v>
      </c>
      <c r="AF287" s="137">
        <f t="shared" si="796"/>
        <v>1.5</v>
      </c>
      <c r="AG287" s="519">
        <f t="shared" si="771"/>
        <v>0.33333800000000002</v>
      </c>
      <c r="AH287" s="520">
        <f t="shared" si="797"/>
        <v>249.44</v>
      </c>
      <c r="AI287" s="137">
        <f t="shared" si="798"/>
        <v>1.5</v>
      </c>
      <c r="AJ287" s="519">
        <f t="shared" si="772"/>
        <v>0.33333800000000002</v>
      </c>
      <c r="AK287" s="520">
        <f t="shared" si="799"/>
        <v>249.44</v>
      </c>
      <c r="AL287" s="137"/>
      <c r="AM287" s="519">
        <f t="shared" si="773"/>
        <v>0</v>
      </c>
      <c r="AN287" s="520">
        <f t="shared" si="800"/>
        <v>0</v>
      </c>
      <c r="AO287" s="137"/>
      <c r="AP287" s="519">
        <f t="shared" si="774"/>
        <v>0</v>
      </c>
      <c r="AQ287" s="520">
        <f t="shared" si="801"/>
        <v>0</v>
      </c>
      <c r="AR287" s="137"/>
      <c r="AS287" s="519">
        <f t="shared" si="775"/>
        <v>0</v>
      </c>
      <c r="AT287" s="520">
        <f t="shared" si="802"/>
        <v>0</v>
      </c>
      <c r="AU287" s="137"/>
      <c r="AV287" s="519">
        <f t="shared" si="776"/>
        <v>0</v>
      </c>
      <c r="AW287" s="520">
        <f t="shared" si="803"/>
        <v>0</v>
      </c>
      <c r="AX287" s="137"/>
      <c r="AY287" s="519">
        <f t="shared" si="777"/>
        <v>0</v>
      </c>
      <c r="AZ287" s="520">
        <f t="shared" si="804"/>
        <v>0</v>
      </c>
      <c r="BA287" s="137"/>
      <c r="BB287" s="519">
        <f t="shared" si="778"/>
        <v>0</v>
      </c>
      <c r="BC287" s="520">
        <f t="shared" si="805"/>
        <v>0</v>
      </c>
      <c r="BD287" s="137"/>
      <c r="BE287" s="519">
        <f t="shared" si="779"/>
        <v>0</v>
      </c>
      <c r="BF287" s="520">
        <f t="shared" si="806"/>
        <v>0</v>
      </c>
      <c r="BG287" s="137"/>
      <c r="BH287" s="519">
        <f t="shared" si="780"/>
        <v>0</v>
      </c>
      <c r="BI287" s="520">
        <f t="shared" si="807"/>
        <v>0</v>
      </c>
      <c r="BJ287" s="137"/>
      <c r="BK287" s="519">
        <f t="shared" si="781"/>
        <v>0</v>
      </c>
      <c r="BL287" s="520">
        <f t="shared" si="808"/>
        <v>0</v>
      </c>
      <c r="BM287" s="137"/>
      <c r="BN287" s="519">
        <f t="shared" si="782"/>
        <v>0</v>
      </c>
      <c r="BO287" s="520">
        <f t="shared" si="809"/>
        <v>0</v>
      </c>
      <c r="BP287" s="490">
        <f t="shared" si="783"/>
        <v>1</v>
      </c>
      <c r="BQ287" s="534">
        <f t="shared" si="784"/>
        <v>748.32</v>
      </c>
      <c r="BR287" s="542">
        <f t="shared" si="785"/>
        <v>1.0000000000104592E-2</v>
      </c>
      <c r="BT287" s="5"/>
      <c r="BU287" s="5"/>
      <c r="BV287" s="5"/>
    </row>
    <row r="288" spans="1:74" ht="38.25" hidden="1" outlineLevel="2" x14ac:dyDescent="0.25">
      <c r="A288" s="55" t="s">
        <v>1148</v>
      </c>
      <c r="B288" s="16" t="s">
        <v>320</v>
      </c>
      <c r="C288" s="36" t="s">
        <v>769</v>
      </c>
      <c r="D288" s="13" t="s">
        <v>5</v>
      </c>
      <c r="E288" s="12">
        <f>'04_S.ETE_C.'!E43</f>
        <v>270</v>
      </c>
      <c r="F288" s="461">
        <v>153.02000000000001</v>
      </c>
      <c r="G288" s="544">
        <f t="shared" si="786"/>
        <v>41315.4</v>
      </c>
      <c r="H288" s="12"/>
      <c r="I288" s="519">
        <f t="shared" si="763"/>
        <v>0</v>
      </c>
      <c r="J288" s="520">
        <f t="shared" si="787"/>
        <v>0</v>
      </c>
      <c r="K288" s="12"/>
      <c r="L288" s="519">
        <f t="shared" si="764"/>
        <v>0</v>
      </c>
      <c r="M288" s="520">
        <f t="shared" si="788"/>
        <v>0</v>
      </c>
      <c r="N288" s="12"/>
      <c r="O288" s="519">
        <f t="shared" si="765"/>
        <v>0</v>
      </c>
      <c r="P288" s="520">
        <f t="shared" si="789"/>
        <v>0</v>
      </c>
      <c r="Q288" s="12"/>
      <c r="R288" s="519">
        <f t="shared" si="766"/>
        <v>0</v>
      </c>
      <c r="S288" s="520">
        <f t="shared" si="790"/>
        <v>0</v>
      </c>
      <c r="T288" s="12"/>
      <c r="U288" s="519">
        <f t="shared" si="767"/>
        <v>0</v>
      </c>
      <c r="V288" s="520">
        <f t="shared" si="791"/>
        <v>0</v>
      </c>
      <c r="W288" s="12"/>
      <c r="X288" s="519">
        <f t="shared" si="768"/>
        <v>0</v>
      </c>
      <c r="Y288" s="520">
        <f t="shared" si="792"/>
        <v>0</v>
      </c>
      <c r="Z288" s="12"/>
      <c r="AA288" s="519">
        <f t="shared" si="769"/>
        <v>0</v>
      </c>
      <c r="AB288" s="520">
        <f t="shared" si="793"/>
        <v>0</v>
      </c>
      <c r="AC288" s="12">
        <f t="shared" si="794"/>
        <v>90</v>
      </c>
      <c r="AD288" s="519">
        <f t="shared" si="770"/>
        <v>0.33333299999999999</v>
      </c>
      <c r="AE288" s="520">
        <f t="shared" si="795"/>
        <v>13771.8</v>
      </c>
      <c r="AF288" s="12">
        <f t="shared" si="796"/>
        <v>90</v>
      </c>
      <c r="AG288" s="519">
        <f t="shared" si="771"/>
        <v>0.33333299999999999</v>
      </c>
      <c r="AH288" s="520">
        <f t="shared" si="797"/>
        <v>13771.8</v>
      </c>
      <c r="AI288" s="12">
        <f t="shared" si="798"/>
        <v>90</v>
      </c>
      <c r="AJ288" s="519">
        <f t="shared" si="772"/>
        <v>0.33333299999999999</v>
      </c>
      <c r="AK288" s="520">
        <f t="shared" si="799"/>
        <v>13771.8</v>
      </c>
      <c r="AL288" s="12"/>
      <c r="AM288" s="519">
        <f t="shared" si="773"/>
        <v>0</v>
      </c>
      <c r="AN288" s="520">
        <f t="shared" si="800"/>
        <v>0</v>
      </c>
      <c r="AO288" s="12"/>
      <c r="AP288" s="519">
        <f t="shared" si="774"/>
        <v>0</v>
      </c>
      <c r="AQ288" s="520">
        <f t="shared" si="801"/>
        <v>0</v>
      </c>
      <c r="AR288" s="12"/>
      <c r="AS288" s="519">
        <f t="shared" si="775"/>
        <v>0</v>
      </c>
      <c r="AT288" s="520">
        <f t="shared" si="802"/>
        <v>0</v>
      </c>
      <c r="AU288" s="12"/>
      <c r="AV288" s="519">
        <f t="shared" si="776"/>
        <v>0</v>
      </c>
      <c r="AW288" s="520">
        <f t="shared" si="803"/>
        <v>0</v>
      </c>
      <c r="AX288" s="12"/>
      <c r="AY288" s="519">
        <f t="shared" si="777"/>
        <v>0</v>
      </c>
      <c r="AZ288" s="520">
        <f t="shared" si="804"/>
        <v>0</v>
      </c>
      <c r="BA288" s="12"/>
      <c r="BB288" s="519">
        <f t="shared" si="778"/>
        <v>0</v>
      </c>
      <c r="BC288" s="520">
        <f t="shared" si="805"/>
        <v>0</v>
      </c>
      <c r="BD288" s="12"/>
      <c r="BE288" s="519">
        <f t="shared" si="779"/>
        <v>0</v>
      </c>
      <c r="BF288" s="520">
        <f t="shared" si="806"/>
        <v>0</v>
      </c>
      <c r="BG288" s="12"/>
      <c r="BH288" s="519">
        <f t="shared" si="780"/>
        <v>0</v>
      </c>
      <c r="BI288" s="520">
        <f t="shared" si="807"/>
        <v>0</v>
      </c>
      <c r="BJ288" s="12"/>
      <c r="BK288" s="519">
        <f t="shared" si="781"/>
        <v>0</v>
      </c>
      <c r="BL288" s="520">
        <f t="shared" si="808"/>
        <v>0</v>
      </c>
      <c r="BM288" s="12"/>
      <c r="BN288" s="519">
        <f t="shared" si="782"/>
        <v>0</v>
      </c>
      <c r="BO288" s="520">
        <f t="shared" si="809"/>
        <v>0</v>
      </c>
      <c r="BP288" s="490">
        <f t="shared" si="783"/>
        <v>1</v>
      </c>
      <c r="BQ288" s="534">
        <f t="shared" si="784"/>
        <v>41315.4</v>
      </c>
      <c r="BR288" s="542">
        <f t="shared" si="785"/>
        <v>0</v>
      </c>
      <c r="BT288" s="5"/>
      <c r="BU288" s="5"/>
      <c r="BV288" s="5"/>
    </row>
    <row r="289" spans="1:74" s="3" customFormat="1" ht="38.25" hidden="1" outlineLevel="2" x14ac:dyDescent="0.25">
      <c r="A289" s="55" t="s">
        <v>1150</v>
      </c>
      <c r="B289" s="16" t="s">
        <v>160</v>
      </c>
      <c r="C289" s="36" t="s">
        <v>748</v>
      </c>
      <c r="D289" s="13" t="s">
        <v>24</v>
      </c>
      <c r="E289" s="12">
        <f>'04_S.ETE_C.'!E44</f>
        <v>3</v>
      </c>
      <c r="F289" s="461">
        <v>1155.3800000000001</v>
      </c>
      <c r="G289" s="544">
        <f t="shared" si="786"/>
        <v>3466.14</v>
      </c>
      <c r="H289" s="137"/>
      <c r="I289" s="519">
        <f t="shared" si="763"/>
        <v>0</v>
      </c>
      <c r="J289" s="520">
        <f t="shared" si="787"/>
        <v>0</v>
      </c>
      <c r="K289" s="137"/>
      <c r="L289" s="519">
        <f t="shared" si="764"/>
        <v>0</v>
      </c>
      <c r="M289" s="520">
        <f t="shared" si="788"/>
        <v>0</v>
      </c>
      <c r="N289" s="199"/>
      <c r="O289" s="519">
        <f t="shared" si="765"/>
        <v>0</v>
      </c>
      <c r="P289" s="520">
        <f t="shared" si="789"/>
        <v>0</v>
      </c>
      <c r="Q289" s="137"/>
      <c r="R289" s="519">
        <f t="shared" si="766"/>
        <v>0</v>
      </c>
      <c r="S289" s="520">
        <f t="shared" si="790"/>
        <v>0</v>
      </c>
      <c r="T289" s="137"/>
      <c r="U289" s="519">
        <f t="shared" si="767"/>
        <v>0</v>
      </c>
      <c r="V289" s="520">
        <f t="shared" si="791"/>
        <v>0</v>
      </c>
      <c r="W289" s="137"/>
      <c r="X289" s="519">
        <f t="shared" si="768"/>
        <v>0</v>
      </c>
      <c r="Y289" s="520">
        <f t="shared" si="792"/>
        <v>0</v>
      </c>
      <c r="Z289" s="137"/>
      <c r="AA289" s="519">
        <f t="shared" si="769"/>
        <v>0</v>
      </c>
      <c r="AB289" s="520">
        <f t="shared" si="793"/>
        <v>0</v>
      </c>
      <c r="AC289" s="137">
        <f t="shared" si="794"/>
        <v>1</v>
      </c>
      <c r="AD289" s="519">
        <f t="shared" si="770"/>
        <v>0.33333299999999999</v>
      </c>
      <c r="AE289" s="520">
        <f t="shared" si="795"/>
        <v>1155.3800000000001</v>
      </c>
      <c r="AF289" s="137">
        <f t="shared" si="796"/>
        <v>1</v>
      </c>
      <c r="AG289" s="519">
        <f t="shared" si="771"/>
        <v>0.33333299999999999</v>
      </c>
      <c r="AH289" s="520">
        <f t="shared" si="797"/>
        <v>1155.3800000000001</v>
      </c>
      <c r="AI289" s="137">
        <f t="shared" si="798"/>
        <v>1</v>
      </c>
      <c r="AJ289" s="519">
        <f t="shared" si="772"/>
        <v>0.33333299999999999</v>
      </c>
      <c r="AK289" s="520">
        <f t="shared" si="799"/>
        <v>1155.3800000000001</v>
      </c>
      <c r="AL289" s="137"/>
      <c r="AM289" s="519">
        <f t="shared" si="773"/>
        <v>0</v>
      </c>
      <c r="AN289" s="520">
        <f t="shared" si="800"/>
        <v>0</v>
      </c>
      <c r="AO289" s="137"/>
      <c r="AP289" s="519">
        <f t="shared" si="774"/>
        <v>0</v>
      </c>
      <c r="AQ289" s="520">
        <f t="shared" si="801"/>
        <v>0</v>
      </c>
      <c r="AR289" s="137"/>
      <c r="AS289" s="519">
        <f t="shared" si="775"/>
        <v>0</v>
      </c>
      <c r="AT289" s="520">
        <f t="shared" si="802"/>
        <v>0</v>
      </c>
      <c r="AU289" s="137"/>
      <c r="AV289" s="519">
        <f t="shared" si="776"/>
        <v>0</v>
      </c>
      <c r="AW289" s="520">
        <f t="shared" si="803"/>
        <v>0</v>
      </c>
      <c r="AX289" s="137"/>
      <c r="AY289" s="519">
        <f t="shared" si="777"/>
        <v>0</v>
      </c>
      <c r="AZ289" s="520">
        <f t="shared" si="804"/>
        <v>0</v>
      </c>
      <c r="BA289" s="137"/>
      <c r="BB289" s="519">
        <f t="shared" si="778"/>
        <v>0</v>
      </c>
      <c r="BC289" s="520">
        <f t="shared" si="805"/>
        <v>0</v>
      </c>
      <c r="BD289" s="137"/>
      <c r="BE289" s="519">
        <f t="shared" si="779"/>
        <v>0</v>
      </c>
      <c r="BF289" s="520">
        <f t="shared" si="806"/>
        <v>0</v>
      </c>
      <c r="BG289" s="137"/>
      <c r="BH289" s="519">
        <f t="shared" si="780"/>
        <v>0</v>
      </c>
      <c r="BI289" s="520">
        <f t="shared" si="807"/>
        <v>0</v>
      </c>
      <c r="BJ289" s="137"/>
      <c r="BK289" s="519">
        <f t="shared" si="781"/>
        <v>0</v>
      </c>
      <c r="BL289" s="520">
        <f t="shared" si="808"/>
        <v>0</v>
      </c>
      <c r="BM289" s="137"/>
      <c r="BN289" s="519">
        <f t="shared" si="782"/>
        <v>0</v>
      </c>
      <c r="BO289" s="520">
        <f t="shared" si="809"/>
        <v>0</v>
      </c>
      <c r="BP289" s="490">
        <f t="shared" si="783"/>
        <v>1</v>
      </c>
      <c r="BQ289" s="534">
        <f t="shared" si="784"/>
        <v>3466.14</v>
      </c>
      <c r="BR289" s="542">
        <f t="shared" si="785"/>
        <v>0</v>
      </c>
      <c r="BT289" s="5"/>
    </row>
    <row r="290" spans="1:74" ht="25.5" hidden="1" outlineLevel="2" x14ac:dyDescent="0.25">
      <c r="A290" s="55" t="s">
        <v>1151</v>
      </c>
      <c r="B290" s="31" t="s">
        <v>737</v>
      </c>
      <c r="C290" s="22" t="s">
        <v>738</v>
      </c>
      <c r="D290" s="32" t="s">
        <v>24</v>
      </c>
      <c r="E290" s="12">
        <f>'04_S.ETE_C.'!E45</f>
        <v>1</v>
      </c>
      <c r="F290" s="457">
        <v>391.75</v>
      </c>
      <c r="G290" s="544">
        <f t="shared" si="786"/>
        <v>391.75</v>
      </c>
      <c r="H290" s="137"/>
      <c r="I290" s="519">
        <f t="shared" si="763"/>
        <v>0</v>
      </c>
      <c r="J290" s="520">
        <f t="shared" si="787"/>
        <v>0</v>
      </c>
      <c r="K290" s="137"/>
      <c r="L290" s="519">
        <f t="shared" si="764"/>
        <v>0</v>
      </c>
      <c r="M290" s="520">
        <f t="shared" si="788"/>
        <v>0</v>
      </c>
      <c r="N290" s="199"/>
      <c r="O290" s="519">
        <f t="shared" si="765"/>
        <v>0</v>
      </c>
      <c r="P290" s="520">
        <f t="shared" si="789"/>
        <v>0</v>
      </c>
      <c r="Q290" s="137"/>
      <c r="R290" s="519">
        <f t="shared" si="766"/>
        <v>0</v>
      </c>
      <c r="S290" s="520">
        <f t="shared" si="790"/>
        <v>0</v>
      </c>
      <c r="T290" s="137"/>
      <c r="U290" s="519">
        <f t="shared" si="767"/>
        <v>0</v>
      </c>
      <c r="V290" s="520">
        <f t="shared" si="791"/>
        <v>0</v>
      </c>
      <c r="W290" s="137"/>
      <c r="X290" s="519">
        <f t="shared" si="768"/>
        <v>0</v>
      </c>
      <c r="Y290" s="520">
        <f t="shared" si="792"/>
        <v>0</v>
      </c>
      <c r="Z290" s="137"/>
      <c r="AA290" s="519">
        <f t="shared" si="769"/>
        <v>0</v>
      </c>
      <c r="AB290" s="520">
        <f t="shared" si="793"/>
        <v>0</v>
      </c>
      <c r="AC290" s="137"/>
      <c r="AD290" s="519">
        <f t="shared" si="770"/>
        <v>0</v>
      </c>
      <c r="AE290" s="520">
        <f t="shared" si="795"/>
        <v>0</v>
      </c>
      <c r="AF290" s="137"/>
      <c r="AG290" s="519">
        <f t="shared" si="771"/>
        <v>0</v>
      </c>
      <c r="AH290" s="520">
        <f t="shared" si="797"/>
        <v>0</v>
      </c>
      <c r="AI290" s="137"/>
      <c r="AJ290" s="519">
        <f t="shared" si="772"/>
        <v>0</v>
      </c>
      <c r="AK290" s="520">
        <f t="shared" si="799"/>
        <v>0</v>
      </c>
      <c r="AL290" s="137">
        <f>$E290</f>
        <v>1</v>
      </c>
      <c r="AM290" s="519">
        <f t="shared" si="773"/>
        <v>1</v>
      </c>
      <c r="AN290" s="520">
        <f t="shared" si="800"/>
        <v>391.75</v>
      </c>
      <c r="AO290" s="137"/>
      <c r="AP290" s="519">
        <f t="shared" si="774"/>
        <v>0</v>
      </c>
      <c r="AQ290" s="520">
        <f t="shared" si="801"/>
        <v>0</v>
      </c>
      <c r="AR290" s="137"/>
      <c r="AS290" s="519">
        <f t="shared" si="775"/>
        <v>0</v>
      </c>
      <c r="AT290" s="520">
        <f t="shared" si="802"/>
        <v>0</v>
      </c>
      <c r="AU290" s="137"/>
      <c r="AV290" s="519">
        <f t="shared" si="776"/>
        <v>0</v>
      </c>
      <c r="AW290" s="520">
        <f t="shared" si="803"/>
        <v>0</v>
      </c>
      <c r="AX290" s="137"/>
      <c r="AY290" s="519">
        <f t="shared" si="777"/>
        <v>0</v>
      </c>
      <c r="AZ290" s="520">
        <f t="shared" si="804"/>
        <v>0</v>
      </c>
      <c r="BA290" s="137"/>
      <c r="BB290" s="519">
        <f t="shared" si="778"/>
        <v>0</v>
      </c>
      <c r="BC290" s="520">
        <f t="shared" si="805"/>
        <v>0</v>
      </c>
      <c r="BD290" s="137"/>
      <c r="BE290" s="519">
        <f t="shared" si="779"/>
        <v>0</v>
      </c>
      <c r="BF290" s="520">
        <f t="shared" si="806"/>
        <v>0</v>
      </c>
      <c r="BG290" s="137"/>
      <c r="BH290" s="519">
        <f t="shared" si="780"/>
        <v>0</v>
      </c>
      <c r="BI290" s="520">
        <f t="shared" si="807"/>
        <v>0</v>
      </c>
      <c r="BJ290" s="137"/>
      <c r="BK290" s="519">
        <f t="shared" si="781"/>
        <v>0</v>
      </c>
      <c r="BL290" s="520">
        <f t="shared" si="808"/>
        <v>0</v>
      </c>
      <c r="BM290" s="137"/>
      <c r="BN290" s="519">
        <f t="shared" si="782"/>
        <v>0</v>
      </c>
      <c r="BO290" s="520">
        <f t="shared" si="809"/>
        <v>0</v>
      </c>
      <c r="BP290" s="490">
        <f t="shared" si="783"/>
        <v>1</v>
      </c>
      <c r="BQ290" s="534">
        <f t="shared" si="784"/>
        <v>391.75</v>
      </c>
      <c r="BR290" s="542">
        <f t="shared" si="785"/>
        <v>0</v>
      </c>
      <c r="BT290" s="5"/>
      <c r="BU290" s="5"/>
      <c r="BV290" s="5"/>
    </row>
    <row r="291" spans="1:74" hidden="1" outlineLevel="1" x14ac:dyDescent="0.25">
      <c r="A291" s="56"/>
      <c r="B291" s="69"/>
      <c r="C291" s="72"/>
      <c r="D291" s="69"/>
      <c r="E291" s="554">
        <f>'04_S.ETE_C.'!E46</f>
        <v>0</v>
      </c>
      <c r="F291" s="554"/>
      <c r="G291" s="554"/>
      <c r="H291" s="137"/>
      <c r="I291" s="519"/>
      <c r="J291" s="541"/>
      <c r="K291" s="137"/>
      <c r="L291" s="519"/>
      <c r="M291" s="541"/>
      <c r="N291" s="199"/>
      <c r="O291" s="519"/>
      <c r="P291" s="555"/>
      <c r="Q291" s="137"/>
      <c r="R291" s="519"/>
      <c r="S291" s="541"/>
      <c r="T291" s="137"/>
      <c r="U291" s="519"/>
      <c r="V291" s="541"/>
      <c r="W291" s="137"/>
      <c r="X291" s="519"/>
      <c r="Y291" s="541"/>
      <c r="Z291" s="137"/>
      <c r="AA291" s="519"/>
      <c r="AB291" s="541"/>
      <c r="AC291" s="137"/>
      <c r="AD291" s="519"/>
      <c r="AE291" s="541"/>
      <c r="AF291" s="137"/>
      <c r="AG291" s="519"/>
      <c r="AH291" s="541"/>
      <c r="AI291" s="137"/>
      <c r="AJ291" s="519"/>
      <c r="AK291" s="541"/>
      <c r="AL291" s="137"/>
      <c r="AM291" s="519"/>
      <c r="AN291" s="541"/>
      <c r="AO291" s="137"/>
      <c r="AP291" s="519"/>
      <c r="AQ291" s="541"/>
      <c r="AR291" s="137"/>
      <c r="AS291" s="519"/>
      <c r="AT291" s="541"/>
      <c r="AU291" s="137"/>
      <c r="AV291" s="519"/>
      <c r="AW291" s="541"/>
      <c r="AX291" s="137"/>
      <c r="AY291" s="519"/>
      <c r="AZ291" s="541"/>
      <c r="BA291" s="137"/>
      <c r="BB291" s="519"/>
      <c r="BC291" s="541"/>
      <c r="BD291" s="137"/>
      <c r="BE291" s="519"/>
      <c r="BF291" s="541"/>
      <c r="BG291" s="137"/>
      <c r="BH291" s="519"/>
      <c r="BI291" s="541"/>
      <c r="BJ291" s="137"/>
      <c r="BK291" s="519"/>
      <c r="BL291" s="541"/>
      <c r="BM291" s="137"/>
      <c r="BN291" s="519"/>
      <c r="BO291" s="541"/>
      <c r="BP291" s="490"/>
      <c r="BQ291" s="534"/>
      <c r="BR291" s="542"/>
      <c r="BT291" s="5"/>
      <c r="BU291" s="5"/>
      <c r="BV291" s="5"/>
    </row>
    <row r="292" spans="1:74" hidden="1" outlineLevel="1" x14ac:dyDescent="0.25">
      <c r="A292" s="576" t="s">
        <v>1152</v>
      </c>
      <c r="B292" s="577"/>
      <c r="C292" s="578" t="s">
        <v>49</v>
      </c>
      <c r="D292" s="587"/>
      <c r="E292" s="588">
        <f>'04_S.ETE_C.'!E47</f>
        <v>0</v>
      </c>
      <c r="F292" s="589"/>
      <c r="G292" s="581">
        <f>SUBTOTAL(9,G293:G294)</f>
        <v>16905.25</v>
      </c>
      <c r="H292" s="581"/>
      <c r="I292" s="590">
        <f>ROUND(J292/$G292,6)</f>
        <v>0</v>
      </c>
      <c r="J292" s="581">
        <f>SUBTOTAL(9,J293:J294)</f>
        <v>0</v>
      </c>
      <c r="K292" s="581"/>
      <c r="L292" s="590">
        <f>ROUND(M292/$G292,6)</f>
        <v>0</v>
      </c>
      <c r="M292" s="581">
        <f>SUBTOTAL(9,M293:M294)</f>
        <v>0</v>
      </c>
      <c r="N292" s="581"/>
      <c r="O292" s="590">
        <f>ROUND(P292/$G292,6)</f>
        <v>0</v>
      </c>
      <c r="P292" s="581">
        <f>SUBTOTAL(9,P293:P294)</f>
        <v>0</v>
      </c>
      <c r="Q292" s="581"/>
      <c r="R292" s="590">
        <f>ROUND(S292/$G292,6)</f>
        <v>0</v>
      </c>
      <c r="S292" s="581">
        <f>SUBTOTAL(9,S293:S294)</f>
        <v>0</v>
      </c>
      <c r="T292" s="581"/>
      <c r="U292" s="590">
        <f>ROUND(V292/$G292,6)</f>
        <v>0</v>
      </c>
      <c r="V292" s="581">
        <f>SUBTOTAL(9,V293:V294)</f>
        <v>0</v>
      </c>
      <c r="W292" s="581"/>
      <c r="X292" s="590">
        <f>ROUND(Y292/$G292,6)</f>
        <v>0</v>
      </c>
      <c r="Y292" s="581">
        <f>SUBTOTAL(9,Y293:Y294)</f>
        <v>0</v>
      </c>
      <c r="Z292" s="581"/>
      <c r="AA292" s="590">
        <f>ROUND(AB292/$G292,6)</f>
        <v>0</v>
      </c>
      <c r="AB292" s="581">
        <f>SUBTOTAL(9,AB293:AB294)</f>
        <v>0</v>
      </c>
      <c r="AC292" s="581"/>
      <c r="AD292" s="590">
        <f>ROUND(AE292/$G292,6)</f>
        <v>0</v>
      </c>
      <c r="AE292" s="581">
        <f>SUBTOTAL(9,AE293:AE294)</f>
        <v>0</v>
      </c>
      <c r="AF292" s="581"/>
      <c r="AG292" s="590">
        <f>ROUND(AH292/$G292,6)</f>
        <v>0</v>
      </c>
      <c r="AH292" s="581">
        <f>SUBTOTAL(9,AH293:AH294)</f>
        <v>0</v>
      </c>
      <c r="AI292" s="581"/>
      <c r="AJ292" s="590">
        <f>ROUND(AK292/$G292,6)</f>
        <v>0.5</v>
      </c>
      <c r="AK292" s="581">
        <f>SUBTOTAL(9,AK293:AK294)</f>
        <v>8452.6299999999992</v>
      </c>
      <c r="AL292" s="581"/>
      <c r="AM292" s="590">
        <f>ROUND(AN292/$G292,6)</f>
        <v>0.5</v>
      </c>
      <c r="AN292" s="581">
        <f>SUBTOTAL(9,AN293:AN294)</f>
        <v>8452.6299999999992</v>
      </c>
      <c r="AO292" s="581"/>
      <c r="AP292" s="590">
        <f>ROUND(AQ292/$G292,6)</f>
        <v>0</v>
      </c>
      <c r="AQ292" s="581">
        <f>SUBTOTAL(9,AQ293:AQ294)</f>
        <v>0</v>
      </c>
      <c r="AR292" s="581"/>
      <c r="AS292" s="590">
        <f>ROUND(AT292/$G292,6)</f>
        <v>0</v>
      </c>
      <c r="AT292" s="581">
        <f>SUBTOTAL(9,AT293:AT294)</f>
        <v>0</v>
      </c>
      <c r="AU292" s="581"/>
      <c r="AV292" s="590">
        <f>ROUND(AW292/$G292,6)</f>
        <v>0</v>
      </c>
      <c r="AW292" s="581">
        <f>SUBTOTAL(9,AW293:AW294)</f>
        <v>0</v>
      </c>
      <c r="AX292" s="581"/>
      <c r="AY292" s="590">
        <f>ROUND(AZ292/$G292,6)</f>
        <v>0</v>
      </c>
      <c r="AZ292" s="581">
        <f>SUBTOTAL(9,AZ293:AZ294)</f>
        <v>0</v>
      </c>
      <c r="BA292" s="581"/>
      <c r="BB292" s="590">
        <f>ROUND(BC292/$G292,6)</f>
        <v>0</v>
      </c>
      <c r="BC292" s="581">
        <f>SUBTOTAL(9,BC293:BC294)</f>
        <v>0</v>
      </c>
      <c r="BD292" s="581"/>
      <c r="BE292" s="590">
        <f>ROUND(BF292/$G292,6)</f>
        <v>0</v>
      </c>
      <c r="BF292" s="581">
        <f>SUBTOTAL(9,BF293:BF294)</f>
        <v>0</v>
      </c>
      <c r="BG292" s="581"/>
      <c r="BH292" s="590">
        <f>ROUND(BI292/$G292,6)</f>
        <v>0</v>
      </c>
      <c r="BI292" s="581">
        <f>SUBTOTAL(9,BI293:BI294)</f>
        <v>0</v>
      </c>
      <c r="BJ292" s="581"/>
      <c r="BK292" s="590">
        <f>ROUND(BL292/$G292,6)</f>
        <v>0</v>
      </c>
      <c r="BL292" s="581">
        <f>SUBTOTAL(9,BL293:BL294)</f>
        <v>0</v>
      </c>
      <c r="BM292" s="581"/>
      <c r="BN292" s="590">
        <f>ROUND(BO292/$G292,6)</f>
        <v>0</v>
      </c>
      <c r="BO292" s="581">
        <f>SUBTOTAL(9,BO293:BO294)</f>
        <v>0</v>
      </c>
      <c r="BP292" s="582">
        <f>ROUND(BQ292/G292,4)</f>
        <v>1</v>
      </c>
      <c r="BQ292" s="580">
        <f>ROUND(SUMIF(H$10:BO$10,"FINANCEIRO",H292:BO292),2)</f>
        <v>16905.259999999998</v>
      </c>
      <c r="BR292" s="579">
        <f>BQ292-G292</f>
        <v>9.9999999983992893E-3</v>
      </c>
      <c r="BT292" s="5"/>
      <c r="BU292" s="5"/>
      <c r="BV292" s="5"/>
    </row>
    <row r="293" spans="1:74" s="3" customFormat="1" ht="25.5" hidden="1" outlineLevel="2" x14ac:dyDescent="0.25">
      <c r="A293" s="74" t="s">
        <v>1153</v>
      </c>
      <c r="B293" s="32" t="s">
        <v>215</v>
      </c>
      <c r="C293" s="22" t="s">
        <v>770</v>
      </c>
      <c r="D293" s="32" t="s">
        <v>5</v>
      </c>
      <c r="E293" s="12">
        <f>'04_S.ETE_C.'!E48</f>
        <v>67.5</v>
      </c>
      <c r="F293" s="459">
        <v>201.85</v>
      </c>
      <c r="G293" s="544">
        <f t="shared" ref="G293:G294" si="810">ROUND($F293*E293,2)</f>
        <v>13624.88</v>
      </c>
      <c r="H293" s="137"/>
      <c r="I293" s="519">
        <f>ROUND(J293/$G293,6)</f>
        <v>0</v>
      </c>
      <c r="J293" s="520">
        <f>ROUND($F293*H293,2)</f>
        <v>0</v>
      </c>
      <c r="K293" s="137"/>
      <c r="L293" s="519">
        <f>ROUND(M293/$G293,6)</f>
        <v>0</v>
      </c>
      <c r="M293" s="520">
        <f>ROUND($F293*K293,2)</f>
        <v>0</v>
      </c>
      <c r="N293" s="199"/>
      <c r="O293" s="519">
        <f>ROUND(P293/$G293,6)</f>
        <v>0</v>
      </c>
      <c r="P293" s="520">
        <f>ROUND($F293*N293,2)</f>
        <v>0</v>
      </c>
      <c r="Q293" s="137"/>
      <c r="R293" s="519">
        <f>ROUND(S293/$G293,6)</f>
        <v>0</v>
      </c>
      <c r="S293" s="520">
        <f>ROUND($F293*Q293,2)</f>
        <v>0</v>
      </c>
      <c r="T293" s="137"/>
      <c r="U293" s="519">
        <f>ROUND(V293/$G293,6)</f>
        <v>0</v>
      </c>
      <c r="V293" s="520">
        <f>ROUND($F293*T293,2)</f>
        <v>0</v>
      </c>
      <c r="W293" s="137"/>
      <c r="X293" s="519">
        <f>ROUND(Y293/$G293,6)</f>
        <v>0</v>
      </c>
      <c r="Y293" s="520">
        <f>ROUND($F293*W293,2)</f>
        <v>0</v>
      </c>
      <c r="Z293" s="137"/>
      <c r="AA293" s="519">
        <f>ROUND(AB293/$G293,6)</f>
        <v>0</v>
      </c>
      <c r="AB293" s="520">
        <f>ROUND($F293*Z293,2)</f>
        <v>0</v>
      </c>
      <c r="AC293" s="137"/>
      <c r="AD293" s="519">
        <f>ROUND(AE293/$G293,6)</f>
        <v>0</v>
      </c>
      <c r="AE293" s="520">
        <f>ROUND($F293*AC293,2)</f>
        <v>0</v>
      </c>
      <c r="AF293" s="137"/>
      <c r="AG293" s="519">
        <f>ROUND(AH293/$G293,6)</f>
        <v>0</v>
      </c>
      <c r="AH293" s="520">
        <f>ROUND($F293*AF293,2)</f>
        <v>0</v>
      </c>
      <c r="AI293" s="137">
        <f>$E293/2</f>
        <v>33.75</v>
      </c>
      <c r="AJ293" s="519">
        <f>ROUND(AK293/$G293,6)</f>
        <v>0.5</v>
      </c>
      <c r="AK293" s="520">
        <f>ROUND($F293*AI293,2)</f>
        <v>6812.44</v>
      </c>
      <c r="AL293" s="137">
        <f>$E293/2</f>
        <v>33.75</v>
      </c>
      <c r="AM293" s="519">
        <f>ROUND(AN293/$G293,6)</f>
        <v>0.5</v>
      </c>
      <c r="AN293" s="520">
        <f>ROUND($F293*AL293,2)</f>
        <v>6812.44</v>
      </c>
      <c r="AO293" s="137"/>
      <c r="AP293" s="519">
        <f>ROUND(AQ293/$G293,6)</f>
        <v>0</v>
      </c>
      <c r="AQ293" s="520">
        <f>ROUND($F293*AO293,2)</f>
        <v>0</v>
      </c>
      <c r="AR293" s="137"/>
      <c r="AS293" s="519">
        <f>ROUND(AT293/$G293,6)</f>
        <v>0</v>
      </c>
      <c r="AT293" s="520">
        <f>ROUND($F293*AR293,2)</f>
        <v>0</v>
      </c>
      <c r="AU293" s="137"/>
      <c r="AV293" s="519">
        <f>ROUND(AW293/$G293,6)</f>
        <v>0</v>
      </c>
      <c r="AW293" s="520">
        <f>ROUND($F293*AU293,2)</f>
        <v>0</v>
      </c>
      <c r="AX293" s="137"/>
      <c r="AY293" s="519">
        <f>ROUND(AZ293/$G293,6)</f>
        <v>0</v>
      </c>
      <c r="AZ293" s="520">
        <f>ROUND($F293*AX293,2)</f>
        <v>0</v>
      </c>
      <c r="BA293" s="137"/>
      <c r="BB293" s="519">
        <f>ROUND(BC293/$G293,6)</f>
        <v>0</v>
      </c>
      <c r="BC293" s="520">
        <f>ROUND($F293*BA293,2)</f>
        <v>0</v>
      </c>
      <c r="BD293" s="137"/>
      <c r="BE293" s="519">
        <f>ROUND(BF293/$G293,6)</f>
        <v>0</v>
      </c>
      <c r="BF293" s="520">
        <f>ROUND($F293*BD293,2)</f>
        <v>0</v>
      </c>
      <c r="BG293" s="137"/>
      <c r="BH293" s="519">
        <f>ROUND(BI293/$G293,6)</f>
        <v>0</v>
      </c>
      <c r="BI293" s="520">
        <f>ROUND($F293*BG293,2)</f>
        <v>0</v>
      </c>
      <c r="BJ293" s="137"/>
      <c r="BK293" s="519">
        <f>ROUND(BL293/$G293,6)</f>
        <v>0</v>
      </c>
      <c r="BL293" s="520">
        <f>ROUND($F293*BJ293,2)</f>
        <v>0</v>
      </c>
      <c r="BM293" s="137"/>
      <c r="BN293" s="519">
        <f>ROUND(BO293/$G293,6)</f>
        <v>0</v>
      </c>
      <c r="BO293" s="520">
        <f>ROUND($F293*BM293,2)</f>
        <v>0</v>
      </c>
      <c r="BP293" s="490">
        <f>ROUND(BQ293/G293,4)</f>
        <v>1</v>
      </c>
      <c r="BQ293" s="534">
        <f>ROUND(SUMIF(H$10:BO$10,"FINANCEIRO",H293:BO293),2)</f>
        <v>13624.88</v>
      </c>
      <c r="BR293" s="542">
        <f>BQ293-G293</f>
        <v>0</v>
      </c>
      <c r="BT293" s="5"/>
    </row>
    <row r="294" spans="1:74" s="3" customFormat="1" ht="25.5" hidden="1" outlineLevel="2" x14ac:dyDescent="0.25">
      <c r="A294" s="74" t="s">
        <v>1154</v>
      </c>
      <c r="B294" s="32" t="s">
        <v>269</v>
      </c>
      <c r="C294" s="22" t="s">
        <v>151</v>
      </c>
      <c r="D294" s="32" t="s">
        <v>5</v>
      </c>
      <c r="E294" s="12">
        <f>'04_S.ETE_C.'!E49</f>
        <v>51.32</v>
      </c>
      <c r="F294" s="459">
        <v>63.92</v>
      </c>
      <c r="G294" s="544">
        <f t="shared" si="810"/>
        <v>3280.37</v>
      </c>
      <c r="H294" s="137"/>
      <c r="I294" s="519">
        <f>ROUND(J294/$G294,6)</f>
        <v>0</v>
      </c>
      <c r="J294" s="520">
        <f>ROUND($F294*H294,2)</f>
        <v>0</v>
      </c>
      <c r="K294" s="137"/>
      <c r="L294" s="519">
        <f>ROUND(M294/$G294,6)</f>
        <v>0</v>
      </c>
      <c r="M294" s="520">
        <f>ROUND($F294*K294,2)</f>
        <v>0</v>
      </c>
      <c r="N294" s="199"/>
      <c r="O294" s="519">
        <f>ROUND(P294/$G294,6)</f>
        <v>0</v>
      </c>
      <c r="P294" s="520">
        <f>ROUND($F294*N294,2)</f>
        <v>0</v>
      </c>
      <c r="Q294" s="137"/>
      <c r="R294" s="519">
        <f>ROUND(S294/$G294,6)</f>
        <v>0</v>
      </c>
      <c r="S294" s="520">
        <f>ROUND($F294*Q294,2)</f>
        <v>0</v>
      </c>
      <c r="T294" s="137"/>
      <c r="U294" s="519">
        <f>ROUND(V294/$G294,6)</f>
        <v>0</v>
      </c>
      <c r="V294" s="520">
        <f>ROUND($F294*T294,2)</f>
        <v>0</v>
      </c>
      <c r="W294" s="137"/>
      <c r="X294" s="519">
        <f>ROUND(Y294/$G294,6)</f>
        <v>0</v>
      </c>
      <c r="Y294" s="520">
        <f>ROUND($F294*W294,2)</f>
        <v>0</v>
      </c>
      <c r="Z294" s="137"/>
      <c r="AA294" s="519">
        <f>ROUND(AB294/$G294,6)</f>
        <v>0</v>
      </c>
      <c r="AB294" s="520">
        <f>ROUND($F294*Z294,2)</f>
        <v>0</v>
      </c>
      <c r="AC294" s="137"/>
      <c r="AD294" s="519">
        <f>ROUND(AE294/$G294,6)</f>
        <v>0</v>
      </c>
      <c r="AE294" s="520">
        <f>ROUND($F294*AC294,2)</f>
        <v>0</v>
      </c>
      <c r="AF294" s="137"/>
      <c r="AG294" s="519">
        <f>ROUND(AH294/$G294,6)</f>
        <v>0</v>
      </c>
      <c r="AH294" s="520">
        <f>ROUND($F294*AF294,2)</f>
        <v>0</v>
      </c>
      <c r="AI294" s="137">
        <f>$E294/2</f>
        <v>25.66</v>
      </c>
      <c r="AJ294" s="519">
        <f>ROUND(AK294/$G294,6)</f>
        <v>0.50000199999999995</v>
      </c>
      <c r="AK294" s="520">
        <f>ROUND($F294*AI294,2)</f>
        <v>1640.19</v>
      </c>
      <c r="AL294" s="137">
        <f>$E294/2</f>
        <v>25.66</v>
      </c>
      <c r="AM294" s="519">
        <f>ROUND(AN294/$G294,6)</f>
        <v>0.50000199999999995</v>
      </c>
      <c r="AN294" s="520">
        <f>ROUND($F294*AL294,2)</f>
        <v>1640.19</v>
      </c>
      <c r="AO294" s="137"/>
      <c r="AP294" s="519">
        <f>ROUND(AQ294/$G294,6)</f>
        <v>0</v>
      </c>
      <c r="AQ294" s="520">
        <f>ROUND($F294*AO294,2)</f>
        <v>0</v>
      </c>
      <c r="AR294" s="137"/>
      <c r="AS294" s="519">
        <f>ROUND(AT294/$G294,6)</f>
        <v>0</v>
      </c>
      <c r="AT294" s="520">
        <f>ROUND($F294*AR294,2)</f>
        <v>0</v>
      </c>
      <c r="AU294" s="137"/>
      <c r="AV294" s="519">
        <f>ROUND(AW294/$G294,6)</f>
        <v>0</v>
      </c>
      <c r="AW294" s="520">
        <f>ROUND($F294*AU294,2)</f>
        <v>0</v>
      </c>
      <c r="AX294" s="137"/>
      <c r="AY294" s="519">
        <f>ROUND(AZ294/$G294,6)</f>
        <v>0</v>
      </c>
      <c r="AZ294" s="520">
        <f>ROUND($F294*AX294,2)</f>
        <v>0</v>
      </c>
      <c r="BA294" s="137"/>
      <c r="BB294" s="519">
        <f>ROUND(BC294/$G294,6)</f>
        <v>0</v>
      </c>
      <c r="BC294" s="520">
        <f>ROUND($F294*BA294,2)</f>
        <v>0</v>
      </c>
      <c r="BD294" s="137"/>
      <c r="BE294" s="519">
        <f>ROUND(BF294/$G294,6)</f>
        <v>0</v>
      </c>
      <c r="BF294" s="520">
        <f>ROUND($F294*BD294,2)</f>
        <v>0</v>
      </c>
      <c r="BG294" s="137"/>
      <c r="BH294" s="519">
        <f>ROUND(BI294/$G294,6)</f>
        <v>0</v>
      </c>
      <c r="BI294" s="520">
        <f>ROUND($F294*BG294,2)</f>
        <v>0</v>
      </c>
      <c r="BJ294" s="137"/>
      <c r="BK294" s="519">
        <f>ROUND(BL294/$G294,6)</f>
        <v>0</v>
      </c>
      <c r="BL294" s="520">
        <f>ROUND($F294*BJ294,2)</f>
        <v>0</v>
      </c>
      <c r="BM294" s="137"/>
      <c r="BN294" s="519">
        <f>ROUND(BO294/$G294,6)</f>
        <v>0</v>
      </c>
      <c r="BO294" s="520">
        <f>ROUND($F294*BM294,2)</f>
        <v>0</v>
      </c>
      <c r="BP294" s="490">
        <f>ROUND(BQ294/G294,4)</f>
        <v>1</v>
      </c>
      <c r="BQ294" s="534">
        <f>ROUND(SUMIF(H$10:BO$10,"FINANCEIRO",H294:BO294),2)</f>
        <v>3280.38</v>
      </c>
      <c r="BR294" s="542">
        <f>BQ294-G294</f>
        <v>1.0000000000218279E-2</v>
      </c>
      <c r="BT294" s="5"/>
    </row>
    <row r="295" spans="1:74" s="3" customFormat="1" ht="12.75" hidden="1" outlineLevel="1" x14ac:dyDescent="0.25">
      <c r="A295" s="74"/>
      <c r="B295" s="32"/>
      <c r="C295" s="22"/>
      <c r="D295" s="32"/>
      <c r="E295" s="459">
        <f>'04_S.ETE_C.'!E50</f>
        <v>0</v>
      </c>
      <c r="F295" s="459"/>
      <c r="G295" s="459"/>
      <c r="H295" s="137"/>
      <c r="I295" s="519"/>
      <c r="J295" s="541"/>
      <c r="K295" s="137"/>
      <c r="L295" s="519"/>
      <c r="M295" s="541"/>
      <c r="N295" s="199"/>
      <c r="O295" s="519"/>
      <c r="P295" s="555"/>
      <c r="Q295" s="137"/>
      <c r="R295" s="519"/>
      <c r="S295" s="541"/>
      <c r="T295" s="137"/>
      <c r="U295" s="519"/>
      <c r="V295" s="541"/>
      <c r="W295" s="137"/>
      <c r="X295" s="519"/>
      <c r="Y295" s="541"/>
      <c r="Z295" s="137"/>
      <c r="AA295" s="519"/>
      <c r="AB295" s="541"/>
      <c r="AC295" s="137"/>
      <c r="AD295" s="519"/>
      <c r="AE295" s="541"/>
      <c r="AF295" s="137"/>
      <c r="AG295" s="519"/>
      <c r="AH295" s="541"/>
      <c r="AI295" s="137"/>
      <c r="AJ295" s="519"/>
      <c r="AK295" s="541"/>
      <c r="AL295" s="137"/>
      <c r="AM295" s="519"/>
      <c r="AN295" s="541"/>
      <c r="AO295" s="137"/>
      <c r="AP295" s="519"/>
      <c r="AQ295" s="541"/>
      <c r="AR295" s="137"/>
      <c r="AS295" s="519"/>
      <c r="AT295" s="541"/>
      <c r="AU295" s="137"/>
      <c r="AV295" s="519"/>
      <c r="AW295" s="541"/>
      <c r="AX295" s="137"/>
      <c r="AY295" s="519"/>
      <c r="AZ295" s="541"/>
      <c r="BA295" s="137"/>
      <c r="BB295" s="519"/>
      <c r="BC295" s="541"/>
      <c r="BD295" s="137"/>
      <c r="BE295" s="519"/>
      <c r="BF295" s="541"/>
      <c r="BG295" s="137"/>
      <c r="BH295" s="519"/>
      <c r="BI295" s="541"/>
      <c r="BJ295" s="137"/>
      <c r="BK295" s="519"/>
      <c r="BL295" s="541"/>
      <c r="BM295" s="137"/>
      <c r="BN295" s="519"/>
      <c r="BO295" s="541"/>
      <c r="BP295" s="491"/>
      <c r="BQ295" s="534"/>
      <c r="BR295" s="542"/>
      <c r="BT295" s="5"/>
    </row>
    <row r="296" spans="1:74" hidden="1" outlineLevel="1" x14ac:dyDescent="0.25">
      <c r="A296" s="576" t="s">
        <v>1155</v>
      </c>
      <c r="B296" s="577"/>
      <c r="C296" s="578" t="s">
        <v>64</v>
      </c>
      <c r="D296" s="587"/>
      <c r="E296" s="588">
        <f>'04_S.ETE_C.'!E51</f>
        <v>0</v>
      </c>
      <c r="F296" s="589"/>
      <c r="G296" s="581">
        <f>SUBTOTAL(9,G297:G304)</f>
        <v>104882.4</v>
      </c>
      <c r="H296" s="581"/>
      <c r="I296" s="590">
        <f t="shared" ref="I296:I304" si="811">ROUND(J296/$G296,6)</f>
        <v>0</v>
      </c>
      <c r="J296" s="581">
        <f>SUBTOTAL(9,J297:J304)</f>
        <v>0</v>
      </c>
      <c r="K296" s="581"/>
      <c r="L296" s="590">
        <f t="shared" ref="L296:L304" si="812">ROUND(M296/$G296,6)</f>
        <v>0</v>
      </c>
      <c r="M296" s="581">
        <f>SUBTOTAL(9,M297:M304)</f>
        <v>0</v>
      </c>
      <c r="N296" s="581"/>
      <c r="O296" s="590">
        <f t="shared" ref="O296:O304" si="813">ROUND(P296/$G296,6)</f>
        <v>0</v>
      </c>
      <c r="P296" s="581">
        <f>SUBTOTAL(9,P297:P304)</f>
        <v>0</v>
      </c>
      <c r="Q296" s="581"/>
      <c r="R296" s="590">
        <f t="shared" ref="R296:R304" si="814">ROUND(S296/$G296,6)</f>
        <v>0</v>
      </c>
      <c r="S296" s="581">
        <f>SUBTOTAL(9,S297:S304)</f>
        <v>0</v>
      </c>
      <c r="T296" s="581"/>
      <c r="U296" s="590">
        <f t="shared" ref="U296:U304" si="815">ROUND(V296/$G296,6)</f>
        <v>0</v>
      </c>
      <c r="V296" s="581">
        <f>SUBTOTAL(9,V297:V304)</f>
        <v>0</v>
      </c>
      <c r="W296" s="581"/>
      <c r="X296" s="590">
        <f t="shared" ref="X296:X304" si="816">ROUND(Y296/$G296,6)</f>
        <v>0</v>
      </c>
      <c r="Y296" s="581">
        <f>SUBTOTAL(9,Y297:Y304)</f>
        <v>0</v>
      </c>
      <c r="Z296" s="581"/>
      <c r="AA296" s="590">
        <f t="shared" ref="AA296:AA304" si="817">ROUND(AB296/$G296,6)</f>
        <v>0</v>
      </c>
      <c r="AB296" s="581">
        <f>SUBTOTAL(9,AB297:AB304)</f>
        <v>0</v>
      </c>
      <c r="AC296" s="581"/>
      <c r="AD296" s="590">
        <f t="shared" ref="AD296:AD304" si="818">ROUND(AE296/$G296,6)</f>
        <v>0</v>
      </c>
      <c r="AE296" s="581">
        <f>SUBTOTAL(9,AE297:AE304)</f>
        <v>0</v>
      </c>
      <c r="AF296" s="581"/>
      <c r="AG296" s="590">
        <f t="shared" ref="AG296:AG304" si="819">ROUND(AH296/$G296,6)</f>
        <v>0</v>
      </c>
      <c r="AH296" s="581">
        <f>SUBTOTAL(9,AH297:AH304)</f>
        <v>0</v>
      </c>
      <c r="AI296" s="581"/>
      <c r="AJ296" s="590">
        <f t="shared" ref="AJ296:AJ304" si="820">ROUND(AK296/$G296,6)</f>
        <v>0</v>
      </c>
      <c r="AK296" s="581">
        <f>SUBTOTAL(9,AK297:AK304)</f>
        <v>0</v>
      </c>
      <c r="AL296" s="581"/>
      <c r="AM296" s="590">
        <f t="shared" ref="AM296:AM304" si="821">ROUND(AN296/$G296,6)</f>
        <v>6.5979999999999997E-3</v>
      </c>
      <c r="AN296" s="581">
        <f>SUBTOTAL(9,AN297:AN304)</f>
        <v>691.97</v>
      </c>
      <c r="AO296" s="581"/>
      <c r="AP296" s="590">
        <f t="shared" ref="AP296:AP304" si="822">ROUND(AQ296/$G296,6)</f>
        <v>0.98680500000000004</v>
      </c>
      <c r="AQ296" s="581">
        <f>SUBTOTAL(9,AQ297:AQ304)</f>
        <v>103498.45</v>
      </c>
      <c r="AR296" s="581"/>
      <c r="AS296" s="590">
        <f t="shared" ref="AS296:AS304" si="823">ROUND(AT296/$G296,6)</f>
        <v>6.5979999999999997E-3</v>
      </c>
      <c r="AT296" s="581">
        <f>SUBTOTAL(9,AT297:AT304)</f>
        <v>691.97</v>
      </c>
      <c r="AU296" s="581"/>
      <c r="AV296" s="590">
        <f t="shared" ref="AV296:AV304" si="824">ROUND(AW296/$G296,6)</f>
        <v>0</v>
      </c>
      <c r="AW296" s="581">
        <f>SUBTOTAL(9,AW297:AW304)</f>
        <v>0</v>
      </c>
      <c r="AX296" s="581"/>
      <c r="AY296" s="590">
        <f t="shared" ref="AY296:AY304" si="825">ROUND(AZ296/$G296,6)</f>
        <v>0</v>
      </c>
      <c r="AZ296" s="581">
        <f>SUBTOTAL(9,AZ297:AZ304)</f>
        <v>0</v>
      </c>
      <c r="BA296" s="581"/>
      <c r="BB296" s="590">
        <f t="shared" ref="BB296:BB304" si="826">ROUND(BC296/$G296,6)</f>
        <v>0</v>
      </c>
      <c r="BC296" s="581">
        <f>SUBTOTAL(9,BC297:BC304)</f>
        <v>0</v>
      </c>
      <c r="BD296" s="581"/>
      <c r="BE296" s="590">
        <f t="shared" ref="BE296:BE304" si="827">ROUND(BF296/$G296,6)</f>
        <v>0</v>
      </c>
      <c r="BF296" s="581">
        <f>SUBTOTAL(9,BF297:BF304)</f>
        <v>0</v>
      </c>
      <c r="BG296" s="581"/>
      <c r="BH296" s="590">
        <f t="shared" ref="BH296:BH304" si="828">ROUND(BI296/$G296,6)</f>
        <v>0</v>
      </c>
      <c r="BI296" s="581">
        <f>SUBTOTAL(9,BI297:BI304)</f>
        <v>0</v>
      </c>
      <c r="BJ296" s="581"/>
      <c r="BK296" s="590">
        <f t="shared" ref="BK296:BK304" si="829">ROUND(BL296/$G296,6)</f>
        <v>0</v>
      </c>
      <c r="BL296" s="581">
        <f>SUBTOTAL(9,BL297:BL304)</f>
        <v>0</v>
      </c>
      <c r="BM296" s="581"/>
      <c r="BN296" s="590">
        <f t="shared" ref="BN296:BN304" si="830">ROUND(BO296/$G296,6)</f>
        <v>0</v>
      </c>
      <c r="BO296" s="581">
        <f>SUBTOTAL(9,BO297:BO304)</f>
        <v>0</v>
      </c>
      <c r="BP296" s="582">
        <f t="shared" ref="BP296:BP304" si="831">ROUND(BQ296/G296,4)</f>
        <v>1</v>
      </c>
      <c r="BQ296" s="580">
        <f t="shared" ref="BQ296:BQ304" si="832">ROUND(SUMIF(H$10:BO$10,"FINANCEIRO",H296:BO296),2)</f>
        <v>104882.39</v>
      </c>
      <c r="BR296" s="579">
        <f t="shared" ref="BR296:BR304" si="833">BQ296-G296</f>
        <v>-9.9999999947613105E-3</v>
      </c>
      <c r="BT296" s="5"/>
      <c r="BU296" s="5"/>
      <c r="BV296" s="5"/>
    </row>
    <row r="297" spans="1:74" ht="25.5" hidden="1" outlineLevel="2" x14ac:dyDescent="0.25">
      <c r="A297" s="56" t="s">
        <v>1156</v>
      </c>
      <c r="B297" s="437" t="s">
        <v>67</v>
      </c>
      <c r="C297" s="436" t="s">
        <v>66</v>
      </c>
      <c r="D297" s="437" t="s">
        <v>10</v>
      </c>
      <c r="E297" s="35">
        <f>'04_S.ETE_C.'!E52</f>
        <v>3.87</v>
      </c>
      <c r="F297" s="461">
        <v>309.36</v>
      </c>
      <c r="G297" s="544">
        <f t="shared" ref="G297:G304" si="834">ROUND($F297*E297,2)</f>
        <v>1197.22</v>
      </c>
      <c r="H297" s="137"/>
      <c r="I297" s="519">
        <f t="shared" si="811"/>
        <v>0</v>
      </c>
      <c r="J297" s="520">
        <f t="shared" ref="J297:J304" si="835">ROUND($F297*H297,2)</f>
        <v>0</v>
      </c>
      <c r="K297" s="137"/>
      <c r="L297" s="519">
        <f t="shared" si="812"/>
        <v>0</v>
      </c>
      <c r="M297" s="520">
        <f t="shared" ref="M297:M304" si="836">ROUND($F297*K297,2)</f>
        <v>0</v>
      </c>
      <c r="N297" s="199"/>
      <c r="O297" s="519">
        <f t="shared" si="813"/>
        <v>0</v>
      </c>
      <c r="P297" s="520">
        <f t="shared" ref="P297:P304" si="837">ROUND($F297*N297,2)</f>
        <v>0</v>
      </c>
      <c r="Q297" s="137"/>
      <c r="R297" s="519">
        <f t="shared" si="814"/>
        <v>0</v>
      </c>
      <c r="S297" s="520">
        <f t="shared" ref="S297:S304" si="838">ROUND($F297*Q297,2)</f>
        <v>0</v>
      </c>
      <c r="T297" s="137"/>
      <c r="U297" s="519">
        <f t="shared" si="815"/>
        <v>0</v>
      </c>
      <c r="V297" s="520">
        <f t="shared" ref="V297:V304" si="839">ROUND($F297*T297,2)</f>
        <v>0</v>
      </c>
      <c r="W297" s="137"/>
      <c r="X297" s="519">
        <f t="shared" si="816"/>
        <v>0</v>
      </c>
      <c r="Y297" s="520">
        <f t="shared" ref="Y297:Y304" si="840">ROUND($F297*W297,2)</f>
        <v>0</v>
      </c>
      <c r="Z297" s="137"/>
      <c r="AA297" s="519">
        <f t="shared" si="817"/>
        <v>0</v>
      </c>
      <c r="AB297" s="520">
        <f t="shared" ref="AB297:AB304" si="841">ROUND($F297*Z297,2)</f>
        <v>0</v>
      </c>
      <c r="AC297" s="137"/>
      <c r="AD297" s="519">
        <f t="shared" si="818"/>
        <v>0</v>
      </c>
      <c r="AE297" s="520">
        <f t="shared" ref="AE297:AE304" si="842">ROUND($F297*AC297,2)</f>
        <v>0</v>
      </c>
      <c r="AF297" s="137"/>
      <c r="AG297" s="519">
        <f t="shared" si="819"/>
        <v>0</v>
      </c>
      <c r="AH297" s="520">
        <f t="shared" ref="AH297:AH304" si="843">ROUND($F297*AF297,2)</f>
        <v>0</v>
      </c>
      <c r="AI297" s="137"/>
      <c r="AJ297" s="519">
        <f t="shared" si="820"/>
        <v>0</v>
      </c>
      <c r="AK297" s="520">
        <f t="shared" ref="AK297:AK304" si="844">ROUND($F297*AI297,2)</f>
        <v>0</v>
      </c>
      <c r="AL297" s="137">
        <f>$E297/3</f>
        <v>1.29</v>
      </c>
      <c r="AM297" s="519">
        <f t="shared" si="821"/>
        <v>0.33333099999999999</v>
      </c>
      <c r="AN297" s="520">
        <f t="shared" ref="AN297:AN304" si="845">ROUND($F297*AL297,2)</f>
        <v>399.07</v>
      </c>
      <c r="AO297" s="137">
        <f>$E297/3</f>
        <v>1.29</v>
      </c>
      <c r="AP297" s="519">
        <f t="shared" si="822"/>
        <v>0.33333099999999999</v>
      </c>
      <c r="AQ297" s="520">
        <f t="shared" ref="AQ297:AQ304" si="846">ROUND($F297*AO297,2)</f>
        <v>399.07</v>
      </c>
      <c r="AR297" s="137">
        <f>$E297/3</f>
        <v>1.29</v>
      </c>
      <c r="AS297" s="519">
        <f t="shared" si="823"/>
        <v>0.33333099999999999</v>
      </c>
      <c r="AT297" s="520">
        <f t="shared" ref="AT297:AT304" si="847">ROUND($F297*AR297,2)</f>
        <v>399.07</v>
      </c>
      <c r="AU297" s="137"/>
      <c r="AV297" s="519">
        <f t="shared" si="824"/>
        <v>0</v>
      </c>
      <c r="AW297" s="520">
        <f t="shared" ref="AW297:AW304" si="848">ROUND($F297*AU297,2)</f>
        <v>0</v>
      </c>
      <c r="AX297" s="137"/>
      <c r="AY297" s="519">
        <f t="shared" si="825"/>
        <v>0</v>
      </c>
      <c r="AZ297" s="520">
        <f t="shared" ref="AZ297:AZ304" si="849">ROUND($F297*AX297,2)</f>
        <v>0</v>
      </c>
      <c r="BA297" s="137"/>
      <c r="BB297" s="519">
        <f t="shared" si="826"/>
        <v>0</v>
      </c>
      <c r="BC297" s="520">
        <f t="shared" ref="BC297:BC304" si="850">ROUND($F297*BA297,2)</f>
        <v>0</v>
      </c>
      <c r="BD297" s="137"/>
      <c r="BE297" s="519">
        <f t="shared" si="827"/>
        <v>0</v>
      </c>
      <c r="BF297" s="520">
        <f t="shared" ref="BF297:BF304" si="851">ROUND($F297*BD297,2)</f>
        <v>0</v>
      </c>
      <c r="BG297" s="137"/>
      <c r="BH297" s="519">
        <f t="shared" si="828"/>
        <v>0</v>
      </c>
      <c r="BI297" s="520">
        <f t="shared" ref="BI297:BI304" si="852">ROUND($F297*BG297,2)</f>
        <v>0</v>
      </c>
      <c r="BJ297" s="137"/>
      <c r="BK297" s="519">
        <f t="shared" si="829"/>
        <v>0</v>
      </c>
      <c r="BL297" s="520">
        <f t="shared" ref="BL297:BL304" si="853">ROUND($F297*BJ297,2)</f>
        <v>0</v>
      </c>
      <c r="BM297" s="137"/>
      <c r="BN297" s="519">
        <f t="shared" si="830"/>
        <v>0</v>
      </c>
      <c r="BO297" s="520">
        <f t="shared" ref="BO297:BO304" si="854">ROUND($F297*BM297,2)</f>
        <v>0</v>
      </c>
      <c r="BP297" s="490">
        <f t="shared" si="831"/>
        <v>1</v>
      </c>
      <c r="BQ297" s="534">
        <f t="shared" si="832"/>
        <v>1197.21</v>
      </c>
      <c r="BR297" s="542">
        <f t="shared" si="833"/>
        <v>-9.9999999999909051E-3</v>
      </c>
      <c r="BT297" s="5"/>
      <c r="BU297" s="5"/>
      <c r="BV297" s="5"/>
    </row>
    <row r="298" spans="1:74" ht="38.25" hidden="1" outlineLevel="2" x14ac:dyDescent="0.25">
      <c r="A298" s="56" t="s">
        <v>1157</v>
      </c>
      <c r="B298" s="28" t="s">
        <v>123</v>
      </c>
      <c r="C298" s="472" t="s">
        <v>756</v>
      </c>
      <c r="D298" s="32" t="s">
        <v>5</v>
      </c>
      <c r="E298" s="35">
        <f>'04_S.ETE_C.'!E53</f>
        <v>22.41</v>
      </c>
      <c r="F298" s="462">
        <v>39.21</v>
      </c>
      <c r="G298" s="544">
        <f t="shared" si="834"/>
        <v>878.7</v>
      </c>
      <c r="H298" s="137"/>
      <c r="I298" s="519">
        <f t="shared" si="811"/>
        <v>0</v>
      </c>
      <c r="J298" s="520">
        <f t="shared" si="835"/>
        <v>0</v>
      </c>
      <c r="K298" s="137"/>
      <c r="L298" s="519">
        <f t="shared" si="812"/>
        <v>0</v>
      </c>
      <c r="M298" s="520">
        <f t="shared" si="836"/>
        <v>0</v>
      </c>
      <c r="N298" s="199"/>
      <c r="O298" s="519">
        <f t="shared" si="813"/>
        <v>0</v>
      </c>
      <c r="P298" s="520">
        <f t="shared" si="837"/>
        <v>0</v>
      </c>
      <c r="Q298" s="137"/>
      <c r="R298" s="519">
        <f t="shared" si="814"/>
        <v>0</v>
      </c>
      <c r="S298" s="520">
        <f t="shared" si="838"/>
        <v>0</v>
      </c>
      <c r="T298" s="137"/>
      <c r="U298" s="519">
        <f t="shared" si="815"/>
        <v>0</v>
      </c>
      <c r="V298" s="520">
        <f t="shared" si="839"/>
        <v>0</v>
      </c>
      <c r="W298" s="137"/>
      <c r="X298" s="519">
        <f t="shared" si="816"/>
        <v>0</v>
      </c>
      <c r="Y298" s="520">
        <f t="shared" si="840"/>
        <v>0</v>
      </c>
      <c r="Z298" s="137"/>
      <c r="AA298" s="519">
        <f t="shared" si="817"/>
        <v>0</v>
      </c>
      <c r="AB298" s="520">
        <f t="shared" si="841"/>
        <v>0</v>
      </c>
      <c r="AC298" s="137"/>
      <c r="AD298" s="519">
        <f t="shared" si="818"/>
        <v>0</v>
      </c>
      <c r="AE298" s="520">
        <f t="shared" si="842"/>
        <v>0</v>
      </c>
      <c r="AF298" s="137"/>
      <c r="AG298" s="519">
        <f t="shared" si="819"/>
        <v>0</v>
      </c>
      <c r="AH298" s="520">
        <f t="shared" si="843"/>
        <v>0</v>
      </c>
      <c r="AI298" s="137"/>
      <c r="AJ298" s="519">
        <f t="shared" si="820"/>
        <v>0</v>
      </c>
      <c r="AK298" s="520">
        <f t="shared" si="844"/>
        <v>0</v>
      </c>
      <c r="AL298" s="137">
        <f>$E298/3</f>
        <v>7.47</v>
      </c>
      <c r="AM298" s="519">
        <f t="shared" si="821"/>
        <v>0.33333299999999999</v>
      </c>
      <c r="AN298" s="520">
        <f t="shared" si="845"/>
        <v>292.89999999999998</v>
      </c>
      <c r="AO298" s="137">
        <f>$E298/3</f>
        <v>7.47</v>
      </c>
      <c r="AP298" s="519">
        <f t="shared" si="822"/>
        <v>0.33333299999999999</v>
      </c>
      <c r="AQ298" s="520">
        <f t="shared" si="846"/>
        <v>292.89999999999998</v>
      </c>
      <c r="AR298" s="137">
        <f>$E298/3</f>
        <v>7.47</v>
      </c>
      <c r="AS298" s="519">
        <f t="shared" si="823"/>
        <v>0.33333299999999999</v>
      </c>
      <c r="AT298" s="520">
        <f t="shared" si="847"/>
        <v>292.89999999999998</v>
      </c>
      <c r="AU298" s="137"/>
      <c r="AV298" s="519">
        <f t="shared" si="824"/>
        <v>0</v>
      </c>
      <c r="AW298" s="520">
        <f t="shared" si="848"/>
        <v>0</v>
      </c>
      <c r="AX298" s="137"/>
      <c r="AY298" s="519">
        <f t="shared" si="825"/>
        <v>0</v>
      </c>
      <c r="AZ298" s="520">
        <f t="shared" si="849"/>
        <v>0</v>
      </c>
      <c r="BA298" s="137"/>
      <c r="BB298" s="519">
        <f t="shared" si="826"/>
        <v>0</v>
      </c>
      <c r="BC298" s="520">
        <f t="shared" si="850"/>
        <v>0</v>
      </c>
      <c r="BD298" s="137"/>
      <c r="BE298" s="519">
        <f t="shared" si="827"/>
        <v>0</v>
      </c>
      <c r="BF298" s="520">
        <f t="shared" si="851"/>
        <v>0</v>
      </c>
      <c r="BG298" s="137"/>
      <c r="BH298" s="519">
        <f t="shared" si="828"/>
        <v>0</v>
      </c>
      <c r="BI298" s="520">
        <f t="shared" si="852"/>
        <v>0</v>
      </c>
      <c r="BJ298" s="137"/>
      <c r="BK298" s="519">
        <f t="shared" si="829"/>
        <v>0</v>
      </c>
      <c r="BL298" s="520">
        <f t="shared" si="853"/>
        <v>0</v>
      </c>
      <c r="BM298" s="137"/>
      <c r="BN298" s="519">
        <f t="shared" si="830"/>
        <v>0</v>
      </c>
      <c r="BO298" s="520">
        <f t="shared" si="854"/>
        <v>0</v>
      </c>
      <c r="BP298" s="490">
        <f t="shared" si="831"/>
        <v>1</v>
      </c>
      <c r="BQ298" s="534">
        <f t="shared" si="832"/>
        <v>878.7</v>
      </c>
      <c r="BR298" s="542">
        <f t="shared" si="833"/>
        <v>0</v>
      </c>
      <c r="BT298" s="5"/>
      <c r="BU298" s="5"/>
      <c r="BV298" s="5"/>
    </row>
    <row r="299" spans="1:74" ht="25.5" hidden="1" outlineLevel="2" x14ac:dyDescent="0.25">
      <c r="A299" s="56" t="s">
        <v>1158</v>
      </c>
      <c r="B299" s="32" t="s">
        <v>242</v>
      </c>
      <c r="C299" s="22" t="s">
        <v>243</v>
      </c>
      <c r="D299" s="32" t="s">
        <v>5</v>
      </c>
      <c r="E299" s="35">
        <f>'04_S.ETE_C.'!E54</f>
        <v>20.100000000000001</v>
      </c>
      <c r="F299" s="461">
        <v>20.68</v>
      </c>
      <c r="G299" s="544">
        <f t="shared" si="834"/>
        <v>415.67</v>
      </c>
      <c r="H299" s="12"/>
      <c r="I299" s="519">
        <f t="shared" si="811"/>
        <v>0</v>
      </c>
      <c r="J299" s="520">
        <f t="shared" si="835"/>
        <v>0</v>
      </c>
      <c r="K299" s="12"/>
      <c r="L299" s="519">
        <f t="shared" si="812"/>
        <v>0</v>
      </c>
      <c r="M299" s="520">
        <f t="shared" si="836"/>
        <v>0</v>
      </c>
      <c r="N299" s="12"/>
      <c r="O299" s="519">
        <f t="shared" si="813"/>
        <v>0</v>
      </c>
      <c r="P299" s="520">
        <f t="shared" si="837"/>
        <v>0</v>
      </c>
      <c r="Q299" s="12"/>
      <c r="R299" s="519">
        <f t="shared" si="814"/>
        <v>0</v>
      </c>
      <c r="S299" s="520">
        <f t="shared" si="838"/>
        <v>0</v>
      </c>
      <c r="T299" s="12"/>
      <c r="U299" s="519">
        <f t="shared" si="815"/>
        <v>0</v>
      </c>
      <c r="V299" s="520">
        <f t="shared" si="839"/>
        <v>0</v>
      </c>
      <c r="W299" s="12"/>
      <c r="X299" s="519">
        <f t="shared" si="816"/>
        <v>0</v>
      </c>
      <c r="Y299" s="520">
        <f t="shared" si="840"/>
        <v>0</v>
      </c>
      <c r="Z299" s="12"/>
      <c r="AA299" s="519">
        <f t="shared" si="817"/>
        <v>0</v>
      </c>
      <c r="AB299" s="520">
        <f t="shared" si="841"/>
        <v>0</v>
      </c>
      <c r="AC299" s="12"/>
      <c r="AD299" s="519">
        <f t="shared" si="818"/>
        <v>0</v>
      </c>
      <c r="AE299" s="520">
        <f t="shared" si="842"/>
        <v>0</v>
      </c>
      <c r="AF299" s="12"/>
      <c r="AG299" s="519">
        <f t="shared" si="819"/>
        <v>0</v>
      </c>
      <c r="AH299" s="520">
        <f t="shared" si="843"/>
        <v>0</v>
      </c>
      <c r="AI299" s="12"/>
      <c r="AJ299" s="519">
        <f t="shared" si="820"/>
        <v>0</v>
      </c>
      <c r="AK299" s="520">
        <f t="shared" si="844"/>
        <v>0</v>
      </c>
      <c r="AL299" s="12"/>
      <c r="AM299" s="519">
        <f t="shared" si="821"/>
        <v>0</v>
      </c>
      <c r="AN299" s="520">
        <f t="shared" si="845"/>
        <v>0</v>
      </c>
      <c r="AO299" s="12">
        <f t="shared" ref="AO299:AO304" si="855">$E299</f>
        <v>20.100000000000001</v>
      </c>
      <c r="AP299" s="519">
        <f t="shared" si="822"/>
        <v>1</v>
      </c>
      <c r="AQ299" s="520">
        <f t="shared" si="846"/>
        <v>415.67</v>
      </c>
      <c r="AR299" s="12"/>
      <c r="AS299" s="519">
        <f t="shared" si="823"/>
        <v>0</v>
      </c>
      <c r="AT299" s="520">
        <f t="shared" si="847"/>
        <v>0</v>
      </c>
      <c r="AU299" s="12"/>
      <c r="AV299" s="519">
        <f t="shared" si="824"/>
        <v>0</v>
      </c>
      <c r="AW299" s="520">
        <f t="shared" si="848"/>
        <v>0</v>
      </c>
      <c r="AX299" s="12"/>
      <c r="AY299" s="519">
        <f t="shared" si="825"/>
        <v>0</v>
      </c>
      <c r="AZ299" s="520">
        <f t="shared" si="849"/>
        <v>0</v>
      </c>
      <c r="BA299" s="12"/>
      <c r="BB299" s="519">
        <f t="shared" si="826"/>
        <v>0</v>
      </c>
      <c r="BC299" s="520">
        <f t="shared" si="850"/>
        <v>0</v>
      </c>
      <c r="BD299" s="12"/>
      <c r="BE299" s="519">
        <f t="shared" si="827"/>
        <v>0</v>
      </c>
      <c r="BF299" s="520">
        <f t="shared" si="851"/>
        <v>0</v>
      </c>
      <c r="BG299" s="12"/>
      <c r="BH299" s="519">
        <f t="shared" si="828"/>
        <v>0</v>
      </c>
      <c r="BI299" s="520">
        <f t="shared" si="852"/>
        <v>0</v>
      </c>
      <c r="BJ299" s="12"/>
      <c r="BK299" s="519">
        <f t="shared" si="829"/>
        <v>0</v>
      </c>
      <c r="BL299" s="520">
        <f t="shared" si="853"/>
        <v>0</v>
      </c>
      <c r="BM299" s="12"/>
      <c r="BN299" s="519">
        <f t="shared" si="830"/>
        <v>0</v>
      </c>
      <c r="BO299" s="520">
        <f t="shared" si="854"/>
        <v>0</v>
      </c>
      <c r="BP299" s="490">
        <f t="shared" si="831"/>
        <v>1</v>
      </c>
      <c r="BQ299" s="534">
        <f t="shared" si="832"/>
        <v>415.67</v>
      </c>
      <c r="BR299" s="542">
        <f t="shared" si="833"/>
        <v>0</v>
      </c>
      <c r="BT299" s="5"/>
      <c r="BU299" s="5"/>
      <c r="BV299" s="5"/>
    </row>
    <row r="300" spans="1:74" s="3" customFormat="1" ht="25.5" hidden="1" outlineLevel="2" x14ac:dyDescent="0.25">
      <c r="A300" s="56" t="s">
        <v>1159</v>
      </c>
      <c r="B300" s="69" t="s">
        <v>326</v>
      </c>
      <c r="C300" s="72" t="s">
        <v>771</v>
      </c>
      <c r="D300" s="69" t="s">
        <v>5</v>
      </c>
      <c r="E300" s="35">
        <f>'04_S.ETE_C.'!E55</f>
        <v>20.25</v>
      </c>
      <c r="F300" s="459">
        <v>29.44</v>
      </c>
      <c r="G300" s="544">
        <f t="shared" si="834"/>
        <v>596.16</v>
      </c>
      <c r="H300" s="137"/>
      <c r="I300" s="519">
        <f t="shared" si="811"/>
        <v>0</v>
      </c>
      <c r="J300" s="520">
        <f t="shared" si="835"/>
        <v>0</v>
      </c>
      <c r="K300" s="137"/>
      <c r="L300" s="519">
        <f t="shared" si="812"/>
        <v>0</v>
      </c>
      <c r="M300" s="520">
        <f t="shared" si="836"/>
        <v>0</v>
      </c>
      <c r="N300" s="199"/>
      <c r="O300" s="519">
        <f t="shared" si="813"/>
        <v>0</v>
      </c>
      <c r="P300" s="520">
        <f t="shared" si="837"/>
        <v>0</v>
      </c>
      <c r="Q300" s="137"/>
      <c r="R300" s="519">
        <f t="shared" si="814"/>
        <v>0</v>
      </c>
      <c r="S300" s="520">
        <f t="shared" si="838"/>
        <v>0</v>
      </c>
      <c r="T300" s="137"/>
      <c r="U300" s="519">
        <f t="shared" si="815"/>
        <v>0</v>
      </c>
      <c r="V300" s="520">
        <f t="shared" si="839"/>
        <v>0</v>
      </c>
      <c r="W300" s="137"/>
      <c r="X300" s="519">
        <f t="shared" si="816"/>
        <v>0</v>
      </c>
      <c r="Y300" s="520">
        <f t="shared" si="840"/>
        <v>0</v>
      </c>
      <c r="Z300" s="137"/>
      <c r="AA300" s="519">
        <f t="shared" si="817"/>
        <v>0</v>
      </c>
      <c r="AB300" s="520">
        <f t="shared" si="841"/>
        <v>0</v>
      </c>
      <c r="AC300" s="137"/>
      <c r="AD300" s="519">
        <f t="shared" si="818"/>
        <v>0</v>
      </c>
      <c r="AE300" s="520">
        <f t="shared" si="842"/>
        <v>0</v>
      </c>
      <c r="AF300" s="137"/>
      <c r="AG300" s="519">
        <f t="shared" si="819"/>
        <v>0</v>
      </c>
      <c r="AH300" s="520">
        <f t="shared" si="843"/>
        <v>0</v>
      </c>
      <c r="AI300" s="137"/>
      <c r="AJ300" s="519">
        <f t="shared" si="820"/>
        <v>0</v>
      </c>
      <c r="AK300" s="520">
        <f t="shared" si="844"/>
        <v>0</v>
      </c>
      <c r="AL300" s="137"/>
      <c r="AM300" s="519">
        <f t="shared" si="821"/>
        <v>0</v>
      </c>
      <c r="AN300" s="520">
        <f t="shared" si="845"/>
        <v>0</v>
      </c>
      <c r="AO300" s="137">
        <f t="shared" si="855"/>
        <v>20.25</v>
      </c>
      <c r="AP300" s="519">
        <f t="shared" si="822"/>
        <v>1</v>
      </c>
      <c r="AQ300" s="520">
        <f t="shared" si="846"/>
        <v>596.16</v>
      </c>
      <c r="AR300" s="137"/>
      <c r="AS300" s="519">
        <f t="shared" si="823"/>
        <v>0</v>
      </c>
      <c r="AT300" s="520">
        <f t="shared" si="847"/>
        <v>0</v>
      </c>
      <c r="AU300" s="137"/>
      <c r="AV300" s="519">
        <f t="shared" si="824"/>
        <v>0</v>
      </c>
      <c r="AW300" s="520">
        <f t="shared" si="848"/>
        <v>0</v>
      </c>
      <c r="AX300" s="137"/>
      <c r="AY300" s="519">
        <f t="shared" si="825"/>
        <v>0</v>
      </c>
      <c r="AZ300" s="520">
        <f t="shared" si="849"/>
        <v>0</v>
      </c>
      <c r="BA300" s="137"/>
      <c r="BB300" s="519">
        <f t="shared" si="826"/>
        <v>0</v>
      </c>
      <c r="BC300" s="520">
        <f t="shared" si="850"/>
        <v>0</v>
      </c>
      <c r="BD300" s="137"/>
      <c r="BE300" s="519">
        <f t="shared" si="827"/>
        <v>0</v>
      </c>
      <c r="BF300" s="520">
        <f t="shared" si="851"/>
        <v>0</v>
      </c>
      <c r="BG300" s="137"/>
      <c r="BH300" s="519">
        <f t="shared" si="828"/>
        <v>0</v>
      </c>
      <c r="BI300" s="520">
        <f t="shared" si="852"/>
        <v>0</v>
      </c>
      <c r="BJ300" s="137"/>
      <c r="BK300" s="519">
        <f t="shared" si="829"/>
        <v>0</v>
      </c>
      <c r="BL300" s="520">
        <f t="shared" si="853"/>
        <v>0</v>
      </c>
      <c r="BM300" s="137"/>
      <c r="BN300" s="519">
        <f t="shared" si="830"/>
        <v>0</v>
      </c>
      <c r="BO300" s="520">
        <f t="shared" si="854"/>
        <v>0</v>
      </c>
      <c r="BP300" s="490">
        <f t="shared" si="831"/>
        <v>1</v>
      </c>
      <c r="BQ300" s="534">
        <f t="shared" si="832"/>
        <v>596.16</v>
      </c>
      <c r="BR300" s="542">
        <f t="shared" si="833"/>
        <v>0</v>
      </c>
      <c r="BT300" s="5"/>
    </row>
    <row r="301" spans="1:74" s="3" customFormat="1" ht="12.75" hidden="1" outlineLevel="2" x14ac:dyDescent="0.25">
      <c r="A301" s="56" t="s">
        <v>1160</v>
      </c>
      <c r="B301" s="32" t="s">
        <v>197</v>
      </c>
      <c r="C301" s="22" t="s">
        <v>198</v>
      </c>
      <c r="D301" s="32" t="s">
        <v>22</v>
      </c>
      <c r="E301" s="35">
        <f>'04_S.ETE_C.'!E56</f>
        <v>48.38</v>
      </c>
      <c r="F301" s="459">
        <v>4.4000000000000004</v>
      </c>
      <c r="G301" s="544">
        <f t="shared" si="834"/>
        <v>212.87</v>
      </c>
      <c r="H301" s="12"/>
      <c r="I301" s="519">
        <f t="shared" si="811"/>
        <v>0</v>
      </c>
      <c r="J301" s="520">
        <f t="shared" si="835"/>
        <v>0</v>
      </c>
      <c r="K301" s="12"/>
      <c r="L301" s="519">
        <f t="shared" si="812"/>
        <v>0</v>
      </c>
      <c r="M301" s="520">
        <f t="shared" si="836"/>
        <v>0</v>
      </c>
      <c r="N301" s="12"/>
      <c r="O301" s="519">
        <f t="shared" si="813"/>
        <v>0</v>
      </c>
      <c r="P301" s="520">
        <f t="shared" si="837"/>
        <v>0</v>
      </c>
      <c r="Q301" s="12"/>
      <c r="R301" s="519">
        <f t="shared" si="814"/>
        <v>0</v>
      </c>
      <c r="S301" s="520">
        <f t="shared" si="838"/>
        <v>0</v>
      </c>
      <c r="T301" s="12"/>
      <c r="U301" s="519">
        <f t="shared" si="815"/>
        <v>0</v>
      </c>
      <c r="V301" s="520">
        <f t="shared" si="839"/>
        <v>0</v>
      </c>
      <c r="W301" s="12"/>
      <c r="X301" s="519">
        <f t="shared" si="816"/>
        <v>0</v>
      </c>
      <c r="Y301" s="520">
        <f t="shared" si="840"/>
        <v>0</v>
      </c>
      <c r="Z301" s="12"/>
      <c r="AA301" s="519">
        <f t="shared" si="817"/>
        <v>0</v>
      </c>
      <c r="AB301" s="520">
        <f t="shared" si="841"/>
        <v>0</v>
      </c>
      <c r="AC301" s="12"/>
      <c r="AD301" s="519">
        <f t="shared" si="818"/>
        <v>0</v>
      </c>
      <c r="AE301" s="520">
        <f t="shared" si="842"/>
        <v>0</v>
      </c>
      <c r="AF301" s="12"/>
      <c r="AG301" s="519">
        <f t="shared" si="819"/>
        <v>0</v>
      </c>
      <c r="AH301" s="520">
        <f t="shared" si="843"/>
        <v>0</v>
      </c>
      <c r="AI301" s="12"/>
      <c r="AJ301" s="519">
        <f t="shared" si="820"/>
        <v>0</v>
      </c>
      <c r="AK301" s="520">
        <f t="shared" si="844"/>
        <v>0</v>
      </c>
      <c r="AL301" s="12"/>
      <c r="AM301" s="519">
        <f t="shared" si="821"/>
        <v>0</v>
      </c>
      <c r="AN301" s="520">
        <f t="shared" si="845"/>
        <v>0</v>
      </c>
      <c r="AO301" s="12">
        <f t="shared" si="855"/>
        <v>48.38</v>
      </c>
      <c r="AP301" s="519">
        <f t="shared" si="822"/>
        <v>1</v>
      </c>
      <c r="AQ301" s="520">
        <f t="shared" si="846"/>
        <v>212.87</v>
      </c>
      <c r="AR301" s="12"/>
      <c r="AS301" s="519">
        <f t="shared" si="823"/>
        <v>0</v>
      </c>
      <c r="AT301" s="520">
        <f t="shared" si="847"/>
        <v>0</v>
      </c>
      <c r="AU301" s="12"/>
      <c r="AV301" s="519">
        <f t="shared" si="824"/>
        <v>0</v>
      </c>
      <c r="AW301" s="520">
        <f t="shared" si="848"/>
        <v>0</v>
      </c>
      <c r="AX301" s="12"/>
      <c r="AY301" s="519">
        <f t="shared" si="825"/>
        <v>0</v>
      </c>
      <c r="AZ301" s="520">
        <f t="shared" si="849"/>
        <v>0</v>
      </c>
      <c r="BA301" s="12"/>
      <c r="BB301" s="519">
        <f t="shared" si="826"/>
        <v>0</v>
      </c>
      <c r="BC301" s="520">
        <f t="shared" si="850"/>
        <v>0</v>
      </c>
      <c r="BD301" s="12"/>
      <c r="BE301" s="519">
        <f t="shared" si="827"/>
        <v>0</v>
      </c>
      <c r="BF301" s="520">
        <f t="shared" si="851"/>
        <v>0</v>
      </c>
      <c r="BG301" s="12"/>
      <c r="BH301" s="519">
        <f t="shared" si="828"/>
        <v>0</v>
      </c>
      <c r="BI301" s="520">
        <f t="shared" si="852"/>
        <v>0</v>
      </c>
      <c r="BJ301" s="12"/>
      <c r="BK301" s="519">
        <f t="shared" si="829"/>
        <v>0</v>
      </c>
      <c r="BL301" s="520">
        <f t="shared" si="853"/>
        <v>0</v>
      </c>
      <c r="BM301" s="12"/>
      <c r="BN301" s="519">
        <f t="shared" si="830"/>
        <v>0</v>
      </c>
      <c r="BO301" s="520">
        <f t="shared" si="854"/>
        <v>0</v>
      </c>
      <c r="BP301" s="490">
        <f t="shared" si="831"/>
        <v>1</v>
      </c>
      <c r="BQ301" s="534">
        <f t="shared" si="832"/>
        <v>212.87</v>
      </c>
      <c r="BR301" s="542">
        <f t="shared" si="833"/>
        <v>0</v>
      </c>
      <c r="BT301" s="5"/>
    </row>
    <row r="302" spans="1:74" s="3" customFormat="1" ht="25.5" hidden="1" outlineLevel="2" x14ac:dyDescent="0.25">
      <c r="A302" s="56" t="s">
        <v>1161</v>
      </c>
      <c r="B302" s="32" t="s">
        <v>218</v>
      </c>
      <c r="C302" s="22" t="s">
        <v>772</v>
      </c>
      <c r="D302" s="32" t="s">
        <v>22</v>
      </c>
      <c r="E302" s="35">
        <f>'04_S.ETE_C.'!E57</f>
        <v>3.5</v>
      </c>
      <c r="F302" s="461">
        <v>87.37</v>
      </c>
      <c r="G302" s="544">
        <f t="shared" si="834"/>
        <v>305.8</v>
      </c>
      <c r="H302" s="137"/>
      <c r="I302" s="519">
        <f t="shared" si="811"/>
        <v>0</v>
      </c>
      <c r="J302" s="520">
        <f t="shared" si="835"/>
        <v>0</v>
      </c>
      <c r="K302" s="137"/>
      <c r="L302" s="519">
        <f t="shared" si="812"/>
        <v>0</v>
      </c>
      <c r="M302" s="520">
        <f t="shared" si="836"/>
        <v>0</v>
      </c>
      <c r="N302" s="199"/>
      <c r="O302" s="519">
        <f t="shared" si="813"/>
        <v>0</v>
      </c>
      <c r="P302" s="520">
        <f t="shared" si="837"/>
        <v>0</v>
      </c>
      <c r="Q302" s="137"/>
      <c r="R302" s="519">
        <f t="shared" si="814"/>
        <v>0</v>
      </c>
      <c r="S302" s="520">
        <f t="shared" si="838"/>
        <v>0</v>
      </c>
      <c r="T302" s="137"/>
      <c r="U302" s="519">
        <f t="shared" si="815"/>
        <v>0</v>
      </c>
      <c r="V302" s="520">
        <f t="shared" si="839"/>
        <v>0</v>
      </c>
      <c r="W302" s="137"/>
      <c r="X302" s="519">
        <f t="shared" si="816"/>
        <v>0</v>
      </c>
      <c r="Y302" s="520">
        <f t="shared" si="840"/>
        <v>0</v>
      </c>
      <c r="Z302" s="137"/>
      <c r="AA302" s="519">
        <f t="shared" si="817"/>
        <v>0</v>
      </c>
      <c r="AB302" s="520">
        <f t="shared" si="841"/>
        <v>0</v>
      </c>
      <c r="AC302" s="137"/>
      <c r="AD302" s="519">
        <f t="shared" si="818"/>
        <v>0</v>
      </c>
      <c r="AE302" s="520">
        <f t="shared" si="842"/>
        <v>0</v>
      </c>
      <c r="AF302" s="137"/>
      <c r="AG302" s="519">
        <f t="shared" si="819"/>
        <v>0</v>
      </c>
      <c r="AH302" s="520">
        <f t="shared" si="843"/>
        <v>0</v>
      </c>
      <c r="AI302" s="137"/>
      <c r="AJ302" s="519">
        <f t="shared" si="820"/>
        <v>0</v>
      </c>
      <c r="AK302" s="520">
        <f t="shared" si="844"/>
        <v>0</v>
      </c>
      <c r="AL302" s="137"/>
      <c r="AM302" s="519">
        <f t="shared" si="821"/>
        <v>0</v>
      </c>
      <c r="AN302" s="520">
        <f t="shared" si="845"/>
        <v>0</v>
      </c>
      <c r="AO302" s="137">
        <f t="shared" si="855"/>
        <v>3.5</v>
      </c>
      <c r="AP302" s="519">
        <f t="shared" si="822"/>
        <v>1</v>
      </c>
      <c r="AQ302" s="520">
        <f t="shared" si="846"/>
        <v>305.8</v>
      </c>
      <c r="AR302" s="137"/>
      <c r="AS302" s="519">
        <f t="shared" si="823"/>
        <v>0</v>
      </c>
      <c r="AT302" s="520">
        <f t="shared" si="847"/>
        <v>0</v>
      </c>
      <c r="AU302" s="137"/>
      <c r="AV302" s="519">
        <f t="shared" si="824"/>
        <v>0</v>
      </c>
      <c r="AW302" s="520">
        <f t="shared" si="848"/>
        <v>0</v>
      </c>
      <c r="AX302" s="137"/>
      <c r="AY302" s="519">
        <f t="shared" si="825"/>
        <v>0</v>
      </c>
      <c r="AZ302" s="520">
        <f t="shared" si="849"/>
        <v>0</v>
      </c>
      <c r="BA302" s="137"/>
      <c r="BB302" s="519">
        <f t="shared" si="826"/>
        <v>0</v>
      </c>
      <c r="BC302" s="520">
        <f t="shared" si="850"/>
        <v>0</v>
      </c>
      <c r="BD302" s="137"/>
      <c r="BE302" s="519">
        <f t="shared" si="827"/>
        <v>0</v>
      </c>
      <c r="BF302" s="520">
        <f t="shared" si="851"/>
        <v>0</v>
      </c>
      <c r="BG302" s="137"/>
      <c r="BH302" s="519">
        <f t="shared" si="828"/>
        <v>0</v>
      </c>
      <c r="BI302" s="520">
        <f t="shared" si="852"/>
        <v>0</v>
      </c>
      <c r="BJ302" s="137"/>
      <c r="BK302" s="519">
        <f t="shared" si="829"/>
        <v>0</v>
      </c>
      <c r="BL302" s="520">
        <f t="shared" si="853"/>
        <v>0</v>
      </c>
      <c r="BM302" s="137"/>
      <c r="BN302" s="519">
        <f t="shared" si="830"/>
        <v>0</v>
      </c>
      <c r="BO302" s="520">
        <f t="shared" si="854"/>
        <v>0</v>
      </c>
      <c r="BP302" s="490">
        <f t="shared" si="831"/>
        <v>1</v>
      </c>
      <c r="BQ302" s="534">
        <f t="shared" si="832"/>
        <v>305.8</v>
      </c>
      <c r="BR302" s="542">
        <f t="shared" si="833"/>
        <v>0</v>
      </c>
      <c r="BT302" s="5"/>
    </row>
    <row r="303" spans="1:74" s="3" customFormat="1" ht="38.25" hidden="1" outlineLevel="2" x14ac:dyDescent="0.25">
      <c r="A303" s="56" t="s">
        <v>1162</v>
      </c>
      <c r="B303" s="16" t="s">
        <v>190</v>
      </c>
      <c r="C303" s="36" t="s">
        <v>272</v>
      </c>
      <c r="D303" s="13" t="s">
        <v>10</v>
      </c>
      <c r="E303" s="35">
        <f>'04_S.ETE_C.'!E58</f>
        <v>822</v>
      </c>
      <c r="F303" s="459">
        <v>64.16</v>
      </c>
      <c r="G303" s="544">
        <f t="shared" si="834"/>
        <v>52739.519999999997</v>
      </c>
      <c r="H303" s="12"/>
      <c r="I303" s="519">
        <f t="shared" si="811"/>
        <v>0</v>
      </c>
      <c r="J303" s="520">
        <f t="shared" si="835"/>
        <v>0</v>
      </c>
      <c r="K303" s="12"/>
      <c r="L303" s="519">
        <f t="shared" si="812"/>
        <v>0</v>
      </c>
      <c r="M303" s="520">
        <f t="shared" si="836"/>
        <v>0</v>
      </c>
      <c r="N303" s="12"/>
      <c r="O303" s="519">
        <f t="shared" si="813"/>
        <v>0</v>
      </c>
      <c r="P303" s="520">
        <f t="shared" si="837"/>
        <v>0</v>
      </c>
      <c r="Q303" s="12"/>
      <c r="R303" s="519">
        <f t="shared" si="814"/>
        <v>0</v>
      </c>
      <c r="S303" s="520">
        <f t="shared" si="838"/>
        <v>0</v>
      </c>
      <c r="T303" s="12"/>
      <c r="U303" s="519">
        <f t="shared" si="815"/>
        <v>0</v>
      </c>
      <c r="V303" s="520">
        <f t="shared" si="839"/>
        <v>0</v>
      </c>
      <c r="W303" s="12"/>
      <c r="X303" s="519">
        <f t="shared" si="816"/>
        <v>0</v>
      </c>
      <c r="Y303" s="520">
        <f t="shared" si="840"/>
        <v>0</v>
      </c>
      <c r="Z303" s="12"/>
      <c r="AA303" s="519">
        <f t="shared" si="817"/>
        <v>0</v>
      </c>
      <c r="AB303" s="520">
        <f t="shared" si="841"/>
        <v>0</v>
      </c>
      <c r="AC303" s="12"/>
      <c r="AD303" s="519">
        <f t="shared" si="818"/>
        <v>0</v>
      </c>
      <c r="AE303" s="520">
        <f t="shared" si="842"/>
        <v>0</v>
      </c>
      <c r="AF303" s="12"/>
      <c r="AG303" s="519">
        <f t="shared" si="819"/>
        <v>0</v>
      </c>
      <c r="AH303" s="520">
        <f t="shared" si="843"/>
        <v>0</v>
      </c>
      <c r="AI303" s="12"/>
      <c r="AJ303" s="519">
        <f t="shared" si="820"/>
        <v>0</v>
      </c>
      <c r="AK303" s="520">
        <f t="shared" si="844"/>
        <v>0</v>
      </c>
      <c r="AL303" s="12"/>
      <c r="AM303" s="519">
        <f t="shared" si="821"/>
        <v>0</v>
      </c>
      <c r="AN303" s="520">
        <f t="shared" si="845"/>
        <v>0</v>
      </c>
      <c r="AO303" s="12">
        <f t="shared" si="855"/>
        <v>822</v>
      </c>
      <c r="AP303" s="519">
        <f t="shared" si="822"/>
        <v>1</v>
      </c>
      <c r="AQ303" s="520">
        <f t="shared" si="846"/>
        <v>52739.519999999997</v>
      </c>
      <c r="AR303" s="12"/>
      <c r="AS303" s="519">
        <f t="shared" si="823"/>
        <v>0</v>
      </c>
      <c r="AT303" s="520">
        <f t="shared" si="847"/>
        <v>0</v>
      </c>
      <c r="AU303" s="12"/>
      <c r="AV303" s="519">
        <f t="shared" si="824"/>
        <v>0</v>
      </c>
      <c r="AW303" s="520">
        <f t="shared" si="848"/>
        <v>0</v>
      </c>
      <c r="AX303" s="12"/>
      <c r="AY303" s="519">
        <f t="shared" si="825"/>
        <v>0</v>
      </c>
      <c r="AZ303" s="520">
        <f t="shared" si="849"/>
        <v>0</v>
      </c>
      <c r="BA303" s="12"/>
      <c r="BB303" s="519">
        <f t="shared" si="826"/>
        <v>0</v>
      </c>
      <c r="BC303" s="520">
        <f t="shared" si="850"/>
        <v>0</v>
      </c>
      <c r="BD303" s="12"/>
      <c r="BE303" s="519">
        <f t="shared" si="827"/>
        <v>0</v>
      </c>
      <c r="BF303" s="520">
        <f t="shared" si="851"/>
        <v>0</v>
      </c>
      <c r="BG303" s="12"/>
      <c r="BH303" s="519">
        <f t="shared" si="828"/>
        <v>0</v>
      </c>
      <c r="BI303" s="520">
        <f t="shared" si="852"/>
        <v>0</v>
      </c>
      <c r="BJ303" s="12"/>
      <c r="BK303" s="519">
        <f t="shared" si="829"/>
        <v>0</v>
      </c>
      <c r="BL303" s="520">
        <f t="shared" si="853"/>
        <v>0</v>
      </c>
      <c r="BM303" s="12"/>
      <c r="BN303" s="519">
        <f t="shared" si="830"/>
        <v>0</v>
      </c>
      <c r="BO303" s="520">
        <f t="shared" si="854"/>
        <v>0</v>
      </c>
      <c r="BP303" s="490">
        <f t="shared" si="831"/>
        <v>1</v>
      </c>
      <c r="BQ303" s="534">
        <f t="shared" si="832"/>
        <v>52739.519999999997</v>
      </c>
      <c r="BR303" s="542">
        <f t="shared" si="833"/>
        <v>0</v>
      </c>
      <c r="BT303" s="5"/>
    </row>
    <row r="304" spans="1:74" s="3" customFormat="1" ht="25.5" hidden="1" outlineLevel="2" x14ac:dyDescent="0.25">
      <c r="A304" s="56" t="s">
        <v>1163</v>
      </c>
      <c r="B304" s="69" t="s">
        <v>321</v>
      </c>
      <c r="C304" s="72" t="s">
        <v>323</v>
      </c>
      <c r="D304" s="69" t="s">
        <v>5</v>
      </c>
      <c r="E304" s="35">
        <f>'04_S.ETE_C.'!E59</f>
        <v>38521</v>
      </c>
      <c r="F304" s="459">
        <v>1.26</v>
      </c>
      <c r="G304" s="544">
        <f t="shared" si="834"/>
        <v>48536.46</v>
      </c>
      <c r="H304" s="137"/>
      <c r="I304" s="519">
        <f t="shared" si="811"/>
        <v>0</v>
      </c>
      <c r="J304" s="520">
        <f t="shared" si="835"/>
        <v>0</v>
      </c>
      <c r="K304" s="137"/>
      <c r="L304" s="519">
        <f t="shared" si="812"/>
        <v>0</v>
      </c>
      <c r="M304" s="520">
        <f t="shared" si="836"/>
        <v>0</v>
      </c>
      <c r="N304" s="199"/>
      <c r="O304" s="519">
        <f t="shared" si="813"/>
        <v>0</v>
      </c>
      <c r="P304" s="520">
        <f t="shared" si="837"/>
        <v>0</v>
      </c>
      <c r="Q304" s="137"/>
      <c r="R304" s="519">
        <f t="shared" si="814"/>
        <v>0</v>
      </c>
      <c r="S304" s="520">
        <f t="shared" si="838"/>
        <v>0</v>
      </c>
      <c r="T304" s="137"/>
      <c r="U304" s="519">
        <f t="shared" si="815"/>
        <v>0</v>
      </c>
      <c r="V304" s="520">
        <f t="shared" si="839"/>
        <v>0</v>
      </c>
      <c r="W304" s="137"/>
      <c r="X304" s="519">
        <f t="shared" si="816"/>
        <v>0</v>
      </c>
      <c r="Y304" s="520">
        <f t="shared" si="840"/>
        <v>0</v>
      </c>
      <c r="Z304" s="137"/>
      <c r="AA304" s="519">
        <f t="shared" si="817"/>
        <v>0</v>
      </c>
      <c r="AB304" s="520">
        <f t="shared" si="841"/>
        <v>0</v>
      </c>
      <c r="AC304" s="137"/>
      <c r="AD304" s="519">
        <f t="shared" si="818"/>
        <v>0</v>
      </c>
      <c r="AE304" s="520">
        <f t="shared" si="842"/>
        <v>0</v>
      </c>
      <c r="AF304" s="137"/>
      <c r="AG304" s="519">
        <f t="shared" si="819"/>
        <v>0</v>
      </c>
      <c r="AH304" s="520">
        <f t="shared" si="843"/>
        <v>0</v>
      </c>
      <c r="AI304" s="137"/>
      <c r="AJ304" s="519">
        <f t="shared" si="820"/>
        <v>0</v>
      </c>
      <c r="AK304" s="520">
        <f t="shared" si="844"/>
        <v>0</v>
      </c>
      <c r="AL304" s="137"/>
      <c r="AM304" s="519">
        <f t="shared" si="821"/>
        <v>0</v>
      </c>
      <c r="AN304" s="520">
        <f t="shared" si="845"/>
        <v>0</v>
      </c>
      <c r="AO304" s="137">
        <f t="shared" si="855"/>
        <v>38521</v>
      </c>
      <c r="AP304" s="519">
        <f t="shared" si="822"/>
        <v>1</v>
      </c>
      <c r="AQ304" s="520">
        <f t="shared" si="846"/>
        <v>48536.46</v>
      </c>
      <c r="AR304" s="137"/>
      <c r="AS304" s="519">
        <f t="shared" si="823"/>
        <v>0</v>
      </c>
      <c r="AT304" s="520">
        <f t="shared" si="847"/>
        <v>0</v>
      </c>
      <c r="AU304" s="137"/>
      <c r="AV304" s="519">
        <f t="shared" si="824"/>
        <v>0</v>
      </c>
      <c r="AW304" s="520">
        <f t="shared" si="848"/>
        <v>0</v>
      </c>
      <c r="AX304" s="137"/>
      <c r="AY304" s="519">
        <f t="shared" si="825"/>
        <v>0</v>
      </c>
      <c r="AZ304" s="520">
        <f t="shared" si="849"/>
        <v>0</v>
      </c>
      <c r="BA304" s="137"/>
      <c r="BB304" s="519">
        <f t="shared" si="826"/>
        <v>0</v>
      </c>
      <c r="BC304" s="520">
        <f t="shared" si="850"/>
        <v>0</v>
      </c>
      <c r="BD304" s="137"/>
      <c r="BE304" s="519">
        <f t="shared" si="827"/>
        <v>0</v>
      </c>
      <c r="BF304" s="520">
        <f t="shared" si="851"/>
        <v>0</v>
      </c>
      <c r="BG304" s="137"/>
      <c r="BH304" s="519">
        <f t="shared" si="828"/>
        <v>0</v>
      </c>
      <c r="BI304" s="520">
        <f t="shared" si="852"/>
        <v>0</v>
      </c>
      <c r="BJ304" s="137"/>
      <c r="BK304" s="519">
        <f t="shared" si="829"/>
        <v>0</v>
      </c>
      <c r="BL304" s="520">
        <f t="shared" si="853"/>
        <v>0</v>
      </c>
      <c r="BM304" s="137"/>
      <c r="BN304" s="519">
        <f t="shared" si="830"/>
        <v>0</v>
      </c>
      <c r="BO304" s="520">
        <f t="shared" si="854"/>
        <v>0</v>
      </c>
      <c r="BP304" s="490">
        <f t="shared" si="831"/>
        <v>1</v>
      </c>
      <c r="BQ304" s="534">
        <f t="shared" si="832"/>
        <v>48536.46</v>
      </c>
      <c r="BR304" s="542">
        <f t="shared" si="833"/>
        <v>0</v>
      </c>
      <c r="BT304" s="5"/>
    </row>
    <row r="305" spans="1:74" hidden="1" outlineLevel="1" x14ac:dyDescent="0.25">
      <c r="A305" s="56"/>
      <c r="B305" s="69"/>
      <c r="C305" s="72"/>
      <c r="D305" s="69"/>
      <c r="E305" s="554"/>
      <c r="F305" s="554"/>
      <c r="G305" s="554"/>
      <c r="H305" s="137"/>
      <c r="I305" s="519"/>
      <c r="J305" s="541"/>
      <c r="K305" s="137"/>
      <c r="L305" s="519"/>
      <c r="M305" s="541"/>
      <c r="N305" s="199"/>
      <c r="O305" s="519"/>
      <c r="P305" s="555"/>
      <c r="Q305" s="137"/>
      <c r="R305" s="519"/>
      <c r="S305" s="541"/>
      <c r="T305" s="137"/>
      <c r="U305" s="519"/>
      <c r="V305" s="541"/>
      <c r="W305" s="137"/>
      <c r="X305" s="519"/>
      <c r="Y305" s="541"/>
      <c r="Z305" s="137"/>
      <c r="AA305" s="519"/>
      <c r="AB305" s="541"/>
      <c r="AC305" s="137"/>
      <c r="AD305" s="519"/>
      <c r="AE305" s="541"/>
      <c r="AF305" s="137"/>
      <c r="AG305" s="519"/>
      <c r="AH305" s="541"/>
      <c r="AI305" s="137"/>
      <c r="AJ305" s="519"/>
      <c r="AK305" s="541"/>
      <c r="AL305" s="137"/>
      <c r="AM305" s="519"/>
      <c r="AN305" s="541"/>
      <c r="AO305" s="137"/>
      <c r="AP305" s="519"/>
      <c r="AQ305" s="541"/>
      <c r="AR305" s="137"/>
      <c r="AS305" s="519"/>
      <c r="AT305" s="541"/>
      <c r="AU305" s="137"/>
      <c r="AV305" s="519"/>
      <c r="AW305" s="541"/>
      <c r="AX305" s="137"/>
      <c r="AY305" s="519"/>
      <c r="AZ305" s="541"/>
      <c r="BA305" s="137"/>
      <c r="BB305" s="519"/>
      <c r="BC305" s="541"/>
      <c r="BD305" s="137"/>
      <c r="BE305" s="519"/>
      <c r="BF305" s="541"/>
      <c r="BG305" s="137"/>
      <c r="BH305" s="519"/>
      <c r="BI305" s="541"/>
      <c r="BJ305" s="137"/>
      <c r="BK305" s="519"/>
      <c r="BL305" s="541"/>
      <c r="BM305" s="137"/>
      <c r="BN305" s="519"/>
      <c r="BO305" s="541"/>
      <c r="BP305" s="490"/>
      <c r="BQ305" s="534"/>
      <c r="BR305" s="542"/>
      <c r="BT305" s="5"/>
      <c r="BU305" s="5"/>
      <c r="BV305" s="5"/>
    </row>
    <row r="306" spans="1:74" hidden="1" outlineLevel="1" x14ac:dyDescent="0.25">
      <c r="A306" s="576" t="s">
        <v>1164</v>
      </c>
      <c r="B306" s="577"/>
      <c r="C306" s="578" t="s">
        <v>17</v>
      </c>
      <c r="D306" s="587"/>
      <c r="E306" s="588">
        <f>'04_S.ETE_C.'!E61</f>
        <v>0</v>
      </c>
      <c r="F306" s="589"/>
      <c r="G306" s="581">
        <f>SUBTOTAL(9,G307:G316)</f>
        <v>26320.29</v>
      </c>
      <c r="H306" s="581"/>
      <c r="I306" s="590">
        <f t="shared" ref="I306:I315" si="856">ROUND(J306/$G306,6)</f>
        <v>0</v>
      </c>
      <c r="J306" s="581">
        <f>SUBTOTAL(9,J307:J315)</f>
        <v>0</v>
      </c>
      <c r="K306" s="581"/>
      <c r="L306" s="590">
        <f t="shared" ref="L306:L315" si="857">ROUND(M306/$G306,6)</f>
        <v>0</v>
      </c>
      <c r="M306" s="581">
        <f>SUBTOTAL(9,M307:M315)</f>
        <v>0</v>
      </c>
      <c r="N306" s="581"/>
      <c r="O306" s="590">
        <f t="shared" ref="O306:O315" si="858">ROUND(P306/$G306,6)</f>
        <v>0</v>
      </c>
      <c r="P306" s="581">
        <f>SUBTOTAL(9,P307:P315)</f>
        <v>0</v>
      </c>
      <c r="Q306" s="581"/>
      <c r="R306" s="590">
        <f t="shared" ref="R306:R315" si="859">ROUND(S306/$G306,6)</f>
        <v>0</v>
      </c>
      <c r="S306" s="581">
        <f>SUBTOTAL(9,S307:S315)</f>
        <v>0</v>
      </c>
      <c r="T306" s="581"/>
      <c r="U306" s="590">
        <f t="shared" ref="U306:U315" si="860">ROUND(V306/$G306,6)</f>
        <v>0</v>
      </c>
      <c r="V306" s="581">
        <f>SUBTOTAL(9,V307:V315)</f>
        <v>0</v>
      </c>
      <c r="W306" s="581"/>
      <c r="X306" s="590">
        <f t="shared" ref="X306:X315" si="861">ROUND(Y306/$G306,6)</f>
        <v>0</v>
      </c>
      <c r="Y306" s="581">
        <f>SUBTOTAL(9,Y307:Y315)</f>
        <v>0</v>
      </c>
      <c r="Z306" s="581"/>
      <c r="AA306" s="590">
        <f t="shared" ref="AA306:AA315" si="862">ROUND(AB306/$G306,6)</f>
        <v>0</v>
      </c>
      <c r="AB306" s="581">
        <f>SUBTOTAL(9,AB307:AB315)</f>
        <v>0</v>
      </c>
      <c r="AC306" s="581"/>
      <c r="AD306" s="590">
        <f t="shared" ref="AD306:AD315" si="863">ROUND(AE306/$G306,6)</f>
        <v>0</v>
      </c>
      <c r="AE306" s="581">
        <f>SUBTOTAL(9,AE307:AE315)</f>
        <v>0</v>
      </c>
      <c r="AF306" s="581"/>
      <c r="AG306" s="590">
        <f t="shared" ref="AG306:AG315" si="864">ROUND(AH306/$G306,6)</f>
        <v>0</v>
      </c>
      <c r="AH306" s="581">
        <f>SUBTOTAL(9,AH307:AH315)</f>
        <v>0</v>
      </c>
      <c r="AI306" s="581"/>
      <c r="AJ306" s="590">
        <f t="shared" ref="AJ306:AJ315" si="865">ROUND(AK306/$G306,6)</f>
        <v>0</v>
      </c>
      <c r="AK306" s="581">
        <f>SUBTOTAL(9,AK307:AK315)</f>
        <v>0</v>
      </c>
      <c r="AL306" s="581"/>
      <c r="AM306" s="590">
        <f t="shared" ref="AM306:AM315" si="866">ROUND(AN306/$G306,6)</f>
        <v>0</v>
      </c>
      <c r="AN306" s="581">
        <f>SUBTOTAL(9,AN307:AN315)</f>
        <v>0</v>
      </c>
      <c r="AO306" s="581"/>
      <c r="AP306" s="590">
        <f t="shared" ref="AP306:AP315" si="867">ROUND(AQ306/$G306,6)</f>
        <v>0.53163000000000005</v>
      </c>
      <c r="AQ306" s="581">
        <f>SUBTOTAL(9,AQ307:AQ315)</f>
        <v>13992.660000000002</v>
      </c>
      <c r="AR306" s="581"/>
      <c r="AS306" s="590">
        <f t="shared" ref="AS306:AS315" si="868">ROUND(AT306/$G306,6)</f>
        <v>0</v>
      </c>
      <c r="AT306" s="581">
        <f>SUBTOTAL(9,AT307:AT315)</f>
        <v>0</v>
      </c>
      <c r="AU306" s="581"/>
      <c r="AV306" s="590">
        <f t="shared" ref="AV306:AV315" si="869">ROUND(AW306/$G306,6)</f>
        <v>0</v>
      </c>
      <c r="AW306" s="581">
        <f>SUBTOTAL(9,AW307:AW315)</f>
        <v>0</v>
      </c>
      <c r="AX306" s="581"/>
      <c r="AY306" s="590">
        <f t="shared" ref="AY306:AY315" si="870">ROUND(AZ306/$G306,6)</f>
        <v>0</v>
      </c>
      <c r="AZ306" s="581">
        <f>SUBTOTAL(9,AZ307:AZ315)</f>
        <v>0</v>
      </c>
      <c r="BA306" s="581"/>
      <c r="BB306" s="590">
        <f t="shared" ref="BB306:BB315" si="871">ROUND(BC306/$G306,6)</f>
        <v>0</v>
      </c>
      <c r="BC306" s="581">
        <f>SUBTOTAL(9,BC307:BC315)</f>
        <v>0</v>
      </c>
      <c r="BD306" s="581"/>
      <c r="BE306" s="590">
        <f t="shared" ref="BE306:BE315" si="872">ROUND(BF306/$G306,6)</f>
        <v>0</v>
      </c>
      <c r="BF306" s="581">
        <f>SUBTOTAL(9,BF307:BF315)</f>
        <v>0</v>
      </c>
      <c r="BG306" s="581"/>
      <c r="BH306" s="590">
        <f t="shared" ref="BH306:BH315" si="873">ROUND(BI306/$G306,6)</f>
        <v>0</v>
      </c>
      <c r="BI306" s="581">
        <f>SUBTOTAL(9,BI307:BI315)</f>
        <v>0</v>
      </c>
      <c r="BJ306" s="581"/>
      <c r="BK306" s="590">
        <f t="shared" ref="BK306:BK315" si="874">ROUND(BL306/$G306,6)</f>
        <v>0</v>
      </c>
      <c r="BL306" s="581">
        <f>SUBTOTAL(9,BL307:BL315)</f>
        <v>0</v>
      </c>
      <c r="BM306" s="581"/>
      <c r="BN306" s="590">
        <f t="shared" ref="BN306:BN315" si="875">ROUND(BO306/$G306,6)</f>
        <v>0</v>
      </c>
      <c r="BO306" s="581">
        <f>SUBTOTAL(9,BO307:BO315)</f>
        <v>0</v>
      </c>
      <c r="BP306" s="582">
        <f t="shared" ref="BP306:BP315" si="876">ROUND(BQ306/G306,4)</f>
        <v>0.53159999999999996</v>
      </c>
      <c r="BQ306" s="580">
        <f t="shared" ref="BQ306:BQ315" si="877">ROUND(SUMIF(H$10:BO$10,"FINANCEIRO",H306:BO306),2)</f>
        <v>13992.66</v>
      </c>
      <c r="BR306" s="579">
        <f t="shared" ref="BR306:BR315" si="878">BQ306-G306</f>
        <v>-12327.630000000001</v>
      </c>
      <c r="BT306" s="5"/>
      <c r="BU306" s="5"/>
      <c r="BV306" s="5"/>
    </row>
    <row r="307" spans="1:74" ht="25.5" hidden="1" outlineLevel="2" x14ac:dyDescent="0.25">
      <c r="A307" s="53" t="s">
        <v>1165</v>
      </c>
      <c r="B307" s="16" t="s">
        <v>18</v>
      </c>
      <c r="C307" s="15" t="s">
        <v>867</v>
      </c>
      <c r="D307" s="13" t="s">
        <v>5</v>
      </c>
      <c r="E307" s="12">
        <f>'04_S.ETE_C.'!E62</f>
        <v>318.3</v>
      </c>
      <c r="F307" s="462">
        <v>4.17</v>
      </c>
      <c r="G307" s="544">
        <f t="shared" ref="G307:G315" si="879">ROUND($F307*E307,2)</f>
        <v>1327.31</v>
      </c>
      <c r="H307" s="12"/>
      <c r="I307" s="519">
        <f t="shared" si="856"/>
        <v>0</v>
      </c>
      <c r="J307" s="520">
        <f t="shared" ref="J307:J315" si="880">ROUND($F307*H307,2)</f>
        <v>0</v>
      </c>
      <c r="K307" s="12"/>
      <c r="L307" s="519">
        <f t="shared" si="857"/>
        <v>0</v>
      </c>
      <c r="M307" s="520">
        <f t="shared" ref="M307:M315" si="881">ROUND($F307*K307,2)</f>
        <v>0</v>
      </c>
      <c r="N307" s="12"/>
      <c r="O307" s="519">
        <f t="shared" si="858"/>
        <v>0</v>
      </c>
      <c r="P307" s="520">
        <f t="shared" ref="P307:P315" si="882">ROUND($F307*N307,2)</f>
        <v>0</v>
      </c>
      <c r="Q307" s="12"/>
      <c r="R307" s="519">
        <f t="shared" si="859"/>
        <v>0</v>
      </c>
      <c r="S307" s="520">
        <f t="shared" ref="S307:S315" si="883">ROUND($F307*Q307,2)</f>
        <v>0</v>
      </c>
      <c r="T307" s="12"/>
      <c r="U307" s="519">
        <f t="shared" si="860"/>
        <v>0</v>
      </c>
      <c r="V307" s="520">
        <f t="shared" ref="V307:V315" si="884">ROUND($F307*T307,2)</f>
        <v>0</v>
      </c>
      <c r="W307" s="12"/>
      <c r="X307" s="519">
        <f t="shared" si="861"/>
        <v>0</v>
      </c>
      <c r="Y307" s="520">
        <f t="shared" ref="Y307:Y315" si="885">ROUND($F307*W307,2)</f>
        <v>0</v>
      </c>
      <c r="Z307" s="12"/>
      <c r="AA307" s="519">
        <f t="shared" si="862"/>
        <v>0</v>
      </c>
      <c r="AB307" s="520">
        <f t="shared" ref="AB307:AB315" si="886">ROUND($F307*Z307,2)</f>
        <v>0</v>
      </c>
      <c r="AC307" s="12"/>
      <c r="AD307" s="519">
        <f t="shared" si="863"/>
        <v>0</v>
      </c>
      <c r="AE307" s="520">
        <f t="shared" ref="AE307:AE315" si="887">ROUND($F307*AC307,2)</f>
        <v>0</v>
      </c>
      <c r="AF307" s="12"/>
      <c r="AG307" s="519">
        <f t="shared" si="864"/>
        <v>0</v>
      </c>
      <c r="AH307" s="520">
        <f t="shared" ref="AH307:AH315" si="888">ROUND($F307*AF307,2)</f>
        <v>0</v>
      </c>
      <c r="AI307" s="12"/>
      <c r="AJ307" s="519">
        <f t="shared" si="865"/>
        <v>0</v>
      </c>
      <c r="AK307" s="520">
        <f t="shared" ref="AK307:AK315" si="889">ROUND($F307*AI307,2)</f>
        <v>0</v>
      </c>
      <c r="AL307" s="12"/>
      <c r="AM307" s="519">
        <f t="shared" si="866"/>
        <v>0</v>
      </c>
      <c r="AN307" s="520">
        <f t="shared" ref="AN307:AN315" si="890">ROUND($F307*AL307,2)</f>
        <v>0</v>
      </c>
      <c r="AO307" s="12">
        <f t="shared" ref="AO307:AO315" si="891">$E307</f>
        <v>318.3</v>
      </c>
      <c r="AP307" s="519">
        <f t="shared" si="867"/>
        <v>1</v>
      </c>
      <c r="AQ307" s="520">
        <f t="shared" ref="AQ307:AQ315" si="892">ROUND($F307*AO307,2)</f>
        <v>1327.31</v>
      </c>
      <c r="AR307" s="12"/>
      <c r="AS307" s="519">
        <f t="shared" si="868"/>
        <v>0</v>
      </c>
      <c r="AT307" s="520">
        <f t="shared" ref="AT307:AT315" si="893">ROUND($F307*AR307,2)</f>
        <v>0</v>
      </c>
      <c r="AU307" s="12"/>
      <c r="AV307" s="519">
        <f t="shared" si="869"/>
        <v>0</v>
      </c>
      <c r="AW307" s="520">
        <f t="shared" ref="AW307:AW315" si="894">ROUND($F307*AU307,2)</f>
        <v>0</v>
      </c>
      <c r="AX307" s="12"/>
      <c r="AY307" s="519">
        <f t="shared" si="870"/>
        <v>0</v>
      </c>
      <c r="AZ307" s="520">
        <f t="shared" ref="AZ307:AZ315" si="895">ROUND($F307*AX307,2)</f>
        <v>0</v>
      </c>
      <c r="BA307" s="12"/>
      <c r="BB307" s="519">
        <f t="shared" si="871"/>
        <v>0</v>
      </c>
      <c r="BC307" s="520">
        <f t="shared" ref="BC307:BC315" si="896">ROUND($F307*BA307,2)</f>
        <v>0</v>
      </c>
      <c r="BD307" s="12"/>
      <c r="BE307" s="519">
        <f t="shared" si="872"/>
        <v>0</v>
      </c>
      <c r="BF307" s="520">
        <f t="shared" ref="BF307:BF315" si="897">ROUND($F307*BD307,2)</f>
        <v>0</v>
      </c>
      <c r="BG307" s="12"/>
      <c r="BH307" s="519">
        <f t="shared" si="873"/>
        <v>0</v>
      </c>
      <c r="BI307" s="520">
        <f t="shared" ref="BI307:BI315" si="898">ROUND($F307*BG307,2)</f>
        <v>0</v>
      </c>
      <c r="BJ307" s="12"/>
      <c r="BK307" s="519">
        <f t="shared" si="874"/>
        <v>0</v>
      </c>
      <c r="BL307" s="520">
        <f t="shared" ref="BL307:BL315" si="899">ROUND($F307*BJ307,2)</f>
        <v>0</v>
      </c>
      <c r="BM307" s="12"/>
      <c r="BN307" s="519">
        <f t="shared" si="875"/>
        <v>0</v>
      </c>
      <c r="BO307" s="520">
        <f t="shared" ref="BO307:BO315" si="900">ROUND($F307*BM307,2)</f>
        <v>0</v>
      </c>
      <c r="BP307" s="490">
        <f t="shared" si="876"/>
        <v>1</v>
      </c>
      <c r="BQ307" s="534">
        <f t="shared" si="877"/>
        <v>1327.31</v>
      </c>
      <c r="BR307" s="542">
        <f t="shared" si="878"/>
        <v>0</v>
      </c>
      <c r="BT307" s="5"/>
      <c r="BU307" s="5"/>
      <c r="BV307" s="5"/>
    </row>
    <row r="308" spans="1:74" ht="25.5" hidden="1" outlineLevel="2" x14ac:dyDescent="0.25">
      <c r="A308" s="53" t="s">
        <v>1166</v>
      </c>
      <c r="B308" s="16" t="s">
        <v>50</v>
      </c>
      <c r="C308" s="15" t="s">
        <v>763</v>
      </c>
      <c r="D308" s="13" t="s">
        <v>5</v>
      </c>
      <c r="E308" s="12">
        <f>'04_S.ETE_C.'!E63</f>
        <v>318.3</v>
      </c>
      <c r="F308" s="462">
        <v>18.41</v>
      </c>
      <c r="G308" s="544">
        <f t="shared" si="879"/>
        <v>5859.9</v>
      </c>
      <c r="H308" s="137"/>
      <c r="I308" s="519">
        <f t="shared" si="856"/>
        <v>0</v>
      </c>
      <c r="J308" s="520">
        <f t="shared" si="880"/>
        <v>0</v>
      </c>
      <c r="K308" s="137"/>
      <c r="L308" s="519">
        <f t="shared" si="857"/>
        <v>0</v>
      </c>
      <c r="M308" s="520">
        <f t="shared" si="881"/>
        <v>0</v>
      </c>
      <c r="N308" s="199"/>
      <c r="O308" s="519">
        <f t="shared" si="858"/>
        <v>0</v>
      </c>
      <c r="P308" s="520">
        <f t="shared" si="882"/>
        <v>0</v>
      </c>
      <c r="Q308" s="137"/>
      <c r="R308" s="519">
        <f t="shared" si="859"/>
        <v>0</v>
      </c>
      <c r="S308" s="520">
        <f t="shared" si="883"/>
        <v>0</v>
      </c>
      <c r="T308" s="137"/>
      <c r="U308" s="519">
        <f t="shared" si="860"/>
        <v>0</v>
      </c>
      <c r="V308" s="520">
        <f t="shared" si="884"/>
        <v>0</v>
      </c>
      <c r="W308" s="137"/>
      <c r="X308" s="519">
        <f t="shared" si="861"/>
        <v>0</v>
      </c>
      <c r="Y308" s="520">
        <f t="shared" si="885"/>
        <v>0</v>
      </c>
      <c r="Z308" s="137"/>
      <c r="AA308" s="519">
        <f t="shared" si="862"/>
        <v>0</v>
      </c>
      <c r="AB308" s="520">
        <f t="shared" si="886"/>
        <v>0</v>
      </c>
      <c r="AC308" s="137"/>
      <c r="AD308" s="519">
        <f t="shared" si="863"/>
        <v>0</v>
      </c>
      <c r="AE308" s="520">
        <f t="shared" si="887"/>
        <v>0</v>
      </c>
      <c r="AF308" s="137"/>
      <c r="AG308" s="519">
        <f t="shared" si="864"/>
        <v>0</v>
      </c>
      <c r="AH308" s="520">
        <f t="shared" si="888"/>
        <v>0</v>
      </c>
      <c r="AI308" s="137"/>
      <c r="AJ308" s="519">
        <f t="shared" si="865"/>
        <v>0</v>
      </c>
      <c r="AK308" s="520">
        <f t="shared" si="889"/>
        <v>0</v>
      </c>
      <c r="AL308" s="137"/>
      <c r="AM308" s="519">
        <f t="shared" si="866"/>
        <v>0</v>
      </c>
      <c r="AN308" s="520">
        <f t="shared" si="890"/>
        <v>0</v>
      </c>
      <c r="AO308" s="137">
        <f t="shared" si="891"/>
        <v>318.3</v>
      </c>
      <c r="AP308" s="519">
        <f t="shared" si="867"/>
        <v>1</v>
      </c>
      <c r="AQ308" s="520">
        <f t="shared" si="892"/>
        <v>5859.9</v>
      </c>
      <c r="AR308" s="137"/>
      <c r="AS308" s="519">
        <f t="shared" si="868"/>
        <v>0</v>
      </c>
      <c r="AT308" s="520">
        <f t="shared" si="893"/>
        <v>0</v>
      </c>
      <c r="AU308" s="137"/>
      <c r="AV308" s="519">
        <f t="shared" si="869"/>
        <v>0</v>
      </c>
      <c r="AW308" s="520">
        <f t="shared" si="894"/>
        <v>0</v>
      </c>
      <c r="AX308" s="137"/>
      <c r="AY308" s="519">
        <f t="shared" si="870"/>
        <v>0</v>
      </c>
      <c r="AZ308" s="520">
        <f t="shared" si="895"/>
        <v>0</v>
      </c>
      <c r="BA308" s="137"/>
      <c r="BB308" s="519">
        <f t="shared" si="871"/>
        <v>0</v>
      </c>
      <c r="BC308" s="520">
        <f t="shared" si="896"/>
        <v>0</v>
      </c>
      <c r="BD308" s="137"/>
      <c r="BE308" s="519">
        <f t="shared" si="872"/>
        <v>0</v>
      </c>
      <c r="BF308" s="520">
        <f t="shared" si="897"/>
        <v>0</v>
      </c>
      <c r="BG308" s="137"/>
      <c r="BH308" s="519">
        <f t="shared" si="873"/>
        <v>0</v>
      </c>
      <c r="BI308" s="520">
        <f t="shared" si="898"/>
        <v>0</v>
      </c>
      <c r="BJ308" s="137"/>
      <c r="BK308" s="519">
        <f t="shared" si="874"/>
        <v>0</v>
      </c>
      <c r="BL308" s="520">
        <f t="shared" si="899"/>
        <v>0</v>
      </c>
      <c r="BM308" s="137"/>
      <c r="BN308" s="519">
        <f t="shared" si="875"/>
        <v>0</v>
      </c>
      <c r="BO308" s="520">
        <f t="shared" si="900"/>
        <v>0</v>
      </c>
      <c r="BP308" s="490">
        <f t="shared" si="876"/>
        <v>1</v>
      </c>
      <c r="BQ308" s="534">
        <f t="shared" si="877"/>
        <v>5859.9</v>
      </c>
      <c r="BR308" s="542">
        <f t="shared" si="878"/>
        <v>0</v>
      </c>
      <c r="BT308" s="5"/>
      <c r="BU308" s="5"/>
      <c r="BV308" s="5"/>
    </row>
    <row r="309" spans="1:74" ht="25.5" hidden="1" outlineLevel="2" x14ac:dyDescent="0.25">
      <c r="A309" s="53" t="s">
        <v>1167</v>
      </c>
      <c r="B309" s="69" t="s">
        <v>327</v>
      </c>
      <c r="C309" s="72" t="s">
        <v>773</v>
      </c>
      <c r="D309" s="69" t="s">
        <v>5</v>
      </c>
      <c r="E309" s="12">
        <f>'04_S.ETE_C.'!E64</f>
        <v>127</v>
      </c>
      <c r="F309" s="459">
        <v>26.39</v>
      </c>
      <c r="G309" s="544">
        <f t="shared" si="879"/>
        <v>3351.53</v>
      </c>
      <c r="H309" s="12"/>
      <c r="I309" s="519">
        <f t="shared" si="856"/>
        <v>0</v>
      </c>
      <c r="J309" s="520">
        <f t="shared" si="880"/>
        <v>0</v>
      </c>
      <c r="K309" s="12"/>
      <c r="L309" s="519">
        <f t="shared" si="857"/>
        <v>0</v>
      </c>
      <c r="M309" s="520">
        <f t="shared" si="881"/>
        <v>0</v>
      </c>
      <c r="N309" s="12"/>
      <c r="O309" s="519">
        <f t="shared" si="858"/>
        <v>0</v>
      </c>
      <c r="P309" s="520">
        <f t="shared" si="882"/>
        <v>0</v>
      </c>
      <c r="Q309" s="12"/>
      <c r="R309" s="519">
        <f t="shared" si="859"/>
        <v>0</v>
      </c>
      <c r="S309" s="520">
        <f t="shared" si="883"/>
        <v>0</v>
      </c>
      <c r="T309" s="12"/>
      <c r="U309" s="519">
        <f t="shared" si="860"/>
        <v>0</v>
      </c>
      <c r="V309" s="520">
        <f t="shared" si="884"/>
        <v>0</v>
      </c>
      <c r="W309" s="12"/>
      <c r="X309" s="519">
        <f t="shared" si="861"/>
        <v>0</v>
      </c>
      <c r="Y309" s="520">
        <f t="shared" si="885"/>
        <v>0</v>
      </c>
      <c r="Z309" s="12"/>
      <c r="AA309" s="519">
        <f t="shared" si="862"/>
        <v>0</v>
      </c>
      <c r="AB309" s="520">
        <f t="shared" si="886"/>
        <v>0</v>
      </c>
      <c r="AC309" s="12"/>
      <c r="AD309" s="519">
        <f t="shared" si="863"/>
        <v>0</v>
      </c>
      <c r="AE309" s="520">
        <f t="shared" si="887"/>
        <v>0</v>
      </c>
      <c r="AF309" s="12"/>
      <c r="AG309" s="519">
        <f t="shared" si="864"/>
        <v>0</v>
      </c>
      <c r="AH309" s="520">
        <f t="shared" si="888"/>
        <v>0</v>
      </c>
      <c r="AI309" s="12"/>
      <c r="AJ309" s="519">
        <f t="shared" si="865"/>
        <v>0</v>
      </c>
      <c r="AK309" s="520">
        <f t="shared" si="889"/>
        <v>0</v>
      </c>
      <c r="AL309" s="12"/>
      <c r="AM309" s="519">
        <f t="shared" si="866"/>
        <v>0</v>
      </c>
      <c r="AN309" s="520">
        <f t="shared" si="890"/>
        <v>0</v>
      </c>
      <c r="AO309" s="12">
        <f t="shared" si="891"/>
        <v>127</v>
      </c>
      <c r="AP309" s="519">
        <f t="shared" si="867"/>
        <v>1</v>
      </c>
      <c r="AQ309" s="520">
        <f t="shared" si="892"/>
        <v>3351.53</v>
      </c>
      <c r="AR309" s="12"/>
      <c r="AS309" s="519">
        <f t="shared" si="868"/>
        <v>0</v>
      </c>
      <c r="AT309" s="520">
        <f t="shared" si="893"/>
        <v>0</v>
      </c>
      <c r="AU309" s="12"/>
      <c r="AV309" s="519">
        <f t="shared" si="869"/>
        <v>0</v>
      </c>
      <c r="AW309" s="520">
        <f t="shared" si="894"/>
        <v>0</v>
      </c>
      <c r="AX309" s="12"/>
      <c r="AY309" s="519">
        <f t="shared" si="870"/>
        <v>0</v>
      </c>
      <c r="AZ309" s="520">
        <f t="shared" si="895"/>
        <v>0</v>
      </c>
      <c r="BA309" s="12"/>
      <c r="BB309" s="519">
        <f t="shared" si="871"/>
        <v>0</v>
      </c>
      <c r="BC309" s="520">
        <f t="shared" si="896"/>
        <v>0</v>
      </c>
      <c r="BD309" s="12"/>
      <c r="BE309" s="519">
        <f t="shared" si="872"/>
        <v>0</v>
      </c>
      <c r="BF309" s="520">
        <f t="shared" si="897"/>
        <v>0</v>
      </c>
      <c r="BG309" s="12"/>
      <c r="BH309" s="519">
        <f t="shared" si="873"/>
        <v>0</v>
      </c>
      <c r="BI309" s="520">
        <f t="shared" si="898"/>
        <v>0</v>
      </c>
      <c r="BJ309" s="12"/>
      <c r="BK309" s="519">
        <f t="shared" si="874"/>
        <v>0</v>
      </c>
      <c r="BL309" s="520">
        <f t="shared" si="899"/>
        <v>0</v>
      </c>
      <c r="BM309" s="12"/>
      <c r="BN309" s="519">
        <f t="shared" si="875"/>
        <v>0</v>
      </c>
      <c r="BO309" s="520">
        <f t="shared" si="900"/>
        <v>0</v>
      </c>
      <c r="BP309" s="490">
        <f t="shared" si="876"/>
        <v>1</v>
      </c>
      <c r="BQ309" s="534">
        <f t="shared" si="877"/>
        <v>3351.53</v>
      </c>
      <c r="BR309" s="542">
        <f t="shared" si="878"/>
        <v>0</v>
      </c>
      <c r="BT309" s="5"/>
      <c r="BU309" s="5"/>
      <c r="BV309" s="5"/>
    </row>
    <row r="310" spans="1:74" ht="25.5" hidden="1" outlineLevel="2" x14ac:dyDescent="0.25">
      <c r="A310" s="53" t="s">
        <v>1168</v>
      </c>
      <c r="B310" s="69" t="s">
        <v>328</v>
      </c>
      <c r="C310" s="22" t="s">
        <v>774</v>
      </c>
      <c r="D310" s="32" t="s">
        <v>5</v>
      </c>
      <c r="E310" s="12">
        <f>'04_S.ETE_C.'!E65</f>
        <v>19</v>
      </c>
      <c r="F310" s="459">
        <v>29.35</v>
      </c>
      <c r="G310" s="544">
        <f t="shared" si="879"/>
        <v>557.65</v>
      </c>
      <c r="H310" s="137"/>
      <c r="I310" s="519">
        <f t="shared" si="856"/>
        <v>0</v>
      </c>
      <c r="J310" s="520">
        <f t="shared" si="880"/>
        <v>0</v>
      </c>
      <c r="K310" s="137"/>
      <c r="L310" s="519">
        <f t="shared" si="857"/>
        <v>0</v>
      </c>
      <c r="M310" s="520">
        <f t="shared" si="881"/>
        <v>0</v>
      </c>
      <c r="N310" s="199"/>
      <c r="O310" s="519">
        <f t="shared" si="858"/>
        <v>0</v>
      </c>
      <c r="P310" s="520">
        <f t="shared" si="882"/>
        <v>0</v>
      </c>
      <c r="Q310" s="137"/>
      <c r="R310" s="519">
        <f t="shared" si="859"/>
        <v>0</v>
      </c>
      <c r="S310" s="520">
        <f t="shared" si="883"/>
        <v>0</v>
      </c>
      <c r="T310" s="137"/>
      <c r="U310" s="519">
        <f t="shared" si="860"/>
        <v>0</v>
      </c>
      <c r="V310" s="520">
        <f t="shared" si="884"/>
        <v>0</v>
      </c>
      <c r="W310" s="137"/>
      <c r="X310" s="519">
        <f t="shared" si="861"/>
        <v>0</v>
      </c>
      <c r="Y310" s="520">
        <f t="shared" si="885"/>
        <v>0</v>
      </c>
      <c r="Z310" s="137"/>
      <c r="AA310" s="519">
        <f t="shared" si="862"/>
        <v>0</v>
      </c>
      <c r="AB310" s="520">
        <f t="shared" si="886"/>
        <v>0</v>
      </c>
      <c r="AC310" s="137"/>
      <c r="AD310" s="519">
        <f t="shared" si="863"/>
        <v>0</v>
      </c>
      <c r="AE310" s="520">
        <f t="shared" si="887"/>
        <v>0</v>
      </c>
      <c r="AF310" s="137"/>
      <c r="AG310" s="519">
        <f t="shared" si="864"/>
        <v>0</v>
      </c>
      <c r="AH310" s="520">
        <f t="shared" si="888"/>
        <v>0</v>
      </c>
      <c r="AI310" s="137"/>
      <c r="AJ310" s="519">
        <f t="shared" si="865"/>
        <v>0</v>
      </c>
      <c r="AK310" s="520">
        <f t="shared" si="889"/>
        <v>0</v>
      </c>
      <c r="AL310" s="137"/>
      <c r="AM310" s="519">
        <f t="shared" si="866"/>
        <v>0</v>
      </c>
      <c r="AN310" s="520">
        <f t="shared" si="890"/>
        <v>0</v>
      </c>
      <c r="AO310" s="137">
        <f t="shared" si="891"/>
        <v>19</v>
      </c>
      <c r="AP310" s="519">
        <f t="shared" si="867"/>
        <v>1</v>
      </c>
      <c r="AQ310" s="520">
        <f t="shared" si="892"/>
        <v>557.65</v>
      </c>
      <c r="AR310" s="137"/>
      <c r="AS310" s="519">
        <f t="shared" si="868"/>
        <v>0</v>
      </c>
      <c r="AT310" s="520">
        <f t="shared" si="893"/>
        <v>0</v>
      </c>
      <c r="AU310" s="137"/>
      <c r="AV310" s="519">
        <f t="shared" si="869"/>
        <v>0</v>
      </c>
      <c r="AW310" s="520">
        <f t="shared" si="894"/>
        <v>0</v>
      </c>
      <c r="AX310" s="137"/>
      <c r="AY310" s="519">
        <f t="shared" si="870"/>
        <v>0</v>
      </c>
      <c r="AZ310" s="520">
        <f t="shared" si="895"/>
        <v>0</v>
      </c>
      <c r="BA310" s="137"/>
      <c r="BB310" s="519">
        <f t="shared" si="871"/>
        <v>0</v>
      </c>
      <c r="BC310" s="520">
        <f t="shared" si="896"/>
        <v>0</v>
      </c>
      <c r="BD310" s="137"/>
      <c r="BE310" s="519">
        <f t="shared" si="872"/>
        <v>0</v>
      </c>
      <c r="BF310" s="520">
        <f t="shared" si="897"/>
        <v>0</v>
      </c>
      <c r="BG310" s="137"/>
      <c r="BH310" s="519">
        <f t="shared" si="873"/>
        <v>0</v>
      </c>
      <c r="BI310" s="520">
        <f t="shared" si="898"/>
        <v>0</v>
      </c>
      <c r="BJ310" s="137"/>
      <c r="BK310" s="519">
        <f t="shared" si="874"/>
        <v>0</v>
      </c>
      <c r="BL310" s="520">
        <f t="shared" si="899"/>
        <v>0</v>
      </c>
      <c r="BM310" s="137"/>
      <c r="BN310" s="519">
        <f t="shared" si="875"/>
        <v>0</v>
      </c>
      <c r="BO310" s="520">
        <f t="shared" si="900"/>
        <v>0</v>
      </c>
      <c r="BP310" s="490">
        <f t="shared" si="876"/>
        <v>1</v>
      </c>
      <c r="BQ310" s="534">
        <f t="shared" si="877"/>
        <v>557.65</v>
      </c>
      <c r="BR310" s="542">
        <f t="shared" si="878"/>
        <v>0</v>
      </c>
      <c r="BT310" s="5"/>
      <c r="BU310" s="5"/>
      <c r="BV310" s="5"/>
    </row>
    <row r="311" spans="1:74" ht="25.5" hidden="1" outlineLevel="2" x14ac:dyDescent="0.25">
      <c r="A311" s="53" t="s">
        <v>1169</v>
      </c>
      <c r="B311" s="32" t="s">
        <v>214</v>
      </c>
      <c r="C311" s="22" t="s">
        <v>196</v>
      </c>
      <c r="D311" s="32" t="s">
        <v>5</v>
      </c>
      <c r="E311" s="12">
        <f>'04_S.ETE_C.'!E66</f>
        <v>14</v>
      </c>
      <c r="F311" s="459">
        <v>22.37</v>
      </c>
      <c r="G311" s="544">
        <f t="shared" si="879"/>
        <v>313.18</v>
      </c>
      <c r="H311" s="12"/>
      <c r="I311" s="519">
        <f t="shared" si="856"/>
        <v>0</v>
      </c>
      <c r="J311" s="520">
        <f t="shared" si="880"/>
        <v>0</v>
      </c>
      <c r="K311" s="12"/>
      <c r="L311" s="519">
        <f t="shared" si="857"/>
        <v>0</v>
      </c>
      <c r="M311" s="520">
        <f t="shared" si="881"/>
        <v>0</v>
      </c>
      <c r="N311" s="12"/>
      <c r="O311" s="519">
        <f t="shared" si="858"/>
        <v>0</v>
      </c>
      <c r="P311" s="520">
        <f t="shared" si="882"/>
        <v>0</v>
      </c>
      <c r="Q311" s="12"/>
      <c r="R311" s="519">
        <f t="shared" si="859"/>
        <v>0</v>
      </c>
      <c r="S311" s="520">
        <f t="shared" si="883"/>
        <v>0</v>
      </c>
      <c r="T311" s="12"/>
      <c r="U311" s="519">
        <f t="shared" si="860"/>
        <v>0</v>
      </c>
      <c r="V311" s="520">
        <f t="shared" si="884"/>
        <v>0</v>
      </c>
      <c r="W311" s="12"/>
      <c r="X311" s="519">
        <f t="shared" si="861"/>
        <v>0</v>
      </c>
      <c r="Y311" s="520">
        <f t="shared" si="885"/>
        <v>0</v>
      </c>
      <c r="Z311" s="12"/>
      <c r="AA311" s="519">
        <f t="shared" si="862"/>
        <v>0</v>
      </c>
      <c r="AB311" s="520">
        <f t="shared" si="886"/>
        <v>0</v>
      </c>
      <c r="AC311" s="12"/>
      <c r="AD311" s="519">
        <f t="shared" si="863"/>
        <v>0</v>
      </c>
      <c r="AE311" s="520">
        <f t="shared" si="887"/>
        <v>0</v>
      </c>
      <c r="AF311" s="12"/>
      <c r="AG311" s="519">
        <f t="shared" si="864"/>
        <v>0</v>
      </c>
      <c r="AH311" s="520">
        <f t="shared" si="888"/>
        <v>0</v>
      </c>
      <c r="AI311" s="12"/>
      <c r="AJ311" s="519">
        <f t="shared" si="865"/>
        <v>0</v>
      </c>
      <c r="AK311" s="520">
        <f t="shared" si="889"/>
        <v>0</v>
      </c>
      <c r="AL311" s="12"/>
      <c r="AM311" s="519">
        <f t="shared" si="866"/>
        <v>0</v>
      </c>
      <c r="AN311" s="520">
        <f t="shared" si="890"/>
        <v>0</v>
      </c>
      <c r="AO311" s="12">
        <f t="shared" si="891"/>
        <v>14</v>
      </c>
      <c r="AP311" s="519">
        <f t="shared" si="867"/>
        <v>1</v>
      </c>
      <c r="AQ311" s="520">
        <f t="shared" si="892"/>
        <v>313.18</v>
      </c>
      <c r="AR311" s="12"/>
      <c r="AS311" s="519">
        <f t="shared" si="868"/>
        <v>0</v>
      </c>
      <c r="AT311" s="520">
        <f t="shared" si="893"/>
        <v>0</v>
      </c>
      <c r="AU311" s="12"/>
      <c r="AV311" s="519">
        <f t="shared" si="869"/>
        <v>0</v>
      </c>
      <c r="AW311" s="520">
        <f t="shared" si="894"/>
        <v>0</v>
      </c>
      <c r="AX311" s="12"/>
      <c r="AY311" s="519">
        <f t="shared" si="870"/>
        <v>0</v>
      </c>
      <c r="AZ311" s="520">
        <f t="shared" si="895"/>
        <v>0</v>
      </c>
      <c r="BA311" s="12"/>
      <c r="BB311" s="519">
        <f t="shared" si="871"/>
        <v>0</v>
      </c>
      <c r="BC311" s="520">
        <f t="shared" si="896"/>
        <v>0</v>
      </c>
      <c r="BD311" s="12"/>
      <c r="BE311" s="519">
        <f t="shared" si="872"/>
        <v>0</v>
      </c>
      <c r="BF311" s="520">
        <f t="shared" si="897"/>
        <v>0</v>
      </c>
      <c r="BG311" s="12"/>
      <c r="BH311" s="519">
        <f t="shared" si="873"/>
        <v>0</v>
      </c>
      <c r="BI311" s="520">
        <f t="shared" si="898"/>
        <v>0</v>
      </c>
      <c r="BJ311" s="12"/>
      <c r="BK311" s="519">
        <f t="shared" si="874"/>
        <v>0</v>
      </c>
      <c r="BL311" s="520">
        <f t="shared" si="899"/>
        <v>0</v>
      </c>
      <c r="BM311" s="12"/>
      <c r="BN311" s="519">
        <f t="shared" si="875"/>
        <v>0</v>
      </c>
      <c r="BO311" s="520">
        <f t="shared" si="900"/>
        <v>0</v>
      </c>
      <c r="BP311" s="490">
        <f t="shared" si="876"/>
        <v>1</v>
      </c>
      <c r="BQ311" s="534">
        <f t="shared" si="877"/>
        <v>313.18</v>
      </c>
      <c r="BR311" s="542">
        <f t="shared" si="878"/>
        <v>0</v>
      </c>
      <c r="BT311" s="5"/>
      <c r="BU311" s="5"/>
      <c r="BV311" s="5"/>
    </row>
    <row r="312" spans="1:74" s="3" customFormat="1" ht="25.5" hidden="1" outlineLevel="2" x14ac:dyDescent="0.25">
      <c r="A312" s="53" t="s">
        <v>1171</v>
      </c>
      <c r="B312" s="19" t="s">
        <v>244</v>
      </c>
      <c r="C312" s="15" t="s">
        <v>764</v>
      </c>
      <c r="D312" s="30" t="s">
        <v>5</v>
      </c>
      <c r="E312" s="12">
        <f>'04_S.ETE_C.'!E67</f>
        <v>2.15</v>
      </c>
      <c r="F312" s="138">
        <v>14.78</v>
      </c>
      <c r="G312" s="544">
        <f t="shared" si="879"/>
        <v>31.78</v>
      </c>
      <c r="H312" s="137"/>
      <c r="I312" s="519">
        <f t="shared" si="856"/>
        <v>0</v>
      </c>
      <c r="J312" s="520">
        <f t="shared" si="880"/>
        <v>0</v>
      </c>
      <c r="K312" s="137"/>
      <c r="L312" s="519">
        <f t="shared" si="857"/>
        <v>0</v>
      </c>
      <c r="M312" s="520">
        <f t="shared" si="881"/>
        <v>0</v>
      </c>
      <c r="N312" s="199"/>
      <c r="O312" s="519">
        <f t="shared" si="858"/>
        <v>0</v>
      </c>
      <c r="P312" s="520">
        <f t="shared" si="882"/>
        <v>0</v>
      </c>
      <c r="Q312" s="137"/>
      <c r="R312" s="519">
        <f t="shared" si="859"/>
        <v>0</v>
      </c>
      <c r="S312" s="520">
        <f t="shared" si="883"/>
        <v>0</v>
      </c>
      <c r="T312" s="137"/>
      <c r="U312" s="519">
        <f t="shared" si="860"/>
        <v>0</v>
      </c>
      <c r="V312" s="520">
        <f t="shared" si="884"/>
        <v>0</v>
      </c>
      <c r="W312" s="137"/>
      <c r="X312" s="519">
        <f t="shared" si="861"/>
        <v>0</v>
      </c>
      <c r="Y312" s="520">
        <f t="shared" si="885"/>
        <v>0</v>
      </c>
      <c r="Z312" s="137"/>
      <c r="AA312" s="519">
        <f t="shared" si="862"/>
        <v>0</v>
      </c>
      <c r="AB312" s="520">
        <f t="shared" si="886"/>
        <v>0</v>
      </c>
      <c r="AC312" s="137"/>
      <c r="AD312" s="519">
        <f t="shared" si="863"/>
        <v>0</v>
      </c>
      <c r="AE312" s="520">
        <f t="shared" si="887"/>
        <v>0</v>
      </c>
      <c r="AF312" s="137"/>
      <c r="AG312" s="519">
        <f t="shared" si="864"/>
        <v>0</v>
      </c>
      <c r="AH312" s="520">
        <f t="shared" si="888"/>
        <v>0</v>
      </c>
      <c r="AI312" s="137"/>
      <c r="AJ312" s="519">
        <f t="shared" si="865"/>
        <v>0</v>
      </c>
      <c r="AK312" s="520">
        <f t="shared" si="889"/>
        <v>0</v>
      </c>
      <c r="AL312" s="137"/>
      <c r="AM312" s="519">
        <f t="shared" si="866"/>
        <v>0</v>
      </c>
      <c r="AN312" s="520">
        <f t="shared" si="890"/>
        <v>0</v>
      </c>
      <c r="AO312" s="137">
        <f t="shared" si="891"/>
        <v>2.15</v>
      </c>
      <c r="AP312" s="519">
        <f t="shared" si="867"/>
        <v>1</v>
      </c>
      <c r="AQ312" s="520">
        <f t="shared" si="892"/>
        <v>31.78</v>
      </c>
      <c r="AR312" s="137"/>
      <c r="AS312" s="519">
        <f t="shared" si="868"/>
        <v>0</v>
      </c>
      <c r="AT312" s="520">
        <f t="shared" si="893"/>
        <v>0</v>
      </c>
      <c r="AU312" s="137"/>
      <c r="AV312" s="519">
        <f t="shared" si="869"/>
        <v>0</v>
      </c>
      <c r="AW312" s="520">
        <f t="shared" si="894"/>
        <v>0</v>
      </c>
      <c r="AX312" s="137"/>
      <c r="AY312" s="519">
        <f t="shared" si="870"/>
        <v>0</v>
      </c>
      <c r="AZ312" s="520">
        <f t="shared" si="895"/>
        <v>0</v>
      </c>
      <c r="BA312" s="137"/>
      <c r="BB312" s="519">
        <f t="shared" si="871"/>
        <v>0</v>
      </c>
      <c r="BC312" s="520">
        <f t="shared" si="896"/>
        <v>0</v>
      </c>
      <c r="BD312" s="137"/>
      <c r="BE312" s="519">
        <f t="shared" si="872"/>
        <v>0</v>
      </c>
      <c r="BF312" s="520">
        <f t="shared" si="897"/>
        <v>0</v>
      </c>
      <c r="BG312" s="137"/>
      <c r="BH312" s="519">
        <f t="shared" si="873"/>
        <v>0</v>
      </c>
      <c r="BI312" s="520">
        <f t="shared" si="898"/>
        <v>0</v>
      </c>
      <c r="BJ312" s="137"/>
      <c r="BK312" s="519">
        <f t="shared" si="874"/>
        <v>0</v>
      </c>
      <c r="BL312" s="520">
        <f t="shared" si="899"/>
        <v>0</v>
      </c>
      <c r="BM312" s="137"/>
      <c r="BN312" s="519">
        <f t="shared" si="875"/>
        <v>0</v>
      </c>
      <c r="BO312" s="520">
        <f t="shared" si="900"/>
        <v>0</v>
      </c>
      <c r="BP312" s="490">
        <f t="shared" si="876"/>
        <v>1</v>
      </c>
      <c r="BQ312" s="534">
        <f t="shared" si="877"/>
        <v>31.78</v>
      </c>
      <c r="BR312" s="542">
        <f t="shared" si="878"/>
        <v>0</v>
      </c>
      <c r="BT312" s="5"/>
    </row>
    <row r="313" spans="1:74" s="3" customFormat="1" ht="38.25" hidden="1" outlineLevel="2" x14ac:dyDescent="0.25">
      <c r="A313" s="53" t="s">
        <v>1172</v>
      </c>
      <c r="B313" s="32" t="s">
        <v>212</v>
      </c>
      <c r="C313" s="22" t="s">
        <v>289</v>
      </c>
      <c r="D313" s="32" t="s">
        <v>5</v>
      </c>
      <c r="E313" s="12">
        <f>'04_S.ETE_C.'!E68</f>
        <v>108</v>
      </c>
      <c r="F313" s="459">
        <v>13.53</v>
      </c>
      <c r="G313" s="544">
        <f t="shared" si="879"/>
        <v>1461.24</v>
      </c>
      <c r="H313" s="137"/>
      <c r="I313" s="519">
        <f t="shared" si="856"/>
        <v>0</v>
      </c>
      <c r="J313" s="520">
        <f t="shared" si="880"/>
        <v>0</v>
      </c>
      <c r="K313" s="137"/>
      <c r="L313" s="519">
        <f t="shared" si="857"/>
        <v>0</v>
      </c>
      <c r="M313" s="520">
        <f t="shared" si="881"/>
        <v>0</v>
      </c>
      <c r="N313" s="199"/>
      <c r="O313" s="519">
        <f t="shared" si="858"/>
        <v>0</v>
      </c>
      <c r="P313" s="520">
        <f t="shared" si="882"/>
        <v>0</v>
      </c>
      <c r="Q313" s="137"/>
      <c r="R313" s="519">
        <f t="shared" si="859"/>
        <v>0</v>
      </c>
      <c r="S313" s="520">
        <f t="shared" si="883"/>
        <v>0</v>
      </c>
      <c r="T313" s="137"/>
      <c r="U313" s="519">
        <f t="shared" si="860"/>
        <v>0</v>
      </c>
      <c r="V313" s="520">
        <f t="shared" si="884"/>
        <v>0</v>
      </c>
      <c r="W313" s="137"/>
      <c r="X313" s="519">
        <f t="shared" si="861"/>
        <v>0</v>
      </c>
      <c r="Y313" s="520">
        <f t="shared" si="885"/>
        <v>0</v>
      </c>
      <c r="Z313" s="137"/>
      <c r="AA313" s="519">
        <f t="shared" si="862"/>
        <v>0</v>
      </c>
      <c r="AB313" s="520">
        <f t="shared" si="886"/>
        <v>0</v>
      </c>
      <c r="AC313" s="137"/>
      <c r="AD313" s="519">
        <f t="shared" si="863"/>
        <v>0</v>
      </c>
      <c r="AE313" s="520">
        <f t="shared" si="887"/>
        <v>0</v>
      </c>
      <c r="AF313" s="137"/>
      <c r="AG313" s="519">
        <f t="shared" si="864"/>
        <v>0</v>
      </c>
      <c r="AH313" s="520">
        <f t="shared" si="888"/>
        <v>0</v>
      </c>
      <c r="AI313" s="137"/>
      <c r="AJ313" s="519">
        <f t="shared" si="865"/>
        <v>0</v>
      </c>
      <c r="AK313" s="520">
        <f t="shared" si="889"/>
        <v>0</v>
      </c>
      <c r="AL313" s="137"/>
      <c r="AM313" s="519">
        <f t="shared" si="866"/>
        <v>0</v>
      </c>
      <c r="AN313" s="520">
        <f t="shared" si="890"/>
        <v>0</v>
      </c>
      <c r="AO313" s="137">
        <f t="shared" si="891"/>
        <v>108</v>
      </c>
      <c r="AP313" s="519">
        <f t="shared" si="867"/>
        <v>1</v>
      </c>
      <c r="AQ313" s="520">
        <f t="shared" si="892"/>
        <v>1461.24</v>
      </c>
      <c r="AR313" s="137"/>
      <c r="AS313" s="519">
        <f t="shared" si="868"/>
        <v>0</v>
      </c>
      <c r="AT313" s="520">
        <f t="shared" si="893"/>
        <v>0</v>
      </c>
      <c r="AU313" s="137"/>
      <c r="AV313" s="519">
        <f t="shared" si="869"/>
        <v>0</v>
      </c>
      <c r="AW313" s="520">
        <f t="shared" si="894"/>
        <v>0</v>
      </c>
      <c r="AX313" s="137"/>
      <c r="AY313" s="519">
        <f t="shared" si="870"/>
        <v>0</v>
      </c>
      <c r="AZ313" s="520">
        <f t="shared" si="895"/>
        <v>0</v>
      </c>
      <c r="BA313" s="137"/>
      <c r="BB313" s="519">
        <f t="shared" si="871"/>
        <v>0</v>
      </c>
      <c r="BC313" s="520">
        <f t="shared" si="896"/>
        <v>0</v>
      </c>
      <c r="BD313" s="137"/>
      <c r="BE313" s="519">
        <f t="shared" si="872"/>
        <v>0</v>
      </c>
      <c r="BF313" s="520">
        <f t="shared" si="897"/>
        <v>0</v>
      </c>
      <c r="BG313" s="137"/>
      <c r="BH313" s="519">
        <f t="shared" si="873"/>
        <v>0</v>
      </c>
      <c r="BI313" s="520">
        <f t="shared" si="898"/>
        <v>0</v>
      </c>
      <c r="BJ313" s="137"/>
      <c r="BK313" s="519">
        <f t="shared" si="874"/>
        <v>0</v>
      </c>
      <c r="BL313" s="520">
        <f t="shared" si="899"/>
        <v>0</v>
      </c>
      <c r="BM313" s="137"/>
      <c r="BN313" s="519">
        <f t="shared" si="875"/>
        <v>0</v>
      </c>
      <c r="BO313" s="520">
        <f t="shared" si="900"/>
        <v>0</v>
      </c>
      <c r="BP313" s="490">
        <f t="shared" si="876"/>
        <v>1</v>
      </c>
      <c r="BQ313" s="534">
        <f t="shared" si="877"/>
        <v>1461.24</v>
      </c>
      <c r="BR313" s="542">
        <f t="shared" si="878"/>
        <v>0</v>
      </c>
      <c r="BT313" s="5"/>
    </row>
    <row r="314" spans="1:74" s="3" customFormat="1" ht="38.25" hidden="1" outlineLevel="2" x14ac:dyDescent="0.25">
      <c r="A314" s="53" t="s">
        <v>1173</v>
      </c>
      <c r="B314" s="32" t="s">
        <v>213</v>
      </c>
      <c r="C314" s="22" t="s">
        <v>270</v>
      </c>
      <c r="D314" s="32" t="s">
        <v>5</v>
      </c>
      <c r="E314" s="12">
        <f>'04_S.ETE_C.'!E69</f>
        <v>49.92</v>
      </c>
      <c r="F314" s="459">
        <v>14.07</v>
      </c>
      <c r="G314" s="544">
        <f t="shared" si="879"/>
        <v>702.37</v>
      </c>
      <c r="H314" s="137"/>
      <c r="I314" s="519">
        <f t="shared" si="856"/>
        <v>0</v>
      </c>
      <c r="J314" s="520">
        <f t="shared" si="880"/>
        <v>0</v>
      </c>
      <c r="K314" s="137"/>
      <c r="L314" s="519">
        <f t="shared" si="857"/>
        <v>0</v>
      </c>
      <c r="M314" s="520">
        <f t="shared" si="881"/>
        <v>0</v>
      </c>
      <c r="N314" s="199"/>
      <c r="O314" s="519">
        <f t="shared" si="858"/>
        <v>0</v>
      </c>
      <c r="P314" s="520">
        <f t="shared" si="882"/>
        <v>0</v>
      </c>
      <c r="Q314" s="137"/>
      <c r="R314" s="519">
        <f t="shared" si="859"/>
        <v>0</v>
      </c>
      <c r="S314" s="520">
        <f t="shared" si="883"/>
        <v>0</v>
      </c>
      <c r="T314" s="137"/>
      <c r="U314" s="519">
        <f t="shared" si="860"/>
        <v>0</v>
      </c>
      <c r="V314" s="520">
        <f t="shared" si="884"/>
        <v>0</v>
      </c>
      <c r="W314" s="137"/>
      <c r="X314" s="519">
        <f t="shared" si="861"/>
        <v>0</v>
      </c>
      <c r="Y314" s="520">
        <f t="shared" si="885"/>
        <v>0</v>
      </c>
      <c r="Z314" s="137"/>
      <c r="AA314" s="519">
        <f t="shared" si="862"/>
        <v>0</v>
      </c>
      <c r="AB314" s="520">
        <f t="shared" si="886"/>
        <v>0</v>
      </c>
      <c r="AC314" s="137"/>
      <c r="AD314" s="519">
        <f t="shared" si="863"/>
        <v>0</v>
      </c>
      <c r="AE314" s="520">
        <f t="shared" si="887"/>
        <v>0</v>
      </c>
      <c r="AF314" s="137"/>
      <c r="AG314" s="519">
        <f t="shared" si="864"/>
        <v>0</v>
      </c>
      <c r="AH314" s="520">
        <f t="shared" si="888"/>
        <v>0</v>
      </c>
      <c r="AI314" s="137"/>
      <c r="AJ314" s="519">
        <f t="shared" si="865"/>
        <v>0</v>
      </c>
      <c r="AK314" s="520">
        <f t="shared" si="889"/>
        <v>0</v>
      </c>
      <c r="AL314" s="137"/>
      <c r="AM314" s="519">
        <f t="shared" si="866"/>
        <v>0</v>
      </c>
      <c r="AN314" s="520">
        <f t="shared" si="890"/>
        <v>0</v>
      </c>
      <c r="AO314" s="137">
        <f t="shared" si="891"/>
        <v>49.92</v>
      </c>
      <c r="AP314" s="519">
        <f t="shared" si="867"/>
        <v>1</v>
      </c>
      <c r="AQ314" s="520">
        <f t="shared" si="892"/>
        <v>702.37</v>
      </c>
      <c r="AR314" s="137"/>
      <c r="AS314" s="519">
        <f t="shared" si="868"/>
        <v>0</v>
      </c>
      <c r="AT314" s="520">
        <f t="shared" si="893"/>
        <v>0</v>
      </c>
      <c r="AU314" s="137"/>
      <c r="AV314" s="519">
        <f t="shared" si="869"/>
        <v>0</v>
      </c>
      <c r="AW314" s="520">
        <f t="shared" si="894"/>
        <v>0</v>
      </c>
      <c r="AX314" s="137"/>
      <c r="AY314" s="519">
        <f t="shared" si="870"/>
        <v>0</v>
      </c>
      <c r="AZ314" s="520">
        <f t="shared" si="895"/>
        <v>0</v>
      </c>
      <c r="BA314" s="137"/>
      <c r="BB314" s="519">
        <f t="shared" si="871"/>
        <v>0</v>
      </c>
      <c r="BC314" s="520">
        <f t="shared" si="896"/>
        <v>0</v>
      </c>
      <c r="BD314" s="137"/>
      <c r="BE314" s="519">
        <f t="shared" si="872"/>
        <v>0</v>
      </c>
      <c r="BF314" s="520">
        <f t="shared" si="897"/>
        <v>0</v>
      </c>
      <c r="BG314" s="137"/>
      <c r="BH314" s="519">
        <f t="shared" si="873"/>
        <v>0</v>
      </c>
      <c r="BI314" s="520">
        <f t="shared" si="898"/>
        <v>0</v>
      </c>
      <c r="BJ314" s="137"/>
      <c r="BK314" s="519">
        <f t="shared" si="874"/>
        <v>0</v>
      </c>
      <c r="BL314" s="520">
        <f t="shared" si="899"/>
        <v>0</v>
      </c>
      <c r="BM314" s="137"/>
      <c r="BN314" s="519">
        <f t="shared" si="875"/>
        <v>0</v>
      </c>
      <c r="BO314" s="520">
        <f t="shared" si="900"/>
        <v>0</v>
      </c>
      <c r="BP314" s="490">
        <f t="shared" si="876"/>
        <v>1</v>
      </c>
      <c r="BQ314" s="534">
        <f t="shared" si="877"/>
        <v>702.37</v>
      </c>
      <c r="BR314" s="542">
        <f t="shared" si="878"/>
        <v>0</v>
      </c>
      <c r="BT314" s="5"/>
    </row>
    <row r="315" spans="1:74" s="3" customFormat="1" ht="25.5" hidden="1" outlineLevel="2" x14ac:dyDescent="0.25">
      <c r="A315" s="53" t="s">
        <v>1174</v>
      </c>
      <c r="B315" s="32" t="s">
        <v>53</v>
      </c>
      <c r="C315" s="22" t="s">
        <v>775</v>
      </c>
      <c r="D315" s="32" t="s">
        <v>5</v>
      </c>
      <c r="E315" s="12">
        <f>'04_S.ETE_C.'!E70</f>
        <v>22.58</v>
      </c>
      <c r="F315" s="459">
        <v>17.170000000000002</v>
      </c>
      <c r="G315" s="544">
        <f t="shared" si="879"/>
        <v>387.7</v>
      </c>
      <c r="H315" s="12"/>
      <c r="I315" s="519">
        <f t="shared" si="856"/>
        <v>0</v>
      </c>
      <c r="J315" s="520">
        <f t="shared" si="880"/>
        <v>0</v>
      </c>
      <c r="K315" s="12"/>
      <c r="L315" s="519">
        <f t="shared" si="857"/>
        <v>0</v>
      </c>
      <c r="M315" s="520">
        <f t="shared" si="881"/>
        <v>0</v>
      </c>
      <c r="N315" s="12"/>
      <c r="O315" s="519">
        <f t="shared" si="858"/>
        <v>0</v>
      </c>
      <c r="P315" s="520">
        <f t="shared" si="882"/>
        <v>0</v>
      </c>
      <c r="Q315" s="12"/>
      <c r="R315" s="519">
        <f t="shared" si="859"/>
        <v>0</v>
      </c>
      <c r="S315" s="520">
        <f t="shared" si="883"/>
        <v>0</v>
      </c>
      <c r="T315" s="12"/>
      <c r="U315" s="519">
        <f t="shared" si="860"/>
        <v>0</v>
      </c>
      <c r="V315" s="520">
        <f t="shared" si="884"/>
        <v>0</v>
      </c>
      <c r="W315" s="12"/>
      <c r="X315" s="519">
        <f t="shared" si="861"/>
        <v>0</v>
      </c>
      <c r="Y315" s="520">
        <f t="shared" si="885"/>
        <v>0</v>
      </c>
      <c r="Z315" s="12"/>
      <c r="AA315" s="519">
        <f t="shared" si="862"/>
        <v>0</v>
      </c>
      <c r="AB315" s="520">
        <f t="shared" si="886"/>
        <v>0</v>
      </c>
      <c r="AC315" s="12"/>
      <c r="AD315" s="519">
        <f t="shared" si="863"/>
        <v>0</v>
      </c>
      <c r="AE315" s="520">
        <f t="shared" si="887"/>
        <v>0</v>
      </c>
      <c r="AF315" s="12"/>
      <c r="AG315" s="519">
        <f t="shared" si="864"/>
        <v>0</v>
      </c>
      <c r="AH315" s="520">
        <f t="shared" si="888"/>
        <v>0</v>
      </c>
      <c r="AI315" s="12"/>
      <c r="AJ315" s="519">
        <f t="shared" si="865"/>
        <v>0</v>
      </c>
      <c r="AK315" s="520">
        <f t="shared" si="889"/>
        <v>0</v>
      </c>
      <c r="AL315" s="12"/>
      <c r="AM315" s="519">
        <f t="shared" si="866"/>
        <v>0</v>
      </c>
      <c r="AN315" s="520">
        <f t="shared" si="890"/>
        <v>0</v>
      </c>
      <c r="AO315" s="12">
        <f t="shared" si="891"/>
        <v>22.58</v>
      </c>
      <c r="AP315" s="519">
        <f t="shared" si="867"/>
        <v>1</v>
      </c>
      <c r="AQ315" s="520">
        <f t="shared" si="892"/>
        <v>387.7</v>
      </c>
      <c r="AR315" s="12"/>
      <c r="AS315" s="519">
        <f t="shared" si="868"/>
        <v>0</v>
      </c>
      <c r="AT315" s="520">
        <f t="shared" si="893"/>
        <v>0</v>
      </c>
      <c r="AU315" s="12"/>
      <c r="AV315" s="519">
        <f t="shared" si="869"/>
        <v>0</v>
      </c>
      <c r="AW315" s="520">
        <f t="shared" si="894"/>
        <v>0</v>
      </c>
      <c r="AX315" s="12"/>
      <c r="AY315" s="519">
        <f t="shared" si="870"/>
        <v>0</v>
      </c>
      <c r="AZ315" s="520">
        <f t="shared" si="895"/>
        <v>0</v>
      </c>
      <c r="BA315" s="12"/>
      <c r="BB315" s="519">
        <f t="shared" si="871"/>
        <v>0</v>
      </c>
      <c r="BC315" s="520">
        <f t="shared" si="896"/>
        <v>0</v>
      </c>
      <c r="BD315" s="12"/>
      <c r="BE315" s="519">
        <f t="shared" si="872"/>
        <v>0</v>
      </c>
      <c r="BF315" s="520">
        <f t="shared" si="897"/>
        <v>0</v>
      </c>
      <c r="BG315" s="12"/>
      <c r="BH315" s="519">
        <f t="shared" si="873"/>
        <v>0</v>
      </c>
      <c r="BI315" s="520">
        <f t="shared" si="898"/>
        <v>0</v>
      </c>
      <c r="BJ315" s="12"/>
      <c r="BK315" s="519">
        <f t="shared" si="874"/>
        <v>0</v>
      </c>
      <c r="BL315" s="520">
        <f t="shared" si="899"/>
        <v>0</v>
      </c>
      <c r="BM315" s="12"/>
      <c r="BN315" s="519">
        <f t="shared" si="875"/>
        <v>0</v>
      </c>
      <c r="BO315" s="520">
        <f t="shared" si="900"/>
        <v>0</v>
      </c>
      <c r="BP315" s="490">
        <f t="shared" si="876"/>
        <v>1</v>
      </c>
      <c r="BQ315" s="534">
        <f t="shared" si="877"/>
        <v>387.7</v>
      </c>
      <c r="BR315" s="542">
        <f t="shared" si="878"/>
        <v>0</v>
      </c>
      <c r="BT315" s="5"/>
    </row>
    <row r="316" spans="1:74" s="3" customFormat="1" ht="12.75" hidden="1" outlineLevel="2" x14ac:dyDescent="0.25">
      <c r="A316" s="53" t="s">
        <v>1170</v>
      </c>
      <c r="B316" s="16" t="s">
        <v>19</v>
      </c>
      <c r="C316" s="36" t="s">
        <v>20</v>
      </c>
      <c r="D316" s="13" t="s">
        <v>5</v>
      </c>
      <c r="E316" s="12">
        <f>'04_S.ETE_C.'!E79</f>
        <v>1574.4099999999999</v>
      </c>
      <c r="F316" s="462">
        <v>7.83</v>
      </c>
      <c r="G316" s="544">
        <f>ROUND($F316*E316,2)</f>
        <v>12327.63</v>
      </c>
      <c r="H316" s="12"/>
      <c r="I316" s="519">
        <f>ROUND(J316/$G316,6)</f>
        <v>0</v>
      </c>
      <c r="J316" s="520">
        <f>ROUND($F316*H316,2)</f>
        <v>0</v>
      </c>
      <c r="K316" s="12"/>
      <c r="L316" s="519">
        <f>ROUND(M316/$G316,6)</f>
        <v>0</v>
      </c>
      <c r="M316" s="520">
        <f>ROUND($F316*K316,2)</f>
        <v>0</v>
      </c>
      <c r="N316" s="12"/>
      <c r="O316" s="519">
        <f>ROUND(P316/$G316,6)</f>
        <v>0</v>
      </c>
      <c r="P316" s="520">
        <f>ROUND($F316*N316,2)</f>
        <v>0</v>
      </c>
      <c r="Q316" s="12"/>
      <c r="R316" s="519">
        <f>ROUND(S316/$G316,6)</f>
        <v>0</v>
      </c>
      <c r="S316" s="520">
        <f>ROUND($F316*Q316,2)</f>
        <v>0</v>
      </c>
      <c r="T316" s="12"/>
      <c r="U316" s="519">
        <f>ROUND(V316/$G316,6)</f>
        <v>0</v>
      </c>
      <c r="V316" s="520">
        <f>ROUND($F316*T316,2)</f>
        <v>0</v>
      </c>
      <c r="W316" s="12"/>
      <c r="X316" s="519">
        <f>ROUND(Y316/$G316,6)</f>
        <v>0</v>
      </c>
      <c r="Y316" s="520">
        <f>ROUND($F316*W316,2)</f>
        <v>0</v>
      </c>
      <c r="Z316" s="12"/>
      <c r="AA316" s="519">
        <f>ROUND(AB316/$G316,6)</f>
        <v>0</v>
      </c>
      <c r="AB316" s="520">
        <f>ROUND($F316*Z316,2)</f>
        <v>0</v>
      </c>
      <c r="AC316" s="12"/>
      <c r="AD316" s="519">
        <f>ROUND(AE316/$G316,6)</f>
        <v>0</v>
      </c>
      <c r="AE316" s="520">
        <f>ROUND($F316*AC316,2)</f>
        <v>0</v>
      </c>
      <c r="AF316" s="12"/>
      <c r="AG316" s="519">
        <f>ROUND(AH316/$G316,6)</f>
        <v>0</v>
      </c>
      <c r="AH316" s="520">
        <f>ROUND($F316*AF316,2)</f>
        <v>0</v>
      </c>
      <c r="AI316" s="12"/>
      <c r="AJ316" s="519">
        <f>ROUND(AK316/$G316,6)</f>
        <v>0</v>
      </c>
      <c r="AK316" s="520">
        <f>ROUND($F316*AI316,2)</f>
        <v>0</v>
      </c>
      <c r="AL316" s="12"/>
      <c r="AM316" s="519">
        <f>ROUND(AN316/$G316,6)</f>
        <v>0</v>
      </c>
      <c r="AN316" s="520">
        <f>ROUND($F316*AL316,2)</f>
        <v>0</v>
      </c>
      <c r="AO316" s="12">
        <f>$E316</f>
        <v>1574.4099999999999</v>
      </c>
      <c r="AP316" s="519">
        <f>ROUND(AQ316/$G316,6)</f>
        <v>1</v>
      </c>
      <c r="AQ316" s="520">
        <f>ROUND($F316*AO316,2)</f>
        <v>12327.63</v>
      </c>
      <c r="AR316" s="12"/>
      <c r="AS316" s="519">
        <f>ROUND(AT316/$G316,6)</f>
        <v>0</v>
      </c>
      <c r="AT316" s="520">
        <f>ROUND($F316*AR316,2)</f>
        <v>0</v>
      </c>
      <c r="AU316" s="12"/>
      <c r="AV316" s="519">
        <f>ROUND(AW316/$G316,6)</f>
        <v>0</v>
      </c>
      <c r="AW316" s="520">
        <f>ROUND($F316*AU316,2)</f>
        <v>0</v>
      </c>
      <c r="AX316" s="12"/>
      <c r="AY316" s="519">
        <f>ROUND(AZ316/$G316,6)</f>
        <v>0</v>
      </c>
      <c r="AZ316" s="520">
        <f>ROUND($F316*AX316,2)</f>
        <v>0</v>
      </c>
      <c r="BA316" s="12"/>
      <c r="BB316" s="519">
        <f>ROUND(BC316/$G316,6)</f>
        <v>0</v>
      </c>
      <c r="BC316" s="520">
        <f>ROUND($F316*BA316,2)</f>
        <v>0</v>
      </c>
      <c r="BD316" s="12"/>
      <c r="BE316" s="519">
        <f>ROUND(BF316/$G316,6)</f>
        <v>0</v>
      </c>
      <c r="BF316" s="520">
        <f>ROUND($F316*BD316,2)</f>
        <v>0</v>
      </c>
      <c r="BG316" s="12"/>
      <c r="BH316" s="519">
        <f>ROUND(BI316/$G316,6)</f>
        <v>0</v>
      </c>
      <c r="BI316" s="520">
        <f>ROUND($F316*BG316,2)</f>
        <v>0</v>
      </c>
      <c r="BJ316" s="12"/>
      <c r="BK316" s="519">
        <f>ROUND(BL316/$G316,6)</f>
        <v>0</v>
      </c>
      <c r="BL316" s="520">
        <f>ROUND($F316*BJ316,2)</f>
        <v>0</v>
      </c>
      <c r="BM316" s="12"/>
      <c r="BN316" s="519">
        <f>ROUND(BO316/$G316,6)</f>
        <v>0</v>
      </c>
      <c r="BO316" s="520">
        <f>ROUND($F316*BM316,2)</f>
        <v>0</v>
      </c>
      <c r="BP316" s="490">
        <f>ROUND(BQ316/G316,4)</f>
        <v>1</v>
      </c>
      <c r="BQ316" s="534">
        <f>ROUND(SUMIF(H$10:BO$10,"FINANCEIRO",H316:BO316),2)</f>
        <v>12327.63</v>
      </c>
      <c r="BR316" s="542">
        <f>BQ316-G316</f>
        <v>0</v>
      </c>
      <c r="BT316" s="5"/>
    </row>
    <row r="317" spans="1:74" s="3" customFormat="1" ht="12.75" hidden="1" outlineLevel="1" x14ac:dyDescent="0.25">
      <c r="A317" s="56"/>
      <c r="B317" s="69"/>
      <c r="C317" s="72"/>
      <c r="D317" s="69"/>
      <c r="E317" s="554"/>
      <c r="F317" s="554"/>
      <c r="G317" s="554"/>
      <c r="H317" s="137"/>
      <c r="I317" s="519"/>
      <c r="J317" s="541"/>
      <c r="K317" s="137"/>
      <c r="L317" s="519"/>
      <c r="M317" s="541"/>
      <c r="N317" s="199"/>
      <c r="O317" s="519"/>
      <c r="P317" s="555"/>
      <c r="Q317" s="137"/>
      <c r="R317" s="519"/>
      <c r="S317" s="541"/>
      <c r="T317" s="137"/>
      <c r="U317" s="519"/>
      <c r="V317" s="541"/>
      <c r="W317" s="137"/>
      <c r="X317" s="519"/>
      <c r="Y317" s="541"/>
      <c r="Z317" s="137"/>
      <c r="AA317" s="519"/>
      <c r="AB317" s="541"/>
      <c r="AC317" s="137"/>
      <c r="AD317" s="519"/>
      <c r="AE317" s="541"/>
      <c r="AF317" s="137"/>
      <c r="AG317" s="519"/>
      <c r="AH317" s="541"/>
      <c r="AI317" s="137"/>
      <c r="AJ317" s="519"/>
      <c r="AK317" s="541"/>
      <c r="AL317" s="137"/>
      <c r="AM317" s="519"/>
      <c r="AN317" s="541"/>
      <c r="AO317" s="137"/>
      <c r="AP317" s="519"/>
      <c r="AQ317" s="541"/>
      <c r="AR317" s="137"/>
      <c r="AS317" s="519"/>
      <c r="AT317" s="541"/>
      <c r="AU317" s="137"/>
      <c r="AV317" s="519"/>
      <c r="AW317" s="541"/>
      <c r="AX317" s="137"/>
      <c r="AY317" s="519"/>
      <c r="AZ317" s="541"/>
      <c r="BA317" s="137"/>
      <c r="BB317" s="519"/>
      <c r="BC317" s="541"/>
      <c r="BD317" s="137"/>
      <c r="BE317" s="519"/>
      <c r="BF317" s="541"/>
      <c r="BG317" s="137"/>
      <c r="BH317" s="519"/>
      <c r="BI317" s="541"/>
      <c r="BJ317" s="137"/>
      <c r="BK317" s="519"/>
      <c r="BL317" s="541"/>
      <c r="BM317" s="137"/>
      <c r="BN317" s="519"/>
      <c r="BO317" s="541"/>
      <c r="BP317" s="490"/>
      <c r="BQ317" s="534"/>
      <c r="BR317" s="542"/>
      <c r="BT317" s="5"/>
    </row>
    <row r="318" spans="1:74" s="3" customFormat="1" ht="12.75" hidden="1" outlineLevel="1" x14ac:dyDescent="0.25">
      <c r="A318" s="576" t="s">
        <v>1175</v>
      </c>
      <c r="B318" s="577"/>
      <c r="C318" s="578" t="s">
        <v>51</v>
      </c>
      <c r="D318" s="587"/>
      <c r="E318" s="588"/>
      <c r="F318" s="589"/>
      <c r="G318" s="581">
        <f>SUBTOTAL(9,G319:G328)</f>
        <v>17272.45</v>
      </c>
      <c r="H318" s="581"/>
      <c r="I318" s="590">
        <f t="shared" ref="I318:I328" si="901">ROUND(J318/$G318,6)</f>
        <v>0</v>
      </c>
      <c r="J318" s="581">
        <f>SUBTOTAL(9,J319:J328)</f>
        <v>0</v>
      </c>
      <c r="K318" s="581"/>
      <c r="L318" s="590">
        <f t="shared" ref="L318:L328" si="902">ROUND(M318/$G318,6)</f>
        <v>0</v>
      </c>
      <c r="M318" s="581">
        <f>SUBTOTAL(9,M319:M328)</f>
        <v>0</v>
      </c>
      <c r="N318" s="581"/>
      <c r="O318" s="590">
        <f t="shared" ref="O318:O328" si="903">ROUND(P318/$G318,6)</f>
        <v>0</v>
      </c>
      <c r="P318" s="581">
        <f>SUBTOTAL(9,P319:P328)</f>
        <v>0</v>
      </c>
      <c r="Q318" s="581"/>
      <c r="R318" s="590">
        <f t="shared" ref="R318:R328" si="904">ROUND(S318/$G318,6)</f>
        <v>0</v>
      </c>
      <c r="S318" s="581">
        <f>SUBTOTAL(9,S319:S328)</f>
        <v>0</v>
      </c>
      <c r="T318" s="581"/>
      <c r="U318" s="590">
        <f t="shared" ref="U318:U328" si="905">ROUND(V318/$G318,6)</f>
        <v>0</v>
      </c>
      <c r="V318" s="581">
        <f>SUBTOTAL(9,V319:V328)</f>
        <v>0</v>
      </c>
      <c r="W318" s="581"/>
      <c r="X318" s="590">
        <f t="shared" ref="X318:X328" si="906">ROUND(Y318/$G318,6)</f>
        <v>0</v>
      </c>
      <c r="Y318" s="581">
        <f>SUBTOTAL(9,Y319:Y328)</f>
        <v>0</v>
      </c>
      <c r="Z318" s="581"/>
      <c r="AA318" s="590">
        <f t="shared" ref="AA318:AA328" si="907">ROUND(AB318/$G318,6)</f>
        <v>0</v>
      </c>
      <c r="AB318" s="581">
        <f>SUBTOTAL(9,AB319:AB328)</f>
        <v>0</v>
      </c>
      <c r="AC318" s="581"/>
      <c r="AD318" s="590">
        <f t="shared" ref="AD318:AD328" si="908">ROUND(AE318/$G318,6)</f>
        <v>0</v>
      </c>
      <c r="AE318" s="581">
        <f>SUBTOTAL(9,AE319:AE328)</f>
        <v>0</v>
      </c>
      <c r="AF318" s="581"/>
      <c r="AG318" s="590">
        <f t="shared" ref="AG318:AG328" si="909">ROUND(AH318/$G318,6)</f>
        <v>0</v>
      </c>
      <c r="AH318" s="581">
        <f>SUBTOTAL(9,AH319:AH328)</f>
        <v>0</v>
      </c>
      <c r="AI318" s="581"/>
      <c r="AJ318" s="590">
        <f t="shared" ref="AJ318:AJ328" si="910">ROUND(AK318/$G318,6)</f>
        <v>0</v>
      </c>
      <c r="AK318" s="581">
        <f>SUBTOTAL(9,AK319:AK328)</f>
        <v>0</v>
      </c>
      <c r="AL318" s="581"/>
      <c r="AM318" s="590">
        <f t="shared" ref="AM318:AM328" si="911">ROUND(AN318/$G318,6)</f>
        <v>0</v>
      </c>
      <c r="AN318" s="581">
        <f>SUBTOTAL(9,AN319:AN328)</f>
        <v>0</v>
      </c>
      <c r="AO318" s="581"/>
      <c r="AP318" s="590">
        <f t="shared" ref="AP318:AP328" si="912">ROUND(AQ318/$G318,6)</f>
        <v>1</v>
      </c>
      <c r="AQ318" s="581">
        <f>SUBTOTAL(9,AQ319:AQ328)</f>
        <v>17272.45</v>
      </c>
      <c r="AR318" s="581"/>
      <c r="AS318" s="590">
        <f t="shared" ref="AS318:AS328" si="913">ROUND(AT318/$G318,6)</f>
        <v>0</v>
      </c>
      <c r="AT318" s="581">
        <f>SUBTOTAL(9,AT319:AT328)</f>
        <v>0</v>
      </c>
      <c r="AU318" s="581"/>
      <c r="AV318" s="590">
        <f t="shared" ref="AV318:AV328" si="914">ROUND(AW318/$G318,6)</f>
        <v>0</v>
      </c>
      <c r="AW318" s="581">
        <f>SUBTOTAL(9,AW319:AW328)</f>
        <v>0</v>
      </c>
      <c r="AX318" s="581"/>
      <c r="AY318" s="590">
        <f t="shared" ref="AY318:AY328" si="915">ROUND(AZ318/$G318,6)</f>
        <v>0</v>
      </c>
      <c r="AZ318" s="581">
        <f>SUBTOTAL(9,AZ319:AZ328)</f>
        <v>0</v>
      </c>
      <c r="BA318" s="581"/>
      <c r="BB318" s="590">
        <f t="shared" ref="BB318:BB328" si="916">ROUND(BC318/$G318,6)</f>
        <v>0</v>
      </c>
      <c r="BC318" s="581">
        <f>SUBTOTAL(9,BC319:BC328)</f>
        <v>0</v>
      </c>
      <c r="BD318" s="581"/>
      <c r="BE318" s="590">
        <f t="shared" ref="BE318:BE328" si="917">ROUND(BF318/$G318,6)</f>
        <v>0</v>
      </c>
      <c r="BF318" s="581">
        <f>SUBTOTAL(9,BF319:BF328)</f>
        <v>0</v>
      </c>
      <c r="BG318" s="581"/>
      <c r="BH318" s="590">
        <f t="shared" ref="BH318:BH328" si="918">ROUND(BI318/$G318,6)</f>
        <v>0</v>
      </c>
      <c r="BI318" s="581">
        <f>SUBTOTAL(9,BI319:BI328)</f>
        <v>0</v>
      </c>
      <c r="BJ318" s="581"/>
      <c r="BK318" s="590">
        <f t="shared" ref="BK318:BK328" si="919">ROUND(BL318/$G318,6)</f>
        <v>0</v>
      </c>
      <c r="BL318" s="581">
        <f>SUBTOTAL(9,BL319:BL328)</f>
        <v>0</v>
      </c>
      <c r="BM318" s="581"/>
      <c r="BN318" s="590">
        <f t="shared" ref="BN318:BN328" si="920">ROUND(BO318/$G318,6)</f>
        <v>0</v>
      </c>
      <c r="BO318" s="581">
        <f>SUBTOTAL(9,BO319:BO328)</f>
        <v>0</v>
      </c>
      <c r="BP318" s="582">
        <f t="shared" ref="BP318:BP328" si="921">ROUND(BQ318/G318,4)</f>
        <v>1</v>
      </c>
      <c r="BQ318" s="580">
        <f t="shared" ref="BQ318:BQ328" si="922">ROUND(SUMIF(H$10:BO$10,"FINANCEIRO",H318:BO318),2)</f>
        <v>17272.45</v>
      </c>
      <c r="BR318" s="579">
        <f t="shared" ref="BR318:BR328" si="923">BQ318-G318</f>
        <v>0</v>
      </c>
      <c r="BT318" s="5"/>
    </row>
    <row r="319" spans="1:74" s="3" customFormat="1" ht="25.5" hidden="1" outlineLevel="2" x14ac:dyDescent="0.25">
      <c r="A319" s="74" t="s">
        <v>1176</v>
      </c>
      <c r="B319" s="32" t="s">
        <v>217</v>
      </c>
      <c r="C319" s="22" t="s">
        <v>776</v>
      </c>
      <c r="D319" s="32" t="s">
        <v>22</v>
      </c>
      <c r="E319" s="12">
        <v>7.5</v>
      </c>
      <c r="F319" s="459">
        <v>87.37</v>
      </c>
      <c r="G319" s="544">
        <f t="shared" ref="G319:G328" si="924">ROUND($F319*E319,2)</f>
        <v>655.28</v>
      </c>
      <c r="H319" s="137"/>
      <c r="I319" s="519">
        <f t="shared" si="901"/>
        <v>0</v>
      </c>
      <c r="J319" s="520">
        <f t="shared" ref="J319:J328" si="925">ROUND($F319*H319,2)</f>
        <v>0</v>
      </c>
      <c r="K319" s="137"/>
      <c r="L319" s="519">
        <f t="shared" si="902"/>
        <v>0</v>
      </c>
      <c r="M319" s="520">
        <f t="shared" ref="M319:M328" si="926">ROUND($F319*K319,2)</f>
        <v>0</v>
      </c>
      <c r="N319" s="199"/>
      <c r="O319" s="519">
        <f t="shared" si="903"/>
        <v>0</v>
      </c>
      <c r="P319" s="520">
        <f t="shared" ref="P319:P328" si="927">ROUND($F319*N319,2)</f>
        <v>0</v>
      </c>
      <c r="Q319" s="137"/>
      <c r="R319" s="519">
        <f t="shared" si="904"/>
        <v>0</v>
      </c>
      <c r="S319" s="520">
        <f t="shared" ref="S319:S328" si="928">ROUND($F319*Q319,2)</f>
        <v>0</v>
      </c>
      <c r="T319" s="137"/>
      <c r="U319" s="519">
        <f t="shared" si="905"/>
        <v>0</v>
      </c>
      <c r="V319" s="520">
        <f t="shared" ref="V319:V328" si="929">ROUND($F319*T319,2)</f>
        <v>0</v>
      </c>
      <c r="W319" s="137"/>
      <c r="X319" s="519">
        <f t="shared" si="906"/>
        <v>0</v>
      </c>
      <c r="Y319" s="520">
        <f t="shared" ref="Y319:Y328" si="930">ROUND($F319*W319,2)</f>
        <v>0</v>
      </c>
      <c r="Z319" s="137"/>
      <c r="AA319" s="519">
        <f t="shared" si="907"/>
        <v>0</v>
      </c>
      <c r="AB319" s="520">
        <f t="shared" ref="AB319:AB328" si="931">ROUND($F319*Z319,2)</f>
        <v>0</v>
      </c>
      <c r="AC319" s="137"/>
      <c r="AD319" s="519">
        <f t="shared" si="908"/>
        <v>0</v>
      </c>
      <c r="AE319" s="520">
        <f t="shared" ref="AE319:AE328" si="932">ROUND($F319*AC319,2)</f>
        <v>0</v>
      </c>
      <c r="AF319" s="137"/>
      <c r="AG319" s="519">
        <f t="shared" si="909"/>
        <v>0</v>
      </c>
      <c r="AH319" s="520">
        <f t="shared" ref="AH319:AH328" si="933">ROUND($F319*AF319,2)</f>
        <v>0</v>
      </c>
      <c r="AI319" s="137"/>
      <c r="AJ319" s="519">
        <f t="shared" si="910"/>
        <v>0</v>
      </c>
      <c r="AK319" s="520">
        <f t="shared" ref="AK319:AK328" si="934">ROUND($F319*AI319,2)</f>
        <v>0</v>
      </c>
      <c r="AL319" s="137"/>
      <c r="AM319" s="519">
        <f t="shared" si="911"/>
        <v>0</v>
      </c>
      <c r="AN319" s="520">
        <f t="shared" ref="AN319:AN328" si="935">ROUND($F319*AL319,2)</f>
        <v>0</v>
      </c>
      <c r="AO319" s="137">
        <f t="shared" ref="AO319:AO328" si="936">$E319</f>
        <v>7.5</v>
      </c>
      <c r="AP319" s="519">
        <f t="shared" si="912"/>
        <v>1</v>
      </c>
      <c r="AQ319" s="520">
        <f t="shared" ref="AQ319:AQ328" si="937">ROUND($F319*AO319,2)</f>
        <v>655.28</v>
      </c>
      <c r="AR319" s="137"/>
      <c r="AS319" s="519">
        <f t="shared" si="913"/>
        <v>0</v>
      </c>
      <c r="AT319" s="520">
        <f t="shared" ref="AT319:AT328" si="938">ROUND($F319*AR319,2)</f>
        <v>0</v>
      </c>
      <c r="AU319" s="137"/>
      <c r="AV319" s="519">
        <f t="shared" si="914"/>
        <v>0</v>
      </c>
      <c r="AW319" s="520">
        <f t="shared" ref="AW319:AW328" si="939">ROUND($F319*AU319,2)</f>
        <v>0</v>
      </c>
      <c r="AX319" s="137"/>
      <c r="AY319" s="519">
        <f t="shared" si="915"/>
        <v>0</v>
      </c>
      <c r="AZ319" s="520">
        <f t="shared" ref="AZ319:AZ328" si="940">ROUND($F319*AX319,2)</f>
        <v>0</v>
      </c>
      <c r="BA319" s="137"/>
      <c r="BB319" s="519">
        <f t="shared" si="916"/>
        <v>0</v>
      </c>
      <c r="BC319" s="520">
        <f t="shared" ref="BC319:BC328" si="941">ROUND($F319*BA319,2)</f>
        <v>0</v>
      </c>
      <c r="BD319" s="137"/>
      <c r="BE319" s="519">
        <f t="shared" si="917"/>
        <v>0</v>
      </c>
      <c r="BF319" s="520">
        <f t="shared" ref="BF319:BF328" si="942">ROUND($F319*BD319,2)</f>
        <v>0</v>
      </c>
      <c r="BG319" s="137"/>
      <c r="BH319" s="519">
        <f t="shared" si="918"/>
        <v>0</v>
      </c>
      <c r="BI319" s="520">
        <f t="shared" ref="BI319:BI328" si="943">ROUND($F319*BG319,2)</f>
        <v>0</v>
      </c>
      <c r="BJ319" s="137"/>
      <c r="BK319" s="519">
        <f t="shared" si="919"/>
        <v>0</v>
      </c>
      <c r="BL319" s="520">
        <f t="shared" ref="BL319:BL328" si="944">ROUND($F319*BJ319,2)</f>
        <v>0</v>
      </c>
      <c r="BM319" s="137"/>
      <c r="BN319" s="519">
        <f t="shared" si="920"/>
        <v>0</v>
      </c>
      <c r="BO319" s="520">
        <f t="shared" ref="BO319:BO328" si="945">ROUND($F319*BM319,2)</f>
        <v>0</v>
      </c>
      <c r="BP319" s="490">
        <f t="shared" si="921"/>
        <v>1</v>
      </c>
      <c r="BQ319" s="534">
        <f t="shared" si="922"/>
        <v>655.28</v>
      </c>
      <c r="BR319" s="542">
        <f t="shared" si="923"/>
        <v>0</v>
      </c>
      <c r="BT319" s="5"/>
    </row>
    <row r="320" spans="1:74" s="3" customFormat="1" ht="38.25" hidden="1" outlineLevel="2" x14ac:dyDescent="0.25">
      <c r="A320" s="74" t="s">
        <v>1177</v>
      </c>
      <c r="B320" s="32" t="s">
        <v>210</v>
      </c>
      <c r="C320" s="22" t="s">
        <v>211</v>
      </c>
      <c r="D320" s="32" t="s">
        <v>5</v>
      </c>
      <c r="E320" s="12">
        <v>0.9</v>
      </c>
      <c r="F320" s="459">
        <v>307.98</v>
      </c>
      <c r="G320" s="544">
        <f t="shared" si="924"/>
        <v>277.18</v>
      </c>
      <c r="H320" s="137"/>
      <c r="I320" s="519">
        <f t="shared" si="901"/>
        <v>0</v>
      </c>
      <c r="J320" s="520">
        <f t="shared" si="925"/>
        <v>0</v>
      </c>
      <c r="K320" s="137"/>
      <c r="L320" s="519">
        <f t="shared" si="902"/>
        <v>0</v>
      </c>
      <c r="M320" s="520">
        <f t="shared" si="926"/>
        <v>0</v>
      </c>
      <c r="N320" s="199"/>
      <c r="O320" s="519">
        <f t="shared" si="903"/>
        <v>0</v>
      </c>
      <c r="P320" s="520">
        <f t="shared" si="927"/>
        <v>0</v>
      </c>
      <c r="Q320" s="137"/>
      <c r="R320" s="519">
        <f t="shared" si="904"/>
        <v>0</v>
      </c>
      <c r="S320" s="520">
        <f t="shared" si="928"/>
        <v>0</v>
      </c>
      <c r="T320" s="137"/>
      <c r="U320" s="519">
        <f t="shared" si="905"/>
        <v>0</v>
      </c>
      <c r="V320" s="520">
        <f t="shared" si="929"/>
        <v>0</v>
      </c>
      <c r="W320" s="137"/>
      <c r="X320" s="519">
        <f t="shared" si="906"/>
        <v>0</v>
      </c>
      <c r="Y320" s="520">
        <f t="shared" si="930"/>
        <v>0</v>
      </c>
      <c r="Z320" s="137"/>
      <c r="AA320" s="519">
        <f t="shared" si="907"/>
        <v>0</v>
      </c>
      <c r="AB320" s="520">
        <f t="shared" si="931"/>
        <v>0</v>
      </c>
      <c r="AC320" s="137"/>
      <c r="AD320" s="519">
        <f t="shared" si="908"/>
        <v>0</v>
      </c>
      <c r="AE320" s="520">
        <f t="shared" si="932"/>
        <v>0</v>
      </c>
      <c r="AF320" s="137"/>
      <c r="AG320" s="519">
        <f t="shared" si="909"/>
        <v>0</v>
      </c>
      <c r="AH320" s="520">
        <f t="shared" si="933"/>
        <v>0</v>
      </c>
      <c r="AI320" s="137"/>
      <c r="AJ320" s="519">
        <f t="shared" si="910"/>
        <v>0</v>
      </c>
      <c r="AK320" s="520">
        <f t="shared" si="934"/>
        <v>0</v>
      </c>
      <c r="AL320" s="137"/>
      <c r="AM320" s="519">
        <f t="shared" si="911"/>
        <v>0</v>
      </c>
      <c r="AN320" s="520">
        <f t="shared" si="935"/>
        <v>0</v>
      </c>
      <c r="AO320" s="137">
        <f t="shared" si="936"/>
        <v>0.9</v>
      </c>
      <c r="AP320" s="519">
        <f t="shared" si="912"/>
        <v>1</v>
      </c>
      <c r="AQ320" s="520">
        <f t="shared" si="937"/>
        <v>277.18</v>
      </c>
      <c r="AR320" s="137"/>
      <c r="AS320" s="519">
        <f t="shared" si="913"/>
        <v>0</v>
      </c>
      <c r="AT320" s="520">
        <f t="shared" si="938"/>
        <v>0</v>
      </c>
      <c r="AU320" s="137"/>
      <c r="AV320" s="519">
        <f t="shared" si="914"/>
        <v>0</v>
      </c>
      <c r="AW320" s="520">
        <f t="shared" si="939"/>
        <v>0</v>
      </c>
      <c r="AX320" s="137"/>
      <c r="AY320" s="519">
        <f t="shared" si="915"/>
        <v>0</v>
      </c>
      <c r="AZ320" s="520">
        <f t="shared" si="940"/>
        <v>0</v>
      </c>
      <c r="BA320" s="137"/>
      <c r="BB320" s="519">
        <f t="shared" si="916"/>
        <v>0</v>
      </c>
      <c r="BC320" s="520">
        <f t="shared" si="941"/>
        <v>0</v>
      </c>
      <c r="BD320" s="137"/>
      <c r="BE320" s="519">
        <f t="shared" si="917"/>
        <v>0</v>
      </c>
      <c r="BF320" s="520">
        <f t="shared" si="942"/>
        <v>0</v>
      </c>
      <c r="BG320" s="137"/>
      <c r="BH320" s="519">
        <f t="shared" si="918"/>
        <v>0</v>
      </c>
      <c r="BI320" s="520">
        <f t="shared" si="943"/>
        <v>0</v>
      </c>
      <c r="BJ320" s="137"/>
      <c r="BK320" s="519">
        <f t="shared" si="919"/>
        <v>0</v>
      </c>
      <c r="BL320" s="520">
        <f t="shared" si="944"/>
        <v>0</v>
      </c>
      <c r="BM320" s="137"/>
      <c r="BN320" s="519">
        <f t="shared" si="920"/>
        <v>0</v>
      </c>
      <c r="BO320" s="520">
        <f t="shared" si="945"/>
        <v>0</v>
      </c>
      <c r="BP320" s="490">
        <f t="shared" si="921"/>
        <v>1</v>
      </c>
      <c r="BQ320" s="534">
        <f t="shared" si="922"/>
        <v>277.18</v>
      </c>
      <c r="BR320" s="542">
        <f t="shared" si="923"/>
        <v>0</v>
      </c>
      <c r="BT320" s="5"/>
    </row>
    <row r="321" spans="1:74" s="3" customFormat="1" ht="25.5" hidden="1" outlineLevel="2" x14ac:dyDescent="0.25">
      <c r="A321" s="74" t="s">
        <v>1178</v>
      </c>
      <c r="B321" s="32" t="s">
        <v>208</v>
      </c>
      <c r="C321" s="22" t="s">
        <v>209</v>
      </c>
      <c r="D321" s="32" t="s">
        <v>5</v>
      </c>
      <c r="E321" s="12">
        <v>6.05</v>
      </c>
      <c r="F321" s="459">
        <v>485.34</v>
      </c>
      <c r="G321" s="544">
        <f t="shared" si="924"/>
        <v>2936.31</v>
      </c>
      <c r="H321" s="137"/>
      <c r="I321" s="519">
        <f t="shared" si="901"/>
        <v>0</v>
      </c>
      <c r="J321" s="520">
        <f t="shared" si="925"/>
        <v>0</v>
      </c>
      <c r="K321" s="137"/>
      <c r="L321" s="519">
        <f t="shared" si="902"/>
        <v>0</v>
      </c>
      <c r="M321" s="520">
        <f t="shared" si="926"/>
        <v>0</v>
      </c>
      <c r="N321" s="199"/>
      <c r="O321" s="519">
        <f t="shared" si="903"/>
        <v>0</v>
      </c>
      <c r="P321" s="520">
        <f t="shared" si="927"/>
        <v>0</v>
      </c>
      <c r="Q321" s="137"/>
      <c r="R321" s="519">
        <f t="shared" si="904"/>
        <v>0</v>
      </c>
      <c r="S321" s="520">
        <f t="shared" si="928"/>
        <v>0</v>
      </c>
      <c r="T321" s="137"/>
      <c r="U321" s="519">
        <f t="shared" si="905"/>
        <v>0</v>
      </c>
      <c r="V321" s="520">
        <f t="shared" si="929"/>
        <v>0</v>
      </c>
      <c r="W321" s="137"/>
      <c r="X321" s="519">
        <f t="shared" si="906"/>
        <v>0</v>
      </c>
      <c r="Y321" s="520">
        <f t="shared" si="930"/>
        <v>0</v>
      </c>
      <c r="Z321" s="137"/>
      <c r="AA321" s="519">
        <f t="shared" si="907"/>
        <v>0</v>
      </c>
      <c r="AB321" s="520">
        <f t="shared" si="931"/>
        <v>0</v>
      </c>
      <c r="AC321" s="137"/>
      <c r="AD321" s="519">
        <f t="shared" si="908"/>
        <v>0</v>
      </c>
      <c r="AE321" s="520">
        <f t="shared" si="932"/>
        <v>0</v>
      </c>
      <c r="AF321" s="137"/>
      <c r="AG321" s="519">
        <f t="shared" si="909"/>
        <v>0</v>
      </c>
      <c r="AH321" s="520">
        <f t="shared" si="933"/>
        <v>0</v>
      </c>
      <c r="AI321" s="137"/>
      <c r="AJ321" s="519">
        <f t="shared" si="910"/>
        <v>0</v>
      </c>
      <c r="AK321" s="520">
        <f t="shared" si="934"/>
        <v>0</v>
      </c>
      <c r="AL321" s="137"/>
      <c r="AM321" s="519">
        <f t="shared" si="911"/>
        <v>0</v>
      </c>
      <c r="AN321" s="520">
        <f t="shared" si="935"/>
        <v>0</v>
      </c>
      <c r="AO321" s="137">
        <f t="shared" si="936"/>
        <v>6.05</v>
      </c>
      <c r="AP321" s="519">
        <f t="shared" si="912"/>
        <v>1</v>
      </c>
      <c r="AQ321" s="520">
        <f t="shared" si="937"/>
        <v>2936.31</v>
      </c>
      <c r="AR321" s="137"/>
      <c r="AS321" s="519">
        <f t="shared" si="913"/>
        <v>0</v>
      </c>
      <c r="AT321" s="520">
        <f t="shared" si="938"/>
        <v>0</v>
      </c>
      <c r="AU321" s="137"/>
      <c r="AV321" s="519">
        <f t="shared" si="914"/>
        <v>0</v>
      </c>
      <c r="AW321" s="520">
        <f t="shared" si="939"/>
        <v>0</v>
      </c>
      <c r="AX321" s="137"/>
      <c r="AY321" s="519">
        <f t="shared" si="915"/>
        <v>0</v>
      </c>
      <c r="AZ321" s="520">
        <f t="shared" si="940"/>
        <v>0</v>
      </c>
      <c r="BA321" s="137"/>
      <c r="BB321" s="519">
        <f t="shared" si="916"/>
        <v>0</v>
      </c>
      <c r="BC321" s="520">
        <f t="shared" si="941"/>
        <v>0</v>
      </c>
      <c r="BD321" s="137"/>
      <c r="BE321" s="519">
        <f t="shared" si="917"/>
        <v>0</v>
      </c>
      <c r="BF321" s="520">
        <f t="shared" si="942"/>
        <v>0</v>
      </c>
      <c r="BG321" s="137"/>
      <c r="BH321" s="519">
        <f t="shared" si="918"/>
        <v>0</v>
      </c>
      <c r="BI321" s="520">
        <f t="shared" si="943"/>
        <v>0</v>
      </c>
      <c r="BJ321" s="137"/>
      <c r="BK321" s="519">
        <f t="shared" si="919"/>
        <v>0</v>
      </c>
      <c r="BL321" s="520">
        <f t="shared" si="944"/>
        <v>0</v>
      </c>
      <c r="BM321" s="137"/>
      <c r="BN321" s="519">
        <f t="shared" si="920"/>
        <v>0</v>
      </c>
      <c r="BO321" s="520">
        <f t="shared" si="945"/>
        <v>0</v>
      </c>
      <c r="BP321" s="490">
        <f t="shared" si="921"/>
        <v>1</v>
      </c>
      <c r="BQ321" s="534">
        <f t="shared" si="922"/>
        <v>2936.31</v>
      </c>
      <c r="BR321" s="542">
        <f t="shared" si="923"/>
        <v>0</v>
      </c>
      <c r="BT321" s="5"/>
    </row>
    <row r="322" spans="1:74" s="3" customFormat="1" ht="25.5" hidden="1" outlineLevel="2" x14ac:dyDescent="0.25">
      <c r="A322" s="74" t="s">
        <v>1179</v>
      </c>
      <c r="B322" s="32" t="s">
        <v>300</v>
      </c>
      <c r="C322" s="22" t="s">
        <v>777</v>
      </c>
      <c r="D322" s="32" t="s">
        <v>24</v>
      </c>
      <c r="E322" s="12">
        <v>2</v>
      </c>
      <c r="F322" s="459">
        <v>243.51</v>
      </c>
      <c r="G322" s="544">
        <f t="shared" si="924"/>
        <v>487.02</v>
      </c>
      <c r="H322" s="137"/>
      <c r="I322" s="519">
        <f t="shared" si="901"/>
        <v>0</v>
      </c>
      <c r="J322" s="520">
        <f t="shared" si="925"/>
        <v>0</v>
      </c>
      <c r="K322" s="137"/>
      <c r="L322" s="519">
        <f t="shared" si="902"/>
        <v>0</v>
      </c>
      <c r="M322" s="520">
        <f t="shared" si="926"/>
        <v>0</v>
      </c>
      <c r="N322" s="199"/>
      <c r="O322" s="519">
        <f t="shared" si="903"/>
        <v>0</v>
      </c>
      <c r="P322" s="520">
        <f t="shared" si="927"/>
        <v>0</v>
      </c>
      <c r="Q322" s="137"/>
      <c r="R322" s="519">
        <f t="shared" si="904"/>
        <v>0</v>
      </c>
      <c r="S322" s="520">
        <f t="shared" si="928"/>
        <v>0</v>
      </c>
      <c r="T322" s="137"/>
      <c r="U322" s="519">
        <f t="shared" si="905"/>
        <v>0</v>
      </c>
      <c r="V322" s="520">
        <f t="shared" si="929"/>
        <v>0</v>
      </c>
      <c r="W322" s="137"/>
      <c r="X322" s="519">
        <f t="shared" si="906"/>
        <v>0</v>
      </c>
      <c r="Y322" s="520">
        <f t="shared" si="930"/>
        <v>0</v>
      </c>
      <c r="Z322" s="137"/>
      <c r="AA322" s="519">
        <f t="shared" si="907"/>
        <v>0</v>
      </c>
      <c r="AB322" s="520">
        <f t="shared" si="931"/>
        <v>0</v>
      </c>
      <c r="AC322" s="137"/>
      <c r="AD322" s="519">
        <f t="shared" si="908"/>
        <v>0</v>
      </c>
      <c r="AE322" s="520">
        <f t="shared" si="932"/>
        <v>0</v>
      </c>
      <c r="AF322" s="137"/>
      <c r="AG322" s="519">
        <f t="shared" si="909"/>
        <v>0</v>
      </c>
      <c r="AH322" s="520">
        <f t="shared" si="933"/>
        <v>0</v>
      </c>
      <c r="AI322" s="137"/>
      <c r="AJ322" s="519">
        <f t="shared" si="910"/>
        <v>0</v>
      </c>
      <c r="AK322" s="520">
        <f t="shared" si="934"/>
        <v>0</v>
      </c>
      <c r="AL322" s="137"/>
      <c r="AM322" s="519">
        <f t="shared" si="911"/>
        <v>0</v>
      </c>
      <c r="AN322" s="520">
        <f t="shared" si="935"/>
        <v>0</v>
      </c>
      <c r="AO322" s="137">
        <f t="shared" si="936"/>
        <v>2</v>
      </c>
      <c r="AP322" s="519">
        <f t="shared" si="912"/>
        <v>1</v>
      </c>
      <c r="AQ322" s="520">
        <f t="shared" si="937"/>
        <v>487.02</v>
      </c>
      <c r="AR322" s="137"/>
      <c r="AS322" s="519">
        <f t="shared" si="913"/>
        <v>0</v>
      </c>
      <c r="AT322" s="520">
        <f t="shared" si="938"/>
        <v>0</v>
      </c>
      <c r="AU322" s="137"/>
      <c r="AV322" s="519">
        <f t="shared" si="914"/>
        <v>0</v>
      </c>
      <c r="AW322" s="520">
        <f t="shared" si="939"/>
        <v>0</v>
      </c>
      <c r="AX322" s="137"/>
      <c r="AY322" s="519">
        <f t="shared" si="915"/>
        <v>0</v>
      </c>
      <c r="AZ322" s="520">
        <f t="shared" si="940"/>
        <v>0</v>
      </c>
      <c r="BA322" s="137"/>
      <c r="BB322" s="519">
        <f t="shared" si="916"/>
        <v>0</v>
      </c>
      <c r="BC322" s="520">
        <f t="shared" si="941"/>
        <v>0</v>
      </c>
      <c r="BD322" s="137"/>
      <c r="BE322" s="519">
        <f t="shared" si="917"/>
        <v>0</v>
      </c>
      <c r="BF322" s="520">
        <f t="shared" si="942"/>
        <v>0</v>
      </c>
      <c r="BG322" s="137"/>
      <c r="BH322" s="519">
        <f t="shared" si="918"/>
        <v>0</v>
      </c>
      <c r="BI322" s="520">
        <f t="shared" si="943"/>
        <v>0</v>
      </c>
      <c r="BJ322" s="137"/>
      <c r="BK322" s="519">
        <f t="shared" si="919"/>
        <v>0</v>
      </c>
      <c r="BL322" s="520">
        <f t="shared" si="944"/>
        <v>0</v>
      </c>
      <c r="BM322" s="137"/>
      <c r="BN322" s="519">
        <f t="shared" si="920"/>
        <v>0</v>
      </c>
      <c r="BO322" s="520">
        <f t="shared" si="945"/>
        <v>0</v>
      </c>
      <c r="BP322" s="490">
        <f t="shared" si="921"/>
        <v>1</v>
      </c>
      <c r="BQ322" s="534">
        <f t="shared" si="922"/>
        <v>487.02</v>
      </c>
      <c r="BR322" s="542">
        <f t="shared" si="923"/>
        <v>0</v>
      </c>
      <c r="BT322" s="5"/>
    </row>
    <row r="323" spans="1:74" ht="25.5" hidden="1" outlineLevel="2" x14ac:dyDescent="0.25">
      <c r="A323" s="74" t="s">
        <v>1180</v>
      </c>
      <c r="B323" s="32" t="s">
        <v>299</v>
      </c>
      <c r="C323" s="22" t="s">
        <v>778</v>
      </c>
      <c r="D323" s="32" t="s">
        <v>24</v>
      </c>
      <c r="E323" s="12">
        <v>1</v>
      </c>
      <c r="F323" s="459">
        <v>500.85</v>
      </c>
      <c r="G323" s="544">
        <f t="shared" si="924"/>
        <v>500.85</v>
      </c>
      <c r="H323" s="137"/>
      <c r="I323" s="519">
        <f t="shared" si="901"/>
        <v>0</v>
      </c>
      <c r="J323" s="520">
        <f t="shared" si="925"/>
        <v>0</v>
      </c>
      <c r="K323" s="137"/>
      <c r="L323" s="519">
        <f t="shared" si="902"/>
        <v>0</v>
      </c>
      <c r="M323" s="520">
        <f t="shared" si="926"/>
        <v>0</v>
      </c>
      <c r="N323" s="199"/>
      <c r="O323" s="519">
        <f t="shared" si="903"/>
        <v>0</v>
      </c>
      <c r="P323" s="520">
        <f t="shared" si="927"/>
        <v>0</v>
      </c>
      <c r="Q323" s="137"/>
      <c r="R323" s="519">
        <f t="shared" si="904"/>
        <v>0</v>
      </c>
      <c r="S323" s="520">
        <f t="shared" si="928"/>
        <v>0</v>
      </c>
      <c r="T323" s="137"/>
      <c r="U323" s="519">
        <f t="shared" si="905"/>
        <v>0</v>
      </c>
      <c r="V323" s="520">
        <f t="shared" si="929"/>
        <v>0</v>
      </c>
      <c r="W323" s="137"/>
      <c r="X323" s="519">
        <f t="shared" si="906"/>
        <v>0</v>
      </c>
      <c r="Y323" s="520">
        <f t="shared" si="930"/>
        <v>0</v>
      </c>
      <c r="Z323" s="137"/>
      <c r="AA323" s="519">
        <f t="shared" si="907"/>
        <v>0</v>
      </c>
      <c r="AB323" s="520">
        <f t="shared" si="931"/>
        <v>0</v>
      </c>
      <c r="AC323" s="137"/>
      <c r="AD323" s="519">
        <f t="shared" si="908"/>
        <v>0</v>
      </c>
      <c r="AE323" s="520">
        <f t="shared" si="932"/>
        <v>0</v>
      </c>
      <c r="AF323" s="137"/>
      <c r="AG323" s="519">
        <f t="shared" si="909"/>
        <v>0</v>
      </c>
      <c r="AH323" s="520">
        <f t="shared" si="933"/>
        <v>0</v>
      </c>
      <c r="AI323" s="137"/>
      <c r="AJ323" s="519">
        <f t="shared" si="910"/>
        <v>0</v>
      </c>
      <c r="AK323" s="520">
        <f t="shared" si="934"/>
        <v>0</v>
      </c>
      <c r="AL323" s="137"/>
      <c r="AM323" s="519">
        <f t="shared" si="911"/>
        <v>0</v>
      </c>
      <c r="AN323" s="520">
        <f t="shared" si="935"/>
        <v>0</v>
      </c>
      <c r="AO323" s="137">
        <f t="shared" si="936"/>
        <v>1</v>
      </c>
      <c r="AP323" s="519">
        <f t="shared" si="912"/>
        <v>1</v>
      </c>
      <c r="AQ323" s="520">
        <f t="shared" si="937"/>
        <v>500.85</v>
      </c>
      <c r="AR323" s="137"/>
      <c r="AS323" s="519">
        <f t="shared" si="913"/>
        <v>0</v>
      </c>
      <c r="AT323" s="520">
        <f t="shared" si="938"/>
        <v>0</v>
      </c>
      <c r="AU323" s="137"/>
      <c r="AV323" s="519">
        <f t="shared" si="914"/>
        <v>0</v>
      </c>
      <c r="AW323" s="520">
        <f t="shared" si="939"/>
        <v>0</v>
      </c>
      <c r="AX323" s="137"/>
      <c r="AY323" s="519">
        <f t="shared" si="915"/>
        <v>0</v>
      </c>
      <c r="AZ323" s="520">
        <f t="shared" si="940"/>
        <v>0</v>
      </c>
      <c r="BA323" s="137"/>
      <c r="BB323" s="519">
        <f t="shared" si="916"/>
        <v>0</v>
      </c>
      <c r="BC323" s="520">
        <f t="shared" si="941"/>
        <v>0</v>
      </c>
      <c r="BD323" s="137"/>
      <c r="BE323" s="519">
        <f t="shared" si="917"/>
        <v>0</v>
      </c>
      <c r="BF323" s="520">
        <f t="shared" si="942"/>
        <v>0</v>
      </c>
      <c r="BG323" s="137"/>
      <c r="BH323" s="519">
        <f t="shared" si="918"/>
        <v>0</v>
      </c>
      <c r="BI323" s="520">
        <f t="shared" si="943"/>
        <v>0</v>
      </c>
      <c r="BJ323" s="137"/>
      <c r="BK323" s="519">
        <f t="shared" si="919"/>
        <v>0</v>
      </c>
      <c r="BL323" s="520">
        <f t="shared" si="944"/>
        <v>0</v>
      </c>
      <c r="BM323" s="137"/>
      <c r="BN323" s="519">
        <f t="shared" si="920"/>
        <v>0</v>
      </c>
      <c r="BO323" s="520">
        <f t="shared" si="945"/>
        <v>0</v>
      </c>
      <c r="BP323" s="490">
        <f t="shared" si="921"/>
        <v>1</v>
      </c>
      <c r="BQ323" s="534">
        <f t="shared" si="922"/>
        <v>500.85</v>
      </c>
      <c r="BR323" s="542">
        <f t="shared" si="923"/>
        <v>0</v>
      </c>
      <c r="BT323" s="5"/>
      <c r="BU323" s="5"/>
      <c r="BV323" s="5"/>
    </row>
    <row r="324" spans="1:74" ht="25.5" hidden="1" outlineLevel="2" x14ac:dyDescent="0.25">
      <c r="A324" s="74" t="s">
        <v>1181</v>
      </c>
      <c r="B324" s="32" t="s">
        <v>181</v>
      </c>
      <c r="C324" s="22" t="s">
        <v>779</v>
      </c>
      <c r="D324" s="32" t="s">
        <v>24</v>
      </c>
      <c r="E324" s="12">
        <v>3</v>
      </c>
      <c r="F324" s="459">
        <v>584.04</v>
      </c>
      <c r="G324" s="544">
        <f t="shared" si="924"/>
        <v>1752.12</v>
      </c>
      <c r="H324" s="137"/>
      <c r="I324" s="519">
        <f t="shared" si="901"/>
        <v>0</v>
      </c>
      <c r="J324" s="520">
        <f t="shared" si="925"/>
        <v>0</v>
      </c>
      <c r="K324" s="137"/>
      <c r="L324" s="519">
        <f t="shared" si="902"/>
        <v>0</v>
      </c>
      <c r="M324" s="520">
        <f t="shared" si="926"/>
        <v>0</v>
      </c>
      <c r="N324" s="199"/>
      <c r="O324" s="519">
        <f t="shared" si="903"/>
        <v>0</v>
      </c>
      <c r="P324" s="520">
        <f t="shared" si="927"/>
        <v>0</v>
      </c>
      <c r="Q324" s="137"/>
      <c r="R324" s="519">
        <f t="shared" si="904"/>
        <v>0</v>
      </c>
      <c r="S324" s="520">
        <f t="shared" si="928"/>
        <v>0</v>
      </c>
      <c r="T324" s="137"/>
      <c r="U324" s="519">
        <f t="shared" si="905"/>
        <v>0</v>
      </c>
      <c r="V324" s="520">
        <f t="shared" si="929"/>
        <v>0</v>
      </c>
      <c r="W324" s="137"/>
      <c r="X324" s="519">
        <f t="shared" si="906"/>
        <v>0</v>
      </c>
      <c r="Y324" s="520">
        <f t="shared" si="930"/>
        <v>0</v>
      </c>
      <c r="Z324" s="137"/>
      <c r="AA324" s="519">
        <f t="shared" si="907"/>
        <v>0</v>
      </c>
      <c r="AB324" s="520">
        <f t="shared" si="931"/>
        <v>0</v>
      </c>
      <c r="AC324" s="137"/>
      <c r="AD324" s="519">
        <f t="shared" si="908"/>
        <v>0</v>
      </c>
      <c r="AE324" s="520">
        <f t="shared" si="932"/>
        <v>0</v>
      </c>
      <c r="AF324" s="137"/>
      <c r="AG324" s="519">
        <f t="shared" si="909"/>
        <v>0</v>
      </c>
      <c r="AH324" s="520">
        <f t="shared" si="933"/>
        <v>0</v>
      </c>
      <c r="AI324" s="137"/>
      <c r="AJ324" s="519">
        <f t="shared" si="910"/>
        <v>0</v>
      </c>
      <c r="AK324" s="520">
        <f t="shared" si="934"/>
        <v>0</v>
      </c>
      <c r="AL324" s="137"/>
      <c r="AM324" s="519">
        <f t="shared" si="911"/>
        <v>0</v>
      </c>
      <c r="AN324" s="520">
        <f t="shared" si="935"/>
        <v>0</v>
      </c>
      <c r="AO324" s="137">
        <f t="shared" si="936"/>
        <v>3</v>
      </c>
      <c r="AP324" s="519">
        <f t="shared" si="912"/>
        <v>1</v>
      </c>
      <c r="AQ324" s="520">
        <f t="shared" si="937"/>
        <v>1752.12</v>
      </c>
      <c r="AR324" s="137"/>
      <c r="AS324" s="519">
        <f t="shared" si="913"/>
        <v>0</v>
      </c>
      <c r="AT324" s="520">
        <f t="shared" si="938"/>
        <v>0</v>
      </c>
      <c r="AU324" s="137"/>
      <c r="AV324" s="519">
        <f t="shared" si="914"/>
        <v>0</v>
      </c>
      <c r="AW324" s="520">
        <f t="shared" si="939"/>
        <v>0</v>
      </c>
      <c r="AX324" s="137"/>
      <c r="AY324" s="519">
        <f t="shared" si="915"/>
        <v>0</v>
      </c>
      <c r="AZ324" s="520">
        <f t="shared" si="940"/>
        <v>0</v>
      </c>
      <c r="BA324" s="137"/>
      <c r="BB324" s="519">
        <f t="shared" si="916"/>
        <v>0</v>
      </c>
      <c r="BC324" s="520">
        <f t="shared" si="941"/>
        <v>0</v>
      </c>
      <c r="BD324" s="137"/>
      <c r="BE324" s="519">
        <f t="shared" si="917"/>
        <v>0</v>
      </c>
      <c r="BF324" s="520">
        <f t="shared" si="942"/>
        <v>0</v>
      </c>
      <c r="BG324" s="137"/>
      <c r="BH324" s="519">
        <f t="shared" si="918"/>
        <v>0</v>
      </c>
      <c r="BI324" s="520">
        <f t="shared" si="943"/>
        <v>0</v>
      </c>
      <c r="BJ324" s="137"/>
      <c r="BK324" s="519">
        <f t="shared" si="919"/>
        <v>0</v>
      </c>
      <c r="BL324" s="520">
        <f t="shared" si="944"/>
        <v>0</v>
      </c>
      <c r="BM324" s="137"/>
      <c r="BN324" s="519">
        <f t="shared" si="920"/>
        <v>0</v>
      </c>
      <c r="BO324" s="520">
        <f t="shared" si="945"/>
        <v>0</v>
      </c>
      <c r="BP324" s="490">
        <f t="shared" si="921"/>
        <v>1</v>
      </c>
      <c r="BQ324" s="534">
        <f t="shared" si="922"/>
        <v>1752.12</v>
      </c>
      <c r="BR324" s="542">
        <f t="shared" si="923"/>
        <v>0</v>
      </c>
      <c r="BT324" s="5"/>
      <c r="BU324" s="5"/>
      <c r="BV324" s="5"/>
    </row>
    <row r="325" spans="1:74" ht="38.25" hidden="1" outlineLevel="2" x14ac:dyDescent="0.25">
      <c r="A325" s="74" t="s">
        <v>1182</v>
      </c>
      <c r="B325" s="16" t="s">
        <v>341</v>
      </c>
      <c r="C325" s="36" t="s">
        <v>342</v>
      </c>
      <c r="D325" s="13" t="s">
        <v>5</v>
      </c>
      <c r="E325" s="12">
        <v>2.15</v>
      </c>
      <c r="F325" s="138">
        <v>193.01</v>
      </c>
      <c r="G325" s="544">
        <f t="shared" si="924"/>
        <v>414.97</v>
      </c>
      <c r="H325" s="137"/>
      <c r="I325" s="519">
        <f t="shared" si="901"/>
        <v>0</v>
      </c>
      <c r="J325" s="520">
        <f t="shared" si="925"/>
        <v>0</v>
      </c>
      <c r="K325" s="137"/>
      <c r="L325" s="519">
        <f t="shared" si="902"/>
        <v>0</v>
      </c>
      <c r="M325" s="520">
        <f t="shared" si="926"/>
        <v>0</v>
      </c>
      <c r="N325" s="199"/>
      <c r="O325" s="519">
        <f t="shared" si="903"/>
        <v>0</v>
      </c>
      <c r="P325" s="520">
        <f t="shared" si="927"/>
        <v>0</v>
      </c>
      <c r="Q325" s="137"/>
      <c r="R325" s="519">
        <f t="shared" si="904"/>
        <v>0</v>
      </c>
      <c r="S325" s="520">
        <f t="shared" si="928"/>
        <v>0</v>
      </c>
      <c r="T325" s="137"/>
      <c r="U325" s="519">
        <f t="shared" si="905"/>
        <v>0</v>
      </c>
      <c r="V325" s="520">
        <f t="shared" si="929"/>
        <v>0</v>
      </c>
      <c r="W325" s="137"/>
      <c r="X325" s="519">
        <f t="shared" si="906"/>
        <v>0</v>
      </c>
      <c r="Y325" s="520">
        <f t="shared" si="930"/>
        <v>0</v>
      </c>
      <c r="Z325" s="137"/>
      <c r="AA325" s="519">
        <f t="shared" si="907"/>
        <v>0</v>
      </c>
      <c r="AB325" s="520">
        <f t="shared" si="931"/>
        <v>0</v>
      </c>
      <c r="AC325" s="137"/>
      <c r="AD325" s="519">
        <f t="shared" si="908"/>
        <v>0</v>
      </c>
      <c r="AE325" s="520">
        <f t="shared" si="932"/>
        <v>0</v>
      </c>
      <c r="AF325" s="137"/>
      <c r="AG325" s="519">
        <f t="shared" si="909"/>
        <v>0</v>
      </c>
      <c r="AH325" s="520">
        <f t="shared" si="933"/>
        <v>0</v>
      </c>
      <c r="AI325" s="137"/>
      <c r="AJ325" s="519">
        <f t="shared" si="910"/>
        <v>0</v>
      </c>
      <c r="AK325" s="520">
        <f t="shared" si="934"/>
        <v>0</v>
      </c>
      <c r="AL325" s="137"/>
      <c r="AM325" s="519">
        <f t="shared" si="911"/>
        <v>0</v>
      </c>
      <c r="AN325" s="520">
        <f t="shared" si="935"/>
        <v>0</v>
      </c>
      <c r="AO325" s="137">
        <f t="shared" si="936"/>
        <v>2.15</v>
      </c>
      <c r="AP325" s="519">
        <f t="shared" si="912"/>
        <v>1</v>
      </c>
      <c r="AQ325" s="520">
        <f t="shared" si="937"/>
        <v>414.97</v>
      </c>
      <c r="AR325" s="137"/>
      <c r="AS325" s="519">
        <f t="shared" si="913"/>
        <v>0</v>
      </c>
      <c r="AT325" s="520">
        <f t="shared" si="938"/>
        <v>0</v>
      </c>
      <c r="AU325" s="137"/>
      <c r="AV325" s="519">
        <f t="shared" si="914"/>
        <v>0</v>
      </c>
      <c r="AW325" s="520">
        <f t="shared" si="939"/>
        <v>0</v>
      </c>
      <c r="AX325" s="137"/>
      <c r="AY325" s="519">
        <f t="shared" si="915"/>
        <v>0</v>
      </c>
      <c r="AZ325" s="520">
        <f t="shared" si="940"/>
        <v>0</v>
      </c>
      <c r="BA325" s="137"/>
      <c r="BB325" s="519">
        <f t="shared" si="916"/>
        <v>0</v>
      </c>
      <c r="BC325" s="520">
        <f t="shared" si="941"/>
        <v>0</v>
      </c>
      <c r="BD325" s="137"/>
      <c r="BE325" s="519">
        <f t="shared" si="917"/>
        <v>0</v>
      </c>
      <c r="BF325" s="520">
        <f t="shared" si="942"/>
        <v>0</v>
      </c>
      <c r="BG325" s="137"/>
      <c r="BH325" s="519">
        <f t="shared" si="918"/>
        <v>0</v>
      </c>
      <c r="BI325" s="520">
        <f t="shared" si="943"/>
        <v>0</v>
      </c>
      <c r="BJ325" s="137"/>
      <c r="BK325" s="519">
        <f t="shared" si="919"/>
        <v>0</v>
      </c>
      <c r="BL325" s="520">
        <f t="shared" si="944"/>
        <v>0</v>
      </c>
      <c r="BM325" s="137"/>
      <c r="BN325" s="519">
        <f t="shared" si="920"/>
        <v>0</v>
      </c>
      <c r="BO325" s="520">
        <f t="shared" si="945"/>
        <v>0</v>
      </c>
      <c r="BP325" s="490">
        <f t="shared" si="921"/>
        <v>1</v>
      </c>
      <c r="BQ325" s="534">
        <f t="shared" si="922"/>
        <v>414.97</v>
      </c>
      <c r="BR325" s="542">
        <f t="shared" si="923"/>
        <v>0</v>
      </c>
      <c r="BT325" s="5"/>
      <c r="BU325" s="5"/>
      <c r="BV325" s="5"/>
    </row>
    <row r="326" spans="1:74" ht="25.5" hidden="1" outlineLevel="2" x14ac:dyDescent="0.25">
      <c r="A326" s="74" t="s">
        <v>1183</v>
      </c>
      <c r="B326" s="16" t="s">
        <v>207</v>
      </c>
      <c r="C326" s="36" t="s">
        <v>792</v>
      </c>
      <c r="D326" s="13" t="s">
        <v>5</v>
      </c>
      <c r="E326" s="12">
        <v>0.9</v>
      </c>
      <c r="F326" s="462">
        <v>80.33</v>
      </c>
      <c r="G326" s="544">
        <f t="shared" si="924"/>
        <v>72.3</v>
      </c>
      <c r="H326" s="137"/>
      <c r="I326" s="519">
        <f t="shared" si="901"/>
        <v>0</v>
      </c>
      <c r="J326" s="520">
        <f t="shared" si="925"/>
        <v>0</v>
      </c>
      <c r="K326" s="137"/>
      <c r="L326" s="519">
        <f t="shared" si="902"/>
        <v>0</v>
      </c>
      <c r="M326" s="520">
        <f t="shared" si="926"/>
        <v>0</v>
      </c>
      <c r="N326" s="199"/>
      <c r="O326" s="519">
        <f t="shared" si="903"/>
        <v>0</v>
      </c>
      <c r="P326" s="520">
        <f t="shared" si="927"/>
        <v>0</v>
      </c>
      <c r="Q326" s="137"/>
      <c r="R326" s="519">
        <f t="shared" si="904"/>
        <v>0</v>
      </c>
      <c r="S326" s="520">
        <f t="shared" si="928"/>
        <v>0</v>
      </c>
      <c r="T326" s="137"/>
      <c r="U326" s="519">
        <f t="shared" si="905"/>
        <v>0</v>
      </c>
      <c r="V326" s="520">
        <f t="shared" si="929"/>
        <v>0</v>
      </c>
      <c r="W326" s="137"/>
      <c r="X326" s="519">
        <f t="shared" si="906"/>
        <v>0</v>
      </c>
      <c r="Y326" s="520">
        <f t="shared" si="930"/>
        <v>0</v>
      </c>
      <c r="Z326" s="137"/>
      <c r="AA326" s="519">
        <f t="shared" si="907"/>
        <v>0</v>
      </c>
      <c r="AB326" s="520">
        <f t="shared" si="931"/>
        <v>0</v>
      </c>
      <c r="AC326" s="137"/>
      <c r="AD326" s="519">
        <f t="shared" si="908"/>
        <v>0</v>
      </c>
      <c r="AE326" s="520">
        <f t="shared" si="932"/>
        <v>0</v>
      </c>
      <c r="AF326" s="137"/>
      <c r="AG326" s="519">
        <f t="shared" si="909"/>
        <v>0</v>
      </c>
      <c r="AH326" s="520">
        <f t="shared" si="933"/>
        <v>0</v>
      </c>
      <c r="AI326" s="137"/>
      <c r="AJ326" s="519">
        <f t="shared" si="910"/>
        <v>0</v>
      </c>
      <c r="AK326" s="520">
        <f t="shared" si="934"/>
        <v>0</v>
      </c>
      <c r="AL326" s="137"/>
      <c r="AM326" s="519">
        <f t="shared" si="911"/>
        <v>0</v>
      </c>
      <c r="AN326" s="520">
        <f t="shared" si="935"/>
        <v>0</v>
      </c>
      <c r="AO326" s="137">
        <f t="shared" si="936"/>
        <v>0.9</v>
      </c>
      <c r="AP326" s="519">
        <f t="shared" si="912"/>
        <v>1</v>
      </c>
      <c r="AQ326" s="520">
        <f t="shared" si="937"/>
        <v>72.3</v>
      </c>
      <c r="AR326" s="137"/>
      <c r="AS326" s="519">
        <f t="shared" si="913"/>
        <v>0</v>
      </c>
      <c r="AT326" s="520">
        <f t="shared" si="938"/>
        <v>0</v>
      </c>
      <c r="AU326" s="137"/>
      <c r="AV326" s="519">
        <f t="shared" si="914"/>
        <v>0</v>
      </c>
      <c r="AW326" s="520">
        <f t="shared" si="939"/>
        <v>0</v>
      </c>
      <c r="AX326" s="137"/>
      <c r="AY326" s="519">
        <f t="shared" si="915"/>
        <v>0</v>
      </c>
      <c r="AZ326" s="520">
        <f t="shared" si="940"/>
        <v>0</v>
      </c>
      <c r="BA326" s="137"/>
      <c r="BB326" s="519">
        <f t="shared" si="916"/>
        <v>0</v>
      </c>
      <c r="BC326" s="520">
        <f t="shared" si="941"/>
        <v>0</v>
      </c>
      <c r="BD326" s="137"/>
      <c r="BE326" s="519">
        <f t="shared" si="917"/>
        <v>0</v>
      </c>
      <c r="BF326" s="520">
        <f t="shared" si="942"/>
        <v>0</v>
      </c>
      <c r="BG326" s="137"/>
      <c r="BH326" s="519">
        <f t="shared" si="918"/>
        <v>0</v>
      </c>
      <c r="BI326" s="520">
        <f t="shared" si="943"/>
        <v>0</v>
      </c>
      <c r="BJ326" s="137"/>
      <c r="BK326" s="519">
        <f t="shared" si="919"/>
        <v>0</v>
      </c>
      <c r="BL326" s="520">
        <f t="shared" si="944"/>
        <v>0</v>
      </c>
      <c r="BM326" s="137"/>
      <c r="BN326" s="519">
        <f t="shared" si="920"/>
        <v>0</v>
      </c>
      <c r="BO326" s="520">
        <f t="shared" si="945"/>
        <v>0</v>
      </c>
      <c r="BP326" s="490">
        <f t="shared" si="921"/>
        <v>1</v>
      </c>
      <c r="BQ326" s="534">
        <f t="shared" si="922"/>
        <v>72.3</v>
      </c>
      <c r="BR326" s="542">
        <f t="shared" si="923"/>
        <v>0</v>
      </c>
      <c r="BT326" s="5"/>
      <c r="BU326" s="5"/>
      <c r="BV326" s="5"/>
    </row>
    <row r="327" spans="1:74" hidden="1" outlineLevel="2" x14ac:dyDescent="0.25">
      <c r="A327" s="74" t="s">
        <v>1184</v>
      </c>
      <c r="B327" s="32" t="s">
        <v>52</v>
      </c>
      <c r="C327" s="22" t="s">
        <v>791</v>
      </c>
      <c r="D327" s="32" t="s">
        <v>5</v>
      </c>
      <c r="E327" s="12">
        <v>6</v>
      </c>
      <c r="F327" s="459">
        <v>104.02</v>
      </c>
      <c r="G327" s="544">
        <f t="shared" si="924"/>
        <v>624.12</v>
      </c>
      <c r="H327" s="137"/>
      <c r="I327" s="519">
        <f t="shared" si="901"/>
        <v>0</v>
      </c>
      <c r="J327" s="520">
        <f t="shared" si="925"/>
        <v>0</v>
      </c>
      <c r="K327" s="137"/>
      <c r="L327" s="519">
        <f t="shared" si="902"/>
        <v>0</v>
      </c>
      <c r="M327" s="520">
        <f t="shared" si="926"/>
        <v>0</v>
      </c>
      <c r="N327" s="199"/>
      <c r="O327" s="519">
        <f t="shared" si="903"/>
        <v>0</v>
      </c>
      <c r="P327" s="520">
        <f t="shared" si="927"/>
        <v>0</v>
      </c>
      <c r="Q327" s="137"/>
      <c r="R327" s="519">
        <f t="shared" si="904"/>
        <v>0</v>
      </c>
      <c r="S327" s="520">
        <f t="shared" si="928"/>
        <v>0</v>
      </c>
      <c r="T327" s="137"/>
      <c r="U327" s="519">
        <f t="shared" si="905"/>
        <v>0</v>
      </c>
      <c r="V327" s="520">
        <f t="shared" si="929"/>
        <v>0</v>
      </c>
      <c r="W327" s="137"/>
      <c r="X327" s="519">
        <f t="shared" si="906"/>
        <v>0</v>
      </c>
      <c r="Y327" s="520">
        <f t="shared" si="930"/>
        <v>0</v>
      </c>
      <c r="Z327" s="137"/>
      <c r="AA327" s="519">
        <f t="shared" si="907"/>
        <v>0</v>
      </c>
      <c r="AB327" s="520">
        <f t="shared" si="931"/>
        <v>0</v>
      </c>
      <c r="AC327" s="137"/>
      <c r="AD327" s="519">
        <f t="shared" si="908"/>
        <v>0</v>
      </c>
      <c r="AE327" s="520">
        <f t="shared" si="932"/>
        <v>0</v>
      </c>
      <c r="AF327" s="137"/>
      <c r="AG327" s="519">
        <f t="shared" si="909"/>
        <v>0</v>
      </c>
      <c r="AH327" s="520">
        <f t="shared" si="933"/>
        <v>0</v>
      </c>
      <c r="AI327" s="137"/>
      <c r="AJ327" s="519">
        <f t="shared" si="910"/>
        <v>0</v>
      </c>
      <c r="AK327" s="520">
        <f t="shared" si="934"/>
        <v>0</v>
      </c>
      <c r="AL327" s="137"/>
      <c r="AM327" s="519">
        <f t="shared" si="911"/>
        <v>0</v>
      </c>
      <c r="AN327" s="520">
        <f t="shared" si="935"/>
        <v>0</v>
      </c>
      <c r="AO327" s="137">
        <f t="shared" si="936"/>
        <v>6</v>
      </c>
      <c r="AP327" s="519">
        <f t="shared" si="912"/>
        <v>1</v>
      </c>
      <c r="AQ327" s="520">
        <f t="shared" si="937"/>
        <v>624.12</v>
      </c>
      <c r="AR327" s="137"/>
      <c r="AS327" s="519">
        <f t="shared" si="913"/>
        <v>0</v>
      </c>
      <c r="AT327" s="520">
        <f t="shared" si="938"/>
        <v>0</v>
      </c>
      <c r="AU327" s="137"/>
      <c r="AV327" s="519">
        <f t="shared" si="914"/>
        <v>0</v>
      </c>
      <c r="AW327" s="520">
        <f t="shared" si="939"/>
        <v>0</v>
      </c>
      <c r="AX327" s="137"/>
      <c r="AY327" s="519">
        <f t="shared" si="915"/>
        <v>0</v>
      </c>
      <c r="AZ327" s="520">
        <f t="shared" si="940"/>
        <v>0</v>
      </c>
      <c r="BA327" s="137"/>
      <c r="BB327" s="519">
        <f t="shared" si="916"/>
        <v>0</v>
      </c>
      <c r="BC327" s="520">
        <f t="shared" si="941"/>
        <v>0</v>
      </c>
      <c r="BD327" s="137"/>
      <c r="BE327" s="519">
        <f t="shared" si="917"/>
        <v>0</v>
      </c>
      <c r="BF327" s="520">
        <f t="shared" si="942"/>
        <v>0</v>
      </c>
      <c r="BG327" s="137"/>
      <c r="BH327" s="519">
        <f t="shared" si="918"/>
        <v>0</v>
      </c>
      <c r="BI327" s="520">
        <f t="shared" si="943"/>
        <v>0</v>
      </c>
      <c r="BJ327" s="137"/>
      <c r="BK327" s="519">
        <f t="shared" si="919"/>
        <v>0</v>
      </c>
      <c r="BL327" s="520">
        <f t="shared" si="944"/>
        <v>0</v>
      </c>
      <c r="BM327" s="137"/>
      <c r="BN327" s="519">
        <f t="shared" si="920"/>
        <v>0</v>
      </c>
      <c r="BO327" s="520">
        <f t="shared" si="945"/>
        <v>0</v>
      </c>
      <c r="BP327" s="490">
        <f t="shared" si="921"/>
        <v>1</v>
      </c>
      <c r="BQ327" s="534">
        <f t="shared" si="922"/>
        <v>624.12</v>
      </c>
      <c r="BR327" s="542">
        <f t="shared" si="923"/>
        <v>0</v>
      </c>
      <c r="BT327" s="5"/>
      <c r="BU327" s="5"/>
      <c r="BV327" s="5"/>
    </row>
    <row r="328" spans="1:74" ht="38.25" hidden="1" outlineLevel="2" x14ac:dyDescent="0.25">
      <c r="A328" s="74" t="s">
        <v>1185</v>
      </c>
      <c r="B328" s="32" t="s">
        <v>28</v>
      </c>
      <c r="C328" s="22" t="s">
        <v>766</v>
      </c>
      <c r="D328" s="32" t="s">
        <v>24</v>
      </c>
      <c r="E328" s="12">
        <v>3</v>
      </c>
      <c r="F328" s="459">
        <v>3184.1</v>
      </c>
      <c r="G328" s="544">
        <f t="shared" si="924"/>
        <v>9552.2999999999993</v>
      </c>
      <c r="H328" s="12"/>
      <c r="I328" s="519">
        <f t="shared" si="901"/>
        <v>0</v>
      </c>
      <c r="J328" s="520">
        <f t="shared" si="925"/>
        <v>0</v>
      </c>
      <c r="K328" s="12"/>
      <c r="L328" s="519">
        <f t="shared" si="902"/>
        <v>0</v>
      </c>
      <c r="M328" s="520">
        <f t="shared" si="926"/>
        <v>0</v>
      </c>
      <c r="N328" s="12"/>
      <c r="O328" s="519">
        <f t="shared" si="903"/>
        <v>0</v>
      </c>
      <c r="P328" s="520">
        <f t="shared" si="927"/>
        <v>0</v>
      </c>
      <c r="Q328" s="12"/>
      <c r="R328" s="519">
        <f t="shared" si="904"/>
        <v>0</v>
      </c>
      <c r="S328" s="520">
        <f t="shared" si="928"/>
        <v>0</v>
      </c>
      <c r="T328" s="12"/>
      <c r="U328" s="519">
        <f t="shared" si="905"/>
        <v>0</v>
      </c>
      <c r="V328" s="520">
        <f t="shared" si="929"/>
        <v>0</v>
      </c>
      <c r="W328" s="12"/>
      <c r="X328" s="519">
        <f t="shared" si="906"/>
        <v>0</v>
      </c>
      <c r="Y328" s="520">
        <f t="shared" si="930"/>
        <v>0</v>
      </c>
      <c r="Z328" s="12"/>
      <c r="AA328" s="519">
        <f t="shared" si="907"/>
        <v>0</v>
      </c>
      <c r="AB328" s="520">
        <f t="shared" si="931"/>
        <v>0</v>
      </c>
      <c r="AC328" s="12"/>
      <c r="AD328" s="519">
        <f t="shared" si="908"/>
        <v>0</v>
      </c>
      <c r="AE328" s="520">
        <f t="shared" si="932"/>
        <v>0</v>
      </c>
      <c r="AF328" s="12"/>
      <c r="AG328" s="519">
        <f t="shared" si="909"/>
        <v>0</v>
      </c>
      <c r="AH328" s="520">
        <f t="shared" si="933"/>
        <v>0</v>
      </c>
      <c r="AI328" s="12"/>
      <c r="AJ328" s="519">
        <f t="shared" si="910"/>
        <v>0</v>
      </c>
      <c r="AK328" s="520">
        <f t="shared" si="934"/>
        <v>0</v>
      </c>
      <c r="AL328" s="12"/>
      <c r="AM328" s="519">
        <f t="shared" si="911"/>
        <v>0</v>
      </c>
      <c r="AN328" s="520">
        <f t="shared" si="935"/>
        <v>0</v>
      </c>
      <c r="AO328" s="12">
        <f t="shared" si="936"/>
        <v>3</v>
      </c>
      <c r="AP328" s="519">
        <f t="shared" si="912"/>
        <v>1</v>
      </c>
      <c r="AQ328" s="520">
        <f t="shared" si="937"/>
        <v>9552.2999999999993</v>
      </c>
      <c r="AR328" s="12"/>
      <c r="AS328" s="519">
        <f t="shared" si="913"/>
        <v>0</v>
      </c>
      <c r="AT328" s="520">
        <f t="shared" si="938"/>
        <v>0</v>
      </c>
      <c r="AU328" s="12"/>
      <c r="AV328" s="519">
        <f t="shared" si="914"/>
        <v>0</v>
      </c>
      <c r="AW328" s="520">
        <f t="shared" si="939"/>
        <v>0</v>
      </c>
      <c r="AX328" s="12"/>
      <c r="AY328" s="519">
        <f t="shared" si="915"/>
        <v>0</v>
      </c>
      <c r="AZ328" s="520">
        <f t="shared" si="940"/>
        <v>0</v>
      </c>
      <c r="BA328" s="12"/>
      <c r="BB328" s="519">
        <f t="shared" si="916"/>
        <v>0</v>
      </c>
      <c r="BC328" s="520">
        <f t="shared" si="941"/>
        <v>0</v>
      </c>
      <c r="BD328" s="12"/>
      <c r="BE328" s="519">
        <f t="shared" si="917"/>
        <v>0</v>
      </c>
      <c r="BF328" s="520">
        <f t="shared" si="942"/>
        <v>0</v>
      </c>
      <c r="BG328" s="12"/>
      <c r="BH328" s="519">
        <f t="shared" si="918"/>
        <v>0</v>
      </c>
      <c r="BI328" s="520">
        <f t="shared" si="943"/>
        <v>0</v>
      </c>
      <c r="BJ328" s="12"/>
      <c r="BK328" s="519">
        <f t="shared" si="919"/>
        <v>0</v>
      </c>
      <c r="BL328" s="520">
        <f t="shared" si="944"/>
        <v>0</v>
      </c>
      <c r="BM328" s="12"/>
      <c r="BN328" s="519">
        <f t="shared" si="920"/>
        <v>0</v>
      </c>
      <c r="BO328" s="520">
        <f t="shared" si="945"/>
        <v>0</v>
      </c>
      <c r="BP328" s="490">
        <f t="shared" si="921"/>
        <v>1</v>
      </c>
      <c r="BQ328" s="534">
        <f t="shared" si="922"/>
        <v>9552.2999999999993</v>
      </c>
      <c r="BR328" s="542">
        <f t="shared" si="923"/>
        <v>0</v>
      </c>
      <c r="BT328" s="5"/>
      <c r="BU328" s="5"/>
      <c r="BV328" s="5"/>
    </row>
    <row r="329" spans="1:74" hidden="1" outlineLevel="1" x14ac:dyDescent="0.25">
      <c r="A329" s="74"/>
      <c r="B329" s="32"/>
      <c r="C329" s="22"/>
      <c r="D329" s="32"/>
      <c r="E329" s="459"/>
      <c r="F329" s="459"/>
      <c r="G329" s="459"/>
      <c r="H329" s="137"/>
      <c r="I329" s="519"/>
      <c r="J329" s="541"/>
      <c r="K329" s="137"/>
      <c r="L329" s="519"/>
      <c r="M329" s="541"/>
      <c r="N329" s="199"/>
      <c r="O329" s="519"/>
      <c r="P329" s="555"/>
      <c r="Q329" s="137"/>
      <c r="R329" s="519"/>
      <c r="S329" s="541"/>
      <c r="T329" s="137"/>
      <c r="U329" s="519"/>
      <c r="V329" s="541"/>
      <c r="W329" s="137"/>
      <c r="X329" s="519"/>
      <c r="Y329" s="541"/>
      <c r="Z329" s="137"/>
      <c r="AA329" s="519"/>
      <c r="AB329" s="541"/>
      <c r="AC329" s="137"/>
      <c r="AD329" s="519"/>
      <c r="AE329" s="541"/>
      <c r="AF329" s="137"/>
      <c r="AG329" s="519"/>
      <c r="AH329" s="541"/>
      <c r="AI329" s="137"/>
      <c r="AJ329" s="519"/>
      <c r="AK329" s="541"/>
      <c r="AL329" s="137"/>
      <c r="AM329" s="519"/>
      <c r="AN329" s="541"/>
      <c r="AO329" s="137"/>
      <c r="AP329" s="519"/>
      <c r="AQ329" s="541"/>
      <c r="AR329" s="137"/>
      <c r="AS329" s="519"/>
      <c r="AT329" s="541"/>
      <c r="AU329" s="137"/>
      <c r="AV329" s="519"/>
      <c r="AW329" s="541"/>
      <c r="AX329" s="137"/>
      <c r="AY329" s="519"/>
      <c r="AZ329" s="541"/>
      <c r="BA329" s="137"/>
      <c r="BB329" s="519"/>
      <c r="BC329" s="541"/>
      <c r="BD329" s="137"/>
      <c r="BE329" s="519"/>
      <c r="BF329" s="541"/>
      <c r="BG329" s="137"/>
      <c r="BH329" s="519"/>
      <c r="BI329" s="541"/>
      <c r="BJ329" s="137"/>
      <c r="BK329" s="519"/>
      <c r="BL329" s="541"/>
      <c r="BM329" s="137"/>
      <c r="BN329" s="519"/>
      <c r="BO329" s="541"/>
      <c r="BP329" s="490"/>
      <c r="BQ329" s="534"/>
      <c r="BR329" s="542"/>
      <c r="BT329" s="5"/>
      <c r="BU329" s="5"/>
      <c r="BV329" s="5"/>
    </row>
    <row r="330" spans="1:74" hidden="1" outlineLevel="1" x14ac:dyDescent="0.25">
      <c r="A330" s="576" t="s">
        <v>1186</v>
      </c>
      <c r="B330" s="577"/>
      <c r="C330" s="578" t="s">
        <v>220</v>
      </c>
      <c r="D330" s="587"/>
      <c r="E330" s="588"/>
      <c r="F330" s="589"/>
      <c r="G330" s="581">
        <f>SUBTOTAL(9,G331:G337)</f>
        <v>6381.0400000000009</v>
      </c>
      <c r="H330" s="581"/>
      <c r="I330" s="590">
        <f t="shared" ref="I330:I337" si="946">ROUND(J330/$G330,6)</f>
        <v>0</v>
      </c>
      <c r="J330" s="581">
        <f>SUBTOTAL(9,J331:J337)</f>
        <v>0</v>
      </c>
      <c r="K330" s="581"/>
      <c r="L330" s="590">
        <f t="shared" ref="L330:L337" si="947">ROUND(M330/$G330,6)</f>
        <v>0</v>
      </c>
      <c r="M330" s="581">
        <f>SUBTOTAL(9,M331:M337)</f>
        <v>0</v>
      </c>
      <c r="N330" s="581"/>
      <c r="O330" s="590">
        <f t="shared" ref="O330:O337" si="948">ROUND(P330/$G330,6)</f>
        <v>0</v>
      </c>
      <c r="P330" s="581">
        <f>SUBTOTAL(9,P331:P337)</f>
        <v>0</v>
      </c>
      <c r="Q330" s="581"/>
      <c r="R330" s="590">
        <f t="shared" ref="R330:R337" si="949">ROUND(S330/$G330,6)</f>
        <v>0</v>
      </c>
      <c r="S330" s="581">
        <f>SUBTOTAL(9,S331:S337)</f>
        <v>0</v>
      </c>
      <c r="T330" s="581"/>
      <c r="U330" s="590">
        <f t="shared" ref="U330:U337" si="950">ROUND(V330/$G330,6)</f>
        <v>0</v>
      </c>
      <c r="V330" s="581">
        <f>SUBTOTAL(9,V331:V337)</f>
        <v>0</v>
      </c>
      <c r="W330" s="581"/>
      <c r="X330" s="590">
        <f t="shared" ref="X330:X337" si="951">ROUND(Y330/$G330,6)</f>
        <v>0</v>
      </c>
      <c r="Y330" s="581">
        <f>SUBTOTAL(9,Y331:Y337)</f>
        <v>0</v>
      </c>
      <c r="Z330" s="581"/>
      <c r="AA330" s="590">
        <f t="shared" ref="AA330:AA337" si="952">ROUND(AB330/$G330,6)</f>
        <v>0</v>
      </c>
      <c r="AB330" s="581">
        <f>SUBTOTAL(9,AB331:AB337)</f>
        <v>0</v>
      </c>
      <c r="AC330" s="581"/>
      <c r="AD330" s="590">
        <f t="shared" ref="AD330:AD337" si="953">ROUND(AE330/$G330,6)</f>
        <v>0</v>
      </c>
      <c r="AE330" s="581">
        <f>SUBTOTAL(9,AE331:AE337)</f>
        <v>0</v>
      </c>
      <c r="AF330" s="581"/>
      <c r="AG330" s="590">
        <f t="shared" ref="AG330:AG337" si="954">ROUND(AH330/$G330,6)</f>
        <v>0</v>
      </c>
      <c r="AH330" s="581">
        <f>SUBTOTAL(9,AH331:AH337)</f>
        <v>0</v>
      </c>
      <c r="AI330" s="581"/>
      <c r="AJ330" s="590">
        <f t="shared" ref="AJ330:AJ337" si="955">ROUND(AK330/$G330,6)</f>
        <v>0</v>
      </c>
      <c r="AK330" s="581">
        <f>SUBTOTAL(9,AK331:AK337)</f>
        <v>0</v>
      </c>
      <c r="AL330" s="581"/>
      <c r="AM330" s="590">
        <f t="shared" ref="AM330:AM337" si="956">ROUND(AN330/$G330,6)</f>
        <v>1</v>
      </c>
      <c r="AN330" s="581">
        <f>SUBTOTAL(9,AN331:AN337)</f>
        <v>6381.0400000000009</v>
      </c>
      <c r="AO330" s="581"/>
      <c r="AP330" s="590">
        <f t="shared" ref="AP330:AP337" si="957">ROUND(AQ330/$G330,6)</f>
        <v>0</v>
      </c>
      <c r="AQ330" s="581">
        <f>SUBTOTAL(9,AQ331:AQ337)</f>
        <v>0</v>
      </c>
      <c r="AR330" s="581"/>
      <c r="AS330" s="590">
        <f t="shared" ref="AS330:AS337" si="958">ROUND(AT330/$G330,6)</f>
        <v>0</v>
      </c>
      <c r="AT330" s="581">
        <f>SUBTOTAL(9,AT331:AT337)</f>
        <v>0</v>
      </c>
      <c r="AU330" s="581"/>
      <c r="AV330" s="590">
        <f t="shared" ref="AV330:AV337" si="959">ROUND(AW330/$G330,6)</f>
        <v>0</v>
      </c>
      <c r="AW330" s="581">
        <f>SUBTOTAL(9,AW331:AW337)</f>
        <v>0</v>
      </c>
      <c r="AX330" s="581"/>
      <c r="AY330" s="590">
        <f t="shared" ref="AY330:AY337" si="960">ROUND(AZ330/$G330,6)</f>
        <v>0</v>
      </c>
      <c r="AZ330" s="581">
        <f>SUBTOTAL(9,AZ331:AZ337)</f>
        <v>0</v>
      </c>
      <c r="BA330" s="581"/>
      <c r="BB330" s="590">
        <f t="shared" ref="BB330:BB337" si="961">ROUND(BC330/$G330,6)</f>
        <v>0</v>
      </c>
      <c r="BC330" s="581">
        <f>SUBTOTAL(9,BC331:BC337)</f>
        <v>0</v>
      </c>
      <c r="BD330" s="581"/>
      <c r="BE330" s="590">
        <f t="shared" ref="BE330:BE337" si="962">ROUND(BF330/$G330,6)</f>
        <v>0</v>
      </c>
      <c r="BF330" s="581">
        <f>SUBTOTAL(9,BF331:BF337)</f>
        <v>0</v>
      </c>
      <c r="BG330" s="581"/>
      <c r="BH330" s="590">
        <f t="shared" ref="BH330:BH337" si="963">ROUND(BI330/$G330,6)</f>
        <v>0</v>
      </c>
      <c r="BI330" s="581">
        <f>SUBTOTAL(9,BI331:BI337)</f>
        <v>0</v>
      </c>
      <c r="BJ330" s="581"/>
      <c r="BK330" s="590">
        <f t="shared" ref="BK330:BK337" si="964">ROUND(BL330/$G330,6)</f>
        <v>0</v>
      </c>
      <c r="BL330" s="581">
        <f>SUBTOTAL(9,BL331:BL337)</f>
        <v>0</v>
      </c>
      <c r="BM330" s="581"/>
      <c r="BN330" s="590">
        <f t="shared" ref="BN330:BN337" si="965">ROUND(BO330/$G330,6)</f>
        <v>0</v>
      </c>
      <c r="BO330" s="581">
        <f>SUBTOTAL(9,BO331:BO337)</f>
        <v>0</v>
      </c>
      <c r="BP330" s="582">
        <f t="shared" ref="BP330:BP337" si="966">ROUND(BQ330/G330,4)</f>
        <v>1</v>
      </c>
      <c r="BQ330" s="580">
        <f t="shared" ref="BQ330:BQ337" si="967">ROUND(SUMIF(H$10:BO$10,"FINANCEIRO",H330:BO330),2)</f>
        <v>6381.04</v>
      </c>
      <c r="BR330" s="579">
        <f t="shared" ref="BR330:BR337" si="968">BQ330-G330</f>
        <v>0</v>
      </c>
      <c r="BT330" s="5"/>
      <c r="BU330" s="5"/>
      <c r="BV330" s="5"/>
    </row>
    <row r="331" spans="1:74" s="3" customFormat="1" ht="38.25" hidden="1" outlineLevel="2" x14ac:dyDescent="0.25">
      <c r="A331" s="74" t="s">
        <v>1187</v>
      </c>
      <c r="B331" s="32" t="s">
        <v>221</v>
      </c>
      <c r="C331" s="22" t="s">
        <v>308</v>
      </c>
      <c r="D331" s="69" t="s">
        <v>24</v>
      </c>
      <c r="E331" s="12">
        <v>1</v>
      </c>
      <c r="F331" s="461">
        <v>477.91</v>
      </c>
      <c r="G331" s="544">
        <f t="shared" ref="G331:G337" si="969">ROUND($F331*E331,2)</f>
        <v>477.91</v>
      </c>
      <c r="H331" s="137"/>
      <c r="I331" s="519">
        <f t="shared" si="946"/>
        <v>0</v>
      </c>
      <c r="J331" s="520">
        <f t="shared" ref="J331:J337" si="970">ROUND($F331*H331,2)</f>
        <v>0</v>
      </c>
      <c r="K331" s="137"/>
      <c r="L331" s="519">
        <f t="shared" si="947"/>
        <v>0</v>
      </c>
      <c r="M331" s="520">
        <f t="shared" ref="M331:M337" si="971">ROUND($F331*K331,2)</f>
        <v>0</v>
      </c>
      <c r="N331" s="199"/>
      <c r="O331" s="519">
        <f t="shared" si="948"/>
        <v>0</v>
      </c>
      <c r="P331" s="520">
        <f t="shared" ref="P331:P337" si="972">ROUND($F331*N331,2)</f>
        <v>0</v>
      </c>
      <c r="Q331" s="137"/>
      <c r="R331" s="519">
        <f t="shared" si="949"/>
        <v>0</v>
      </c>
      <c r="S331" s="520">
        <f t="shared" ref="S331:S337" si="973">ROUND($F331*Q331,2)</f>
        <v>0</v>
      </c>
      <c r="T331" s="137"/>
      <c r="U331" s="519">
        <f t="shared" si="950"/>
        <v>0</v>
      </c>
      <c r="V331" s="520">
        <f t="shared" ref="V331:V337" si="974">ROUND($F331*T331,2)</f>
        <v>0</v>
      </c>
      <c r="W331" s="137"/>
      <c r="X331" s="519">
        <f t="shared" si="951"/>
        <v>0</v>
      </c>
      <c r="Y331" s="520">
        <f t="shared" ref="Y331:Y337" si="975">ROUND($F331*W331,2)</f>
        <v>0</v>
      </c>
      <c r="Z331" s="137"/>
      <c r="AA331" s="519">
        <f t="shared" si="952"/>
        <v>0</v>
      </c>
      <c r="AB331" s="520">
        <f t="shared" ref="AB331:AB337" si="976">ROUND($F331*Z331,2)</f>
        <v>0</v>
      </c>
      <c r="AC331" s="137"/>
      <c r="AD331" s="519">
        <f t="shared" si="953"/>
        <v>0</v>
      </c>
      <c r="AE331" s="520">
        <f t="shared" ref="AE331:AE337" si="977">ROUND($F331*AC331,2)</f>
        <v>0</v>
      </c>
      <c r="AF331" s="137"/>
      <c r="AG331" s="519">
        <f t="shared" si="954"/>
        <v>0</v>
      </c>
      <c r="AH331" s="520">
        <f t="shared" ref="AH331:AH337" si="978">ROUND($F331*AF331,2)</f>
        <v>0</v>
      </c>
      <c r="AI331" s="137"/>
      <c r="AJ331" s="519">
        <f t="shared" si="955"/>
        <v>0</v>
      </c>
      <c r="AK331" s="520">
        <f t="shared" ref="AK331:AK337" si="979">ROUND($F331*AI331,2)</f>
        <v>0</v>
      </c>
      <c r="AL331" s="137">
        <f t="shared" ref="AL331:AL337" si="980">$E331</f>
        <v>1</v>
      </c>
      <c r="AM331" s="519">
        <f t="shared" si="956"/>
        <v>1</v>
      </c>
      <c r="AN331" s="520">
        <f t="shared" ref="AN331:AN337" si="981">ROUND($F331*AL331,2)</f>
        <v>477.91</v>
      </c>
      <c r="AO331" s="137"/>
      <c r="AP331" s="519">
        <f t="shared" si="957"/>
        <v>0</v>
      </c>
      <c r="AQ331" s="520">
        <f t="shared" ref="AQ331:AQ337" si="982">ROUND($F331*AO331,2)</f>
        <v>0</v>
      </c>
      <c r="AR331" s="137"/>
      <c r="AS331" s="519">
        <f t="shared" si="958"/>
        <v>0</v>
      </c>
      <c r="AT331" s="520">
        <f t="shared" ref="AT331:AT337" si="983">ROUND($F331*AR331,2)</f>
        <v>0</v>
      </c>
      <c r="AU331" s="137"/>
      <c r="AV331" s="519">
        <f t="shared" si="959"/>
        <v>0</v>
      </c>
      <c r="AW331" s="520">
        <f t="shared" ref="AW331:AW337" si="984">ROUND($F331*AU331,2)</f>
        <v>0</v>
      </c>
      <c r="AX331" s="137"/>
      <c r="AY331" s="519">
        <f t="shared" si="960"/>
        <v>0</v>
      </c>
      <c r="AZ331" s="520">
        <f t="shared" ref="AZ331:AZ337" si="985">ROUND($F331*AX331,2)</f>
        <v>0</v>
      </c>
      <c r="BA331" s="137"/>
      <c r="BB331" s="519">
        <f t="shared" si="961"/>
        <v>0</v>
      </c>
      <c r="BC331" s="520">
        <f t="shared" ref="BC331:BC337" si="986">ROUND($F331*BA331,2)</f>
        <v>0</v>
      </c>
      <c r="BD331" s="137"/>
      <c r="BE331" s="519">
        <f t="shared" si="962"/>
        <v>0</v>
      </c>
      <c r="BF331" s="520">
        <f t="shared" ref="BF331:BF337" si="987">ROUND($F331*BD331,2)</f>
        <v>0</v>
      </c>
      <c r="BG331" s="137"/>
      <c r="BH331" s="519">
        <f t="shared" si="963"/>
        <v>0</v>
      </c>
      <c r="BI331" s="520">
        <f t="shared" ref="BI331:BI337" si="988">ROUND($F331*BG331,2)</f>
        <v>0</v>
      </c>
      <c r="BJ331" s="137"/>
      <c r="BK331" s="519">
        <f t="shared" si="964"/>
        <v>0</v>
      </c>
      <c r="BL331" s="520">
        <f t="shared" ref="BL331:BL337" si="989">ROUND($F331*BJ331,2)</f>
        <v>0</v>
      </c>
      <c r="BM331" s="137"/>
      <c r="BN331" s="519">
        <f t="shared" si="965"/>
        <v>0</v>
      </c>
      <c r="BO331" s="520">
        <f t="shared" ref="BO331:BO337" si="990">ROUND($F331*BM331,2)</f>
        <v>0</v>
      </c>
      <c r="BP331" s="490">
        <f t="shared" si="966"/>
        <v>1</v>
      </c>
      <c r="BQ331" s="534">
        <f t="shared" si="967"/>
        <v>477.91</v>
      </c>
      <c r="BR331" s="542">
        <f t="shared" si="968"/>
        <v>0</v>
      </c>
      <c r="BT331" s="5"/>
    </row>
    <row r="332" spans="1:74" s="3" customFormat="1" ht="38.25" hidden="1" outlineLevel="2" x14ac:dyDescent="0.25">
      <c r="A332" s="74" t="s">
        <v>1188</v>
      </c>
      <c r="B332" s="32" t="s">
        <v>309</v>
      </c>
      <c r="C332" s="22" t="s">
        <v>324</v>
      </c>
      <c r="D332" s="69" t="s">
        <v>24</v>
      </c>
      <c r="E332" s="12">
        <v>1</v>
      </c>
      <c r="F332" s="461">
        <v>308.75</v>
      </c>
      <c r="G332" s="544">
        <f t="shared" si="969"/>
        <v>308.75</v>
      </c>
      <c r="H332" s="12"/>
      <c r="I332" s="519">
        <f t="shared" si="946"/>
        <v>0</v>
      </c>
      <c r="J332" s="520">
        <f t="shared" si="970"/>
        <v>0</v>
      </c>
      <c r="K332" s="12"/>
      <c r="L332" s="519">
        <f t="shared" si="947"/>
        <v>0</v>
      </c>
      <c r="M332" s="520">
        <f t="shared" si="971"/>
        <v>0</v>
      </c>
      <c r="N332" s="12"/>
      <c r="O332" s="519">
        <f t="shared" si="948"/>
        <v>0</v>
      </c>
      <c r="P332" s="520">
        <f t="shared" si="972"/>
        <v>0</v>
      </c>
      <c r="Q332" s="12"/>
      <c r="R332" s="519">
        <f t="shared" si="949"/>
        <v>0</v>
      </c>
      <c r="S332" s="520">
        <f t="shared" si="973"/>
        <v>0</v>
      </c>
      <c r="T332" s="12"/>
      <c r="U332" s="519">
        <f t="shared" si="950"/>
        <v>0</v>
      </c>
      <c r="V332" s="520">
        <f t="shared" si="974"/>
        <v>0</v>
      </c>
      <c r="W332" s="12"/>
      <c r="X332" s="519">
        <f t="shared" si="951"/>
        <v>0</v>
      </c>
      <c r="Y332" s="520">
        <f t="shared" si="975"/>
        <v>0</v>
      </c>
      <c r="Z332" s="12"/>
      <c r="AA332" s="519">
        <f t="shared" si="952"/>
        <v>0</v>
      </c>
      <c r="AB332" s="520">
        <f t="shared" si="976"/>
        <v>0</v>
      </c>
      <c r="AC332" s="12"/>
      <c r="AD332" s="519">
        <f t="shared" si="953"/>
        <v>0</v>
      </c>
      <c r="AE332" s="520">
        <f t="shared" si="977"/>
        <v>0</v>
      </c>
      <c r="AF332" s="12"/>
      <c r="AG332" s="519">
        <f t="shared" si="954"/>
        <v>0</v>
      </c>
      <c r="AH332" s="520">
        <f t="shared" si="978"/>
        <v>0</v>
      </c>
      <c r="AI332" s="12"/>
      <c r="AJ332" s="519">
        <f t="shared" si="955"/>
        <v>0</v>
      </c>
      <c r="AK332" s="520">
        <f t="shared" si="979"/>
        <v>0</v>
      </c>
      <c r="AL332" s="12">
        <f t="shared" si="980"/>
        <v>1</v>
      </c>
      <c r="AM332" s="519">
        <f t="shared" si="956"/>
        <v>1</v>
      </c>
      <c r="AN332" s="520">
        <f t="shared" si="981"/>
        <v>308.75</v>
      </c>
      <c r="AO332" s="12"/>
      <c r="AP332" s="519">
        <f t="shared" si="957"/>
        <v>0</v>
      </c>
      <c r="AQ332" s="520">
        <f t="shared" si="982"/>
        <v>0</v>
      </c>
      <c r="AR332" s="12"/>
      <c r="AS332" s="519">
        <f t="shared" si="958"/>
        <v>0</v>
      </c>
      <c r="AT332" s="520">
        <f t="shared" si="983"/>
        <v>0</v>
      </c>
      <c r="AU332" s="12"/>
      <c r="AV332" s="519">
        <f t="shared" si="959"/>
        <v>0</v>
      </c>
      <c r="AW332" s="520">
        <f t="shared" si="984"/>
        <v>0</v>
      </c>
      <c r="AX332" s="12"/>
      <c r="AY332" s="519">
        <f t="shared" si="960"/>
        <v>0</v>
      </c>
      <c r="AZ332" s="520">
        <f t="shared" si="985"/>
        <v>0</v>
      </c>
      <c r="BA332" s="12"/>
      <c r="BB332" s="519">
        <f t="shared" si="961"/>
        <v>0</v>
      </c>
      <c r="BC332" s="520">
        <f t="shared" si="986"/>
        <v>0</v>
      </c>
      <c r="BD332" s="12"/>
      <c r="BE332" s="519">
        <f t="shared" si="962"/>
        <v>0</v>
      </c>
      <c r="BF332" s="520">
        <f t="shared" si="987"/>
        <v>0</v>
      </c>
      <c r="BG332" s="12"/>
      <c r="BH332" s="519">
        <f t="shared" si="963"/>
        <v>0</v>
      </c>
      <c r="BI332" s="520">
        <f t="shared" si="988"/>
        <v>0</v>
      </c>
      <c r="BJ332" s="12"/>
      <c r="BK332" s="519">
        <f t="shared" si="964"/>
        <v>0</v>
      </c>
      <c r="BL332" s="520">
        <f t="shared" si="989"/>
        <v>0</v>
      </c>
      <c r="BM332" s="12"/>
      <c r="BN332" s="519">
        <f t="shared" si="965"/>
        <v>0</v>
      </c>
      <c r="BO332" s="520">
        <f t="shared" si="990"/>
        <v>0</v>
      </c>
      <c r="BP332" s="490">
        <f t="shared" si="966"/>
        <v>1</v>
      </c>
      <c r="BQ332" s="534">
        <f t="shared" si="967"/>
        <v>308.75</v>
      </c>
      <c r="BR332" s="542">
        <f t="shared" si="968"/>
        <v>0</v>
      </c>
      <c r="BT332" s="5"/>
    </row>
    <row r="333" spans="1:74" s="3" customFormat="1" ht="51" hidden="1" outlineLevel="2" x14ac:dyDescent="0.25">
      <c r="A333" s="74" t="s">
        <v>1189</v>
      </c>
      <c r="B333" s="32" t="s">
        <v>200</v>
      </c>
      <c r="C333" s="22" t="s">
        <v>780</v>
      </c>
      <c r="D333" s="69" t="s">
        <v>24</v>
      </c>
      <c r="E333" s="12">
        <v>1</v>
      </c>
      <c r="F333" s="461">
        <v>666.2</v>
      </c>
      <c r="G333" s="544">
        <f t="shared" si="969"/>
        <v>666.2</v>
      </c>
      <c r="H333" s="137"/>
      <c r="I333" s="519">
        <f t="shared" si="946"/>
        <v>0</v>
      </c>
      <c r="J333" s="520">
        <f t="shared" si="970"/>
        <v>0</v>
      </c>
      <c r="K333" s="137"/>
      <c r="L333" s="519">
        <f t="shared" si="947"/>
        <v>0</v>
      </c>
      <c r="M333" s="520">
        <f t="shared" si="971"/>
        <v>0</v>
      </c>
      <c r="N333" s="199"/>
      <c r="O333" s="519">
        <f t="shared" si="948"/>
        <v>0</v>
      </c>
      <c r="P333" s="520">
        <f t="shared" si="972"/>
        <v>0</v>
      </c>
      <c r="Q333" s="137"/>
      <c r="R333" s="519">
        <f t="shared" si="949"/>
        <v>0</v>
      </c>
      <c r="S333" s="520">
        <f t="shared" si="973"/>
        <v>0</v>
      </c>
      <c r="T333" s="137"/>
      <c r="U333" s="519">
        <f t="shared" si="950"/>
        <v>0</v>
      </c>
      <c r="V333" s="520">
        <f t="shared" si="974"/>
        <v>0</v>
      </c>
      <c r="W333" s="137"/>
      <c r="X333" s="519">
        <f t="shared" si="951"/>
        <v>0</v>
      </c>
      <c r="Y333" s="520">
        <f t="shared" si="975"/>
        <v>0</v>
      </c>
      <c r="Z333" s="137"/>
      <c r="AA333" s="519">
        <f t="shared" si="952"/>
        <v>0</v>
      </c>
      <c r="AB333" s="520">
        <f t="shared" si="976"/>
        <v>0</v>
      </c>
      <c r="AC333" s="137"/>
      <c r="AD333" s="519">
        <f t="shared" si="953"/>
        <v>0</v>
      </c>
      <c r="AE333" s="520">
        <f t="shared" si="977"/>
        <v>0</v>
      </c>
      <c r="AF333" s="137"/>
      <c r="AG333" s="519">
        <f t="shared" si="954"/>
        <v>0</v>
      </c>
      <c r="AH333" s="520">
        <f t="shared" si="978"/>
        <v>0</v>
      </c>
      <c r="AI333" s="137"/>
      <c r="AJ333" s="519">
        <f t="shared" si="955"/>
        <v>0</v>
      </c>
      <c r="AK333" s="520">
        <f t="shared" si="979"/>
        <v>0</v>
      </c>
      <c r="AL333" s="137">
        <f t="shared" si="980"/>
        <v>1</v>
      </c>
      <c r="AM333" s="519">
        <f t="shared" si="956"/>
        <v>1</v>
      </c>
      <c r="AN333" s="520">
        <f t="shared" si="981"/>
        <v>666.2</v>
      </c>
      <c r="AO333" s="137"/>
      <c r="AP333" s="519">
        <f t="shared" si="957"/>
        <v>0</v>
      </c>
      <c r="AQ333" s="520">
        <f t="shared" si="982"/>
        <v>0</v>
      </c>
      <c r="AR333" s="137"/>
      <c r="AS333" s="519">
        <f t="shared" si="958"/>
        <v>0</v>
      </c>
      <c r="AT333" s="520">
        <f t="shared" si="983"/>
        <v>0</v>
      </c>
      <c r="AU333" s="137"/>
      <c r="AV333" s="519">
        <f t="shared" si="959"/>
        <v>0</v>
      </c>
      <c r="AW333" s="520">
        <f t="shared" si="984"/>
        <v>0</v>
      </c>
      <c r="AX333" s="137"/>
      <c r="AY333" s="519">
        <f t="shared" si="960"/>
        <v>0</v>
      </c>
      <c r="AZ333" s="520">
        <f t="shared" si="985"/>
        <v>0</v>
      </c>
      <c r="BA333" s="137"/>
      <c r="BB333" s="519">
        <f t="shared" si="961"/>
        <v>0</v>
      </c>
      <c r="BC333" s="520">
        <f t="shared" si="986"/>
        <v>0</v>
      </c>
      <c r="BD333" s="137"/>
      <c r="BE333" s="519">
        <f t="shared" si="962"/>
        <v>0</v>
      </c>
      <c r="BF333" s="520">
        <f t="shared" si="987"/>
        <v>0</v>
      </c>
      <c r="BG333" s="137"/>
      <c r="BH333" s="519">
        <f t="shared" si="963"/>
        <v>0</v>
      </c>
      <c r="BI333" s="520">
        <f t="shared" si="988"/>
        <v>0</v>
      </c>
      <c r="BJ333" s="137"/>
      <c r="BK333" s="519">
        <f t="shared" si="964"/>
        <v>0</v>
      </c>
      <c r="BL333" s="520">
        <f t="shared" si="989"/>
        <v>0</v>
      </c>
      <c r="BM333" s="137"/>
      <c r="BN333" s="519">
        <f t="shared" si="965"/>
        <v>0</v>
      </c>
      <c r="BO333" s="520">
        <f t="shared" si="990"/>
        <v>0</v>
      </c>
      <c r="BP333" s="490">
        <f t="shared" si="966"/>
        <v>1</v>
      </c>
      <c r="BQ333" s="534">
        <f t="shared" si="967"/>
        <v>666.2</v>
      </c>
      <c r="BR333" s="542">
        <f t="shared" si="968"/>
        <v>0</v>
      </c>
      <c r="BT333" s="5"/>
    </row>
    <row r="334" spans="1:74" ht="25.5" hidden="1" outlineLevel="1" x14ac:dyDescent="0.25">
      <c r="A334" s="74" t="s">
        <v>1190</v>
      </c>
      <c r="B334" s="32" t="s">
        <v>199</v>
      </c>
      <c r="C334" s="22" t="s">
        <v>781</v>
      </c>
      <c r="D334" s="32" t="s">
        <v>24</v>
      </c>
      <c r="E334" s="12">
        <v>4</v>
      </c>
      <c r="F334" s="459">
        <v>148.69</v>
      </c>
      <c r="G334" s="459">
        <f t="shared" ref="G334" si="991">ROUND(F334*E334,2)</f>
        <v>594.76</v>
      </c>
      <c r="H334" s="12"/>
      <c r="I334" s="519">
        <f t="shared" ref="I334" si="992">ROUND(J334/$G334,6)</f>
        <v>0</v>
      </c>
      <c r="J334" s="520">
        <f t="shared" ref="J334" si="993">ROUND($F334*H334,2)</f>
        <v>0</v>
      </c>
      <c r="K334" s="137"/>
      <c r="L334" s="519">
        <f t="shared" ref="L334" si="994">ROUND(M334/$G334,6)</f>
        <v>0</v>
      </c>
      <c r="M334" s="520">
        <f t="shared" ref="M334" si="995">ROUND($F334*K334,2)</f>
        <v>0</v>
      </c>
      <c r="N334" s="199"/>
      <c r="O334" s="519">
        <f t="shared" ref="O334" si="996">ROUND(P334/$G334,6)</f>
        <v>0</v>
      </c>
      <c r="P334" s="520">
        <f t="shared" ref="P334" si="997">ROUND($F334*N334,2)</f>
        <v>0</v>
      </c>
      <c r="Q334" s="137"/>
      <c r="R334" s="519">
        <f t="shared" ref="R334" si="998">ROUND(S334/$G334,6)</f>
        <v>0</v>
      </c>
      <c r="S334" s="520">
        <f t="shared" ref="S334" si="999">ROUND($F334*Q334,2)</f>
        <v>0</v>
      </c>
      <c r="T334" s="137"/>
      <c r="U334" s="519">
        <f t="shared" ref="U334" si="1000">ROUND(V334/$G334,6)</f>
        <v>0</v>
      </c>
      <c r="V334" s="520">
        <f t="shared" ref="V334" si="1001">ROUND($F334*T334,2)</f>
        <v>0</v>
      </c>
      <c r="W334" s="137"/>
      <c r="X334" s="519">
        <f t="shared" ref="X334" si="1002">ROUND(Y334/$G334,6)</f>
        <v>0</v>
      </c>
      <c r="Y334" s="520">
        <f t="shared" ref="Y334" si="1003">ROUND($F334*W334,2)</f>
        <v>0</v>
      </c>
      <c r="Z334" s="137"/>
      <c r="AA334" s="519">
        <f t="shared" ref="AA334" si="1004">ROUND(AB334/$G334,6)</f>
        <v>0</v>
      </c>
      <c r="AB334" s="520">
        <f t="shared" ref="AB334" si="1005">ROUND($F334*Z334,2)</f>
        <v>0</v>
      </c>
      <c r="AC334" s="137"/>
      <c r="AD334" s="519">
        <f t="shared" ref="AD334" si="1006">ROUND(AE334/$G334,6)</f>
        <v>0</v>
      </c>
      <c r="AE334" s="520">
        <f t="shared" ref="AE334" si="1007">ROUND($F334*AC334,2)</f>
        <v>0</v>
      </c>
      <c r="AF334" s="137"/>
      <c r="AG334" s="519">
        <f t="shared" ref="AG334" si="1008">ROUND(AH334/$G334,6)</f>
        <v>0</v>
      </c>
      <c r="AH334" s="520">
        <f t="shared" ref="AH334" si="1009">ROUND($F334*AF334,2)</f>
        <v>0</v>
      </c>
      <c r="AI334" s="137"/>
      <c r="AJ334" s="519">
        <f t="shared" ref="AJ334" si="1010">ROUND(AK334/$G334,6)</f>
        <v>0</v>
      </c>
      <c r="AK334" s="520">
        <f t="shared" ref="AK334" si="1011">ROUND($F334*AI334,2)</f>
        <v>0</v>
      </c>
      <c r="AL334" s="137">
        <f t="shared" si="980"/>
        <v>4</v>
      </c>
      <c r="AM334" s="519">
        <f t="shared" ref="AM334" si="1012">ROUND(AN334/$G334,6)</f>
        <v>1</v>
      </c>
      <c r="AN334" s="520">
        <f t="shared" ref="AN334" si="1013">ROUND($F334*AL334,2)</f>
        <v>594.76</v>
      </c>
      <c r="AO334" s="137"/>
      <c r="AP334" s="519">
        <f t="shared" ref="AP334" si="1014">ROUND(AQ334/$G334,6)</f>
        <v>0</v>
      </c>
      <c r="AQ334" s="520">
        <f t="shared" ref="AQ334" si="1015">ROUND($F334*AO334,2)</f>
        <v>0</v>
      </c>
      <c r="AR334" s="137"/>
      <c r="AS334" s="519">
        <f t="shared" ref="AS334" si="1016">ROUND(AT334/$G334,6)</f>
        <v>0</v>
      </c>
      <c r="AT334" s="520">
        <f t="shared" ref="AT334" si="1017">ROUND($F334*AR334,2)</f>
        <v>0</v>
      </c>
      <c r="AU334" s="137"/>
      <c r="AV334" s="519">
        <f t="shared" ref="AV334" si="1018">ROUND(AW334/$G334,6)</f>
        <v>0</v>
      </c>
      <c r="AW334" s="520">
        <f t="shared" ref="AW334" si="1019">ROUND($F334*AU334,2)</f>
        <v>0</v>
      </c>
      <c r="AX334" s="137"/>
      <c r="AY334" s="519">
        <f t="shared" ref="AY334" si="1020">ROUND(AZ334/$G334,6)</f>
        <v>0</v>
      </c>
      <c r="AZ334" s="520">
        <f t="shared" ref="AZ334" si="1021">ROUND($F334*AX334,2)</f>
        <v>0</v>
      </c>
      <c r="BA334" s="137"/>
      <c r="BB334" s="519">
        <f t="shared" ref="BB334" si="1022">ROUND(BC334/$G334,6)</f>
        <v>0</v>
      </c>
      <c r="BC334" s="520">
        <f t="shared" ref="BC334" si="1023">ROUND($F334*BA334,2)</f>
        <v>0</v>
      </c>
      <c r="BD334" s="137"/>
      <c r="BE334" s="519">
        <f t="shared" ref="BE334" si="1024">ROUND(BF334/$G334,6)</f>
        <v>0</v>
      </c>
      <c r="BF334" s="520">
        <f t="shared" ref="BF334" si="1025">ROUND($F334*BD334,2)</f>
        <v>0</v>
      </c>
      <c r="BG334" s="137"/>
      <c r="BH334" s="519">
        <f t="shared" ref="BH334" si="1026">ROUND(BI334/$G334,6)</f>
        <v>0</v>
      </c>
      <c r="BI334" s="520">
        <f t="shared" ref="BI334" si="1027">ROUND($F334*BG334,2)</f>
        <v>0</v>
      </c>
      <c r="BJ334" s="137"/>
      <c r="BK334" s="519">
        <f t="shared" ref="BK334" si="1028">ROUND(BL334/$G334,6)</f>
        <v>0</v>
      </c>
      <c r="BL334" s="520">
        <f t="shared" ref="BL334" si="1029">ROUND($F334*BJ334,2)</f>
        <v>0</v>
      </c>
      <c r="BM334" s="137"/>
      <c r="BN334" s="519">
        <f t="shared" ref="BN334" si="1030">ROUND(BO334/$G334,6)</f>
        <v>0</v>
      </c>
      <c r="BO334" s="520">
        <f t="shared" ref="BO334" si="1031">ROUND($F334*BM334,2)</f>
        <v>0</v>
      </c>
      <c r="BP334" s="490">
        <f t="shared" ref="BP334" si="1032">ROUND(BQ334/G334,4)</f>
        <v>1</v>
      </c>
      <c r="BQ334" s="534">
        <f t="shared" ref="BQ334" si="1033">ROUND(SUMIF(H$10:BO$10,"FINANCEIRO",H334:BO334),2)</f>
        <v>594.76</v>
      </c>
      <c r="BR334" s="542"/>
      <c r="BT334" s="5"/>
      <c r="BU334" s="5"/>
      <c r="BV334" s="5"/>
    </row>
    <row r="335" spans="1:74" s="3" customFormat="1" ht="25.5" hidden="1" outlineLevel="2" x14ac:dyDescent="0.25">
      <c r="A335" s="74" t="s">
        <v>1191</v>
      </c>
      <c r="B335" s="32" t="s">
        <v>222</v>
      </c>
      <c r="C335" s="22" t="s">
        <v>233</v>
      </c>
      <c r="D335" s="32" t="s">
        <v>24</v>
      </c>
      <c r="E335" s="12">
        <v>1</v>
      </c>
      <c r="F335" s="459">
        <v>3420.47</v>
      </c>
      <c r="G335" s="544">
        <f t="shared" si="969"/>
        <v>3420.47</v>
      </c>
      <c r="H335" s="137"/>
      <c r="I335" s="519">
        <f t="shared" si="946"/>
        <v>0</v>
      </c>
      <c r="J335" s="520">
        <f t="shared" si="970"/>
        <v>0</v>
      </c>
      <c r="K335" s="137"/>
      <c r="L335" s="519">
        <f t="shared" si="947"/>
        <v>0</v>
      </c>
      <c r="M335" s="520">
        <f t="shared" si="971"/>
        <v>0</v>
      </c>
      <c r="N335" s="199"/>
      <c r="O335" s="519">
        <f t="shared" si="948"/>
        <v>0</v>
      </c>
      <c r="P335" s="520">
        <f t="shared" si="972"/>
        <v>0</v>
      </c>
      <c r="Q335" s="137"/>
      <c r="R335" s="519">
        <f t="shared" si="949"/>
        <v>0</v>
      </c>
      <c r="S335" s="520">
        <f t="shared" si="973"/>
        <v>0</v>
      </c>
      <c r="T335" s="137"/>
      <c r="U335" s="519">
        <f t="shared" si="950"/>
        <v>0</v>
      </c>
      <c r="V335" s="520">
        <f t="shared" si="974"/>
        <v>0</v>
      </c>
      <c r="W335" s="137"/>
      <c r="X335" s="519">
        <f t="shared" si="951"/>
        <v>0</v>
      </c>
      <c r="Y335" s="520">
        <f t="shared" si="975"/>
        <v>0</v>
      </c>
      <c r="Z335" s="137"/>
      <c r="AA335" s="519">
        <f t="shared" si="952"/>
        <v>0</v>
      </c>
      <c r="AB335" s="520">
        <f t="shared" si="976"/>
        <v>0</v>
      </c>
      <c r="AC335" s="137"/>
      <c r="AD335" s="519">
        <f t="shared" si="953"/>
        <v>0</v>
      </c>
      <c r="AE335" s="520">
        <f t="shared" si="977"/>
        <v>0</v>
      </c>
      <c r="AF335" s="137"/>
      <c r="AG335" s="519">
        <f t="shared" si="954"/>
        <v>0</v>
      </c>
      <c r="AH335" s="520">
        <f t="shared" si="978"/>
        <v>0</v>
      </c>
      <c r="AI335" s="137"/>
      <c r="AJ335" s="519">
        <f t="shared" si="955"/>
        <v>0</v>
      </c>
      <c r="AK335" s="520">
        <f t="shared" si="979"/>
        <v>0</v>
      </c>
      <c r="AL335" s="137">
        <f t="shared" si="980"/>
        <v>1</v>
      </c>
      <c r="AM335" s="519">
        <f t="shared" si="956"/>
        <v>1</v>
      </c>
      <c r="AN335" s="520">
        <f t="shared" si="981"/>
        <v>3420.47</v>
      </c>
      <c r="AO335" s="137"/>
      <c r="AP335" s="519">
        <f t="shared" si="957"/>
        <v>0</v>
      </c>
      <c r="AQ335" s="520">
        <f t="shared" si="982"/>
        <v>0</v>
      </c>
      <c r="AR335" s="137"/>
      <c r="AS335" s="519">
        <f t="shared" si="958"/>
        <v>0</v>
      </c>
      <c r="AT335" s="520">
        <f t="shared" si="983"/>
        <v>0</v>
      </c>
      <c r="AU335" s="137"/>
      <c r="AV335" s="519">
        <f t="shared" si="959"/>
        <v>0</v>
      </c>
      <c r="AW335" s="520">
        <f t="shared" si="984"/>
        <v>0</v>
      </c>
      <c r="AX335" s="137"/>
      <c r="AY335" s="519">
        <f t="shared" si="960"/>
        <v>0</v>
      </c>
      <c r="AZ335" s="520">
        <f t="shared" si="985"/>
        <v>0</v>
      </c>
      <c r="BA335" s="137"/>
      <c r="BB335" s="519">
        <f t="shared" si="961"/>
        <v>0</v>
      </c>
      <c r="BC335" s="520">
        <f t="shared" si="986"/>
        <v>0</v>
      </c>
      <c r="BD335" s="137"/>
      <c r="BE335" s="519">
        <f t="shared" si="962"/>
        <v>0</v>
      </c>
      <c r="BF335" s="520">
        <f t="shared" si="987"/>
        <v>0</v>
      </c>
      <c r="BG335" s="137"/>
      <c r="BH335" s="519">
        <f t="shared" si="963"/>
        <v>0</v>
      </c>
      <c r="BI335" s="520">
        <f t="shared" si="988"/>
        <v>0</v>
      </c>
      <c r="BJ335" s="137"/>
      <c r="BK335" s="519">
        <f t="shared" si="964"/>
        <v>0</v>
      </c>
      <c r="BL335" s="520">
        <f t="shared" si="989"/>
        <v>0</v>
      </c>
      <c r="BM335" s="137"/>
      <c r="BN335" s="519">
        <f t="shared" si="965"/>
        <v>0</v>
      </c>
      <c r="BO335" s="520">
        <f t="shared" si="990"/>
        <v>0</v>
      </c>
      <c r="BP335" s="490">
        <f t="shared" si="966"/>
        <v>1</v>
      </c>
      <c r="BQ335" s="534">
        <f t="shared" si="967"/>
        <v>3420.47</v>
      </c>
      <c r="BR335" s="542">
        <f t="shared" si="968"/>
        <v>0</v>
      </c>
      <c r="BT335" s="5"/>
    </row>
    <row r="336" spans="1:74" hidden="1" outlineLevel="2" x14ac:dyDescent="0.25">
      <c r="A336" s="74" t="s">
        <v>1192</v>
      </c>
      <c r="B336" s="32" t="s">
        <v>223</v>
      </c>
      <c r="C336" s="22" t="s">
        <v>782</v>
      </c>
      <c r="D336" s="32" t="s">
        <v>24</v>
      </c>
      <c r="E336" s="12">
        <v>1</v>
      </c>
      <c r="F336" s="459">
        <v>458.81</v>
      </c>
      <c r="G336" s="544">
        <f t="shared" si="969"/>
        <v>458.81</v>
      </c>
      <c r="H336" s="137"/>
      <c r="I336" s="519">
        <f t="shared" si="946"/>
        <v>0</v>
      </c>
      <c r="J336" s="520">
        <f t="shared" si="970"/>
        <v>0</v>
      </c>
      <c r="K336" s="137"/>
      <c r="L336" s="519">
        <f t="shared" si="947"/>
        <v>0</v>
      </c>
      <c r="M336" s="520">
        <f t="shared" si="971"/>
        <v>0</v>
      </c>
      <c r="N336" s="199"/>
      <c r="O336" s="519">
        <f t="shared" si="948"/>
        <v>0</v>
      </c>
      <c r="P336" s="520">
        <f t="shared" si="972"/>
        <v>0</v>
      </c>
      <c r="Q336" s="137"/>
      <c r="R336" s="519">
        <f t="shared" si="949"/>
        <v>0</v>
      </c>
      <c r="S336" s="520">
        <f t="shared" si="973"/>
        <v>0</v>
      </c>
      <c r="T336" s="137"/>
      <c r="U336" s="519">
        <f t="shared" si="950"/>
        <v>0</v>
      </c>
      <c r="V336" s="520">
        <f t="shared" si="974"/>
        <v>0</v>
      </c>
      <c r="W336" s="137"/>
      <c r="X336" s="519">
        <f t="shared" si="951"/>
        <v>0</v>
      </c>
      <c r="Y336" s="520">
        <f t="shared" si="975"/>
        <v>0</v>
      </c>
      <c r="Z336" s="137"/>
      <c r="AA336" s="519">
        <f t="shared" si="952"/>
        <v>0</v>
      </c>
      <c r="AB336" s="520">
        <f t="shared" si="976"/>
        <v>0</v>
      </c>
      <c r="AC336" s="137"/>
      <c r="AD336" s="519">
        <f t="shared" si="953"/>
        <v>0</v>
      </c>
      <c r="AE336" s="520">
        <f t="shared" si="977"/>
        <v>0</v>
      </c>
      <c r="AF336" s="137"/>
      <c r="AG336" s="519">
        <f t="shared" si="954"/>
        <v>0</v>
      </c>
      <c r="AH336" s="520">
        <f t="shared" si="978"/>
        <v>0</v>
      </c>
      <c r="AI336" s="137"/>
      <c r="AJ336" s="519">
        <f t="shared" si="955"/>
        <v>0</v>
      </c>
      <c r="AK336" s="520">
        <f t="shared" si="979"/>
        <v>0</v>
      </c>
      <c r="AL336" s="137">
        <f t="shared" si="980"/>
        <v>1</v>
      </c>
      <c r="AM336" s="519">
        <f t="shared" si="956"/>
        <v>1</v>
      </c>
      <c r="AN336" s="520">
        <f t="shared" si="981"/>
        <v>458.81</v>
      </c>
      <c r="AO336" s="137"/>
      <c r="AP336" s="519">
        <f t="shared" si="957"/>
        <v>0</v>
      </c>
      <c r="AQ336" s="520">
        <f t="shared" si="982"/>
        <v>0</v>
      </c>
      <c r="AR336" s="137"/>
      <c r="AS336" s="519">
        <f t="shared" si="958"/>
        <v>0</v>
      </c>
      <c r="AT336" s="520">
        <f t="shared" si="983"/>
        <v>0</v>
      </c>
      <c r="AU336" s="137"/>
      <c r="AV336" s="519">
        <f t="shared" si="959"/>
        <v>0</v>
      </c>
      <c r="AW336" s="520">
        <f t="shared" si="984"/>
        <v>0</v>
      </c>
      <c r="AX336" s="137"/>
      <c r="AY336" s="519">
        <f t="shared" si="960"/>
        <v>0</v>
      </c>
      <c r="AZ336" s="520">
        <f t="shared" si="985"/>
        <v>0</v>
      </c>
      <c r="BA336" s="137"/>
      <c r="BB336" s="519">
        <f t="shared" si="961"/>
        <v>0</v>
      </c>
      <c r="BC336" s="520">
        <f t="shared" si="986"/>
        <v>0</v>
      </c>
      <c r="BD336" s="137"/>
      <c r="BE336" s="519">
        <f t="shared" si="962"/>
        <v>0</v>
      </c>
      <c r="BF336" s="520">
        <f t="shared" si="987"/>
        <v>0</v>
      </c>
      <c r="BG336" s="137"/>
      <c r="BH336" s="519">
        <f t="shared" si="963"/>
        <v>0</v>
      </c>
      <c r="BI336" s="520">
        <f t="shared" si="988"/>
        <v>0</v>
      </c>
      <c r="BJ336" s="137"/>
      <c r="BK336" s="519">
        <f t="shared" si="964"/>
        <v>0</v>
      </c>
      <c r="BL336" s="520">
        <f t="shared" si="989"/>
        <v>0</v>
      </c>
      <c r="BM336" s="137"/>
      <c r="BN336" s="519">
        <f t="shared" si="965"/>
        <v>0</v>
      </c>
      <c r="BO336" s="520">
        <f t="shared" si="990"/>
        <v>0</v>
      </c>
      <c r="BP336" s="490">
        <f t="shared" si="966"/>
        <v>1</v>
      </c>
      <c r="BQ336" s="534">
        <f t="shared" si="967"/>
        <v>458.81</v>
      </c>
      <c r="BR336" s="542">
        <f t="shared" si="968"/>
        <v>0</v>
      </c>
      <c r="BT336" s="5"/>
      <c r="BU336" s="5"/>
      <c r="BV336" s="5"/>
    </row>
    <row r="337" spans="1:74" hidden="1" outlineLevel="2" x14ac:dyDescent="0.25">
      <c r="A337" s="74" t="s">
        <v>1193</v>
      </c>
      <c r="B337" s="32" t="s">
        <v>306</v>
      </c>
      <c r="C337" s="22" t="s">
        <v>329</v>
      </c>
      <c r="D337" s="32" t="s">
        <v>83</v>
      </c>
      <c r="E337" s="12">
        <v>1</v>
      </c>
      <c r="F337" s="459">
        <v>454.14</v>
      </c>
      <c r="G337" s="544">
        <f t="shared" si="969"/>
        <v>454.14</v>
      </c>
      <c r="H337" s="137"/>
      <c r="I337" s="519">
        <f t="shared" si="946"/>
        <v>0</v>
      </c>
      <c r="J337" s="520">
        <f t="shared" si="970"/>
        <v>0</v>
      </c>
      <c r="K337" s="137"/>
      <c r="L337" s="519">
        <f t="shared" si="947"/>
        <v>0</v>
      </c>
      <c r="M337" s="520">
        <f t="shared" si="971"/>
        <v>0</v>
      </c>
      <c r="N337" s="199"/>
      <c r="O337" s="519">
        <f t="shared" si="948"/>
        <v>0</v>
      </c>
      <c r="P337" s="520">
        <f t="shared" si="972"/>
        <v>0</v>
      </c>
      <c r="Q337" s="137"/>
      <c r="R337" s="519">
        <f t="shared" si="949"/>
        <v>0</v>
      </c>
      <c r="S337" s="520">
        <f t="shared" si="973"/>
        <v>0</v>
      </c>
      <c r="T337" s="137"/>
      <c r="U337" s="519">
        <f t="shared" si="950"/>
        <v>0</v>
      </c>
      <c r="V337" s="520">
        <f t="shared" si="974"/>
        <v>0</v>
      </c>
      <c r="W337" s="137"/>
      <c r="X337" s="519">
        <f t="shared" si="951"/>
        <v>0</v>
      </c>
      <c r="Y337" s="520">
        <f t="shared" si="975"/>
        <v>0</v>
      </c>
      <c r="Z337" s="137"/>
      <c r="AA337" s="519">
        <f t="shared" si="952"/>
        <v>0</v>
      </c>
      <c r="AB337" s="520">
        <f t="shared" si="976"/>
        <v>0</v>
      </c>
      <c r="AC337" s="137"/>
      <c r="AD337" s="519">
        <f t="shared" si="953"/>
        <v>0</v>
      </c>
      <c r="AE337" s="520">
        <f t="shared" si="977"/>
        <v>0</v>
      </c>
      <c r="AF337" s="137"/>
      <c r="AG337" s="519">
        <f t="shared" si="954"/>
        <v>0</v>
      </c>
      <c r="AH337" s="520">
        <f t="shared" si="978"/>
        <v>0</v>
      </c>
      <c r="AI337" s="137"/>
      <c r="AJ337" s="519">
        <f t="shared" si="955"/>
        <v>0</v>
      </c>
      <c r="AK337" s="520">
        <f t="shared" si="979"/>
        <v>0</v>
      </c>
      <c r="AL337" s="137">
        <f t="shared" si="980"/>
        <v>1</v>
      </c>
      <c r="AM337" s="519">
        <f t="shared" si="956"/>
        <v>1</v>
      </c>
      <c r="AN337" s="520">
        <f t="shared" si="981"/>
        <v>454.14</v>
      </c>
      <c r="AO337" s="137"/>
      <c r="AP337" s="519">
        <f t="shared" si="957"/>
        <v>0</v>
      </c>
      <c r="AQ337" s="520">
        <f t="shared" si="982"/>
        <v>0</v>
      </c>
      <c r="AR337" s="137"/>
      <c r="AS337" s="519">
        <f t="shared" si="958"/>
        <v>0</v>
      </c>
      <c r="AT337" s="520">
        <f t="shared" si="983"/>
        <v>0</v>
      </c>
      <c r="AU337" s="137"/>
      <c r="AV337" s="519">
        <f t="shared" si="959"/>
        <v>0</v>
      </c>
      <c r="AW337" s="520">
        <f t="shared" si="984"/>
        <v>0</v>
      </c>
      <c r="AX337" s="137"/>
      <c r="AY337" s="519">
        <f t="shared" si="960"/>
        <v>0</v>
      </c>
      <c r="AZ337" s="520">
        <f t="shared" si="985"/>
        <v>0</v>
      </c>
      <c r="BA337" s="137"/>
      <c r="BB337" s="519">
        <f t="shared" si="961"/>
        <v>0</v>
      </c>
      <c r="BC337" s="520">
        <f t="shared" si="986"/>
        <v>0</v>
      </c>
      <c r="BD337" s="137"/>
      <c r="BE337" s="519">
        <f t="shared" si="962"/>
        <v>0</v>
      </c>
      <c r="BF337" s="520">
        <f t="shared" si="987"/>
        <v>0</v>
      </c>
      <c r="BG337" s="137"/>
      <c r="BH337" s="519">
        <f t="shared" si="963"/>
        <v>0</v>
      </c>
      <c r="BI337" s="520">
        <f t="shared" si="988"/>
        <v>0</v>
      </c>
      <c r="BJ337" s="137"/>
      <c r="BK337" s="519">
        <f t="shared" si="964"/>
        <v>0</v>
      </c>
      <c r="BL337" s="520">
        <f t="shared" si="989"/>
        <v>0</v>
      </c>
      <c r="BM337" s="137"/>
      <c r="BN337" s="519">
        <f t="shared" si="965"/>
        <v>0</v>
      </c>
      <c r="BO337" s="520">
        <f t="shared" si="990"/>
        <v>0</v>
      </c>
      <c r="BP337" s="490">
        <f t="shared" si="966"/>
        <v>1</v>
      </c>
      <c r="BQ337" s="534">
        <f t="shared" si="967"/>
        <v>454.14</v>
      </c>
      <c r="BR337" s="542">
        <f t="shared" si="968"/>
        <v>0</v>
      </c>
      <c r="BT337" s="5"/>
      <c r="BU337" s="5"/>
      <c r="BV337" s="5"/>
    </row>
    <row r="338" spans="1:74" hidden="1" outlineLevel="1" x14ac:dyDescent="0.25">
      <c r="A338" s="631"/>
      <c r="B338" s="96"/>
      <c r="C338" s="124"/>
      <c r="D338" s="96"/>
      <c r="E338" s="446"/>
      <c r="F338" s="446"/>
      <c r="G338" s="446"/>
      <c r="H338" s="51"/>
      <c r="I338" s="634"/>
      <c r="J338" s="635"/>
      <c r="K338" s="51"/>
      <c r="L338" s="634"/>
      <c r="M338" s="635"/>
      <c r="N338" s="51"/>
      <c r="O338" s="634"/>
      <c r="P338" s="636"/>
      <c r="Q338" s="51"/>
      <c r="R338" s="634"/>
      <c r="S338" s="635"/>
      <c r="T338" s="51"/>
      <c r="U338" s="634"/>
      <c r="V338" s="635"/>
      <c r="W338" s="51"/>
      <c r="X338" s="634"/>
      <c r="Y338" s="635"/>
      <c r="Z338" s="51"/>
      <c r="AA338" s="634"/>
      <c r="AB338" s="635"/>
      <c r="AC338" s="51"/>
      <c r="AD338" s="634"/>
      <c r="AE338" s="635"/>
      <c r="AF338" s="51"/>
      <c r="AG338" s="634"/>
      <c r="AH338" s="635"/>
      <c r="AI338" s="51"/>
      <c r="AJ338" s="634"/>
      <c r="AK338" s="635"/>
      <c r="AL338" s="51"/>
      <c r="AM338" s="634"/>
      <c r="AN338" s="635"/>
      <c r="AO338" s="51"/>
      <c r="AP338" s="634"/>
      <c r="AQ338" s="635"/>
      <c r="AR338" s="51"/>
      <c r="AS338" s="634"/>
      <c r="AT338" s="635"/>
      <c r="AU338" s="51"/>
      <c r="AV338" s="634"/>
      <c r="AW338" s="635"/>
      <c r="AX338" s="51"/>
      <c r="AY338" s="634"/>
      <c r="AZ338" s="635"/>
      <c r="BA338" s="51"/>
      <c r="BB338" s="634"/>
      <c r="BC338" s="635"/>
      <c r="BD338" s="51"/>
      <c r="BE338" s="634"/>
      <c r="BF338" s="635"/>
      <c r="BG338" s="51"/>
      <c r="BH338" s="634"/>
      <c r="BI338" s="635"/>
      <c r="BJ338" s="51"/>
      <c r="BK338" s="634"/>
      <c r="BL338" s="635"/>
      <c r="BM338" s="51"/>
      <c r="BN338" s="634"/>
      <c r="BO338" s="635"/>
      <c r="BP338" s="637"/>
      <c r="BQ338" s="638"/>
      <c r="BR338" s="639"/>
      <c r="BT338" s="5"/>
      <c r="BU338" s="5"/>
      <c r="BV338" s="5"/>
    </row>
    <row r="339" spans="1:74" hidden="1" outlineLevel="1" x14ac:dyDescent="0.25">
      <c r="A339" s="576" t="s">
        <v>1194</v>
      </c>
      <c r="B339" s="577"/>
      <c r="C339" s="578" t="s">
        <v>307</v>
      </c>
      <c r="D339" s="587"/>
      <c r="E339" s="588"/>
      <c r="F339" s="589"/>
      <c r="G339" s="581">
        <f>SUBTOTAL(9,G340:G341)</f>
        <v>13087.28</v>
      </c>
      <c r="H339" s="581"/>
      <c r="I339" s="590">
        <f>ROUND(J339/$G339,6)</f>
        <v>0</v>
      </c>
      <c r="J339" s="581">
        <f>SUBTOTAL(9,J340:J341)</f>
        <v>0</v>
      </c>
      <c r="K339" s="581"/>
      <c r="L339" s="590">
        <f>ROUND(M339/$G339,6)</f>
        <v>0</v>
      </c>
      <c r="M339" s="581">
        <f>SUBTOTAL(9,M340:M341)</f>
        <v>0</v>
      </c>
      <c r="N339" s="581"/>
      <c r="O339" s="590">
        <f>ROUND(P339/$G339,6)</f>
        <v>0</v>
      </c>
      <c r="P339" s="581">
        <f>SUBTOTAL(9,P340:P341)</f>
        <v>0</v>
      </c>
      <c r="Q339" s="581"/>
      <c r="R339" s="590">
        <f>ROUND(S339/$G339,6)</f>
        <v>0</v>
      </c>
      <c r="S339" s="581">
        <f>SUBTOTAL(9,S340:S341)</f>
        <v>0</v>
      </c>
      <c r="T339" s="581"/>
      <c r="U339" s="590">
        <f>ROUND(V339/$G339,6)</f>
        <v>0</v>
      </c>
      <c r="V339" s="581">
        <f>SUBTOTAL(9,V340:V341)</f>
        <v>0</v>
      </c>
      <c r="W339" s="581"/>
      <c r="X339" s="590">
        <f>ROUND(Y339/$G339,6)</f>
        <v>0</v>
      </c>
      <c r="Y339" s="581">
        <f>SUBTOTAL(9,Y340:Y341)</f>
        <v>0</v>
      </c>
      <c r="Z339" s="581"/>
      <c r="AA339" s="590">
        <f>ROUND(AB339/$G339,6)</f>
        <v>0</v>
      </c>
      <c r="AB339" s="581">
        <f>SUBTOTAL(9,AB340:AB341)</f>
        <v>0</v>
      </c>
      <c r="AC339" s="581"/>
      <c r="AD339" s="590">
        <f>ROUND(AE339/$G339,6)</f>
        <v>0</v>
      </c>
      <c r="AE339" s="581">
        <f>SUBTOTAL(9,AE340:AE341)</f>
        <v>0</v>
      </c>
      <c r="AF339" s="581"/>
      <c r="AG339" s="590">
        <f>ROUND(AH339/$G339,6)</f>
        <v>0</v>
      </c>
      <c r="AH339" s="581">
        <f>SUBTOTAL(9,AH340:AH341)</f>
        <v>0</v>
      </c>
      <c r="AI339" s="581"/>
      <c r="AJ339" s="590">
        <f>ROUND(AK339/$G339,6)</f>
        <v>0</v>
      </c>
      <c r="AK339" s="581">
        <f>SUBTOTAL(9,AK340:AK341)</f>
        <v>0</v>
      </c>
      <c r="AL339" s="581"/>
      <c r="AM339" s="590">
        <f>ROUND(AN339/$G339,6)</f>
        <v>1</v>
      </c>
      <c r="AN339" s="581">
        <f>SUBTOTAL(9,AN340:AN341)</f>
        <v>13087.28</v>
      </c>
      <c r="AO339" s="581"/>
      <c r="AP339" s="590">
        <f>ROUND(AQ339/$G339,6)</f>
        <v>0</v>
      </c>
      <c r="AQ339" s="581">
        <f>SUBTOTAL(9,AQ340:AQ341)</f>
        <v>0</v>
      </c>
      <c r="AR339" s="581"/>
      <c r="AS339" s="590">
        <f>ROUND(AT339/$G339,6)</f>
        <v>0</v>
      </c>
      <c r="AT339" s="581">
        <f>SUBTOTAL(9,AT340:AT341)</f>
        <v>0</v>
      </c>
      <c r="AU339" s="581"/>
      <c r="AV339" s="590">
        <f>ROUND(AW339/$G339,6)</f>
        <v>0</v>
      </c>
      <c r="AW339" s="581">
        <f>SUBTOTAL(9,AW340:AW341)</f>
        <v>0</v>
      </c>
      <c r="AX339" s="581"/>
      <c r="AY339" s="590">
        <f>ROUND(AZ339/$G339,6)</f>
        <v>0</v>
      </c>
      <c r="AZ339" s="581">
        <f>SUBTOTAL(9,AZ340:AZ341)</f>
        <v>0</v>
      </c>
      <c r="BA339" s="581"/>
      <c r="BB339" s="590">
        <f>ROUND(BC339/$G339,6)</f>
        <v>0</v>
      </c>
      <c r="BC339" s="581">
        <f>SUBTOTAL(9,BC340:BC341)</f>
        <v>0</v>
      </c>
      <c r="BD339" s="581"/>
      <c r="BE339" s="590">
        <f>ROUND(BF339/$G339,6)</f>
        <v>0</v>
      </c>
      <c r="BF339" s="581">
        <f>SUBTOTAL(9,BF340:BF341)</f>
        <v>0</v>
      </c>
      <c r="BG339" s="581"/>
      <c r="BH339" s="590">
        <f>ROUND(BI339/$G339,6)</f>
        <v>0</v>
      </c>
      <c r="BI339" s="581">
        <f>SUBTOTAL(9,BI340:BI341)</f>
        <v>0</v>
      </c>
      <c r="BJ339" s="581"/>
      <c r="BK339" s="590">
        <f>ROUND(BL339/$G339,6)</f>
        <v>0</v>
      </c>
      <c r="BL339" s="581">
        <f>SUBTOTAL(9,BL340:BL341)</f>
        <v>0</v>
      </c>
      <c r="BM339" s="581"/>
      <c r="BN339" s="590">
        <f>ROUND(BO339/$G339,6)</f>
        <v>0</v>
      </c>
      <c r="BO339" s="581">
        <f>SUBTOTAL(9,BO340:BO341)</f>
        <v>0</v>
      </c>
      <c r="BP339" s="582">
        <f>ROUND(BQ339/G339,4)</f>
        <v>1</v>
      </c>
      <c r="BQ339" s="580">
        <f>ROUND(SUMIF(H$10:BO$10,"FINANCEIRO",H339:BO339),2)</f>
        <v>13087.28</v>
      </c>
      <c r="BR339" s="579">
        <f>BQ339-G339</f>
        <v>0</v>
      </c>
      <c r="BT339" s="5"/>
      <c r="BU339" s="5"/>
      <c r="BV339" s="5"/>
    </row>
    <row r="340" spans="1:74" s="3" customFormat="1" ht="38.25" hidden="1" outlineLevel="2" x14ac:dyDescent="0.25">
      <c r="A340" s="74" t="s">
        <v>1195</v>
      </c>
      <c r="B340" s="32" t="s">
        <v>339</v>
      </c>
      <c r="C340" s="22" t="s">
        <v>765</v>
      </c>
      <c r="D340" s="32" t="s">
        <v>24</v>
      </c>
      <c r="E340" s="12">
        <v>4</v>
      </c>
      <c r="F340" s="137">
        <v>1889.4</v>
      </c>
      <c r="G340" s="544">
        <f>ROUND($F340*E340,2)</f>
        <v>7557.6</v>
      </c>
      <c r="H340" s="137"/>
      <c r="I340" s="519">
        <f>ROUND(J340/$G340,6)</f>
        <v>0</v>
      </c>
      <c r="J340" s="520">
        <f>ROUND($F340*H340,2)</f>
        <v>0</v>
      </c>
      <c r="K340" s="137"/>
      <c r="L340" s="519">
        <f>ROUND(M340/$G340,6)</f>
        <v>0</v>
      </c>
      <c r="M340" s="520">
        <f>ROUND($F340*K340,2)</f>
        <v>0</v>
      </c>
      <c r="N340" s="199"/>
      <c r="O340" s="519">
        <f>ROUND(P340/$G340,6)</f>
        <v>0</v>
      </c>
      <c r="P340" s="520">
        <f>ROUND($F340*N340,2)</f>
        <v>0</v>
      </c>
      <c r="Q340" s="137"/>
      <c r="R340" s="519">
        <f>ROUND(S340/$G340,6)</f>
        <v>0</v>
      </c>
      <c r="S340" s="520">
        <f>ROUND($F340*Q340,2)</f>
        <v>0</v>
      </c>
      <c r="T340" s="137"/>
      <c r="U340" s="519">
        <f>ROUND(V340/$G340,6)</f>
        <v>0</v>
      </c>
      <c r="V340" s="520">
        <f>ROUND($F340*T340,2)</f>
        <v>0</v>
      </c>
      <c r="W340" s="137"/>
      <c r="X340" s="519">
        <f>ROUND(Y340/$G340,6)</f>
        <v>0</v>
      </c>
      <c r="Y340" s="520">
        <f>ROUND($F340*W340,2)</f>
        <v>0</v>
      </c>
      <c r="Z340" s="137"/>
      <c r="AA340" s="519">
        <f>ROUND(AB340/$G340,6)</f>
        <v>0</v>
      </c>
      <c r="AB340" s="520">
        <f>ROUND($F340*Z340,2)</f>
        <v>0</v>
      </c>
      <c r="AC340" s="137"/>
      <c r="AD340" s="519">
        <f>ROUND(AE340/$G340,6)</f>
        <v>0</v>
      </c>
      <c r="AE340" s="520">
        <f>ROUND($F340*AC340,2)</f>
        <v>0</v>
      </c>
      <c r="AF340" s="137"/>
      <c r="AG340" s="519">
        <f>ROUND(AH340/$G340,6)</f>
        <v>0</v>
      </c>
      <c r="AH340" s="520">
        <f>ROUND($F340*AF340,2)</f>
        <v>0</v>
      </c>
      <c r="AI340" s="137"/>
      <c r="AJ340" s="519">
        <f>ROUND(AK340/$G340,6)</f>
        <v>0</v>
      </c>
      <c r="AK340" s="520">
        <f>ROUND($F340*AI340,2)</f>
        <v>0</v>
      </c>
      <c r="AL340" s="137">
        <f>$E340</f>
        <v>4</v>
      </c>
      <c r="AM340" s="519">
        <f>ROUND(AN340/$G340,6)</f>
        <v>1</v>
      </c>
      <c r="AN340" s="520">
        <f>ROUND($F340*AL340,2)</f>
        <v>7557.6</v>
      </c>
      <c r="AO340" s="137"/>
      <c r="AP340" s="519">
        <f>ROUND(AQ340/$G340,6)</f>
        <v>0</v>
      </c>
      <c r="AQ340" s="520">
        <f>ROUND($F340*AO340,2)</f>
        <v>0</v>
      </c>
      <c r="AR340" s="137"/>
      <c r="AS340" s="519">
        <f>ROUND(AT340/$G340,6)</f>
        <v>0</v>
      </c>
      <c r="AT340" s="520">
        <f>ROUND($F340*AR340,2)</f>
        <v>0</v>
      </c>
      <c r="AU340" s="137"/>
      <c r="AV340" s="519">
        <f>ROUND(AW340/$G340,6)</f>
        <v>0</v>
      </c>
      <c r="AW340" s="520">
        <f>ROUND($F340*AU340,2)</f>
        <v>0</v>
      </c>
      <c r="AX340" s="137"/>
      <c r="AY340" s="519">
        <f>ROUND(AZ340/$G340,6)</f>
        <v>0</v>
      </c>
      <c r="AZ340" s="520">
        <f>ROUND($F340*AX340,2)</f>
        <v>0</v>
      </c>
      <c r="BA340" s="137"/>
      <c r="BB340" s="519">
        <f>ROUND(BC340/$G340,6)</f>
        <v>0</v>
      </c>
      <c r="BC340" s="520">
        <f>ROUND($F340*BA340,2)</f>
        <v>0</v>
      </c>
      <c r="BD340" s="137"/>
      <c r="BE340" s="519">
        <f>ROUND(BF340/$G340,6)</f>
        <v>0</v>
      </c>
      <c r="BF340" s="520">
        <f>ROUND($F340*BD340,2)</f>
        <v>0</v>
      </c>
      <c r="BG340" s="137"/>
      <c r="BH340" s="519">
        <f>ROUND(BI340/$G340,6)</f>
        <v>0</v>
      </c>
      <c r="BI340" s="520">
        <f>ROUND($F340*BG340,2)</f>
        <v>0</v>
      </c>
      <c r="BJ340" s="137"/>
      <c r="BK340" s="519">
        <f>ROUND(BL340/$G340,6)</f>
        <v>0</v>
      </c>
      <c r="BL340" s="520">
        <f>ROUND($F340*BJ340,2)</f>
        <v>0</v>
      </c>
      <c r="BM340" s="137"/>
      <c r="BN340" s="519">
        <f>ROUND(BO340/$G340,6)</f>
        <v>0</v>
      </c>
      <c r="BO340" s="520">
        <f>ROUND($F340*BM340,2)</f>
        <v>0</v>
      </c>
      <c r="BP340" s="490">
        <f>ROUND(BQ340/G340,4)</f>
        <v>1</v>
      </c>
      <c r="BQ340" s="534">
        <f>ROUND(SUMIF(H$10:BO$10,"FINANCEIRO",H340:BO340),2)</f>
        <v>7557.6</v>
      </c>
      <c r="BR340" s="542">
        <f>BQ340-G340</f>
        <v>0</v>
      </c>
      <c r="BT340" s="5"/>
    </row>
    <row r="341" spans="1:74" ht="38.25" hidden="1" outlineLevel="2" x14ac:dyDescent="0.25">
      <c r="A341" s="74" t="s">
        <v>1196</v>
      </c>
      <c r="B341" s="32" t="s">
        <v>311</v>
      </c>
      <c r="C341" s="22" t="s">
        <v>340</v>
      </c>
      <c r="D341" s="32" t="s">
        <v>24</v>
      </c>
      <c r="E341" s="12">
        <f>'04_S.ETE_C.'!E100</f>
        <v>1</v>
      </c>
      <c r="F341" s="137">
        <v>5529.68</v>
      </c>
      <c r="G341" s="544">
        <f>ROUND($F341*E341,2)</f>
        <v>5529.68</v>
      </c>
      <c r="H341" s="12"/>
      <c r="I341" s="519">
        <f>ROUND(J341/$G341,6)</f>
        <v>0</v>
      </c>
      <c r="J341" s="520">
        <f>ROUND($F341*H341,2)</f>
        <v>0</v>
      </c>
      <c r="K341" s="12"/>
      <c r="L341" s="519">
        <f>ROUND(M341/$G341,6)</f>
        <v>0</v>
      </c>
      <c r="M341" s="520">
        <f>ROUND($F341*K341,2)</f>
        <v>0</v>
      </c>
      <c r="N341" s="12"/>
      <c r="O341" s="519">
        <f>ROUND(P341/$G341,6)</f>
        <v>0</v>
      </c>
      <c r="P341" s="520">
        <f>ROUND($F341*N341,2)</f>
        <v>0</v>
      </c>
      <c r="Q341" s="12"/>
      <c r="R341" s="519">
        <f>ROUND(S341/$G341,6)</f>
        <v>0</v>
      </c>
      <c r="S341" s="520">
        <f>ROUND($F341*Q341,2)</f>
        <v>0</v>
      </c>
      <c r="T341" s="12"/>
      <c r="U341" s="519">
        <f>ROUND(V341/$G341,6)</f>
        <v>0</v>
      </c>
      <c r="V341" s="520">
        <f>ROUND($F341*T341,2)</f>
        <v>0</v>
      </c>
      <c r="W341" s="12"/>
      <c r="X341" s="519">
        <f>ROUND(Y341/$G341,6)</f>
        <v>0</v>
      </c>
      <c r="Y341" s="520">
        <f>ROUND($F341*W341,2)</f>
        <v>0</v>
      </c>
      <c r="Z341" s="12"/>
      <c r="AA341" s="519">
        <f>ROUND(AB341/$G341,6)</f>
        <v>0</v>
      </c>
      <c r="AB341" s="520">
        <f>ROUND($F341*Z341,2)</f>
        <v>0</v>
      </c>
      <c r="AC341" s="12"/>
      <c r="AD341" s="519">
        <f>ROUND(AE341/$G341,6)</f>
        <v>0</v>
      </c>
      <c r="AE341" s="520">
        <f>ROUND($F341*AC341,2)</f>
        <v>0</v>
      </c>
      <c r="AF341" s="12"/>
      <c r="AG341" s="519">
        <f>ROUND(AH341/$G341,6)</f>
        <v>0</v>
      </c>
      <c r="AH341" s="520">
        <f>ROUND($F341*AF341,2)</f>
        <v>0</v>
      </c>
      <c r="AI341" s="12"/>
      <c r="AJ341" s="519">
        <f>ROUND(AK341/$G341,6)</f>
        <v>0</v>
      </c>
      <c r="AK341" s="520">
        <f>ROUND($F341*AI341,2)</f>
        <v>0</v>
      </c>
      <c r="AL341" s="12">
        <f>$E341</f>
        <v>1</v>
      </c>
      <c r="AM341" s="519">
        <f>ROUND(AN341/$G341,6)</f>
        <v>1</v>
      </c>
      <c r="AN341" s="520">
        <f>ROUND($F341*AL341,2)</f>
        <v>5529.68</v>
      </c>
      <c r="AO341" s="12"/>
      <c r="AP341" s="519">
        <f>ROUND(AQ341/$G341,6)</f>
        <v>0</v>
      </c>
      <c r="AQ341" s="520">
        <f>ROUND($F341*AO341,2)</f>
        <v>0</v>
      </c>
      <c r="AR341" s="12"/>
      <c r="AS341" s="519">
        <f>ROUND(AT341/$G341,6)</f>
        <v>0</v>
      </c>
      <c r="AT341" s="520">
        <f>ROUND($F341*AR341,2)</f>
        <v>0</v>
      </c>
      <c r="AU341" s="12"/>
      <c r="AV341" s="519">
        <f>ROUND(AW341/$G341,6)</f>
        <v>0</v>
      </c>
      <c r="AW341" s="520">
        <f>ROUND($F341*AU341,2)</f>
        <v>0</v>
      </c>
      <c r="AX341" s="12"/>
      <c r="AY341" s="519">
        <f>ROUND(AZ341/$G341,6)</f>
        <v>0</v>
      </c>
      <c r="AZ341" s="520">
        <f>ROUND($F341*AX341,2)</f>
        <v>0</v>
      </c>
      <c r="BA341" s="12"/>
      <c r="BB341" s="519">
        <f>ROUND(BC341/$G341,6)</f>
        <v>0</v>
      </c>
      <c r="BC341" s="520">
        <f>ROUND($F341*BA341,2)</f>
        <v>0</v>
      </c>
      <c r="BD341" s="12"/>
      <c r="BE341" s="519">
        <f>ROUND(BF341/$G341,6)</f>
        <v>0</v>
      </c>
      <c r="BF341" s="520">
        <f>ROUND($F341*BD341,2)</f>
        <v>0</v>
      </c>
      <c r="BG341" s="12"/>
      <c r="BH341" s="519">
        <f>ROUND(BI341/$G341,6)</f>
        <v>0</v>
      </c>
      <c r="BI341" s="520">
        <f>ROUND($F341*BG341,2)</f>
        <v>0</v>
      </c>
      <c r="BJ341" s="12"/>
      <c r="BK341" s="519">
        <f>ROUND(BL341/$G341,6)</f>
        <v>0</v>
      </c>
      <c r="BL341" s="520">
        <f>ROUND($F341*BJ341,2)</f>
        <v>0</v>
      </c>
      <c r="BM341" s="12"/>
      <c r="BN341" s="519">
        <f>ROUND(BO341/$G341,6)</f>
        <v>0</v>
      </c>
      <c r="BO341" s="520">
        <f>ROUND($F341*BM341,2)</f>
        <v>0</v>
      </c>
      <c r="BP341" s="490">
        <f>ROUND(BQ341/G341,4)</f>
        <v>1</v>
      </c>
      <c r="BQ341" s="534">
        <f>ROUND(SUMIF(H$10:BO$10,"FINANCEIRO",H341:BO341),2)</f>
        <v>5529.68</v>
      </c>
      <c r="BR341" s="542">
        <f>BQ341-G341</f>
        <v>0</v>
      </c>
      <c r="BT341" s="5"/>
      <c r="BU341" s="5"/>
      <c r="BV341" s="5"/>
    </row>
    <row r="342" spans="1:74" hidden="1" outlineLevel="1" x14ac:dyDescent="0.25">
      <c r="A342" s="56"/>
      <c r="B342" s="69"/>
      <c r="C342" s="72"/>
      <c r="D342" s="69"/>
      <c r="E342" s="554"/>
      <c r="F342" s="554"/>
      <c r="G342" s="554"/>
      <c r="H342" s="137"/>
      <c r="I342" s="519"/>
      <c r="J342" s="541"/>
      <c r="K342" s="137"/>
      <c r="L342" s="519"/>
      <c r="M342" s="541"/>
      <c r="N342" s="199"/>
      <c r="O342" s="519"/>
      <c r="P342" s="555"/>
      <c r="Q342" s="137"/>
      <c r="R342" s="519"/>
      <c r="S342" s="541"/>
      <c r="T342" s="137"/>
      <c r="U342" s="519"/>
      <c r="V342" s="541"/>
      <c r="W342" s="137"/>
      <c r="X342" s="519"/>
      <c r="Y342" s="541"/>
      <c r="Z342" s="137"/>
      <c r="AA342" s="519"/>
      <c r="AB342" s="541"/>
      <c r="AC342" s="137"/>
      <c r="AD342" s="519"/>
      <c r="AE342" s="541"/>
      <c r="AF342" s="137"/>
      <c r="AG342" s="519"/>
      <c r="AH342" s="541"/>
      <c r="AI342" s="137"/>
      <c r="AJ342" s="519"/>
      <c r="AK342" s="541"/>
      <c r="AL342" s="137"/>
      <c r="AM342" s="519"/>
      <c r="AN342" s="541"/>
      <c r="AO342" s="137"/>
      <c r="AP342" s="519"/>
      <c r="AQ342" s="541"/>
      <c r="AR342" s="137"/>
      <c r="AS342" s="519"/>
      <c r="AT342" s="541"/>
      <c r="AU342" s="137"/>
      <c r="AV342" s="519"/>
      <c r="AW342" s="541"/>
      <c r="AX342" s="137"/>
      <c r="AY342" s="519"/>
      <c r="AZ342" s="541"/>
      <c r="BA342" s="137"/>
      <c r="BB342" s="519"/>
      <c r="BC342" s="541"/>
      <c r="BD342" s="137"/>
      <c r="BE342" s="519"/>
      <c r="BF342" s="541"/>
      <c r="BG342" s="137"/>
      <c r="BH342" s="519"/>
      <c r="BI342" s="541"/>
      <c r="BJ342" s="137"/>
      <c r="BK342" s="519"/>
      <c r="BL342" s="541"/>
      <c r="BM342" s="137"/>
      <c r="BN342" s="519"/>
      <c r="BO342" s="541"/>
      <c r="BP342" s="490"/>
      <c r="BQ342" s="534"/>
      <c r="BR342" s="542"/>
      <c r="BT342" s="5"/>
      <c r="BU342" s="5"/>
      <c r="BV342" s="5"/>
    </row>
    <row r="343" spans="1:74" s="3" customFormat="1" ht="12.75" hidden="1" outlineLevel="1" x14ac:dyDescent="0.25">
      <c r="A343" s="576" t="s">
        <v>1197</v>
      </c>
      <c r="B343" s="577"/>
      <c r="C343" s="578" t="s">
        <v>21</v>
      </c>
      <c r="D343" s="587"/>
      <c r="E343" s="588">
        <f>'04_S.ETE_C.'!E102</f>
        <v>0</v>
      </c>
      <c r="F343" s="589"/>
      <c r="G343" s="581">
        <f>SUBTOTAL(9,G344:G356)</f>
        <v>145621.74000000002</v>
      </c>
      <c r="H343" s="581"/>
      <c r="I343" s="590">
        <f t="shared" ref="I343:I351" si="1034">ROUND(J343/$G343,6)</f>
        <v>0</v>
      </c>
      <c r="J343" s="581">
        <f>SUBTOTAL(9,J348:J351)</f>
        <v>0</v>
      </c>
      <c r="K343" s="581"/>
      <c r="L343" s="590">
        <f t="shared" ref="L343:L351" si="1035">ROUND(M343/$G343,6)</f>
        <v>0</v>
      </c>
      <c r="M343" s="581">
        <f>SUBTOTAL(9,M348:M351)</f>
        <v>0</v>
      </c>
      <c r="N343" s="581"/>
      <c r="O343" s="590">
        <f t="shared" ref="O343:O351" si="1036">ROUND(P343/$G343,6)</f>
        <v>0</v>
      </c>
      <c r="P343" s="581">
        <f>SUBTOTAL(9,P348:P351)</f>
        <v>0</v>
      </c>
      <c r="Q343" s="581"/>
      <c r="R343" s="590">
        <f t="shared" ref="R343:R351" si="1037">ROUND(S343/$G343,6)</f>
        <v>0</v>
      </c>
      <c r="S343" s="581">
        <f>SUBTOTAL(9,S348:S351)</f>
        <v>0</v>
      </c>
      <c r="T343" s="581"/>
      <c r="U343" s="590">
        <f t="shared" ref="U343:U351" si="1038">ROUND(V343/$G343,6)</f>
        <v>0</v>
      </c>
      <c r="V343" s="581">
        <f>SUBTOTAL(9,V348:V351)</f>
        <v>0</v>
      </c>
      <c r="W343" s="581"/>
      <c r="X343" s="590">
        <f t="shared" ref="X343:X351" si="1039">ROUND(Y343/$G343,6)</f>
        <v>0</v>
      </c>
      <c r="Y343" s="581">
        <f>SUBTOTAL(9,Y348:Y351)</f>
        <v>0</v>
      </c>
      <c r="Z343" s="581"/>
      <c r="AA343" s="590">
        <f t="shared" ref="AA343:AA351" si="1040">ROUND(AB343/$G343,6)</f>
        <v>0</v>
      </c>
      <c r="AB343" s="581">
        <f>SUBTOTAL(9,AB348:AB351)</f>
        <v>0</v>
      </c>
      <c r="AC343" s="581"/>
      <c r="AD343" s="590">
        <f t="shared" ref="AD343:AD351" si="1041">ROUND(AE343/$G343,6)</f>
        <v>0</v>
      </c>
      <c r="AE343" s="581">
        <f>SUBTOTAL(9,AE348:AE351)</f>
        <v>0</v>
      </c>
      <c r="AF343" s="581"/>
      <c r="AG343" s="590">
        <f t="shared" ref="AG343:AG351" si="1042">ROUND(AH343/$G343,6)</f>
        <v>0</v>
      </c>
      <c r="AH343" s="581">
        <f>SUBTOTAL(9,AH348:AH351)</f>
        <v>0</v>
      </c>
      <c r="AI343" s="581"/>
      <c r="AJ343" s="590">
        <f t="shared" ref="AJ343:AJ351" si="1043">ROUND(AK343/$G343,6)</f>
        <v>0</v>
      </c>
      <c r="AK343" s="581">
        <f>SUBTOTAL(9,AK348:AK351)</f>
        <v>0</v>
      </c>
      <c r="AL343" s="581"/>
      <c r="AM343" s="590">
        <f t="shared" ref="AM343:AM351" si="1044">ROUND(AN343/$G343,6)</f>
        <v>0.54657900000000004</v>
      </c>
      <c r="AN343" s="581">
        <f>SUBTOTAL(9,AN348:AN351)</f>
        <v>79593.75</v>
      </c>
      <c r="AO343" s="581"/>
      <c r="AP343" s="590">
        <f t="shared" ref="AP343:AP351" si="1045">ROUND(AQ343/$G343,6)</f>
        <v>0</v>
      </c>
      <c r="AQ343" s="581">
        <f>SUBTOTAL(9,AQ348:AQ351)</f>
        <v>0</v>
      </c>
      <c r="AR343" s="581"/>
      <c r="AS343" s="590">
        <f t="shared" ref="AS343:AS351" si="1046">ROUND(AT343/$G343,6)</f>
        <v>0</v>
      </c>
      <c r="AT343" s="581">
        <f>SUBTOTAL(9,AT348:AT351)</f>
        <v>0</v>
      </c>
      <c r="AU343" s="581"/>
      <c r="AV343" s="590">
        <f t="shared" ref="AV343:AV351" si="1047">ROUND(AW343/$G343,6)</f>
        <v>0</v>
      </c>
      <c r="AW343" s="581">
        <f>SUBTOTAL(9,AW348:AW351)</f>
        <v>0</v>
      </c>
      <c r="AX343" s="581"/>
      <c r="AY343" s="590">
        <f t="shared" ref="AY343:AY351" si="1048">ROUND(AZ343/$G343,6)</f>
        <v>0</v>
      </c>
      <c r="AZ343" s="581">
        <f>SUBTOTAL(9,AZ348:AZ351)</f>
        <v>0</v>
      </c>
      <c r="BA343" s="581"/>
      <c r="BB343" s="590">
        <f t="shared" ref="BB343:BB351" si="1049">ROUND(BC343/$G343,6)</f>
        <v>0</v>
      </c>
      <c r="BC343" s="581">
        <f>SUBTOTAL(9,BC348:BC351)</f>
        <v>0</v>
      </c>
      <c r="BD343" s="581"/>
      <c r="BE343" s="590">
        <f t="shared" ref="BE343:BE351" si="1050">ROUND(BF343/$G343,6)</f>
        <v>0</v>
      </c>
      <c r="BF343" s="581">
        <f>SUBTOTAL(9,BF348:BF351)</f>
        <v>0</v>
      </c>
      <c r="BG343" s="581"/>
      <c r="BH343" s="590">
        <f t="shared" ref="BH343:BH351" si="1051">ROUND(BI343/$G343,6)</f>
        <v>0</v>
      </c>
      <c r="BI343" s="581">
        <f>SUBTOTAL(9,BI348:BI351)</f>
        <v>0</v>
      </c>
      <c r="BJ343" s="581"/>
      <c r="BK343" s="590">
        <f t="shared" ref="BK343:BK351" si="1052">ROUND(BL343/$G343,6)</f>
        <v>0</v>
      </c>
      <c r="BL343" s="581">
        <f>SUBTOTAL(9,BL348:BL351)</f>
        <v>0</v>
      </c>
      <c r="BM343" s="581"/>
      <c r="BN343" s="590">
        <f t="shared" ref="BN343:BN351" si="1053">ROUND(BO343/$G343,6)</f>
        <v>0</v>
      </c>
      <c r="BO343" s="581">
        <f>SUBTOTAL(9,BO348:BO351)</f>
        <v>0</v>
      </c>
      <c r="BP343" s="582">
        <f t="shared" ref="BP343:BP351" si="1054">ROUND(BQ343/G343,4)</f>
        <v>0.54659999999999997</v>
      </c>
      <c r="BQ343" s="580">
        <f t="shared" ref="BQ343:BQ351" si="1055">ROUND(SUMIF(H$10:BO$10,"FINANCEIRO",H343:BO343),2)</f>
        <v>79593.75</v>
      </c>
      <c r="BR343" s="579">
        <f t="shared" ref="BR343:BR351" si="1056">BQ343-G343</f>
        <v>-66027.99000000002</v>
      </c>
      <c r="BT343" s="5"/>
    </row>
    <row r="344" spans="1:74" s="3" customFormat="1" ht="12.75" hidden="1" outlineLevel="2" x14ac:dyDescent="0.25">
      <c r="A344" s="74" t="s">
        <v>1198</v>
      </c>
      <c r="B344" s="32" t="s">
        <v>219</v>
      </c>
      <c r="C344" s="22" t="s">
        <v>784</v>
      </c>
      <c r="D344" s="32" t="s">
        <v>22</v>
      </c>
      <c r="E344" s="12">
        <v>4.5</v>
      </c>
      <c r="F344" s="459">
        <v>64.28</v>
      </c>
      <c r="G344" s="544">
        <f t="shared" ref="G344:G351" si="1057">ROUND($F344*E344,2)</f>
        <v>289.26</v>
      </c>
      <c r="H344" s="12"/>
      <c r="I344" s="519">
        <f t="shared" si="1034"/>
        <v>0</v>
      </c>
      <c r="J344" s="520">
        <f t="shared" ref="J344:J351" si="1058">ROUND($F344*H344,2)</f>
        <v>0</v>
      </c>
      <c r="K344" s="12"/>
      <c r="L344" s="519">
        <f t="shared" si="1035"/>
        <v>0</v>
      </c>
      <c r="M344" s="520">
        <f t="shared" ref="M344:M351" si="1059">ROUND($F344*K344,2)</f>
        <v>0</v>
      </c>
      <c r="N344" s="12"/>
      <c r="O344" s="519">
        <f t="shared" si="1036"/>
        <v>0</v>
      </c>
      <c r="P344" s="520">
        <f t="shared" ref="P344:P351" si="1060">ROUND($F344*N344,2)</f>
        <v>0</v>
      </c>
      <c r="Q344" s="12"/>
      <c r="R344" s="519">
        <f t="shared" si="1037"/>
        <v>0</v>
      </c>
      <c r="S344" s="520">
        <f t="shared" ref="S344:S351" si="1061">ROUND($F344*Q344,2)</f>
        <v>0</v>
      </c>
      <c r="T344" s="12"/>
      <c r="U344" s="519">
        <f t="shared" si="1038"/>
        <v>0</v>
      </c>
      <c r="V344" s="520">
        <f t="shared" ref="V344:V351" si="1062">ROUND($F344*T344,2)</f>
        <v>0</v>
      </c>
      <c r="W344" s="12"/>
      <c r="X344" s="519">
        <f t="shared" si="1039"/>
        <v>0</v>
      </c>
      <c r="Y344" s="520">
        <f t="shared" ref="Y344:Y351" si="1063">ROUND($F344*W344,2)</f>
        <v>0</v>
      </c>
      <c r="Z344" s="12"/>
      <c r="AA344" s="519">
        <f t="shared" si="1040"/>
        <v>0</v>
      </c>
      <c r="AB344" s="520">
        <f t="shared" ref="AB344:AB351" si="1064">ROUND($F344*Z344,2)</f>
        <v>0</v>
      </c>
      <c r="AC344" s="12"/>
      <c r="AD344" s="519">
        <f t="shared" si="1041"/>
        <v>0</v>
      </c>
      <c r="AE344" s="520">
        <f t="shared" ref="AE344:AE351" si="1065">ROUND($F344*AC344,2)</f>
        <v>0</v>
      </c>
      <c r="AF344" s="12"/>
      <c r="AG344" s="519">
        <f t="shared" si="1042"/>
        <v>0</v>
      </c>
      <c r="AH344" s="520">
        <f t="shared" ref="AH344:AH351" si="1066">ROUND($F344*AF344,2)</f>
        <v>0</v>
      </c>
      <c r="AI344" s="12"/>
      <c r="AJ344" s="519">
        <f t="shared" si="1043"/>
        <v>0</v>
      </c>
      <c r="AK344" s="520">
        <f t="shared" ref="AK344:AK351" si="1067">ROUND($F344*AI344,2)</f>
        <v>0</v>
      </c>
      <c r="AL344" s="12">
        <f t="shared" ref="AL344:AL351" si="1068">$E344</f>
        <v>4.5</v>
      </c>
      <c r="AM344" s="519">
        <f t="shared" si="1044"/>
        <v>1</v>
      </c>
      <c r="AN344" s="520">
        <f t="shared" ref="AN344:AN351" si="1069">ROUND($F344*AL344,2)</f>
        <v>289.26</v>
      </c>
      <c r="AO344" s="12"/>
      <c r="AP344" s="519">
        <f t="shared" si="1045"/>
        <v>0</v>
      </c>
      <c r="AQ344" s="520">
        <f t="shared" ref="AQ344:AQ351" si="1070">ROUND($F344*AO344,2)</f>
        <v>0</v>
      </c>
      <c r="AR344" s="12"/>
      <c r="AS344" s="519">
        <f t="shared" si="1046"/>
        <v>0</v>
      </c>
      <c r="AT344" s="520">
        <f t="shared" ref="AT344:AT351" si="1071">ROUND($F344*AR344,2)</f>
        <v>0</v>
      </c>
      <c r="AU344" s="12"/>
      <c r="AV344" s="519">
        <f t="shared" si="1047"/>
        <v>0</v>
      </c>
      <c r="AW344" s="520">
        <f t="shared" ref="AW344:AW351" si="1072">ROUND($F344*AU344,2)</f>
        <v>0</v>
      </c>
      <c r="AX344" s="12"/>
      <c r="AY344" s="519">
        <f t="shared" si="1048"/>
        <v>0</v>
      </c>
      <c r="AZ344" s="520">
        <f t="shared" ref="AZ344:AZ351" si="1073">ROUND($F344*AX344,2)</f>
        <v>0</v>
      </c>
      <c r="BA344" s="12"/>
      <c r="BB344" s="519">
        <f t="shared" si="1049"/>
        <v>0</v>
      </c>
      <c r="BC344" s="520">
        <f t="shared" ref="BC344:BC351" si="1074">ROUND($F344*BA344,2)</f>
        <v>0</v>
      </c>
      <c r="BD344" s="12"/>
      <c r="BE344" s="519">
        <f t="shared" si="1050"/>
        <v>0</v>
      </c>
      <c r="BF344" s="520">
        <f t="shared" ref="BF344:BF351" si="1075">ROUND($F344*BD344,2)</f>
        <v>0</v>
      </c>
      <c r="BG344" s="12"/>
      <c r="BH344" s="519">
        <f t="shared" si="1051"/>
        <v>0</v>
      </c>
      <c r="BI344" s="520">
        <f t="shared" ref="BI344:BI351" si="1076">ROUND($F344*BG344,2)</f>
        <v>0</v>
      </c>
      <c r="BJ344" s="12"/>
      <c r="BK344" s="519">
        <f t="shared" si="1052"/>
        <v>0</v>
      </c>
      <c r="BL344" s="520">
        <f t="shared" ref="BL344:BL351" si="1077">ROUND($F344*BJ344,2)</f>
        <v>0</v>
      </c>
      <c r="BM344" s="12"/>
      <c r="BN344" s="519">
        <f t="shared" si="1053"/>
        <v>0</v>
      </c>
      <c r="BO344" s="520">
        <f t="shared" ref="BO344:BO351" si="1078">ROUND($F344*BM344,2)</f>
        <v>0</v>
      </c>
      <c r="BP344" s="490">
        <f t="shared" si="1054"/>
        <v>1</v>
      </c>
      <c r="BQ344" s="534">
        <f t="shared" si="1055"/>
        <v>289.26</v>
      </c>
      <c r="BR344" s="542">
        <f t="shared" si="1056"/>
        <v>0</v>
      </c>
      <c r="BT344" s="5"/>
    </row>
    <row r="345" spans="1:74" s="3" customFormat="1" ht="25.5" hidden="1" outlineLevel="2" x14ac:dyDescent="0.25">
      <c r="A345" s="74" t="s">
        <v>1199</v>
      </c>
      <c r="B345" s="32" t="s">
        <v>303</v>
      </c>
      <c r="C345" s="22" t="s">
        <v>304</v>
      </c>
      <c r="D345" s="32" t="s">
        <v>5</v>
      </c>
      <c r="E345" s="12">
        <v>1.94</v>
      </c>
      <c r="F345" s="459">
        <v>283.27999999999997</v>
      </c>
      <c r="G345" s="544">
        <f t="shared" si="1057"/>
        <v>549.55999999999995</v>
      </c>
      <c r="H345" s="137"/>
      <c r="I345" s="519">
        <f t="shared" si="1034"/>
        <v>0</v>
      </c>
      <c r="J345" s="520">
        <f t="shared" si="1058"/>
        <v>0</v>
      </c>
      <c r="K345" s="137"/>
      <c r="L345" s="519">
        <f t="shared" si="1035"/>
        <v>0</v>
      </c>
      <c r="M345" s="520">
        <f t="shared" si="1059"/>
        <v>0</v>
      </c>
      <c r="N345" s="199"/>
      <c r="O345" s="519">
        <f t="shared" si="1036"/>
        <v>0</v>
      </c>
      <c r="P345" s="520">
        <f t="shared" si="1060"/>
        <v>0</v>
      </c>
      <c r="Q345" s="137"/>
      <c r="R345" s="519">
        <f t="shared" si="1037"/>
        <v>0</v>
      </c>
      <c r="S345" s="520">
        <f t="shared" si="1061"/>
        <v>0</v>
      </c>
      <c r="T345" s="137"/>
      <c r="U345" s="519">
        <f t="shared" si="1038"/>
        <v>0</v>
      </c>
      <c r="V345" s="520">
        <f t="shared" si="1062"/>
        <v>0</v>
      </c>
      <c r="W345" s="137"/>
      <c r="X345" s="519">
        <f t="shared" si="1039"/>
        <v>0</v>
      </c>
      <c r="Y345" s="520">
        <f t="shared" si="1063"/>
        <v>0</v>
      </c>
      <c r="Z345" s="137"/>
      <c r="AA345" s="519">
        <f t="shared" si="1040"/>
        <v>0</v>
      </c>
      <c r="AB345" s="520">
        <f t="shared" si="1064"/>
        <v>0</v>
      </c>
      <c r="AC345" s="137"/>
      <c r="AD345" s="519">
        <f t="shared" si="1041"/>
        <v>0</v>
      </c>
      <c r="AE345" s="520">
        <f t="shared" si="1065"/>
        <v>0</v>
      </c>
      <c r="AF345" s="137"/>
      <c r="AG345" s="519">
        <f t="shared" si="1042"/>
        <v>0</v>
      </c>
      <c r="AH345" s="520">
        <f t="shared" si="1066"/>
        <v>0</v>
      </c>
      <c r="AI345" s="137"/>
      <c r="AJ345" s="519">
        <f t="shared" si="1043"/>
        <v>0</v>
      </c>
      <c r="AK345" s="520">
        <f t="shared" si="1067"/>
        <v>0</v>
      </c>
      <c r="AL345" s="137">
        <f t="shared" si="1068"/>
        <v>1.94</v>
      </c>
      <c r="AM345" s="519">
        <f t="shared" si="1044"/>
        <v>1</v>
      </c>
      <c r="AN345" s="520">
        <f t="shared" si="1069"/>
        <v>549.55999999999995</v>
      </c>
      <c r="AO345" s="137"/>
      <c r="AP345" s="519">
        <f t="shared" si="1045"/>
        <v>0</v>
      </c>
      <c r="AQ345" s="520">
        <f t="shared" si="1070"/>
        <v>0</v>
      </c>
      <c r="AR345" s="137"/>
      <c r="AS345" s="519">
        <f t="shared" si="1046"/>
        <v>0</v>
      </c>
      <c r="AT345" s="520">
        <f t="shared" si="1071"/>
        <v>0</v>
      </c>
      <c r="AU345" s="137"/>
      <c r="AV345" s="519">
        <f t="shared" si="1047"/>
        <v>0</v>
      </c>
      <c r="AW345" s="520">
        <f t="shared" si="1072"/>
        <v>0</v>
      </c>
      <c r="AX345" s="137"/>
      <c r="AY345" s="519">
        <f t="shared" si="1048"/>
        <v>0</v>
      </c>
      <c r="AZ345" s="520">
        <f t="shared" si="1073"/>
        <v>0</v>
      </c>
      <c r="BA345" s="137"/>
      <c r="BB345" s="519">
        <f t="shared" si="1049"/>
        <v>0</v>
      </c>
      <c r="BC345" s="520">
        <f t="shared" si="1074"/>
        <v>0</v>
      </c>
      <c r="BD345" s="137"/>
      <c r="BE345" s="519">
        <f t="shared" si="1050"/>
        <v>0</v>
      </c>
      <c r="BF345" s="520">
        <f t="shared" si="1075"/>
        <v>0</v>
      </c>
      <c r="BG345" s="137"/>
      <c r="BH345" s="519">
        <f t="shared" si="1051"/>
        <v>0</v>
      </c>
      <c r="BI345" s="520">
        <f t="shared" si="1076"/>
        <v>0</v>
      </c>
      <c r="BJ345" s="137"/>
      <c r="BK345" s="519">
        <f t="shared" si="1052"/>
        <v>0</v>
      </c>
      <c r="BL345" s="520">
        <f t="shared" si="1077"/>
        <v>0</v>
      </c>
      <c r="BM345" s="137"/>
      <c r="BN345" s="519">
        <f t="shared" si="1053"/>
        <v>0</v>
      </c>
      <c r="BO345" s="520">
        <f t="shared" si="1078"/>
        <v>0</v>
      </c>
      <c r="BP345" s="490">
        <f t="shared" si="1054"/>
        <v>1</v>
      </c>
      <c r="BQ345" s="534">
        <f t="shared" si="1055"/>
        <v>549.55999999999995</v>
      </c>
      <c r="BR345" s="542">
        <f t="shared" si="1056"/>
        <v>0</v>
      </c>
      <c r="BT345" s="5"/>
    </row>
    <row r="346" spans="1:74" s="3" customFormat="1" ht="25.5" hidden="1" outlineLevel="2" x14ac:dyDescent="0.25">
      <c r="A346" s="74" t="s">
        <v>1200</v>
      </c>
      <c r="B346" s="32" t="s">
        <v>301</v>
      </c>
      <c r="C346" s="22" t="s">
        <v>302</v>
      </c>
      <c r="D346" s="32" t="s">
        <v>5</v>
      </c>
      <c r="E346" s="12">
        <v>6.8</v>
      </c>
      <c r="F346" s="459">
        <v>811.28</v>
      </c>
      <c r="G346" s="544">
        <f t="shared" si="1057"/>
        <v>5516.7</v>
      </c>
      <c r="H346" s="137"/>
      <c r="I346" s="519">
        <f t="shared" si="1034"/>
        <v>0</v>
      </c>
      <c r="J346" s="520">
        <f t="shared" si="1058"/>
        <v>0</v>
      </c>
      <c r="K346" s="137"/>
      <c r="L346" s="519">
        <f t="shared" si="1035"/>
        <v>0</v>
      </c>
      <c r="M346" s="520">
        <f t="shared" si="1059"/>
        <v>0</v>
      </c>
      <c r="N346" s="199"/>
      <c r="O346" s="519">
        <f t="shared" si="1036"/>
        <v>0</v>
      </c>
      <c r="P346" s="520">
        <f t="shared" si="1060"/>
        <v>0</v>
      </c>
      <c r="Q346" s="137"/>
      <c r="R346" s="519">
        <f t="shared" si="1037"/>
        <v>0</v>
      </c>
      <c r="S346" s="520">
        <f t="shared" si="1061"/>
        <v>0</v>
      </c>
      <c r="T346" s="137"/>
      <c r="U346" s="519">
        <f t="shared" si="1038"/>
        <v>0</v>
      </c>
      <c r="V346" s="520">
        <f t="shared" si="1062"/>
        <v>0</v>
      </c>
      <c r="W346" s="137"/>
      <c r="X346" s="519">
        <f t="shared" si="1039"/>
        <v>0</v>
      </c>
      <c r="Y346" s="520">
        <f t="shared" si="1063"/>
        <v>0</v>
      </c>
      <c r="Z346" s="137"/>
      <c r="AA346" s="519">
        <f t="shared" si="1040"/>
        <v>0</v>
      </c>
      <c r="AB346" s="520">
        <f t="shared" si="1064"/>
        <v>0</v>
      </c>
      <c r="AC346" s="137"/>
      <c r="AD346" s="519">
        <f t="shared" si="1041"/>
        <v>0</v>
      </c>
      <c r="AE346" s="520">
        <f t="shared" si="1065"/>
        <v>0</v>
      </c>
      <c r="AF346" s="137"/>
      <c r="AG346" s="519">
        <f t="shared" si="1042"/>
        <v>0</v>
      </c>
      <c r="AH346" s="520">
        <f t="shared" si="1066"/>
        <v>0</v>
      </c>
      <c r="AI346" s="137"/>
      <c r="AJ346" s="519">
        <f t="shared" si="1043"/>
        <v>0</v>
      </c>
      <c r="AK346" s="520">
        <f t="shared" si="1067"/>
        <v>0</v>
      </c>
      <c r="AL346" s="137">
        <f t="shared" si="1068"/>
        <v>6.8</v>
      </c>
      <c r="AM346" s="519">
        <f t="shared" si="1044"/>
        <v>1</v>
      </c>
      <c r="AN346" s="520">
        <f t="shared" si="1069"/>
        <v>5516.7</v>
      </c>
      <c r="AO346" s="137"/>
      <c r="AP346" s="519">
        <f t="shared" si="1045"/>
        <v>0</v>
      </c>
      <c r="AQ346" s="520">
        <f t="shared" si="1070"/>
        <v>0</v>
      </c>
      <c r="AR346" s="137"/>
      <c r="AS346" s="519">
        <f t="shared" si="1046"/>
        <v>0</v>
      </c>
      <c r="AT346" s="520">
        <f t="shared" si="1071"/>
        <v>0</v>
      </c>
      <c r="AU346" s="137"/>
      <c r="AV346" s="519">
        <f t="shared" si="1047"/>
        <v>0</v>
      </c>
      <c r="AW346" s="520">
        <f t="shared" si="1072"/>
        <v>0</v>
      </c>
      <c r="AX346" s="137"/>
      <c r="AY346" s="519">
        <f t="shared" si="1048"/>
        <v>0</v>
      </c>
      <c r="AZ346" s="520">
        <f t="shared" si="1073"/>
        <v>0</v>
      </c>
      <c r="BA346" s="137"/>
      <c r="BB346" s="519">
        <f t="shared" si="1049"/>
        <v>0</v>
      </c>
      <c r="BC346" s="520">
        <f t="shared" si="1074"/>
        <v>0</v>
      </c>
      <c r="BD346" s="137"/>
      <c r="BE346" s="519">
        <f t="shared" si="1050"/>
        <v>0</v>
      </c>
      <c r="BF346" s="520">
        <f t="shared" si="1075"/>
        <v>0</v>
      </c>
      <c r="BG346" s="137"/>
      <c r="BH346" s="519">
        <f t="shared" si="1051"/>
        <v>0</v>
      </c>
      <c r="BI346" s="520">
        <f t="shared" si="1076"/>
        <v>0</v>
      </c>
      <c r="BJ346" s="137"/>
      <c r="BK346" s="519">
        <f t="shared" si="1052"/>
        <v>0</v>
      </c>
      <c r="BL346" s="520">
        <f t="shared" si="1077"/>
        <v>0</v>
      </c>
      <c r="BM346" s="137"/>
      <c r="BN346" s="519">
        <f t="shared" si="1053"/>
        <v>0</v>
      </c>
      <c r="BO346" s="520">
        <f t="shared" si="1078"/>
        <v>0</v>
      </c>
      <c r="BP346" s="490">
        <f t="shared" si="1054"/>
        <v>1</v>
      </c>
      <c r="BQ346" s="534">
        <f t="shared" si="1055"/>
        <v>5516.7</v>
      </c>
      <c r="BR346" s="542">
        <f t="shared" si="1056"/>
        <v>0</v>
      </c>
      <c r="BT346" s="5"/>
    </row>
    <row r="347" spans="1:74" s="3" customFormat="1" ht="25.5" hidden="1" outlineLevel="2" x14ac:dyDescent="0.25">
      <c r="A347" s="74" t="s">
        <v>1201</v>
      </c>
      <c r="B347" s="16" t="s">
        <v>26</v>
      </c>
      <c r="C347" s="22" t="s">
        <v>188</v>
      </c>
      <c r="D347" s="32" t="s">
        <v>22</v>
      </c>
      <c r="E347" s="12">
        <v>1672</v>
      </c>
      <c r="F347" s="461">
        <v>34.61</v>
      </c>
      <c r="G347" s="544">
        <f t="shared" si="1057"/>
        <v>57867.92</v>
      </c>
      <c r="H347" s="137"/>
      <c r="I347" s="519">
        <f t="shared" si="1034"/>
        <v>0</v>
      </c>
      <c r="J347" s="520">
        <f t="shared" si="1058"/>
        <v>0</v>
      </c>
      <c r="K347" s="137"/>
      <c r="L347" s="519">
        <f t="shared" si="1035"/>
        <v>0</v>
      </c>
      <c r="M347" s="520">
        <f t="shared" si="1059"/>
        <v>0</v>
      </c>
      <c r="N347" s="199"/>
      <c r="O347" s="519">
        <f t="shared" si="1036"/>
        <v>0</v>
      </c>
      <c r="P347" s="520">
        <f t="shared" si="1060"/>
        <v>0</v>
      </c>
      <c r="Q347" s="137"/>
      <c r="R347" s="519">
        <f t="shared" si="1037"/>
        <v>0</v>
      </c>
      <c r="S347" s="520">
        <f t="shared" si="1061"/>
        <v>0</v>
      </c>
      <c r="T347" s="137"/>
      <c r="U347" s="519">
        <f t="shared" si="1038"/>
        <v>0</v>
      </c>
      <c r="V347" s="520">
        <f t="shared" si="1062"/>
        <v>0</v>
      </c>
      <c r="W347" s="137"/>
      <c r="X347" s="519">
        <f t="shared" si="1039"/>
        <v>0</v>
      </c>
      <c r="Y347" s="520">
        <f t="shared" si="1063"/>
        <v>0</v>
      </c>
      <c r="Z347" s="137"/>
      <c r="AA347" s="519">
        <f t="shared" si="1040"/>
        <v>0</v>
      </c>
      <c r="AB347" s="520">
        <f t="shared" si="1064"/>
        <v>0</v>
      </c>
      <c r="AC347" s="137"/>
      <c r="AD347" s="519">
        <f t="shared" si="1041"/>
        <v>0</v>
      </c>
      <c r="AE347" s="520">
        <f t="shared" si="1065"/>
        <v>0</v>
      </c>
      <c r="AF347" s="137"/>
      <c r="AG347" s="519">
        <f t="shared" si="1042"/>
        <v>0</v>
      </c>
      <c r="AH347" s="520">
        <f t="shared" si="1066"/>
        <v>0</v>
      </c>
      <c r="AI347" s="137"/>
      <c r="AJ347" s="519">
        <f t="shared" si="1043"/>
        <v>0</v>
      </c>
      <c r="AK347" s="520">
        <f t="shared" si="1067"/>
        <v>0</v>
      </c>
      <c r="AL347" s="137">
        <f t="shared" si="1068"/>
        <v>1672</v>
      </c>
      <c r="AM347" s="519">
        <f t="shared" si="1044"/>
        <v>1</v>
      </c>
      <c r="AN347" s="520">
        <f t="shared" si="1069"/>
        <v>57867.92</v>
      </c>
      <c r="AO347" s="137"/>
      <c r="AP347" s="519">
        <f t="shared" si="1045"/>
        <v>0</v>
      </c>
      <c r="AQ347" s="520">
        <f t="shared" si="1070"/>
        <v>0</v>
      </c>
      <c r="AR347" s="137"/>
      <c r="AS347" s="519">
        <f t="shared" si="1046"/>
        <v>0</v>
      </c>
      <c r="AT347" s="520">
        <f t="shared" si="1071"/>
        <v>0</v>
      </c>
      <c r="AU347" s="137"/>
      <c r="AV347" s="519">
        <f t="shared" si="1047"/>
        <v>0</v>
      </c>
      <c r="AW347" s="520">
        <f t="shared" si="1072"/>
        <v>0</v>
      </c>
      <c r="AX347" s="137"/>
      <c r="AY347" s="519">
        <f t="shared" si="1048"/>
        <v>0</v>
      </c>
      <c r="AZ347" s="520">
        <f t="shared" si="1073"/>
        <v>0</v>
      </c>
      <c r="BA347" s="137"/>
      <c r="BB347" s="519">
        <f t="shared" si="1049"/>
        <v>0</v>
      </c>
      <c r="BC347" s="520">
        <f t="shared" si="1074"/>
        <v>0</v>
      </c>
      <c r="BD347" s="137"/>
      <c r="BE347" s="519">
        <f t="shared" si="1050"/>
        <v>0</v>
      </c>
      <c r="BF347" s="520">
        <f t="shared" si="1075"/>
        <v>0</v>
      </c>
      <c r="BG347" s="137"/>
      <c r="BH347" s="519">
        <f t="shared" si="1051"/>
        <v>0</v>
      </c>
      <c r="BI347" s="520">
        <f t="shared" si="1076"/>
        <v>0</v>
      </c>
      <c r="BJ347" s="137"/>
      <c r="BK347" s="519">
        <f t="shared" si="1052"/>
        <v>0</v>
      </c>
      <c r="BL347" s="520">
        <f t="shared" si="1077"/>
        <v>0</v>
      </c>
      <c r="BM347" s="137"/>
      <c r="BN347" s="519">
        <f t="shared" si="1053"/>
        <v>0</v>
      </c>
      <c r="BO347" s="520">
        <f t="shared" si="1078"/>
        <v>0</v>
      </c>
      <c r="BP347" s="490">
        <f t="shared" si="1054"/>
        <v>1</v>
      </c>
      <c r="BQ347" s="534">
        <f t="shared" si="1055"/>
        <v>57867.92</v>
      </c>
      <c r="BR347" s="542">
        <f t="shared" si="1056"/>
        <v>0</v>
      </c>
      <c r="BT347" s="5"/>
    </row>
    <row r="348" spans="1:74" s="3" customFormat="1" ht="12.75" hidden="1" outlineLevel="2" x14ac:dyDescent="0.25">
      <c r="A348" s="74" t="s">
        <v>1202</v>
      </c>
      <c r="B348" s="69" t="s">
        <v>283</v>
      </c>
      <c r="C348" s="22" t="s">
        <v>288</v>
      </c>
      <c r="D348" s="32" t="s">
        <v>24</v>
      </c>
      <c r="E348" s="12">
        <v>624</v>
      </c>
      <c r="F348" s="461">
        <v>60.1</v>
      </c>
      <c r="G348" s="544">
        <f t="shared" si="1057"/>
        <v>37502.400000000001</v>
      </c>
      <c r="H348" s="137"/>
      <c r="I348" s="519">
        <f t="shared" si="1034"/>
        <v>0</v>
      </c>
      <c r="J348" s="520">
        <f t="shared" si="1058"/>
        <v>0</v>
      </c>
      <c r="K348" s="137"/>
      <c r="L348" s="519">
        <f t="shared" si="1035"/>
        <v>0</v>
      </c>
      <c r="M348" s="520">
        <f t="shared" si="1059"/>
        <v>0</v>
      </c>
      <c r="N348" s="199"/>
      <c r="O348" s="519">
        <f t="shared" si="1036"/>
        <v>0</v>
      </c>
      <c r="P348" s="520">
        <f t="shared" si="1060"/>
        <v>0</v>
      </c>
      <c r="Q348" s="137"/>
      <c r="R348" s="519">
        <f t="shared" si="1037"/>
        <v>0</v>
      </c>
      <c r="S348" s="520">
        <f t="shared" si="1061"/>
        <v>0</v>
      </c>
      <c r="T348" s="137"/>
      <c r="U348" s="519">
        <f t="shared" si="1038"/>
        <v>0</v>
      </c>
      <c r="V348" s="520">
        <f t="shared" si="1062"/>
        <v>0</v>
      </c>
      <c r="W348" s="137"/>
      <c r="X348" s="519">
        <f t="shared" si="1039"/>
        <v>0</v>
      </c>
      <c r="Y348" s="520">
        <f t="shared" si="1063"/>
        <v>0</v>
      </c>
      <c r="Z348" s="137"/>
      <c r="AA348" s="519">
        <f t="shared" si="1040"/>
        <v>0</v>
      </c>
      <c r="AB348" s="520">
        <f t="shared" si="1064"/>
        <v>0</v>
      </c>
      <c r="AC348" s="137"/>
      <c r="AD348" s="519">
        <f t="shared" si="1041"/>
        <v>0</v>
      </c>
      <c r="AE348" s="520">
        <f t="shared" si="1065"/>
        <v>0</v>
      </c>
      <c r="AF348" s="137"/>
      <c r="AG348" s="519">
        <f t="shared" si="1042"/>
        <v>0</v>
      </c>
      <c r="AH348" s="520">
        <f t="shared" si="1066"/>
        <v>0</v>
      </c>
      <c r="AI348" s="137"/>
      <c r="AJ348" s="519">
        <f t="shared" si="1043"/>
        <v>0</v>
      </c>
      <c r="AK348" s="520">
        <f t="shared" si="1067"/>
        <v>0</v>
      </c>
      <c r="AL348" s="137">
        <f t="shared" si="1068"/>
        <v>624</v>
      </c>
      <c r="AM348" s="519">
        <f t="shared" si="1044"/>
        <v>1</v>
      </c>
      <c r="AN348" s="520">
        <f t="shared" si="1069"/>
        <v>37502.400000000001</v>
      </c>
      <c r="AO348" s="137"/>
      <c r="AP348" s="519">
        <f t="shared" si="1045"/>
        <v>0</v>
      </c>
      <c r="AQ348" s="520">
        <f t="shared" si="1070"/>
        <v>0</v>
      </c>
      <c r="AR348" s="137"/>
      <c r="AS348" s="519">
        <f t="shared" si="1046"/>
        <v>0</v>
      </c>
      <c r="AT348" s="520">
        <f t="shared" si="1071"/>
        <v>0</v>
      </c>
      <c r="AU348" s="137"/>
      <c r="AV348" s="519">
        <f t="shared" si="1047"/>
        <v>0</v>
      </c>
      <c r="AW348" s="520">
        <f t="shared" si="1072"/>
        <v>0</v>
      </c>
      <c r="AX348" s="137"/>
      <c r="AY348" s="519">
        <f t="shared" si="1048"/>
        <v>0</v>
      </c>
      <c r="AZ348" s="520">
        <f t="shared" si="1073"/>
        <v>0</v>
      </c>
      <c r="BA348" s="137"/>
      <c r="BB348" s="519">
        <f t="shared" si="1049"/>
        <v>0</v>
      </c>
      <c r="BC348" s="520">
        <f t="shared" si="1074"/>
        <v>0</v>
      </c>
      <c r="BD348" s="137"/>
      <c r="BE348" s="519">
        <f t="shared" si="1050"/>
        <v>0</v>
      </c>
      <c r="BF348" s="520">
        <f t="shared" si="1075"/>
        <v>0</v>
      </c>
      <c r="BG348" s="137"/>
      <c r="BH348" s="519">
        <f t="shared" si="1051"/>
        <v>0</v>
      </c>
      <c r="BI348" s="520">
        <f t="shared" si="1076"/>
        <v>0</v>
      </c>
      <c r="BJ348" s="137"/>
      <c r="BK348" s="519">
        <f t="shared" si="1052"/>
        <v>0</v>
      </c>
      <c r="BL348" s="520">
        <f t="shared" si="1077"/>
        <v>0</v>
      </c>
      <c r="BM348" s="137"/>
      <c r="BN348" s="519">
        <f t="shared" si="1053"/>
        <v>0</v>
      </c>
      <c r="BO348" s="520">
        <f t="shared" si="1078"/>
        <v>0</v>
      </c>
      <c r="BP348" s="490">
        <f t="shared" si="1054"/>
        <v>1</v>
      </c>
      <c r="BQ348" s="534">
        <f t="shared" si="1055"/>
        <v>37502.400000000001</v>
      </c>
      <c r="BR348" s="542">
        <f t="shared" si="1056"/>
        <v>0</v>
      </c>
      <c r="BT348" s="5"/>
    </row>
    <row r="349" spans="1:74" ht="25.5" hidden="1" outlineLevel="2" x14ac:dyDescent="0.25">
      <c r="A349" s="74" t="s">
        <v>1203</v>
      </c>
      <c r="B349" s="69" t="s">
        <v>356</v>
      </c>
      <c r="C349" s="72" t="s">
        <v>357</v>
      </c>
      <c r="D349" s="69" t="s">
        <v>22</v>
      </c>
      <c r="E349" s="12">
        <v>945</v>
      </c>
      <c r="F349" s="461">
        <v>6.5</v>
      </c>
      <c r="G349" s="544">
        <f t="shared" si="1057"/>
        <v>6142.5</v>
      </c>
      <c r="H349" s="12"/>
      <c r="I349" s="519">
        <f t="shared" si="1034"/>
        <v>0</v>
      </c>
      <c r="J349" s="520">
        <f t="shared" si="1058"/>
        <v>0</v>
      </c>
      <c r="K349" s="12"/>
      <c r="L349" s="519">
        <f t="shared" si="1035"/>
        <v>0</v>
      </c>
      <c r="M349" s="520">
        <f t="shared" si="1059"/>
        <v>0</v>
      </c>
      <c r="N349" s="12"/>
      <c r="O349" s="519">
        <f t="shared" si="1036"/>
        <v>0</v>
      </c>
      <c r="P349" s="520">
        <f t="shared" si="1060"/>
        <v>0</v>
      </c>
      <c r="Q349" s="12"/>
      <c r="R349" s="519">
        <f t="shared" si="1037"/>
        <v>0</v>
      </c>
      <c r="S349" s="520">
        <f t="shared" si="1061"/>
        <v>0</v>
      </c>
      <c r="T349" s="12"/>
      <c r="U349" s="519">
        <f t="shared" si="1038"/>
        <v>0</v>
      </c>
      <c r="V349" s="520">
        <f t="shared" si="1062"/>
        <v>0</v>
      </c>
      <c r="W349" s="12"/>
      <c r="X349" s="519">
        <f t="shared" si="1039"/>
        <v>0</v>
      </c>
      <c r="Y349" s="520">
        <f t="shared" si="1063"/>
        <v>0</v>
      </c>
      <c r="Z349" s="12"/>
      <c r="AA349" s="519">
        <f t="shared" si="1040"/>
        <v>0</v>
      </c>
      <c r="AB349" s="520">
        <f t="shared" si="1064"/>
        <v>0</v>
      </c>
      <c r="AC349" s="12"/>
      <c r="AD349" s="519">
        <f t="shared" si="1041"/>
        <v>0</v>
      </c>
      <c r="AE349" s="520">
        <f t="shared" si="1065"/>
        <v>0</v>
      </c>
      <c r="AF349" s="12"/>
      <c r="AG349" s="519">
        <f t="shared" si="1042"/>
        <v>0</v>
      </c>
      <c r="AH349" s="520">
        <f t="shared" si="1066"/>
        <v>0</v>
      </c>
      <c r="AI349" s="12"/>
      <c r="AJ349" s="519">
        <f t="shared" si="1043"/>
        <v>0</v>
      </c>
      <c r="AK349" s="520">
        <f t="shared" si="1067"/>
        <v>0</v>
      </c>
      <c r="AL349" s="12">
        <f t="shared" si="1068"/>
        <v>945</v>
      </c>
      <c r="AM349" s="519">
        <f t="shared" si="1044"/>
        <v>1</v>
      </c>
      <c r="AN349" s="520">
        <f t="shared" si="1069"/>
        <v>6142.5</v>
      </c>
      <c r="AO349" s="12"/>
      <c r="AP349" s="519">
        <f t="shared" si="1045"/>
        <v>0</v>
      </c>
      <c r="AQ349" s="520">
        <f t="shared" si="1070"/>
        <v>0</v>
      </c>
      <c r="AR349" s="12"/>
      <c r="AS349" s="519">
        <f t="shared" si="1046"/>
        <v>0</v>
      </c>
      <c r="AT349" s="520">
        <f t="shared" si="1071"/>
        <v>0</v>
      </c>
      <c r="AU349" s="12"/>
      <c r="AV349" s="519">
        <f t="shared" si="1047"/>
        <v>0</v>
      </c>
      <c r="AW349" s="520">
        <f t="shared" si="1072"/>
        <v>0</v>
      </c>
      <c r="AX349" s="12"/>
      <c r="AY349" s="519">
        <f t="shared" si="1048"/>
        <v>0</v>
      </c>
      <c r="AZ349" s="520">
        <f t="shared" si="1073"/>
        <v>0</v>
      </c>
      <c r="BA349" s="12"/>
      <c r="BB349" s="519">
        <f t="shared" si="1049"/>
        <v>0</v>
      </c>
      <c r="BC349" s="520">
        <f t="shared" si="1074"/>
        <v>0</v>
      </c>
      <c r="BD349" s="12"/>
      <c r="BE349" s="519">
        <f t="shared" si="1050"/>
        <v>0</v>
      </c>
      <c r="BF349" s="520">
        <f t="shared" si="1075"/>
        <v>0</v>
      </c>
      <c r="BG349" s="12"/>
      <c r="BH349" s="519">
        <f t="shared" si="1051"/>
        <v>0</v>
      </c>
      <c r="BI349" s="520">
        <f t="shared" si="1076"/>
        <v>0</v>
      </c>
      <c r="BJ349" s="12"/>
      <c r="BK349" s="519">
        <f t="shared" si="1052"/>
        <v>0</v>
      </c>
      <c r="BL349" s="520">
        <f t="shared" si="1077"/>
        <v>0</v>
      </c>
      <c r="BM349" s="12"/>
      <c r="BN349" s="519">
        <f t="shared" si="1053"/>
        <v>0</v>
      </c>
      <c r="BO349" s="520">
        <f t="shared" si="1078"/>
        <v>0</v>
      </c>
      <c r="BP349" s="490">
        <f t="shared" si="1054"/>
        <v>1</v>
      </c>
      <c r="BQ349" s="534">
        <f t="shared" si="1055"/>
        <v>6142.5</v>
      </c>
      <c r="BR349" s="542">
        <f t="shared" si="1056"/>
        <v>0</v>
      </c>
      <c r="BT349" s="5"/>
      <c r="BU349" s="5"/>
      <c r="BV349" s="5"/>
    </row>
    <row r="350" spans="1:74" ht="25.5" hidden="1" outlineLevel="2" x14ac:dyDescent="0.25">
      <c r="A350" s="74" t="s">
        <v>1204</v>
      </c>
      <c r="B350" s="16" t="s">
        <v>195</v>
      </c>
      <c r="C350" s="36" t="s">
        <v>783</v>
      </c>
      <c r="D350" s="13" t="s">
        <v>5</v>
      </c>
      <c r="E350" s="12">
        <v>0.84</v>
      </c>
      <c r="F350" s="462">
        <v>137.56</v>
      </c>
      <c r="G350" s="544">
        <f t="shared" si="1057"/>
        <v>115.55</v>
      </c>
      <c r="H350" s="137"/>
      <c r="I350" s="519">
        <f t="shared" si="1034"/>
        <v>0</v>
      </c>
      <c r="J350" s="520">
        <f t="shared" si="1058"/>
        <v>0</v>
      </c>
      <c r="K350" s="137"/>
      <c r="L350" s="519">
        <f t="shared" si="1035"/>
        <v>0</v>
      </c>
      <c r="M350" s="520">
        <f t="shared" si="1059"/>
        <v>0</v>
      </c>
      <c r="N350" s="199"/>
      <c r="O350" s="519">
        <f t="shared" si="1036"/>
        <v>0</v>
      </c>
      <c r="P350" s="520">
        <f t="shared" si="1060"/>
        <v>0</v>
      </c>
      <c r="Q350" s="137"/>
      <c r="R350" s="519">
        <f t="shared" si="1037"/>
        <v>0</v>
      </c>
      <c r="S350" s="520">
        <f t="shared" si="1061"/>
        <v>0</v>
      </c>
      <c r="T350" s="137"/>
      <c r="U350" s="519">
        <f t="shared" si="1038"/>
        <v>0</v>
      </c>
      <c r="V350" s="520">
        <f t="shared" si="1062"/>
        <v>0</v>
      </c>
      <c r="W350" s="137"/>
      <c r="X350" s="519">
        <f t="shared" si="1039"/>
        <v>0</v>
      </c>
      <c r="Y350" s="520">
        <f t="shared" si="1063"/>
        <v>0</v>
      </c>
      <c r="Z350" s="137"/>
      <c r="AA350" s="519">
        <f t="shared" si="1040"/>
        <v>0</v>
      </c>
      <c r="AB350" s="520">
        <f t="shared" si="1064"/>
        <v>0</v>
      </c>
      <c r="AC350" s="137"/>
      <c r="AD350" s="519">
        <f t="shared" si="1041"/>
        <v>0</v>
      </c>
      <c r="AE350" s="520">
        <f t="shared" si="1065"/>
        <v>0</v>
      </c>
      <c r="AF350" s="137"/>
      <c r="AG350" s="519">
        <f t="shared" si="1042"/>
        <v>0</v>
      </c>
      <c r="AH350" s="520">
        <f t="shared" si="1066"/>
        <v>0</v>
      </c>
      <c r="AI350" s="137"/>
      <c r="AJ350" s="519">
        <f t="shared" si="1043"/>
        <v>0</v>
      </c>
      <c r="AK350" s="520">
        <f t="shared" si="1067"/>
        <v>0</v>
      </c>
      <c r="AL350" s="137">
        <f t="shared" si="1068"/>
        <v>0.84</v>
      </c>
      <c r="AM350" s="519">
        <f t="shared" si="1044"/>
        <v>1</v>
      </c>
      <c r="AN350" s="520">
        <f t="shared" si="1069"/>
        <v>115.55</v>
      </c>
      <c r="AO350" s="137"/>
      <c r="AP350" s="519">
        <f t="shared" si="1045"/>
        <v>0</v>
      </c>
      <c r="AQ350" s="520">
        <f t="shared" si="1070"/>
        <v>0</v>
      </c>
      <c r="AR350" s="137"/>
      <c r="AS350" s="519">
        <f t="shared" si="1046"/>
        <v>0</v>
      </c>
      <c r="AT350" s="520">
        <f t="shared" si="1071"/>
        <v>0</v>
      </c>
      <c r="AU350" s="137"/>
      <c r="AV350" s="519">
        <f t="shared" si="1047"/>
        <v>0</v>
      </c>
      <c r="AW350" s="520">
        <f t="shared" si="1072"/>
        <v>0</v>
      </c>
      <c r="AX350" s="137"/>
      <c r="AY350" s="519">
        <f t="shared" si="1048"/>
        <v>0</v>
      </c>
      <c r="AZ350" s="520">
        <f t="shared" si="1073"/>
        <v>0</v>
      </c>
      <c r="BA350" s="137"/>
      <c r="BB350" s="519">
        <f t="shared" si="1049"/>
        <v>0</v>
      </c>
      <c r="BC350" s="520">
        <f t="shared" si="1074"/>
        <v>0</v>
      </c>
      <c r="BD350" s="137"/>
      <c r="BE350" s="519">
        <f t="shared" si="1050"/>
        <v>0</v>
      </c>
      <c r="BF350" s="520">
        <f t="shared" si="1075"/>
        <v>0</v>
      </c>
      <c r="BG350" s="137"/>
      <c r="BH350" s="519">
        <f t="shared" si="1051"/>
        <v>0</v>
      </c>
      <c r="BI350" s="520">
        <f t="shared" si="1076"/>
        <v>0</v>
      </c>
      <c r="BJ350" s="137"/>
      <c r="BK350" s="519">
        <f t="shared" si="1052"/>
        <v>0</v>
      </c>
      <c r="BL350" s="520">
        <f t="shared" si="1077"/>
        <v>0</v>
      </c>
      <c r="BM350" s="137"/>
      <c r="BN350" s="519">
        <f t="shared" si="1053"/>
        <v>0</v>
      </c>
      <c r="BO350" s="520">
        <f t="shared" si="1078"/>
        <v>0</v>
      </c>
      <c r="BP350" s="490">
        <f t="shared" si="1054"/>
        <v>1</v>
      </c>
      <c r="BQ350" s="534">
        <f t="shared" si="1055"/>
        <v>115.55</v>
      </c>
      <c r="BR350" s="542">
        <f t="shared" si="1056"/>
        <v>0</v>
      </c>
      <c r="BT350" s="5"/>
      <c r="BU350" s="5"/>
      <c r="BV350" s="5"/>
    </row>
    <row r="351" spans="1:74" ht="25.5" hidden="1" outlineLevel="2" x14ac:dyDescent="0.25">
      <c r="A351" s="74" t="s">
        <v>1205</v>
      </c>
      <c r="B351" s="69" t="s">
        <v>988</v>
      </c>
      <c r="C351" s="72" t="s">
        <v>989</v>
      </c>
      <c r="D351" s="69" t="s">
        <v>22</v>
      </c>
      <c r="E351" s="12">
        <v>530</v>
      </c>
      <c r="F351" s="461">
        <v>67.61</v>
      </c>
      <c r="G351" s="544">
        <f t="shared" si="1057"/>
        <v>35833.300000000003</v>
      </c>
      <c r="H351" s="137"/>
      <c r="I351" s="519">
        <f t="shared" si="1034"/>
        <v>0</v>
      </c>
      <c r="J351" s="520">
        <f t="shared" si="1058"/>
        <v>0</v>
      </c>
      <c r="K351" s="137"/>
      <c r="L351" s="519">
        <f t="shared" si="1035"/>
        <v>0</v>
      </c>
      <c r="M351" s="520">
        <f t="shared" si="1059"/>
        <v>0</v>
      </c>
      <c r="N351" s="199"/>
      <c r="O351" s="519">
        <f t="shared" si="1036"/>
        <v>0</v>
      </c>
      <c r="P351" s="520">
        <f t="shared" si="1060"/>
        <v>0</v>
      </c>
      <c r="Q351" s="137"/>
      <c r="R351" s="519">
        <f t="shared" si="1037"/>
        <v>0</v>
      </c>
      <c r="S351" s="520">
        <f t="shared" si="1061"/>
        <v>0</v>
      </c>
      <c r="T351" s="137"/>
      <c r="U351" s="519">
        <f t="shared" si="1038"/>
        <v>0</v>
      </c>
      <c r="V351" s="520">
        <f t="shared" si="1062"/>
        <v>0</v>
      </c>
      <c r="W351" s="137"/>
      <c r="X351" s="519">
        <f t="shared" si="1039"/>
        <v>0</v>
      </c>
      <c r="Y351" s="520">
        <f t="shared" si="1063"/>
        <v>0</v>
      </c>
      <c r="Z351" s="137"/>
      <c r="AA351" s="519">
        <f t="shared" si="1040"/>
        <v>0</v>
      </c>
      <c r="AB351" s="520">
        <f t="shared" si="1064"/>
        <v>0</v>
      </c>
      <c r="AC351" s="137"/>
      <c r="AD351" s="519">
        <f t="shared" si="1041"/>
        <v>0</v>
      </c>
      <c r="AE351" s="520">
        <f t="shared" si="1065"/>
        <v>0</v>
      </c>
      <c r="AF351" s="137"/>
      <c r="AG351" s="519">
        <f t="shared" si="1042"/>
        <v>0</v>
      </c>
      <c r="AH351" s="520">
        <f t="shared" si="1066"/>
        <v>0</v>
      </c>
      <c r="AI351" s="137"/>
      <c r="AJ351" s="519">
        <f t="shared" si="1043"/>
        <v>0</v>
      </c>
      <c r="AK351" s="520">
        <f t="shared" si="1067"/>
        <v>0</v>
      </c>
      <c r="AL351" s="137">
        <f t="shared" si="1068"/>
        <v>530</v>
      </c>
      <c r="AM351" s="519">
        <f t="shared" si="1044"/>
        <v>1</v>
      </c>
      <c r="AN351" s="520">
        <f t="shared" si="1069"/>
        <v>35833.300000000003</v>
      </c>
      <c r="AO351" s="137"/>
      <c r="AP351" s="519">
        <f t="shared" si="1045"/>
        <v>0</v>
      </c>
      <c r="AQ351" s="520">
        <f t="shared" si="1070"/>
        <v>0</v>
      </c>
      <c r="AR351" s="137"/>
      <c r="AS351" s="519">
        <f t="shared" si="1046"/>
        <v>0</v>
      </c>
      <c r="AT351" s="520">
        <f t="shared" si="1071"/>
        <v>0</v>
      </c>
      <c r="AU351" s="137"/>
      <c r="AV351" s="519">
        <f t="shared" si="1047"/>
        <v>0</v>
      </c>
      <c r="AW351" s="520">
        <f t="shared" si="1072"/>
        <v>0</v>
      </c>
      <c r="AX351" s="137"/>
      <c r="AY351" s="519">
        <f t="shared" si="1048"/>
        <v>0</v>
      </c>
      <c r="AZ351" s="520">
        <f t="shared" si="1073"/>
        <v>0</v>
      </c>
      <c r="BA351" s="137"/>
      <c r="BB351" s="519">
        <f t="shared" si="1049"/>
        <v>0</v>
      </c>
      <c r="BC351" s="520">
        <f t="shared" si="1074"/>
        <v>0</v>
      </c>
      <c r="BD351" s="137"/>
      <c r="BE351" s="519">
        <f t="shared" si="1050"/>
        <v>0</v>
      </c>
      <c r="BF351" s="520">
        <f t="shared" si="1075"/>
        <v>0</v>
      </c>
      <c r="BG351" s="137"/>
      <c r="BH351" s="519">
        <f t="shared" si="1051"/>
        <v>0</v>
      </c>
      <c r="BI351" s="520">
        <f t="shared" si="1076"/>
        <v>0</v>
      </c>
      <c r="BJ351" s="137"/>
      <c r="BK351" s="519">
        <f t="shared" si="1052"/>
        <v>0</v>
      </c>
      <c r="BL351" s="520">
        <f t="shared" si="1077"/>
        <v>0</v>
      </c>
      <c r="BM351" s="137"/>
      <c r="BN351" s="519">
        <f t="shared" si="1053"/>
        <v>0</v>
      </c>
      <c r="BO351" s="520">
        <f t="shared" si="1078"/>
        <v>0</v>
      </c>
      <c r="BP351" s="490">
        <f t="shared" si="1054"/>
        <v>1</v>
      </c>
      <c r="BQ351" s="534">
        <f t="shared" si="1055"/>
        <v>35833.300000000003</v>
      </c>
      <c r="BR351" s="542">
        <f t="shared" si="1056"/>
        <v>0</v>
      </c>
      <c r="BT351" s="5"/>
      <c r="BU351" s="5"/>
      <c r="BV351" s="5"/>
    </row>
    <row r="352" spans="1:74" s="3" customFormat="1" ht="12.75" hidden="1" outlineLevel="2" x14ac:dyDescent="0.25">
      <c r="A352" s="55" t="s">
        <v>1149</v>
      </c>
      <c r="B352" s="69" t="s">
        <v>315</v>
      </c>
      <c r="C352" s="72" t="s">
        <v>316</v>
      </c>
      <c r="D352" s="69" t="s">
        <v>22</v>
      </c>
      <c r="E352" s="12">
        <v>334.4</v>
      </c>
      <c r="F352" s="461">
        <v>3.65</v>
      </c>
      <c r="G352" s="544">
        <f>ROUND($F352*E352,2)</f>
        <v>1220.56</v>
      </c>
      <c r="H352" s="137"/>
      <c r="I352" s="519">
        <f>ROUND(J352/$G352,6)</f>
        <v>0</v>
      </c>
      <c r="J352" s="520">
        <f>ROUND($F352*H352,2)</f>
        <v>0</v>
      </c>
      <c r="K352" s="137"/>
      <c r="L352" s="519">
        <f>ROUND(M352/$G352,6)</f>
        <v>0</v>
      </c>
      <c r="M352" s="520">
        <f>ROUND($F352*K352,2)</f>
        <v>0</v>
      </c>
      <c r="N352" s="199"/>
      <c r="O352" s="519">
        <f>ROUND(P352/$G352,6)</f>
        <v>0</v>
      </c>
      <c r="P352" s="520">
        <f>ROUND($F352*N352,2)</f>
        <v>0</v>
      </c>
      <c r="Q352" s="137"/>
      <c r="R352" s="519">
        <f>ROUND(S352/$G352,6)</f>
        <v>0</v>
      </c>
      <c r="S352" s="520">
        <f>ROUND($F352*Q352,2)</f>
        <v>0</v>
      </c>
      <c r="T352" s="137"/>
      <c r="U352" s="519">
        <f>ROUND(V352/$G352,6)</f>
        <v>0</v>
      </c>
      <c r="V352" s="520">
        <f>ROUND($F352*T352,2)</f>
        <v>0</v>
      </c>
      <c r="W352" s="137"/>
      <c r="X352" s="519">
        <f>ROUND(Y352/$G352,6)</f>
        <v>0</v>
      </c>
      <c r="Y352" s="520">
        <f>ROUND($F352*W352,2)</f>
        <v>0</v>
      </c>
      <c r="Z352" s="137"/>
      <c r="AA352" s="519">
        <f>ROUND(AB352/$G352,6)</f>
        <v>0</v>
      </c>
      <c r="AB352" s="520">
        <f>ROUND($F352*Z352,2)</f>
        <v>0</v>
      </c>
      <c r="AC352" s="137">
        <f>$E352/3</f>
        <v>111.46666666666665</v>
      </c>
      <c r="AD352" s="519">
        <f>ROUND(AE352/$G352,6)</f>
        <v>0.33333099999999999</v>
      </c>
      <c r="AE352" s="520">
        <f>ROUND($F352*AC352,2)</f>
        <v>406.85</v>
      </c>
      <c r="AF352" s="137">
        <f>$E352/3</f>
        <v>111.46666666666665</v>
      </c>
      <c r="AG352" s="519">
        <f>ROUND(AH352/$G352,6)</f>
        <v>0.33333099999999999</v>
      </c>
      <c r="AH352" s="520">
        <f>ROUND($F352*AF352,2)</f>
        <v>406.85</v>
      </c>
      <c r="AI352" s="137">
        <f>$E352/3</f>
        <v>111.46666666666665</v>
      </c>
      <c r="AJ352" s="519">
        <f>ROUND(AK352/$G352,6)</f>
        <v>0.33333099999999999</v>
      </c>
      <c r="AK352" s="520">
        <f>ROUND($F352*AI352,2)</f>
        <v>406.85</v>
      </c>
      <c r="AL352" s="137"/>
      <c r="AM352" s="519">
        <f>ROUND(AN352/$G352,6)</f>
        <v>0</v>
      </c>
      <c r="AN352" s="520">
        <f>ROUND($F352*AL352,2)</f>
        <v>0</v>
      </c>
      <c r="AO352" s="137"/>
      <c r="AP352" s="519">
        <f>ROUND(AQ352/$G352,6)</f>
        <v>0</v>
      </c>
      <c r="AQ352" s="520">
        <f>ROUND($F352*AO352,2)</f>
        <v>0</v>
      </c>
      <c r="AR352" s="137"/>
      <c r="AS352" s="519">
        <f>ROUND(AT352/$G352,6)</f>
        <v>0</v>
      </c>
      <c r="AT352" s="520">
        <f>ROUND($F352*AR352,2)</f>
        <v>0</v>
      </c>
      <c r="AU352" s="137"/>
      <c r="AV352" s="519">
        <f>ROUND(AW352/$G352,6)</f>
        <v>0</v>
      </c>
      <c r="AW352" s="520">
        <f>ROUND($F352*AU352,2)</f>
        <v>0</v>
      </c>
      <c r="AX352" s="137"/>
      <c r="AY352" s="519">
        <f>ROUND(AZ352/$G352,6)</f>
        <v>0</v>
      </c>
      <c r="AZ352" s="520">
        <f>ROUND($F352*AX352,2)</f>
        <v>0</v>
      </c>
      <c r="BA352" s="137"/>
      <c r="BB352" s="519">
        <f>ROUND(BC352/$G352,6)</f>
        <v>0</v>
      </c>
      <c r="BC352" s="520">
        <f>ROUND($F352*BA352,2)</f>
        <v>0</v>
      </c>
      <c r="BD352" s="137"/>
      <c r="BE352" s="519">
        <f>ROUND(BF352/$G352,6)</f>
        <v>0</v>
      </c>
      <c r="BF352" s="520">
        <f>ROUND($F352*BD352,2)</f>
        <v>0</v>
      </c>
      <c r="BG352" s="137"/>
      <c r="BH352" s="519">
        <f>ROUND(BI352/$G352,6)</f>
        <v>0</v>
      </c>
      <c r="BI352" s="520">
        <f>ROUND($F352*BG352,2)</f>
        <v>0</v>
      </c>
      <c r="BJ352" s="137"/>
      <c r="BK352" s="519">
        <f>ROUND(BL352/$G352,6)</f>
        <v>0</v>
      </c>
      <c r="BL352" s="520">
        <f>ROUND($F352*BJ352,2)</f>
        <v>0</v>
      </c>
      <c r="BM352" s="137"/>
      <c r="BN352" s="519">
        <f>ROUND(BO352/$G352,6)</f>
        <v>0</v>
      </c>
      <c r="BO352" s="520">
        <f>ROUND($F352*BM352,2)</f>
        <v>0</v>
      </c>
      <c r="BP352" s="490">
        <f>ROUND(BQ352/G352,4)</f>
        <v>1</v>
      </c>
      <c r="BQ352" s="534">
        <f>ROUND(SUMIF(H$10:BO$10,"FINANCEIRO",H352:BO352),2)</f>
        <v>1220.55</v>
      </c>
      <c r="BR352" s="542">
        <f>BQ352-G352</f>
        <v>-9.9999999999909051E-3</v>
      </c>
      <c r="BT352" s="5"/>
    </row>
    <row r="353" spans="1:74" s="3" customFormat="1" ht="25.5" hidden="1" outlineLevel="2" x14ac:dyDescent="0.25">
      <c r="A353" s="55" t="s">
        <v>1150</v>
      </c>
      <c r="B353" s="69" t="s">
        <v>984</v>
      </c>
      <c r="C353" s="72" t="s">
        <v>985</v>
      </c>
      <c r="D353" s="69" t="s">
        <v>22</v>
      </c>
      <c r="E353" s="12">
        <v>32</v>
      </c>
      <c r="F353" s="461">
        <v>2.35</v>
      </c>
      <c r="G353" s="544">
        <f t="shared" ref="G353:G356" si="1079">ROUND($F353*E353,2)</f>
        <v>75.2</v>
      </c>
      <c r="H353" s="137"/>
      <c r="I353" s="519"/>
      <c r="J353" s="520"/>
      <c r="K353" s="137"/>
      <c r="L353" s="519"/>
      <c r="M353" s="520"/>
      <c r="N353" s="199"/>
      <c r="O353" s="519"/>
      <c r="P353" s="520"/>
      <c r="Q353" s="137"/>
      <c r="R353" s="519"/>
      <c r="S353" s="520"/>
      <c r="T353" s="137"/>
      <c r="U353" s="519"/>
      <c r="V353" s="520"/>
      <c r="W353" s="137"/>
      <c r="X353" s="519"/>
      <c r="Y353" s="520"/>
      <c r="Z353" s="137"/>
      <c r="AA353" s="519"/>
      <c r="AB353" s="520"/>
      <c r="AC353" s="137">
        <f t="shared" ref="AC353:AC356" si="1080">$E353/3</f>
        <v>10.666666666666666</v>
      </c>
      <c r="AD353" s="519">
        <f t="shared" ref="AD353:AD356" si="1081">ROUND(AE353/$G353,6)</f>
        <v>0.33337800000000001</v>
      </c>
      <c r="AE353" s="520">
        <f t="shared" ref="AE353:AE356" si="1082">ROUND($F353*AC353,2)</f>
        <v>25.07</v>
      </c>
      <c r="AF353" s="137">
        <f t="shared" ref="AF353:AF356" si="1083">$E353/3</f>
        <v>10.666666666666666</v>
      </c>
      <c r="AG353" s="519">
        <f t="shared" ref="AG353:AG356" si="1084">ROUND(AH353/$G353,6)</f>
        <v>0.33337800000000001</v>
      </c>
      <c r="AH353" s="520">
        <f t="shared" ref="AH353:AH356" si="1085">ROUND($F353*AF353,2)</f>
        <v>25.07</v>
      </c>
      <c r="AI353" s="137">
        <f t="shared" ref="AI353:AI356" si="1086">$E353/3</f>
        <v>10.666666666666666</v>
      </c>
      <c r="AJ353" s="519">
        <f t="shared" ref="AJ353:AJ356" si="1087">ROUND(AK353/$G353,6)</f>
        <v>0.33337800000000001</v>
      </c>
      <c r="AK353" s="520">
        <f t="shared" ref="AK353:AK356" si="1088">ROUND($F353*AI353,2)</f>
        <v>25.07</v>
      </c>
      <c r="AL353" s="137"/>
      <c r="AM353" s="519"/>
      <c r="AN353" s="520"/>
      <c r="AO353" s="137"/>
      <c r="AP353" s="519"/>
      <c r="AQ353" s="520"/>
      <c r="AR353" s="137"/>
      <c r="AS353" s="519"/>
      <c r="AT353" s="520"/>
      <c r="AU353" s="137"/>
      <c r="AV353" s="519"/>
      <c r="AW353" s="520"/>
      <c r="AX353" s="137"/>
      <c r="AY353" s="519"/>
      <c r="AZ353" s="520"/>
      <c r="BA353" s="137"/>
      <c r="BB353" s="519"/>
      <c r="BC353" s="520"/>
      <c r="BD353" s="137"/>
      <c r="BE353" s="519"/>
      <c r="BF353" s="520"/>
      <c r="BG353" s="137"/>
      <c r="BH353" s="519"/>
      <c r="BI353" s="520"/>
      <c r="BJ353" s="137"/>
      <c r="BK353" s="519"/>
      <c r="BL353" s="520"/>
      <c r="BM353" s="137"/>
      <c r="BN353" s="519"/>
      <c r="BO353" s="520"/>
      <c r="BP353" s="490"/>
      <c r="BQ353" s="534"/>
      <c r="BR353" s="542"/>
      <c r="BT353" s="5"/>
    </row>
    <row r="354" spans="1:74" s="3" customFormat="1" ht="25.5" hidden="1" outlineLevel="2" x14ac:dyDescent="0.25">
      <c r="A354" s="55" t="s">
        <v>1151</v>
      </c>
      <c r="B354" s="69" t="s">
        <v>46</v>
      </c>
      <c r="C354" s="72" t="s">
        <v>55</v>
      </c>
      <c r="D354" s="69" t="s">
        <v>22</v>
      </c>
      <c r="E354" s="12">
        <v>119.18</v>
      </c>
      <c r="F354" s="461">
        <v>3.97</v>
      </c>
      <c r="G354" s="544">
        <f t="shared" si="1079"/>
        <v>473.14</v>
      </c>
      <c r="H354" s="137"/>
      <c r="I354" s="519"/>
      <c r="J354" s="520"/>
      <c r="K354" s="137"/>
      <c r="L354" s="519"/>
      <c r="M354" s="520"/>
      <c r="N354" s="199"/>
      <c r="O354" s="519"/>
      <c r="P354" s="520"/>
      <c r="Q354" s="137"/>
      <c r="R354" s="519"/>
      <c r="S354" s="520"/>
      <c r="T354" s="137"/>
      <c r="U354" s="519"/>
      <c r="V354" s="520"/>
      <c r="W354" s="137"/>
      <c r="X354" s="519"/>
      <c r="Y354" s="520"/>
      <c r="Z354" s="137"/>
      <c r="AA354" s="519"/>
      <c r="AB354" s="520"/>
      <c r="AC354" s="137">
        <f t="shared" si="1080"/>
        <v>39.726666666666667</v>
      </c>
      <c r="AD354" s="519">
        <f t="shared" si="1081"/>
        <v>0.33332600000000001</v>
      </c>
      <c r="AE354" s="520">
        <f t="shared" si="1082"/>
        <v>157.71</v>
      </c>
      <c r="AF354" s="137">
        <f t="shared" si="1083"/>
        <v>39.726666666666667</v>
      </c>
      <c r="AG354" s="519">
        <f t="shared" si="1084"/>
        <v>0.33332600000000001</v>
      </c>
      <c r="AH354" s="520">
        <f t="shared" si="1085"/>
        <v>157.71</v>
      </c>
      <c r="AI354" s="137">
        <f t="shared" si="1086"/>
        <v>39.726666666666667</v>
      </c>
      <c r="AJ354" s="519">
        <f t="shared" si="1087"/>
        <v>0.33332600000000001</v>
      </c>
      <c r="AK354" s="520">
        <f t="shared" si="1088"/>
        <v>157.71</v>
      </c>
      <c r="AL354" s="137"/>
      <c r="AM354" s="519"/>
      <c r="AN354" s="520"/>
      <c r="AO354" s="137"/>
      <c r="AP354" s="519"/>
      <c r="AQ354" s="520"/>
      <c r="AR354" s="137"/>
      <c r="AS354" s="519"/>
      <c r="AT354" s="520"/>
      <c r="AU354" s="137"/>
      <c r="AV354" s="519"/>
      <c r="AW354" s="520"/>
      <c r="AX354" s="137"/>
      <c r="AY354" s="519"/>
      <c r="AZ354" s="520"/>
      <c r="BA354" s="137"/>
      <c r="BB354" s="519"/>
      <c r="BC354" s="520"/>
      <c r="BD354" s="137"/>
      <c r="BE354" s="519"/>
      <c r="BF354" s="520"/>
      <c r="BG354" s="137"/>
      <c r="BH354" s="519"/>
      <c r="BI354" s="520"/>
      <c r="BJ354" s="137"/>
      <c r="BK354" s="519"/>
      <c r="BL354" s="520"/>
      <c r="BM354" s="137"/>
      <c r="BN354" s="519"/>
      <c r="BO354" s="520"/>
      <c r="BP354" s="490"/>
      <c r="BQ354" s="534"/>
      <c r="BR354" s="542"/>
      <c r="BT354" s="5"/>
    </row>
    <row r="355" spans="1:74" s="3" customFormat="1" ht="25.5" hidden="1" outlineLevel="2" x14ac:dyDescent="0.25">
      <c r="A355" s="55" t="s">
        <v>1353</v>
      </c>
      <c r="B355" s="69" t="s">
        <v>986</v>
      </c>
      <c r="C355" s="72" t="s">
        <v>987</v>
      </c>
      <c r="D355" s="69" t="s">
        <v>22</v>
      </c>
      <c r="E355" s="12">
        <v>12</v>
      </c>
      <c r="F355" s="461">
        <v>2.2999999999999998</v>
      </c>
      <c r="G355" s="544">
        <f t="shared" si="1079"/>
        <v>27.6</v>
      </c>
      <c r="H355" s="137"/>
      <c r="I355" s="519"/>
      <c r="J355" s="520"/>
      <c r="K355" s="137"/>
      <c r="L355" s="519"/>
      <c r="M355" s="520"/>
      <c r="N355" s="199"/>
      <c r="O355" s="519"/>
      <c r="P355" s="520"/>
      <c r="Q355" s="137"/>
      <c r="R355" s="519"/>
      <c r="S355" s="520"/>
      <c r="T355" s="137"/>
      <c r="U355" s="519"/>
      <c r="V355" s="520"/>
      <c r="W355" s="137"/>
      <c r="X355" s="519"/>
      <c r="Y355" s="520"/>
      <c r="Z355" s="137"/>
      <c r="AA355" s="519"/>
      <c r="AB355" s="520"/>
      <c r="AC355" s="137">
        <f t="shared" si="1080"/>
        <v>4</v>
      </c>
      <c r="AD355" s="519">
        <f t="shared" si="1081"/>
        <v>0.33333299999999999</v>
      </c>
      <c r="AE355" s="520">
        <f t="shared" si="1082"/>
        <v>9.1999999999999993</v>
      </c>
      <c r="AF355" s="137">
        <f t="shared" si="1083"/>
        <v>4</v>
      </c>
      <c r="AG355" s="519">
        <f t="shared" si="1084"/>
        <v>0.33333299999999999</v>
      </c>
      <c r="AH355" s="520">
        <f t="shared" si="1085"/>
        <v>9.1999999999999993</v>
      </c>
      <c r="AI355" s="137">
        <f t="shared" si="1086"/>
        <v>4</v>
      </c>
      <c r="AJ355" s="519">
        <f t="shared" si="1087"/>
        <v>0.33333299999999999</v>
      </c>
      <c r="AK355" s="520">
        <f t="shared" si="1088"/>
        <v>9.1999999999999993</v>
      </c>
      <c r="AL355" s="137"/>
      <c r="AM355" s="519"/>
      <c r="AN355" s="520"/>
      <c r="AO355" s="137"/>
      <c r="AP355" s="519"/>
      <c r="AQ355" s="520"/>
      <c r="AR355" s="137"/>
      <c r="AS355" s="519"/>
      <c r="AT355" s="520"/>
      <c r="AU355" s="137"/>
      <c r="AV355" s="519"/>
      <c r="AW355" s="520"/>
      <c r="AX355" s="137"/>
      <c r="AY355" s="519"/>
      <c r="AZ355" s="520"/>
      <c r="BA355" s="137"/>
      <c r="BB355" s="519"/>
      <c r="BC355" s="520"/>
      <c r="BD355" s="137"/>
      <c r="BE355" s="519"/>
      <c r="BF355" s="520"/>
      <c r="BG355" s="137"/>
      <c r="BH355" s="519"/>
      <c r="BI355" s="520"/>
      <c r="BJ355" s="137"/>
      <c r="BK355" s="519"/>
      <c r="BL355" s="520"/>
      <c r="BM355" s="137"/>
      <c r="BN355" s="519"/>
      <c r="BO355" s="520"/>
      <c r="BP355" s="490"/>
      <c r="BQ355" s="534"/>
      <c r="BR355" s="542"/>
      <c r="BT355" s="5"/>
    </row>
    <row r="356" spans="1:74" s="3" customFormat="1" ht="25.5" hidden="1" outlineLevel="2" x14ac:dyDescent="0.25">
      <c r="A356" s="55" t="s">
        <v>1354</v>
      </c>
      <c r="B356" s="69" t="s">
        <v>1323</v>
      </c>
      <c r="C356" s="72" t="s">
        <v>1324</v>
      </c>
      <c r="D356" s="69" t="s">
        <v>22</v>
      </c>
      <c r="E356" s="12">
        <v>1.8</v>
      </c>
      <c r="F356" s="461">
        <v>4.47</v>
      </c>
      <c r="G356" s="544">
        <f t="shared" si="1079"/>
        <v>8.0500000000000007</v>
      </c>
      <c r="H356" s="137"/>
      <c r="I356" s="519"/>
      <c r="J356" s="520"/>
      <c r="K356" s="137"/>
      <c r="L356" s="519"/>
      <c r="M356" s="520"/>
      <c r="N356" s="199"/>
      <c r="O356" s="519"/>
      <c r="P356" s="520"/>
      <c r="Q356" s="137"/>
      <c r="R356" s="519"/>
      <c r="S356" s="520"/>
      <c r="T356" s="137"/>
      <c r="U356" s="519"/>
      <c r="V356" s="520"/>
      <c r="W356" s="137"/>
      <c r="X356" s="519"/>
      <c r="Y356" s="520"/>
      <c r="Z356" s="137"/>
      <c r="AA356" s="519"/>
      <c r="AB356" s="520"/>
      <c r="AC356" s="137">
        <f t="shared" si="1080"/>
        <v>0.6</v>
      </c>
      <c r="AD356" s="519">
        <f t="shared" si="1081"/>
        <v>0.33291900000000002</v>
      </c>
      <c r="AE356" s="520">
        <f t="shared" si="1082"/>
        <v>2.68</v>
      </c>
      <c r="AF356" s="137">
        <f t="shared" si="1083"/>
        <v>0.6</v>
      </c>
      <c r="AG356" s="519">
        <f t="shared" si="1084"/>
        <v>0.33291900000000002</v>
      </c>
      <c r="AH356" s="520">
        <f t="shared" si="1085"/>
        <v>2.68</v>
      </c>
      <c r="AI356" s="137">
        <f t="shared" si="1086"/>
        <v>0.6</v>
      </c>
      <c r="AJ356" s="519">
        <f t="shared" si="1087"/>
        <v>0.33291900000000002</v>
      </c>
      <c r="AK356" s="520">
        <f t="shared" si="1088"/>
        <v>2.68</v>
      </c>
      <c r="AL356" s="137"/>
      <c r="AM356" s="519"/>
      <c r="AN356" s="520"/>
      <c r="AO356" s="137"/>
      <c r="AP356" s="519"/>
      <c r="AQ356" s="520"/>
      <c r="AR356" s="137"/>
      <c r="AS356" s="519"/>
      <c r="AT356" s="520"/>
      <c r="AU356" s="137"/>
      <c r="AV356" s="519"/>
      <c r="AW356" s="520"/>
      <c r="AX356" s="137"/>
      <c r="AY356" s="519"/>
      <c r="AZ356" s="520"/>
      <c r="BA356" s="137"/>
      <c r="BB356" s="519"/>
      <c r="BC356" s="520"/>
      <c r="BD356" s="137"/>
      <c r="BE356" s="519"/>
      <c r="BF356" s="520"/>
      <c r="BG356" s="137"/>
      <c r="BH356" s="519"/>
      <c r="BI356" s="520"/>
      <c r="BJ356" s="137"/>
      <c r="BK356" s="519"/>
      <c r="BL356" s="520"/>
      <c r="BM356" s="137"/>
      <c r="BN356" s="519"/>
      <c r="BO356" s="520"/>
      <c r="BP356" s="490"/>
      <c r="BQ356" s="534"/>
      <c r="BR356" s="542"/>
      <c r="BT356" s="5"/>
    </row>
    <row r="357" spans="1:74" s="3" customFormat="1" ht="12.75" hidden="1" outlineLevel="1" x14ac:dyDescent="0.25">
      <c r="A357" s="55" t="s">
        <v>1355</v>
      </c>
      <c r="B357" s="21"/>
      <c r="C357" s="21"/>
      <c r="D357" s="21"/>
      <c r="E357" s="556"/>
      <c r="F357" s="556"/>
      <c r="G357" s="557"/>
      <c r="H357" s="137"/>
      <c r="I357" s="519"/>
      <c r="J357" s="558"/>
      <c r="K357" s="137"/>
      <c r="L357" s="519"/>
      <c r="M357" s="558"/>
      <c r="N357" s="199"/>
      <c r="O357" s="519"/>
      <c r="P357" s="559"/>
      <c r="Q357" s="137"/>
      <c r="R357" s="519"/>
      <c r="S357" s="558"/>
      <c r="T357" s="137"/>
      <c r="U357" s="519"/>
      <c r="V357" s="558"/>
      <c r="W357" s="137"/>
      <c r="X357" s="519"/>
      <c r="Y357" s="558"/>
      <c r="Z357" s="137"/>
      <c r="AA357" s="519"/>
      <c r="AB357" s="558"/>
      <c r="AC357" s="137"/>
      <c r="AD357" s="519"/>
      <c r="AE357" s="558"/>
      <c r="AF357" s="137"/>
      <c r="AG357" s="519"/>
      <c r="AH357" s="558"/>
      <c r="AI357" s="137"/>
      <c r="AJ357" s="519"/>
      <c r="AK357" s="558"/>
      <c r="AL357" s="137"/>
      <c r="AM357" s="519"/>
      <c r="AN357" s="558"/>
      <c r="AO357" s="137"/>
      <c r="AP357" s="519"/>
      <c r="AQ357" s="558"/>
      <c r="AR357" s="137"/>
      <c r="AS357" s="519"/>
      <c r="AT357" s="558"/>
      <c r="AU357" s="137"/>
      <c r="AV357" s="519"/>
      <c r="AW357" s="558"/>
      <c r="AX357" s="137"/>
      <c r="AY357" s="519"/>
      <c r="AZ357" s="558"/>
      <c r="BA357" s="137"/>
      <c r="BB357" s="519"/>
      <c r="BC357" s="558"/>
      <c r="BD357" s="137"/>
      <c r="BE357" s="519"/>
      <c r="BF357" s="558"/>
      <c r="BG357" s="137"/>
      <c r="BH357" s="519"/>
      <c r="BI357" s="558"/>
      <c r="BJ357" s="137"/>
      <c r="BK357" s="519"/>
      <c r="BL357" s="558"/>
      <c r="BM357" s="137"/>
      <c r="BN357" s="519"/>
      <c r="BO357" s="558"/>
      <c r="BP357" s="490"/>
      <c r="BQ357" s="534"/>
      <c r="BR357" s="542"/>
      <c r="BT357" s="5"/>
    </row>
    <row r="358" spans="1:74" s="3" customFormat="1" ht="12.75" hidden="1" outlineLevel="1" x14ac:dyDescent="0.25">
      <c r="A358" s="576" t="s">
        <v>1206</v>
      </c>
      <c r="B358" s="577"/>
      <c r="C358" s="578" t="s">
        <v>187</v>
      </c>
      <c r="D358" s="587"/>
      <c r="E358" s="588"/>
      <c r="F358" s="589"/>
      <c r="G358" s="581">
        <f>SUBTOTAL(9,G359:G436)</f>
        <v>17011.600000000002</v>
      </c>
      <c r="H358" s="581"/>
      <c r="I358" s="590">
        <f t="shared" ref="I358:I389" si="1089">ROUND(J358/$G358,6)</f>
        <v>0</v>
      </c>
      <c r="J358" s="581">
        <f>SUBTOTAL(9,J359:J364)</f>
        <v>0</v>
      </c>
      <c r="K358" s="581"/>
      <c r="L358" s="590">
        <f t="shared" ref="L358:L389" si="1090">ROUND(M358/$G358,6)</f>
        <v>0</v>
      </c>
      <c r="M358" s="581">
        <f>SUBTOTAL(9,M359:M364)</f>
        <v>0</v>
      </c>
      <c r="N358" s="581"/>
      <c r="O358" s="590">
        <f t="shared" ref="O358:O389" si="1091">ROUND(P358/$G358,6)</f>
        <v>0</v>
      </c>
      <c r="P358" s="581">
        <f>SUBTOTAL(9,P359:P364)</f>
        <v>0</v>
      </c>
      <c r="Q358" s="581"/>
      <c r="R358" s="590">
        <f t="shared" ref="R358:R389" si="1092">ROUND(S358/$G358,6)</f>
        <v>0</v>
      </c>
      <c r="S358" s="581">
        <f>SUBTOTAL(9,S359:S364)</f>
        <v>0</v>
      </c>
      <c r="T358" s="581"/>
      <c r="U358" s="590">
        <f t="shared" ref="U358:U389" si="1093">ROUND(V358/$G358,6)</f>
        <v>0</v>
      </c>
      <c r="V358" s="581">
        <f>SUBTOTAL(9,V359:V364)</f>
        <v>0</v>
      </c>
      <c r="W358" s="581"/>
      <c r="X358" s="590">
        <f t="shared" ref="X358:X389" si="1094">ROUND(Y358/$G358,6)</f>
        <v>0</v>
      </c>
      <c r="Y358" s="581">
        <f>SUBTOTAL(9,Y359:Y364)</f>
        <v>0</v>
      </c>
      <c r="Z358" s="581"/>
      <c r="AA358" s="590">
        <f t="shared" ref="AA358:AA389" si="1095">ROUND(AB358/$G358,6)</f>
        <v>0</v>
      </c>
      <c r="AB358" s="581">
        <f>SUBTOTAL(9,AB359:AB364)</f>
        <v>0</v>
      </c>
      <c r="AC358" s="581"/>
      <c r="AD358" s="590">
        <f t="shared" ref="AD358:AD389" si="1096">ROUND(AE358/$G358,6)</f>
        <v>0</v>
      </c>
      <c r="AE358" s="581">
        <f>SUBTOTAL(9,AE359:AE364)</f>
        <v>0</v>
      </c>
      <c r="AF358" s="581"/>
      <c r="AG358" s="590">
        <f t="shared" ref="AG358:AG389" si="1097">ROUND(AH358/$G358,6)</f>
        <v>0</v>
      </c>
      <c r="AH358" s="581">
        <f>SUBTOTAL(9,AH359:AH364)</f>
        <v>0</v>
      </c>
      <c r="AI358" s="581"/>
      <c r="AJ358" s="590">
        <f t="shared" ref="AJ358:AJ389" si="1098">ROUND(AK358/$G358,6)</f>
        <v>0.27396999999999999</v>
      </c>
      <c r="AK358" s="581">
        <f>SUBTOTAL(9,AK359:AK364)</f>
        <v>4660.67</v>
      </c>
      <c r="AL358" s="581"/>
      <c r="AM358" s="590">
        <f t="shared" ref="AM358:AM389" si="1099">ROUND(AN358/$G358,6)</f>
        <v>0</v>
      </c>
      <c r="AN358" s="581">
        <f>SUBTOTAL(9,AN359:AN364)</f>
        <v>0</v>
      </c>
      <c r="AO358" s="581"/>
      <c r="AP358" s="590">
        <f t="shared" ref="AP358:AP389" si="1100">ROUND(AQ358/$G358,6)</f>
        <v>0</v>
      </c>
      <c r="AQ358" s="581">
        <f>SUBTOTAL(9,AQ359:AQ364)</f>
        <v>0</v>
      </c>
      <c r="AR358" s="581"/>
      <c r="AS358" s="590">
        <f t="shared" ref="AS358:AS389" si="1101">ROUND(AT358/$G358,6)</f>
        <v>0</v>
      </c>
      <c r="AT358" s="581">
        <f>SUBTOTAL(9,AT359:AT364)</f>
        <v>0</v>
      </c>
      <c r="AU358" s="581"/>
      <c r="AV358" s="590">
        <f t="shared" ref="AV358:AV389" si="1102">ROUND(AW358/$G358,6)</f>
        <v>0</v>
      </c>
      <c r="AW358" s="581">
        <f>SUBTOTAL(9,AW359:AW364)</f>
        <v>0</v>
      </c>
      <c r="AX358" s="581"/>
      <c r="AY358" s="590">
        <f t="shared" ref="AY358:AY389" si="1103">ROUND(AZ358/$G358,6)</f>
        <v>0</v>
      </c>
      <c r="AZ358" s="581">
        <f>SUBTOTAL(9,AZ359:AZ364)</f>
        <v>0</v>
      </c>
      <c r="BA358" s="581"/>
      <c r="BB358" s="590">
        <f t="shared" ref="BB358:BB389" si="1104">ROUND(BC358/$G358,6)</f>
        <v>0</v>
      </c>
      <c r="BC358" s="581">
        <f>SUBTOTAL(9,BC359:BC364)</f>
        <v>0</v>
      </c>
      <c r="BD358" s="581"/>
      <c r="BE358" s="590">
        <f t="shared" ref="BE358:BE389" si="1105">ROUND(BF358/$G358,6)</f>
        <v>0</v>
      </c>
      <c r="BF358" s="581">
        <f>SUBTOTAL(9,BF359:BF364)</f>
        <v>0</v>
      </c>
      <c r="BG358" s="581"/>
      <c r="BH358" s="590">
        <f t="shared" ref="BH358:BH389" si="1106">ROUND(BI358/$G358,6)</f>
        <v>0</v>
      </c>
      <c r="BI358" s="581">
        <f>SUBTOTAL(9,BI359:BI364)</f>
        <v>0</v>
      </c>
      <c r="BJ358" s="581"/>
      <c r="BK358" s="590">
        <f t="shared" ref="BK358:BK389" si="1107">ROUND(BL358/$G358,6)</f>
        <v>0</v>
      </c>
      <c r="BL358" s="581">
        <f>SUBTOTAL(9,BL359:BL364)</f>
        <v>0</v>
      </c>
      <c r="BM358" s="581"/>
      <c r="BN358" s="590">
        <f t="shared" ref="BN358:BN389" si="1108">ROUND(BO358/$G358,6)</f>
        <v>0</v>
      </c>
      <c r="BO358" s="581">
        <f>SUBTOTAL(9,BO359:BO364)</f>
        <v>0</v>
      </c>
      <c r="BP358" s="582">
        <f t="shared" ref="BP358:BP389" si="1109">ROUND(BQ358/G358,4)</f>
        <v>0.27400000000000002</v>
      </c>
      <c r="BQ358" s="580">
        <f t="shared" ref="BQ358:BQ389" si="1110">ROUND(SUMIF(H$10:BO$10,"FINANCEIRO",H358:BO358),2)</f>
        <v>4660.67</v>
      </c>
      <c r="BR358" s="579">
        <f t="shared" ref="BR358:BR389" si="1111">BQ358-G358</f>
        <v>-12350.930000000002</v>
      </c>
      <c r="BT358" s="5"/>
    </row>
    <row r="359" spans="1:74" ht="25.5" hidden="1" outlineLevel="2" x14ac:dyDescent="0.25">
      <c r="A359" s="74" t="s">
        <v>1207</v>
      </c>
      <c r="B359" s="209" t="s">
        <v>727</v>
      </c>
      <c r="C359" s="72" t="s">
        <v>990</v>
      </c>
      <c r="D359" s="69" t="s">
        <v>24</v>
      </c>
      <c r="E359" s="12">
        <f>'07_M.ETE_C.'!E12</f>
        <v>1</v>
      </c>
      <c r="F359" s="459">
        <v>55.2</v>
      </c>
      <c r="G359" s="544">
        <f t="shared" ref="G359:G390" si="1112">ROUND($F359*E359,2)</f>
        <v>55.2</v>
      </c>
      <c r="H359" s="12"/>
      <c r="I359" s="519">
        <f t="shared" si="1089"/>
        <v>0</v>
      </c>
      <c r="J359" s="520">
        <f t="shared" ref="J359:J390" si="1113">ROUND($F359*H359,2)</f>
        <v>0</v>
      </c>
      <c r="K359" s="12"/>
      <c r="L359" s="519">
        <f t="shared" si="1090"/>
        <v>0</v>
      </c>
      <c r="M359" s="520">
        <f t="shared" ref="M359:M390" si="1114">ROUND($F359*K359,2)</f>
        <v>0</v>
      </c>
      <c r="N359" s="12"/>
      <c r="O359" s="519">
        <f t="shared" si="1091"/>
        <v>0</v>
      </c>
      <c r="P359" s="520">
        <f t="shared" ref="P359:P390" si="1115">ROUND($F359*N359,2)</f>
        <v>0</v>
      </c>
      <c r="Q359" s="12"/>
      <c r="R359" s="519">
        <f t="shared" si="1092"/>
        <v>0</v>
      </c>
      <c r="S359" s="520">
        <f t="shared" ref="S359:S390" si="1116">ROUND($F359*Q359,2)</f>
        <v>0</v>
      </c>
      <c r="T359" s="12"/>
      <c r="U359" s="519">
        <f t="shared" si="1093"/>
        <v>0</v>
      </c>
      <c r="V359" s="520">
        <f t="shared" ref="V359:V390" si="1117">ROUND($F359*T359,2)</f>
        <v>0</v>
      </c>
      <c r="W359" s="12"/>
      <c r="X359" s="519">
        <f t="shared" si="1094"/>
        <v>0</v>
      </c>
      <c r="Y359" s="520">
        <f t="shared" ref="Y359:Y390" si="1118">ROUND($F359*W359,2)</f>
        <v>0</v>
      </c>
      <c r="Z359" s="12"/>
      <c r="AA359" s="519">
        <f t="shared" si="1095"/>
        <v>0</v>
      </c>
      <c r="AB359" s="520">
        <f t="shared" ref="AB359:AB390" si="1119">ROUND($F359*Z359,2)</f>
        <v>0</v>
      </c>
      <c r="AC359" s="12"/>
      <c r="AD359" s="519">
        <f t="shared" si="1096"/>
        <v>0</v>
      </c>
      <c r="AE359" s="520">
        <f t="shared" ref="AE359:AE390" si="1120">ROUND($F359*AC359,2)</f>
        <v>0</v>
      </c>
      <c r="AF359" s="12"/>
      <c r="AG359" s="519">
        <f t="shared" si="1097"/>
        <v>0</v>
      </c>
      <c r="AH359" s="520">
        <f t="shared" ref="AH359:AH390" si="1121">ROUND($F359*AF359,2)</f>
        <v>0</v>
      </c>
      <c r="AI359" s="12">
        <f t="shared" ref="AI359:AI390" si="1122">$E359</f>
        <v>1</v>
      </c>
      <c r="AJ359" s="519">
        <f t="shared" si="1098"/>
        <v>1</v>
      </c>
      <c r="AK359" s="520">
        <f t="shared" ref="AK359:AK390" si="1123">ROUND($F359*AI359,2)</f>
        <v>55.2</v>
      </c>
      <c r="AL359" s="12"/>
      <c r="AM359" s="519">
        <f t="shared" si="1099"/>
        <v>0</v>
      </c>
      <c r="AN359" s="520">
        <f t="shared" ref="AN359:AN390" si="1124">ROUND($F359*AL359,2)</f>
        <v>0</v>
      </c>
      <c r="AO359" s="12"/>
      <c r="AP359" s="519">
        <f t="shared" si="1100"/>
        <v>0</v>
      </c>
      <c r="AQ359" s="520">
        <f t="shared" ref="AQ359:AQ390" si="1125">ROUND($F359*AO359,2)</f>
        <v>0</v>
      </c>
      <c r="AR359" s="12"/>
      <c r="AS359" s="519">
        <f t="shared" si="1101"/>
        <v>0</v>
      </c>
      <c r="AT359" s="520">
        <f t="shared" ref="AT359:AT390" si="1126">ROUND($F359*AR359,2)</f>
        <v>0</v>
      </c>
      <c r="AU359" s="12"/>
      <c r="AV359" s="519">
        <f t="shared" si="1102"/>
        <v>0</v>
      </c>
      <c r="AW359" s="520">
        <f t="shared" ref="AW359:AW390" si="1127">ROUND($F359*AU359,2)</f>
        <v>0</v>
      </c>
      <c r="AX359" s="12"/>
      <c r="AY359" s="519">
        <f t="shared" si="1103"/>
        <v>0</v>
      </c>
      <c r="AZ359" s="520">
        <f t="shared" ref="AZ359:AZ390" si="1128">ROUND($F359*AX359,2)</f>
        <v>0</v>
      </c>
      <c r="BA359" s="12"/>
      <c r="BB359" s="519">
        <f t="shared" si="1104"/>
        <v>0</v>
      </c>
      <c r="BC359" s="520">
        <f t="shared" ref="BC359:BC390" si="1129">ROUND($F359*BA359,2)</f>
        <v>0</v>
      </c>
      <c r="BD359" s="12"/>
      <c r="BE359" s="519">
        <f t="shared" si="1105"/>
        <v>0</v>
      </c>
      <c r="BF359" s="520">
        <f t="shared" ref="BF359:BF390" si="1130">ROUND($F359*BD359,2)</f>
        <v>0</v>
      </c>
      <c r="BG359" s="12"/>
      <c r="BH359" s="519">
        <f t="shared" si="1106"/>
        <v>0</v>
      </c>
      <c r="BI359" s="520">
        <f t="shared" ref="BI359:BI390" si="1131">ROUND($F359*BG359,2)</f>
        <v>0</v>
      </c>
      <c r="BJ359" s="12"/>
      <c r="BK359" s="519">
        <f t="shared" si="1107"/>
        <v>0</v>
      </c>
      <c r="BL359" s="520">
        <f t="shared" ref="BL359:BL390" si="1132">ROUND($F359*BJ359,2)</f>
        <v>0</v>
      </c>
      <c r="BM359" s="12"/>
      <c r="BN359" s="519">
        <f t="shared" si="1108"/>
        <v>0</v>
      </c>
      <c r="BO359" s="520">
        <f t="shared" ref="BO359:BO390" si="1133">ROUND($F359*BM359,2)</f>
        <v>0</v>
      </c>
      <c r="BP359" s="490">
        <f t="shared" si="1109"/>
        <v>1</v>
      </c>
      <c r="BQ359" s="534">
        <f t="shared" si="1110"/>
        <v>55.2</v>
      </c>
      <c r="BR359" s="542">
        <f t="shared" si="1111"/>
        <v>0</v>
      </c>
      <c r="BT359" s="5"/>
      <c r="BU359" s="5"/>
      <c r="BV359" s="5"/>
    </row>
    <row r="360" spans="1:74" ht="25.5" hidden="1" outlineLevel="2" x14ac:dyDescent="0.25">
      <c r="A360" s="74" t="s">
        <v>1208</v>
      </c>
      <c r="B360" s="209" t="s">
        <v>991</v>
      </c>
      <c r="C360" s="72" t="s">
        <v>992</v>
      </c>
      <c r="D360" s="69" t="s">
        <v>24</v>
      </c>
      <c r="E360" s="12">
        <f>'07_M.ETE_C.'!E13</f>
        <v>1</v>
      </c>
      <c r="F360" s="459">
        <v>182.04</v>
      </c>
      <c r="G360" s="544">
        <f t="shared" si="1112"/>
        <v>182.04</v>
      </c>
      <c r="H360" s="137"/>
      <c r="I360" s="519">
        <f t="shared" si="1089"/>
        <v>0</v>
      </c>
      <c r="J360" s="520">
        <f t="shared" si="1113"/>
        <v>0</v>
      </c>
      <c r="K360" s="137"/>
      <c r="L360" s="519">
        <f t="shared" si="1090"/>
        <v>0</v>
      </c>
      <c r="M360" s="520">
        <f t="shared" si="1114"/>
        <v>0</v>
      </c>
      <c r="N360" s="199"/>
      <c r="O360" s="519">
        <f t="shared" si="1091"/>
        <v>0</v>
      </c>
      <c r="P360" s="520">
        <f t="shared" si="1115"/>
        <v>0</v>
      </c>
      <c r="Q360" s="137"/>
      <c r="R360" s="519">
        <f t="shared" si="1092"/>
        <v>0</v>
      </c>
      <c r="S360" s="520">
        <f t="shared" si="1116"/>
        <v>0</v>
      </c>
      <c r="T360" s="137"/>
      <c r="U360" s="519">
        <f t="shared" si="1093"/>
        <v>0</v>
      </c>
      <c r="V360" s="520">
        <f t="shared" si="1117"/>
        <v>0</v>
      </c>
      <c r="W360" s="137"/>
      <c r="X360" s="519">
        <f t="shared" si="1094"/>
        <v>0</v>
      </c>
      <c r="Y360" s="520">
        <f t="shared" si="1118"/>
        <v>0</v>
      </c>
      <c r="Z360" s="137"/>
      <c r="AA360" s="519">
        <f t="shared" si="1095"/>
        <v>0</v>
      </c>
      <c r="AB360" s="520">
        <f t="shared" si="1119"/>
        <v>0</v>
      </c>
      <c r="AC360" s="137"/>
      <c r="AD360" s="519">
        <f t="shared" si="1096"/>
        <v>0</v>
      </c>
      <c r="AE360" s="520">
        <f t="shared" si="1120"/>
        <v>0</v>
      </c>
      <c r="AF360" s="137"/>
      <c r="AG360" s="519">
        <f t="shared" si="1097"/>
        <v>0</v>
      </c>
      <c r="AH360" s="520">
        <f t="shared" si="1121"/>
        <v>0</v>
      </c>
      <c r="AI360" s="137">
        <f t="shared" si="1122"/>
        <v>1</v>
      </c>
      <c r="AJ360" s="519">
        <f t="shared" si="1098"/>
        <v>1</v>
      </c>
      <c r="AK360" s="520">
        <f t="shared" si="1123"/>
        <v>182.04</v>
      </c>
      <c r="AL360" s="137"/>
      <c r="AM360" s="519">
        <f t="shared" si="1099"/>
        <v>0</v>
      </c>
      <c r="AN360" s="520">
        <f t="shared" si="1124"/>
        <v>0</v>
      </c>
      <c r="AO360" s="137"/>
      <c r="AP360" s="519">
        <f t="shared" si="1100"/>
        <v>0</v>
      </c>
      <c r="AQ360" s="520">
        <f t="shared" si="1125"/>
        <v>0</v>
      </c>
      <c r="AR360" s="137"/>
      <c r="AS360" s="519">
        <f t="shared" si="1101"/>
        <v>0</v>
      </c>
      <c r="AT360" s="520">
        <f t="shared" si="1126"/>
        <v>0</v>
      </c>
      <c r="AU360" s="137"/>
      <c r="AV360" s="519">
        <f t="shared" si="1102"/>
        <v>0</v>
      </c>
      <c r="AW360" s="520">
        <f t="shared" si="1127"/>
        <v>0</v>
      </c>
      <c r="AX360" s="137"/>
      <c r="AY360" s="519">
        <f t="shared" si="1103"/>
        <v>0</v>
      </c>
      <c r="AZ360" s="520">
        <f t="shared" si="1128"/>
        <v>0</v>
      </c>
      <c r="BA360" s="137"/>
      <c r="BB360" s="519">
        <f t="shared" si="1104"/>
        <v>0</v>
      </c>
      <c r="BC360" s="520">
        <f t="shared" si="1129"/>
        <v>0</v>
      </c>
      <c r="BD360" s="137"/>
      <c r="BE360" s="519">
        <f t="shared" si="1105"/>
        <v>0</v>
      </c>
      <c r="BF360" s="520">
        <f t="shared" si="1130"/>
        <v>0</v>
      </c>
      <c r="BG360" s="137"/>
      <c r="BH360" s="519">
        <f t="shared" si="1106"/>
        <v>0</v>
      </c>
      <c r="BI360" s="520">
        <f t="shared" si="1131"/>
        <v>0</v>
      </c>
      <c r="BJ360" s="137"/>
      <c r="BK360" s="519">
        <f t="shared" si="1107"/>
        <v>0</v>
      </c>
      <c r="BL360" s="520">
        <f t="shared" si="1132"/>
        <v>0</v>
      </c>
      <c r="BM360" s="137"/>
      <c r="BN360" s="519">
        <f t="shared" si="1108"/>
        <v>0</v>
      </c>
      <c r="BO360" s="520">
        <f t="shared" si="1133"/>
        <v>0</v>
      </c>
      <c r="BP360" s="490">
        <f t="shared" si="1109"/>
        <v>1</v>
      </c>
      <c r="BQ360" s="534">
        <f t="shared" si="1110"/>
        <v>182.04</v>
      </c>
      <c r="BR360" s="542">
        <f t="shared" si="1111"/>
        <v>0</v>
      </c>
      <c r="BT360" s="5"/>
      <c r="BU360" s="5"/>
      <c r="BV360" s="5"/>
    </row>
    <row r="361" spans="1:74" ht="25.5" hidden="1" outlineLevel="2" x14ac:dyDescent="0.25">
      <c r="A361" s="74" t="s">
        <v>1209</v>
      </c>
      <c r="B361" s="209" t="s">
        <v>736</v>
      </c>
      <c r="C361" s="72" t="s">
        <v>993</v>
      </c>
      <c r="D361" s="69" t="s">
        <v>24</v>
      </c>
      <c r="E361" s="12">
        <f>'07_M.ETE_C.'!E14</f>
        <v>4</v>
      </c>
      <c r="F361" s="459">
        <v>128.56</v>
      </c>
      <c r="G361" s="544">
        <f t="shared" si="1112"/>
        <v>514.24</v>
      </c>
      <c r="H361" s="137"/>
      <c r="I361" s="519">
        <f t="shared" si="1089"/>
        <v>0</v>
      </c>
      <c r="J361" s="520">
        <f t="shared" si="1113"/>
        <v>0</v>
      </c>
      <c r="K361" s="137"/>
      <c r="L361" s="519">
        <f t="shared" si="1090"/>
        <v>0</v>
      </c>
      <c r="M361" s="520">
        <f t="shared" si="1114"/>
        <v>0</v>
      </c>
      <c r="N361" s="199"/>
      <c r="O361" s="519">
        <f t="shared" si="1091"/>
        <v>0</v>
      </c>
      <c r="P361" s="520">
        <f t="shared" si="1115"/>
        <v>0</v>
      </c>
      <c r="Q361" s="137"/>
      <c r="R361" s="519">
        <f t="shared" si="1092"/>
        <v>0</v>
      </c>
      <c r="S361" s="520">
        <f t="shared" si="1116"/>
        <v>0</v>
      </c>
      <c r="T361" s="137"/>
      <c r="U361" s="519">
        <f t="shared" si="1093"/>
        <v>0</v>
      </c>
      <c r="V361" s="520">
        <f t="shared" si="1117"/>
        <v>0</v>
      </c>
      <c r="W361" s="137"/>
      <c r="X361" s="519">
        <f t="shared" si="1094"/>
        <v>0</v>
      </c>
      <c r="Y361" s="520">
        <f t="shared" si="1118"/>
        <v>0</v>
      </c>
      <c r="Z361" s="137"/>
      <c r="AA361" s="519">
        <f t="shared" si="1095"/>
        <v>0</v>
      </c>
      <c r="AB361" s="520">
        <f t="shared" si="1119"/>
        <v>0</v>
      </c>
      <c r="AC361" s="137"/>
      <c r="AD361" s="519">
        <f t="shared" si="1096"/>
        <v>0</v>
      </c>
      <c r="AE361" s="520">
        <f t="shared" si="1120"/>
        <v>0</v>
      </c>
      <c r="AF361" s="137"/>
      <c r="AG361" s="519">
        <f t="shared" si="1097"/>
        <v>0</v>
      </c>
      <c r="AH361" s="520">
        <f t="shared" si="1121"/>
        <v>0</v>
      </c>
      <c r="AI361" s="137">
        <f t="shared" si="1122"/>
        <v>4</v>
      </c>
      <c r="AJ361" s="519">
        <f t="shared" si="1098"/>
        <v>1</v>
      </c>
      <c r="AK361" s="520">
        <f t="shared" si="1123"/>
        <v>514.24</v>
      </c>
      <c r="AL361" s="137"/>
      <c r="AM361" s="519">
        <f t="shared" si="1099"/>
        <v>0</v>
      </c>
      <c r="AN361" s="520">
        <f t="shared" si="1124"/>
        <v>0</v>
      </c>
      <c r="AO361" s="137"/>
      <c r="AP361" s="519">
        <f t="shared" si="1100"/>
        <v>0</v>
      </c>
      <c r="AQ361" s="520">
        <f t="shared" si="1125"/>
        <v>0</v>
      </c>
      <c r="AR361" s="137"/>
      <c r="AS361" s="519">
        <f t="shared" si="1101"/>
        <v>0</v>
      </c>
      <c r="AT361" s="520">
        <f t="shared" si="1126"/>
        <v>0</v>
      </c>
      <c r="AU361" s="137"/>
      <c r="AV361" s="519">
        <f t="shared" si="1102"/>
        <v>0</v>
      </c>
      <c r="AW361" s="520">
        <f t="shared" si="1127"/>
        <v>0</v>
      </c>
      <c r="AX361" s="137"/>
      <c r="AY361" s="519">
        <f t="shared" si="1103"/>
        <v>0</v>
      </c>
      <c r="AZ361" s="520">
        <f t="shared" si="1128"/>
        <v>0</v>
      </c>
      <c r="BA361" s="137"/>
      <c r="BB361" s="519">
        <f t="shared" si="1104"/>
        <v>0</v>
      </c>
      <c r="BC361" s="520">
        <f t="shared" si="1129"/>
        <v>0</v>
      </c>
      <c r="BD361" s="137"/>
      <c r="BE361" s="519">
        <f t="shared" si="1105"/>
        <v>0</v>
      </c>
      <c r="BF361" s="520">
        <f t="shared" si="1130"/>
        <v>0</v>
      </c>
      <c r="BG361" s="137"/>
      <c r="BH361" s="519">
        <f t="shared" si="1106"/>
        <v>0</v>
      </c>
      <c r="BI361" s="520">
        <f t="shared" si="1131"/>
        <v>0</v>
      </c>
      <c r="BJ361" s="137"/>
      <c r="BK361" s="519">
        <f t="shared" si="1107"/>
        <v>0</v>
      </c>
      <c r="BL361" s="520">
        <f t="shared" si="1132"/>
        <v>0</v>
      </c>
      <c r="BM361" s="137"/>
      <c r="BN361" s="519">
        <f t="shared" si="1108"/>
        <v>0</v>
      </c>
      <c r="BO361" s="520">
        <f t="shared" si="1133"/>
        <v>0</v>
      </c>
      <c r="BP361" s="490">
        <f t="shared" si="1109"/>
        <v>1</v>
      </c>
      <c r="BQ361" s="534">
        <f t="shared" si="1110"/>
        <v>514.24</v>
      </c>
      <c r="BR361" s="542">
        <f t="shared" si="1111"/>
        <v>0</v>
      </c>
      <c r="BT361" s="5"/>
      <c r="BU361" s="5"/>
      <c r="BV361" s="5"/>
    </row>
    <row r="362" spans="1:74" ht="25.5" hidden="1" outlineLevel="2" x14ac:dyDescent="0.25">
      <c r="A362" s="74" t="s">
        <v>1210</v>
      </c>
      <c r="B362" s="209" t="s">
        <v>735</v>
      </c>
      <c r="C362" s="72" t="s">
        <v>282</v>
      </c>
      <c r="D362" s="69" t="s">
        <v>24</v>
      </c>
      <c r="E362" s="12">
        <f>'07_M.ETE_C.'!E15</f>
        <v>1</v>
      </c>
      <c r="F362" s="459">
        <v>206.44</v>
      </c>
      <c r="G362" s="544">
        <f t="shared" si="1112"/>
        <v>206.44</v>
      </c>
      <c r="H362" s="137"/>
      <c r="I362" s="519">
        <f t="shared" si="1089"/>
        <v>0</v>
      </c>
      <c r="J362" s="520">
        <f t="shared" si="1113"/>
        <v>0</v>
      </c>
      <c r="K362" s="137"/>
      <c r="L362" s="519">
        <f t="shared" si="1090"/>
        <v>0</v>
      </c>
      <c r="M362" s="520">
        <f t="shared" si="1114"/>
        <v>0</v>
      </c>
      <c r="N362" s="199"/>
      <c r="O362" s="519">
        <f t="shared" si="1091"/>
        <v>0</v>
      </c>
      <c r="P362" s="520">
        <f t="shared" si="1115"/>
        <v>0</v>
      </c>
      <c r="Q362" s="137"/>
      <c r="R362" s="519">
        <f t="shared" si="1092"/>
        <v>0</v>
      </c>
      <c r="S362" s="520">
        <f t="shared" si="1116"/>
        <v>0</v>
      </c>
      <c r="T362" s="137"/>
      <c r="U362" s="519">
        <f t="shared" si="1093"/>
        <v>0</v>
      </c>
      <c r="V362" s="520">
        <f t="shared" si="1117"/>
        <v>0</v>
      </c>
      <c r="W362" s="137"/>
      <c r="X362" s="519">
        <f t="shared" si="1094"/>
        <v>0</v>
      </c>
      <c r="Y362" s="520">
        <f t="shared" si="1118"/>
        <v>0</v>
      </c>
      <c r="Z362" s="137"/>
      <c r="AA362" s="519">
        <f t="shared" si="1095"/>
        <v>0</v>
      </c>
      <c r="AB362" s="520">
        <f t="shared" si="1119"/>
        <v>0</v>
      </c>
      <c r="AC362" s="137"/>
      <c r="AD362" s="519">
        <f t="shared" si="1096"/>
        <v>0</v>
      </c>
      <c r="AE362" s="520">
        <f t="shared" si="1120"/>
        <v>0</v>
      </c>
      <c r="AF362" s="137"/>
      <c r="AG362" s="519">
        <f t="shared" si="1097"/>
        <v>0</v>
      </c>
      <c r="AH362" s="520">
        <f t="shared" si="1121"/>
        <v>0</v>
      </c>
      <c r="AI362" s="137">
        <f t="shared" si="1122"/>
        <v>1</v>
      </c>
      <c r="AJ362" s="519">
        <f t="shared" si="1098"/>
        <v>1</v>
      </c>
      <c r="AK362" s="520">
        <f t="shared" si="1123"/>
        <v>206.44</v>
      </c>
      <c r="AL362" s="137"/>
      <c r="AM362" s="519">
        <f t="shared" si="1099"/>
        <v>0</v>
      </c>
      <c r="AN362" s="520">
        <f t="shared" si="1124"/>
        <v>0</v>
      </c>
      <c r="AO362" s="137"/>
      <c r="AP362" s="519">
        <f t="shared" si="1100"/>
        <v>0</v>
      </c>
      <c r="AQ362" s="520">
        <f t="shared" si="1125"/>
        <v>0</v>
      </c>
      <c r="AR362" s="137"/>
      <c r="AS362" s="519">
        <f t="shared" si="1101"/>
        <v>0</v>
      </c>
      <c r="AT362" s="520">
        <f t="shared" si="1126"/>
        <v>0</v>
      </c>
      <c r="AU362" s="137"/>
      <c r="AV362" s="519">
        <f t="shared" si="1102"/>
        <v>0</v>
      </c>
      <c r="AW362" s="520">
        <f t="shared" si="1127"/>
        <v>0</v>
      </c>
      <c r="AX362" s="137"/>
      <c r="AY362" s="519">
        <f t="shared" si="1103"/>
        <v>0</v>
      </c>
      <c r="AZ362" s="520">
        <f t="shared" si="1128"/>
        <v>0</v>
      </c>
      <c r="BA362" s="137"/>
      <c r="BB362" s="519">
        <f t="shared" si="1104"/>
        <v>0</v>
      </c>
      <c r="BC362" s="520">
        <f t="shared" si="1129"/>
        <v>0</v>
      </c>
      <c r="BD362" s="137"/>
      <c r="BE362" s="519">
        <f t="shared" si="1105"/>
        <v>0</v>
      </c>
      <c r="BF362" s="520">
        <f t="shared" si="1130"/>
        <v>0</v>
      </c>
      <c r="BG362" s="137"/>
      <c r="BH362" s="519">
        <f t="shared" si="1106"/>
        <v>0</v>
      </c>
      <c r="BI362" s="520">
        <f t="shared" si="1131"/>
        <v>0</v>
      </c>
      <c r="BJ362" s="137"/>
      <c r="BK362" s="519">
        <f t="shared" si="1107"/>
        <v>0</v>
      </c>
      <c r="BL362" s="520">
        <f t="shared" si="1132"/>
        <v>0</v>
      </c>
      <c r="BM362" s="137"/>
      <c r="BN362" s="519">
        <f t="shared" si="1108"/>
        <v>0</v>
      </c>
      <c r="BO362" s="520">
        <f t="shared" si="1133"/>
        <v>0</v>
      </c>
      <c r="BP362" s="490">
        <f t="shared" si="1109"/>
        <v>1</v>
      </c>
      <c r="BQ362" s="534">
        <f t="shared" si="1110"/>
        <v>206.44</v>
      </c>
      <c r="BR362" s="542">
        <f t="shared" si="1111"/>
        <v>0</v>
      </c>
      <c r="BT362" s="5"/>
      <c r="BU362" s="5"/>
      <c r="BV362" s="5"/>
    </row>
    <row r="363" spans="1:74" ht="25.5" hidden="1" outlineLevel="2" x14ac:dyDescent="0.25">
      <c r="A363" s="74" t="s">
        <v>1211</v>
      </c>
      <c r="B363" s="209">
        <v>6240</v>
      </c>
      <c r="C363" s="72" t="s">
        <v>752</v>
      </c>
      <c r="D363" s="69" t="s">
        <v>24</v>
      </c>
      <c r="E363" s="12">
        <f>'07_M.ETE_C.'!E16</f>
        <v>3</v>
      </c>
      <c r="F363" s="459">
        <v>593.6</v>
      </c>
      <c r="G363" s="544">
        <f t="shared" si="1112"/>
        <v>1780.8</v>
      </c>
      <c r="H363" s="137"/>
      <c r="I363" s="519">
        <f t="shared" si="1089"/>
        <v>0</v>
      </c>
      <c r="J363" s="520">
        <f t="shared" si="1113"/>
        <v>0</v>
      </c>
      <c r="K363" s="137"/>
      <c r="L363" s="519">
        <f t="shared" si="1090"/>
        <v>0</v>
      </c>
      <c r="M363" s="520">
        <f t="shared" si="1114"/>
        <v>0</v>
      </c>
      <c r="N363" s="199"/>
      <c r="O363" s="519">
        <f t="shared" si="1091"/>
        <v>0</v>
      </c>
      <c r="P363" s="520">
        <f t="shared" si="1115"/>
        <v>0</v>
      </c>
      <c r="Q363" s="137"/>
      <c r="R363" s="519">
        <f t="shared" si="1092"/>
        <v>0</v>
      </c>
      <c r="S363" s="520">
        <f t="shared" si="1116"/>
        <v>0</v>
      </c>
      <c r="T363" s="137"/>
      <c r="U363" s="519">
        <f t="shared" si="1093"/>
        <v>0</v>
      </c>
      <c r="V363" s="520">
        <f t="shared" si="1117"/>
        <v>0</v>
      </c>
      <c r="W363" s="137"/>
      <c r="X363" s="519">
        <f t="shared" si="1094"/>
        <v>0</v>
      </c>
      <c r="Y363" s="520">
        <f t="shared" si="1118"/>
        <v>0</v>
      </c>
      <c r="Z363" s="137"/>
      <c r="AA363" s="519">
        <f t="shared" si="1095"/>
        <v>0</v>
      </c>
      <c r="AB363" s="520">
        <f t="shared" si="1119"/>
        <v>0</v>
      </c>
      <c r="AC363" s="137"/>
      <c r="AD363" s="519">
        <f t="shared" si="1096"/>
        <v>0</v>
      </c>
      <c r="AE363" s="520">
        <f t="shared" si="1120"/>
        <v>0</v>
      </c>
      <c r="AF363" s="137"/>
      <c r="AG363" s="519">
        <f t="shared" si="1097"/>
        <v>0</v>
      </c>
      <c r="AH363" s="520">
        <f t="shared" si="1121"/>
        <v>0</v>
      </c>
      <c r="AI363" s="137">
        <f t="shared" si="1122"/>
        <v>3</v>
      </c>
      <c r="AJ363" s="519">
        <f t="shared" si="1098"/>
        <v>1</v>
      </c>
      <c r="AK363" s="520">
        <f t="shared" si="1123"/>
        <v>1780.8</v>
      </c>
      <c r="AL363" s="137"/>
      <c r="AM363" s="519">
        <f t="shared" si="1099"/>
        <v>0</v>
      </c>
      <c r="AN363" s="520">
        <f t="shared" si="1124"/>
        <v>0</v>
      </c>
      <c r="AO363" s="137"/>
      <c r="AP363" s="519">
        <f t="shared" si="1100"/>
        <v>0</v>
      </c>
      <c r="AQ363" s="520">
        <f t="shared" si="1125"/>
        <v>0</v>
      </c>
      <c r="AR363" s="137"/>
      <c r="AS363" s="519">
        <f t="shared" si="1101"/>
        <v>0</v>
      </c>
      <c r="AT363" s="520">
        <f t="shared" si="1126"/>
        <v>0</v>
      </c>
      <c r="AU363" s="137"/>
      <c r="AV363" s="519">
        <f t="shared" si="1102"/>
        <v>0</v>
      </c>
      <c r="AW363" s="520">
        <f t="shared" si="1127"/>
        <v>0</v>
      </c>
      <c r="AX363" s="137"/>
      <c r="AY363" s="519">
        <f t="shared" si="1103"/>
        <v>0</v>
      </c>
      <c r="AZ363" s="520">
        <f t="shared" si="1128"/>
        <v>0</v>
      </c>
      <c r="BA363" s="137"/>
      <c r="BB363" s="519">
        <f t="shared" si="1104"/>
        <v>0</v>
      </c>
      <c r="BC363" s="520">
        <f t="shared" si="1129"/>
        <v>0</v>
      </c>
      <c r="BD363" s="137"/>
      <c r="BE363" s="519">
        <f t="shared" si="1105"/>
        <v>0</v>
      </c>
      <c r="BF363" s="520">
        <f t="shared" si="1130"/>
        <v>0</v>
      </c>
      <c r="BG363" s="137"/>
      <c r="BH363" s="519">
        <f t="shared" si="1106"/>
        <v>0</v>
      </c>
      <c r="BI363" s="520">
        <f t="shared" si="1131"/>
        <v>0</v>
      </c>
      <c r="BJ363" s="137"/>
      <c r="BK363" s="519">
        <f t="shared" si="1107"/>
        <v>0</v>
      </c>
      <c r="BL363" s="520">
        <f t="shared" si="1132"/>
        <v>0</v>
      </c>
      <c r="BM363" s="137"/>
      <c r="BN363" s="519">
        <f t="shared" si="1108"/>
        <v>0</v>
      </c>
      <c r="BO363" s="520">
        <f t="shared" si="1133"/>
        <v>0</v>
      </c>
      <c r="BP363" s="490">
        <f t="shared" si="1109"/>
        <v>1</v>
      </c>
      <c r="BQ363" s="534">
        <f t="shared" si="1110"/>
        <v>1780.8</v>
      </c>
      <c r="BR363" s="542">
        <f t="shared" si="1111"/>
        <v>0</v>
      </c>
      <c r="BT363" s="5"/>
      <c r="BU363" s="5"/>
      <c r="BV363" s="5"/>
    </row>
    <row r="364" spans="1:74" ht="25.5" hidden="1" outlineLevel="2" x14ac:dyDescent="0.25">
      <c r="A364" s="74" t="s">
        <v>1212</v>
      </c>
      <c r="B364" s="209" t="s">
        <v>994</v>
      </c>
      <c r="C364" s="72" t="s">
        <v>995</v>
      </c>
      <c r="D364" s="69" t="s">
        <v>22</v>
      </c>
      <c r="E364" s="12">
        <f>'07_M.ETE_C.'!E17</f>
        <v>9</v>
      </c>
      <c r="F364" s="459">
        <v>213.55</v>
      </c>
      <c r="G364" s="544">
        <f t="shared" si="1112"/>
        <v>1921.95</v>
      </c>
      <c r="H364" s="137"/>
      <c r="I364" s="519">
        <f t="shared" si="1089"/>
        <v>0</v>
      </c>
      <c r="J364" s="520">
        <f t="shared" si="1113"/>
        <v>0</v>
      </c>
      <c r="K364" s="137"/>
      <c r="L364" s="519">
        <f t="shared" si="1090"/>
        <v>0</v>
      </c>
      <c r="M364" s="520">
        <f t="shared" si="1114"/>
        <v>0</v>
      </c>
      <c r="N364" s="199"/>
      <c r="O364" s="519">
        <f t="shared" si="1091"/>
        <v>0</v>
      </c>
      <c r="P364" s="520">
        <f t="shared" si="1115"/>
        <v>0</v>
      </c>
      <c r="Q364" s="137"/>
      <c r="R364" s="519">
        <f t="shared" si="1092"/>
        <v>0</v>
      </c>
      <c r="S364" s="520">
        <f t="shared" si="1116"/>
        <v>0</v>
      </c>
      <c r="T364" s="137"/>
      <c r="U364" s="519">
        <f t="shared" si="1093"/>
        <v>0</v>
      </c>
      <c r="V364" s="520">
        <f t="shared" si="1117"/>
        <v>0</v>
      </c>
      <c r="W364" s="137"/>
      <c r="X364" s="519">
        <f t="shared" si="1094"/>
        <v>0</v>
      </c>
      <c r="Y364" s="520">
        <f t="shared" si="1118"/>
        <v>0</v>
      </c>
      <c r="Z364" s="137"/>
      <c r="AA364" s="519">
        <f t="shared" si="1095"/>
        <v>0</v>
      </c>
      <c r="AB364" s="520">
        <f t="shared" si="1119"/>
        <v>0</v>
      </c>
      <c r="AC364" s="137"/>
      <c r="AD364" s="519">
        <f t="shared" si="1096"/>
        <v>0</v>
      </c>
      <c r="AE364" s="520">
        <f t="shared" si="1120"/>
        <v>0</v>
      </c>
      <c r="AF364" s="137"/>
      <c r="AG364" s="519">
        <f t="shared" si="1097"/>
        <v>0</v>
      </c>
      <c r="AH364" s="520">
        <f t="shared" si="1121"/>
        <v>0</v>
      </c>
      <c r="AI364" s="137">
        <f t="shared" si="1122"/>
        <v>9</v>
      </c>
      <c r="AJ364" s="519">
        <f t="shared" si="1098"/>
        <v>1</v>
      </c>
      <c r="AK364" s="520">
        <f t="shared" si="1123"/>
        <v>1921.95</v>
      </c>
      <c r="AL364" s="137"/>
      <c r="AM364" s="519">
        <f t="shared" si="1099"/>
        <v>0</v>
      </c>
      <c r="AN364" s="520">
        <f t="shared" si="1124"/>
        <v>0</v>
      </c>
      <c r="AO364" s="137"/>
      <c r="AP364" s="519">
        <f t="shared" si="1100"/>
        <v>0</v>
      </c>
      <c r="AQ364" s="520">
        <f t="shared" si="1125"/>
        <v>0</v>
      </c>
      <c r="AR364" s="137"/>
      <c r="AS364" s="519">
        <f t="shared" si="1101"/>
        <v>0</v>
      </c>
      <c r="AT364" s="520">
        <f t="shared" si="1126"/>
        <v>0</v>
      </c>
      <c r="AU364" s="137"/>
      <c r="AV364" s="519">
        <f t="shared" si="1102"/>
        <v>0</v>
      </c>
      <c r="AW364" s="520">
        <f t="shared" si="1127"/>
        <v>0</v>
      </c>
      <c r="AX364" s="137"/>
      <c r="AY364" s="519">
        <f t="shared" si="1103"/>
        <v>0</v>
      </c>
      <c r="AZ364" s="520">
        <f t="shared" si="1128"/>
        <v>0</v>
      </c>
      <c r="BA364" s="137"/>
      <c r="BB364" s="519">
        <f t="shared" si="1104"/>
        <v>0</v>
      </c>
      <c r="BC364" s="520">
        <f t="shared" si="1129"/>
        <v>0</v>
      </c>
      <c r="BD364" s="137"/>
      <c r="BE364" s="519">
        <f t="shared" si="1105"/>
        <v>0</v>
      </c>
      <c r="BF364" s="520">
        <f t="shared" si="1130"/>
        <v>0</v>
      </c>
      <c r="BG364" s="137"/>
      <c r="BH364" s="519">
        <f t="shared" si="1106"/>
        <v>0</v>
      </c>
      <c r="BI364" s="520">
        <f t="shared" si="1131"/>
        <v>0</v>
      </c>
      <c r="BJ364" s="137"/>
      <c r="BK364" s="519">
        <f t="shared" si="1107"/>
        <v>0</v>
      </c>
      <c r="BL364" s="520">
        <f t="shared" si="1132"/>
        <v>0</v>
      </c>
      <c r="BM364" s="137"/>
      <c r="BN364" s="519">
        <f t="shared" si="1108"/>
        <v>0</v>
      </c>
      <c r="BO364" s="520">
        <f t="shared" si="1133"/>
        <v>0</v>
      </c>
      <c r="BP364" s="490">
        <f t="shared" si="1109"/>
        <v>1</v>
      </c>
      <c r="BQ364" s="534">
        <f t="shared" si="1110"/>
        <v>1921.95</v>
      </c>
      <c r="BR364" s="542">
        <f t="shared" si="1111"/>
        <v>0</v>
      </c>
      <c r="BT364" s="5"/>
      <c r="BU364" s="5"/>
      <c r="BV364" s="5"/>
    </row>
    <row r="365" spans="1:74" ht="25.5" hidden="1" outlineLevel="2" x14ac:dyDescent="0.25">
      <c r="A365" s="74" t="s">
        <v>1213</v>
      </c>
      <c r="B365" s="209" t="s">
        <v>996</v>
      </c>
      <c r="C365" s="72" t="s">
        <v>995</v>
      </c>
      <c r="D365" s="69" t="s">
        <v>22</v>
      </c>
      <c r="E365" s="12">
        <f>'07_M.ETE_C.'!E18</f>
        <v>2</v>
      </c>
      <c r="F365" s="459">
        <v>275.89</v>
      </c>
      <c r="G365" s="544">
        <f t="shared" si="1112"/>
        <v>551.78</v>
      </c>
      <c r="H365" s="137"/>
      <c r="I365" s="519">
        <f t="shared" si="1089"/>
        <v>0</v>
      </c>
      <c r="J365" s="520">
        <f t="shared" si="1113"/>
        <v>0</v>
      </c>
      <c r="K365" s="137"/>
      <c r="L365" s="519">
        <f t="shared" si="1090"/>
        <v>0</v>
      </c>
      <c r="M365" s="520">
        <f t="shared" si="1114"/>
        <v>0</v>
      </c>
      <c r="N365" s="199"/>
      <c r="O365" s="519">
        <f t="shared" si="1091"/>
        <v>0</v>
      </c>
      <c r="P365" s="520">
        <f t="shared" si="1115"/>
        <v>0</v>
      </c>
      <c r="Q365" s="137"/>
      <c r="R365" s="519">
        <f t="shared" si="1092"/>
        <v>0</v>
      </c>
      <c r="S365" s="520">
        <f t="shared" si="1116"/>
        <v>0</v>
      </c>
      <c r="T365" s="137"/>
      <c r="U365" s="519">
        <f t="shared" si="1093"/>
        <v>0</v>
      </c>
      <c r="V365" s="520">
        <f t="shared" si="1117"/>
        <v>0</v>
      </c>
      <c r="W365" s="137"/>
      <c r="X365" s="519">
        <f t="shared" si="1094"/>
        <v>0</v>
      </c>
      <c r="Y365" s="520">
        <f t="shared" si="1118"/>
        <v>0</v>
      </c>
      <c r="Z365" s="137"/>
      <c r="AA365" s="519">
        <f t="shared" si="1095"/>
        <v>0</v>
      </c>
      <c r="AB365" s="520">
        <f t="shared" si="1119"/>
        <v>0</v>
      </c>
      <c r="AC365" s="137"/>
      <c r="AD365" s="519">
        <f t="shared" si="1096"/>
        <v>0</v>
      </c>
      <c r="AE365" s="520">
        <f t="shared" si="1120"/>
        <v>0</v>
      </c>
      <c r="AF365" s="137"/>
      <c r="AG365" s="519">
        <f t="shared" si="1097"/>
        <v>0</v>
      </c>
      <c r="AH365" s="520">
        <f t="shared" si="1121"/>
        <v>0</v>
      </c>
      <c r="AI365" s="137">
        <f t="shared" si="1122"/>
        <v>2</v>
      </c>
      <c r="AJ365" s="519">
        <f t="shared" si="1098"/>
        <v>1</v>
      </c>
      <c r="AK365" s="520">
        <f t="shared" si="1123"/>
        <v>551.78</v>
      </c>
      <c r="AL365" s="137"/>
      <c r="AM365" s="519">
        <f t="shared" si="1099"/>
        <v>0</v>
      </c>
      <c r="AN365" s="520">
        <f t="shared" si="1124"/>
        <v>0</v>
      </c>
      <c r="AO365" s="137"/>
      <c r="AP365" s="519">
        <f t="shared" si="1100"/>
        <v>0</v>
      </c>
      <c r="AQ365" s="520">
        <f t="shared" si="1125"/>
        <v>0</v>
      </c>
      <c r="AR365" s="137"/>
      <c r="AS365" s="519">
        <f t="shared" si="1101"/>
        <v>0</v>
      </c>
      <c r="AT365" s="520">
        <f t="shared" si="1126"/>
        <v>0</v>
      </c>
      <c r="AU365" s="137"/>
      <c r="AV365" s="519">
        <f t="shared" si="1102"/>
        <v>0</v>
      </c>
      <c r="AW365" s="520">
        <f t="shared" si="1127"/>
        <v>0</v>
      </c>
      <c r="AX365" s="137"/>
      <c r="AY365" s="519">
        <f t="shared" si="1103"/>
        <v>0</v>
      </c>
      <c r="AZ365" s="520">
        <f t="shared" si="1128"/>
        <v>0</v>
      </c>
      <c r="BA365" s="137"/>
      <c r="BB365" s="519">
        <f t="shared" si="1104"/>
        <v>0</v>
      </c>
      <c r="BC365" s="520">
        <f t="shared" si="1129"/>
        <v>0</v>
      </c>
      <c r="BD365" s="137"/>
      <c r="BE365" s="519">
        <f t="shared" si="1105"/>
        <v>0</v>
      </c>
      <c r="BF365" s="520">
        <f t="shared" si="1130"/>
        <v>0</v>
      </c>
      <c r="BG365" s="137"/>
      <c r="BH365" s="519">
        <f t="shared" si="1106"/>
        <v>0</v>
      </c>
      <c r="BI365" s="520">
        <f t="shared" si="1131"/>
        <v>0</v>
      </c>
      <c r="BJ365" s="137"/>
      <c r="BK365" s="519">
        <f t="shared" si="1107"/>
        <v>0</v>
      </c>
      <c r="BL365" s="520">
        <f t="shared" si="1132"/>
        <v>0</v>
      </c>
      <c r="BM365" s="137"/>
      <c r="BN365" s="519">
        <f t="shared" si="1108"/>
        <v>0</v>
      </c>
      <c r="BO365" s="520">
        <f t="shared" si="1133"/>
        <v>0</v>
      </c>
      <c r="BP365" s="490">
        <f t="shared" si="1109"/>
        <v>1</v>
      </c>
      <c r="BQ365" s="534">
        <f t="shared" si="1110"/>
        <v>551.78</v>
      </c>
      <c r="BR365" s="542">
        <f t="shared" si="1111"/>
        <v>0</v>
      </c>
      <c r="BT365" s="5"/>
      <c r="BU365" s="5"/>
      <c r="BV365" s="5"/>
    </row>
    <row r="366" spans="1:74" ht="25.5" hidden="1" outlineLevel="2" x14ac:dyDescent="0.25">
      <c r="A366" s="74" t="s">
        <v>1214</v>
      </c>
      <c r="B366" s="209">
        <v>9818</v>
      </c>
      <c r="C366" s="72" t="s">
        <v>803</v>
      </c>
      <c r="D366" s="69" t="s">
        <v>22</v>
      </c>
      <c r="E366" s="12">
        <f>'07_M.ETE_C.'!E19</f>
        <v>108</v>
      </c>
      <c r="F366" s="130">
        <v>26.02</v>
      </c>
      <c r="G366" s="544">
        <f t="shared" si="1112"/>
        <v>2810.16</v>
      </c>
      <c r="H366" s="12"/>
      <c r="I366" s="519">
        <f t="shared" si="1089"/>
        <v>0</v>
      </c>
      <c r="J366" s="520">
        <f t="shared" si="1113"/>
        <v>0</v>
      </c>
      <c r="K366" s="12"/>
      <c r="L366" s="519">
        <f t="shared" si="1090"/>
        <v>0</v>
      </c>
      <c r="M366" s="520">
        <f t="shared" si="1114"/>
        <v>0</v>
      </c>
      <c r="N366" s="12"/>
      <c r="O366" s="519">
        <f t="shared" si="1091"/>
        <v>0</v>
      </c>
      <c r="P366" s="520">
        <f t="shared" si="1115"/>
        <v>0</v>
      </c>
      <c r="Q366" s="12"/>
      <c r="R366" s="519">
        <f t="shared" si="1092"/>
        <v>0</v>
      </c>
      <c r="S366" s="520">
        <f t="shared" si="1116"/>
        <v>0</v>
      </c>
      <c r="T366" s="12"/>
      <c r="U366" s="519">
        <f t="shared" si="1093"/>
        <v>0</v>
      </c>
      <c r="V366" s="520">
        <f t="shared" si="1117"/>
        <v>0</v>
      </c>
      <c r="W366" s="12"/>
      <c r="X366" s="519">
        <f t="shared" si="1094"/>
        <v>0</v>
      </c>
      <c r="Y366" s="520">
        <f t="shared" si="1118"/>
        <v>0</v>
      </c>
      <c r="Z366" s="12"/>
      <c r="AA366" s="519">
        <f t="shared" si="1095"/>
        <v>0</v>
      </c>
      <c r="AB366" s="520">
        <f t="shared" si="1119"/>
        <v>0</v>
      </c>
      <c r="AC366" s="12"/>
      <c r="AD366" s="519">
        <f t="shared" si="1096"/>
        <v>0</v>
      </c>
      <c r="AE366" s="520">
        <f t="shared" si="1120"/>
        <v>0</v>
      </c>
      <c r="AF366" s="12"/>
      <c r="AG366" s="519">
        <f t="shared" si="1097"/>
        <v>0</v>
      </c>
      <c r="AH366" s="520">
        <f t="shared" si="1121"/>
        <v>0</v>
      </c>
      <c r="AI366" s="12">
        <f t="shared" si="1122"/>
        <v>108</v>
      </c>
      <c r="AJ366" s="519">
        <f t="shared" si="1098"/>
        <v>1</v>
      </c>
      <c r="AK366" s="520">
        <f t="shared" si="1123"/>
        <v>2810.16</v>
      </c>
      <c r="AL366" s="12"/>
      <c r="AM366" s="519">
        <f t="shared" si="1099"/>
        <v>0</v>
      </c>
      <c r="AN366" s="520">
        <f t="shared" si="1124"/>
        <v>0</v>
      </c>
      <c r="AO366" s="12"/>
      <c r="AP366" s="519">
        <f t="shared" si="1100"/>
        <v>0</v>
      </c>
      <c r="AQ366" s="520">
        <f t="shared" si="1125"/>
        <v>0</v>
      </c>
      <c r="AR366" s="12"/>
      <c r="AS366" s="519">
        <f t="shared" si="1101"/>
        <v>0</v>
      </c>
      <c r="AT366" s="520">
        <f t="shared" si="1126"/>
        <v>0</v>
      </c>
      <c r="AU366" s="12"/>
      <c r="AV366" s="519">
        <f t="shared" si="1102"/>
        <v>0</v>
      </c>
      <c r="AW366" s="520">
        <f t="shared" si="1127"/>
        <v>0</v>
      </c>
      <c r="AX366" s="12"/>
      <c r="AY366" s="519">
        <f t="shared" si="1103"/>
        <v>0</v>
      </c>
      <c r="AZ366" s="520">
        <f t="shared" si="1128"/>
        <v>0</v>
      </c>
      <c r="BA366" s="12"/>
      <c r="BB366" s="519">
        <f t="shared" si="1104"/>
        <v>0</v>
      </c>
      <c r="BC366" s="520">
        <f t="shared" si="1129"/>
        <v>0</v>
      </c>
      <c r="BD366" s="12"/>
      <c r="BE366" s="519">
        <f t="shared" si="1105"/>
        <v>0</v>
      </c>
      <c r="BF366" s="520">
        <f t="shared" si="1130"/>
        <v>0</v>
      </c>
      <c r="BG366" s="12"/>
      <c r="BH366" s="519">
        <f t="shared" si="1106"/>
        <v>0</v>
      </c>
      <c r="BI366" s="520">
        <f t="shared" si="1131"/>
        <v>0</v>
      </c>
      <c r="BJ366" s="12"/>
      <c r="BK366" s="519">
        <f t="shared" si="1107"/>
        <v>0</v>
      </c>
      <c r="BL366" s="520">
        <f t="shared" si="1132"/>
        <v>0</v>
      </c>
      <c r="BM366" s="12"/>
      <c r="BN366" s="519">
        <f t="shared" si="1108"/>
        <v>0</v>
      </c>
      <c r="BO366" s="520">
        <f t="shared" si="1133"/>
        <v>0</v>
      </c>
      <c r="BP366" s="490">
        <f t="shared" si="1109"/>
        <v>1</v>
      </c>
      <c r="BQ366" s="534">
        <f t="shared" si="1110"/>
        <v>2810.16</v>
      </c>
      <c r="BR366" s="542">
        <f t="shared" si="1111"/>
        <v>0</v>
      </c>
      <c r="BT366" s="5"/>
      <c r="BU366" s="5"/>
      <c r="BV366" s="5"/>
    </row>
    <row r="367" spans="1:74" hidden="1" outlineLevel="2" x14ac:dyDescent="0.25">
      <c r="A367" s="74" t="s">
        <v>1215</v>
      </c>
      <c r="B367" s="209">
        <v>9839</v>
      </c>
      <c r="C367" s="72" t="s">
        <v>997</v>
      </c>
      <c r="D367" s="69" t="s">
        <v>22</v>
      </c>
      <c r="E367" s="12">
        <f>'07_M.ETE_C.'!E20</f>
        <v>32</v>
      </c>
      <c r="F367" s="130">
        <v>11.8</v>
      </c>
      <c r="G367" s="544">
        <f t="shared" si="1112"/>
        <v>377.6</v>
      </c>
      <c r="H367" s="137"/>
      <c r="I367" s="519">
        <f t="shared" si="1089"/>
        <v>0</v>
      </c>
      <c r="J367" s="520">
        <f t="shared" si="1113"/>
        <v>0</v>
      </c>
      <c r="K367" s="137"/>
      <c r="L367" s="519">
        <f t="shared" si="1090"/>
        <v>0</v>
      </c>
      <c r="M367" s="520">
        <f t="shared" si="1114"/>
        <v>0</v>
      </c>
      <c r="N367" s="199"/>
      <c r="O367" s="519">
        <f t="shared" si="1091"/>
        <v>0</v>
      </c>
      <c r="P367" s="520">
        <f t="shared" si="1115"/>
        <v>0</v>
      </c>
      <c r="Q367" s="137"/>
      <c r="R367" s="519">
        <f t="shared" si="1092"/>
        <v>0</v>
      </c>
      <c r="S367" s="520">
        <f t="shared" si="1116"/>
        <v>0</v>
      </c>
      <c r="T367" s="137"/>
      <c r="U367" s="519">
        <f t="shared" si="1093"/>
        <v>0</v>
      </c>
      <c r="V367" s="520">
        <f t="shared" si="1117"/>
        <v>0</v>
      </c>
      <c r="W367" s="137"/>
      <c r="X367" s="519">
        <f t="shared" si="1094"/>
        <v>0</v>
      </c>
      <c r="Y367" s="520">
        <f t="shared" si="1118"/>
        <v>0</v>
      </c>
      <c r="Z367" s="137"/>
      <c r="AA367" s="519">
        <f t="shared" si="1095"/>
        <v>0</v>
      </c>
      <c r="AB367" s="520">
        <f t="shared" si="1119"/>
        <v>0</v>
      </c>
      <c r="AC367" s="137"/>
      <c r="AD367" s="519">
        <f t="shared" si="1096"/>
        <v>0</v>
      </c>
      <c r="AE367" s="520">
        <f t="shared" si="1120"/>
        <v>0</v>
      </c>
      <c r="AF367" s="137"/>
      <c r="AG367" s="519">
        <f t="shared" si="1097"/>
        <v>0</v>
      </c>
      <c r="AH367" s="520">
        <f t="shared" si="1121"/>
        <v>0</v>
      </c>
      <c r="AI367" s="137">
        <f t="shared" si="1122"/>
        <v>32</v>
      </c>
      <c r="AJ367" s="519">
        <f t="shared" si="1098"/>
        <v>1</v>
      </c>
      <c r="AK367" s="520">
        <f t="shared" si="1123"/>
        <v>377.6</v>
      </c>
      <c r="AL367" s="137"/>
      <c r="AM367" s="519">
        <f t="shared" si="1099"/>
        <v>0</v>
      </c>
      <c r="AN367" s="520">
        <f t="shared" si="1124"/>
        <v>0</v>
      </c>
      <c r="AO367" s="137"/>
      <c r="AP367" s="519">
        <f t="shared" si="1100"/>
        <v>0</v>
      </c>
      <c r="AQ367" s="520">
        <f t="shared" si="1125"/>
        <v>0</v>
      </c>
      <c r="AR367" s="137"/>
      <c r="AS367" s="519">
        <f t="shared" si="1101"/>
        <v>0</v>
      </c>
      <c r="AT367" s="520">
        <f t="shared" si="1126"/>
        <v>0</v>
      </c>
      <c r="AU367" s="137"/>
      <c r="AV367" s="519">
        <f t="shared" si="1102"/>
        <v>0</v>
      </c>
      <c r="AW367" s="520">
        <f t="shared" si="1127"/>
        <v>0</v>
      </c>
      <c r="AX367" s="137"/>
      <c r="AY367" s="519">
        <f t="shared" si="1103"/>
        <v>0</v>
      </c>
      <c r="AZ367" s="520">
        <f t="shared" si="1128"/>
        <v>0</v>
      </c>
      <c r="BA367" s="137"/>
      <c r="BB367" s="519">
        <f t="shared" si="1104"/>
        <v>0</v>
      </c>
      <c r="BC367" s="520">
        <f t="shared" si="1129"/>
        <v>0</v>
      </c>
      <c r="BD367" s="137"/>
      <c r="BE367" s="519">
        <f t="shared" si="1105"/>
        <v>0</v>
      </c>
      <c r="BF367" s="520">
        <f t="shared" si="1130"/>
        <v>0</v>
      </c>
      <c r="BG367" s="137"/>
      <c r="BH367" s="519">
        <f t="shared" si="1106"/>
        <v>0</v>
      </c>
      <c r="BI367" s="520">
        <f t="shared" si="1131"/>
        <v>0</v>
      </c>
      <c r="BJ367" s="137"/>
      <c r="BK367" s="519">
        <f t="shared" si="1107"/>
        <v>0</v>
      </c>
      <c r="BL367" s="520">
        <f t="shared" si="1132"/>
        <v>0</v>
      </c>
      <c r="BM367" s="137"/>
      <c r="BN367" s="519">
        <f t="shared" si="1108"/>
        <v>0</v>
      </c>
      <c r="BO367" s="520">
        <f t="shared" si="1133"/>
        <v>0</v>
      </c>
      <c r="BP367" s="490">
        <f t="shared" si="1109"/>
        <v>1</v>
      </c>
      <c r="BQ367" s="534">
        <f t="shared" si="1110"/>
        <v>377.6</v>
      </c>
      <c r="BR367" s="542">
        <f t="shared" si="1111"/>
        <v>0</v>
      </c>
      <c r="BT367" s="5"/>
      <c r="BU367" s="5"/>
      <c r="BV367" s="5"/>
    </row>
    <row r="368" spans="1:74" hidden="1" outlineLevel="2" x14ac:dyDescent="0.25">
      <c r="A368" s="74" t="s">
        <v>1216</v>
      </c>
      <c r="B368" s="32">
        <v>11871</v>
      </c>
      <c r="C368" s="22" t="s">
        <v>946</v>
      </c>
      <c r="D368" s="32" t="s">
        <v>24</v>
      </c>
      <c r="E368" s="12">
        <f>'07_M.ETE_C.'!E21</f>
        <v>2</v>
      </c>
      <c r="F368" s="459">
        <v>209.59</v>
      </c>
      <c r="G368" s="544">
        <f t="shared" si="1112"/>
        <v>419.18</v>
      </c>
      <c r="H368" s="137"/>
      <c r="I368" s="519">
        <f t="shared" si="1089"/>
        <v>0</v>
      </c>
      <c r="J368" s="520">
        <f t="shared" si="1113"/>
        <v>0</v>
      </c>
      <c r="K368" s="137"/>
      <c r="L368" s="519">
        <f t="shared" si="1090"/>
        <v>0</v>
      </c>
      <c r="M368" s="520">
        <f t="shared" si="1114"/>
        <v>0</v>
      </c>
      <c r="N368" s="199"/>
      <c r="O368" s="519">
        <f t="shared" si="1091"/>
        <v>0</v>
      </c>
      <c r="P368" s="520">
        <f t="shared" si="1115"/>
        <v>0</v>
      </c>
      <c r="Q368" s="137"/>
      <c r="R368" s="519">
        <f t="shared" si="1092"/>
        <v>0</v>
      </c>
      <c r="S368" s="520">
        <f t="shared" si="1116"/>
        <v>0</v>
      </c>
      <c r="T368" s="137"/>
      <c r="U368" s="519">
        <f t="shared" si="1093"/>
        <v>0</v>
      </c>
      <c r="V368" s="520">
        <f t="shared" si="1117"/>
        <v>0</v>
      </c>
      <c r="W368" s="137"/>
      <c r="X368" s="519">
        <f t="shared" si="1094"/>
        <v>0</v>
      </c>
      <c r="Y368" s="520">
        <f t="shared" si="1118"/>
        <v>0</v>
      </c>
      <c r="Z368" s="137"/>
      <c r="AA368" s="519">
        <f t="shared" si="1095"/>
        <v>0</v>
      </c>
      <c r="AB368" s="520">
        <f t="shared" si="1119"/>
        <v>0</v>
      </c>
      <c r="AC368" s="137"/>
      <c r="AD368" s="519">
        <f t="shared" si="1096"/>
        <v>0</v>
      </c>
      <c r="AE368" s="520">
        <f t="shared" si="1120"/>
        <v>0</v>
      </c>
      <c r="AF368" s="137"/>
      <c r="AG368" s="519">
        <f t="shared" si="1097"/>
        <v>0</v>
      </c>
      <c r="AH368" s="520">
        <f t="shared" si="1121"/>
        <v>0</v>
      </c>
      <c r="AI368" s="137">
        <f t="shared" si="1122"/>
        <v>2</v>
      </c>
      <c r="AJ368" s="519">
        <f t="shared" si="1098"/>
        <v>1</v>
      </c>
      <c r="AK368" s="520">
        <f t="shared" si="1123"/>
        <v>419.18</v>
      </c>
      <c r="AL368" s="137"/>
      <c r="AM368" s="519">
        <f t="shared" si="1099"/>
        <v>0</v>
      </c>
      <c r="AN368" s="520">
        <f t="shared" si="1124"/>
        <v>0</v>
      </c>
      <c r="AO368" s="137"/>
      <c r="AP368" s="519">
        <f t="shared" si="1100"/>
        <v>0</v>
      </c>
      <c r="AQ368" s="520">
        <f t="shared" si="1125"/>
        <v>0</v>
      </c>
      <c r="AR368" s="137"/>
      <c r="AS368" s="519">
        <f t="shared" si="1101"/>
        <v>0</v>
      </c>
      <c r="AT368" s="520">
        <f t="shared" si="1126"/>
        <v>0</v>
      </c>
      <c r="AU368" s="137"/>
      <c r="AV368" s="519">
        <f t="shared" si="1102"/>
        <v>0</v>
      </c>
      <c r="AW368" s="520">
        <f t="shared" si="1127"/>
        <v>0</v>
      </c>
      <c r="AX368" s="137"/>
      <c r="AY368" s="519">
        <f t="shared" si="1103"/>
        <v>0</v>
      </c>
      <c r="AZ368" s="520">
        <f t="shared" si="1128"/>
        <v>0</v>
      </c>
      <c r="BA368" s="137"/>
      <c r="BB368" s="519">
        <f t="shared" si="1104"/>
        <v>0</v>
      </c>
      <c r="BC368" s="520">
        <f t="shared" si="1129"/>
        <v>0</v>
      </c>
      <c r="BD368" s="137"/>
      <c r="BE368" s="519">
        <f t="shared" si="1105"/>
        <v>0</v>
      </c>
      <c r="BF368" s="520">
        <f t="shared" si="1130"/>
        <v>0</v>
      </c>
      <c r="BG368" s="137"/>
      <c r="BH368" s="519">
        <f t="shared" si="1106"/>
        <v>0</v>
      </c>
      <c r="BI368" s="520">
        <f t="shared" si="1131"/>
        <v>0</v>
      </c>
      <c r="BJ368" s="137"/>
      <c r="BK368" s="519">
        <f t="shared" si="1107"/>
        <v>0</v>
      </c>
      <c r="BL368" s="520">
        <f t="shared" si="1132"/>
        <v>0</v>
      </c>
      <c r="BM368" s="137"/>
      <c r="BN368" s="519">
        <f t="shared" si="1108"/>
        <v>0</v>
      </c>
      <c r="BO368" s="520">
        <f t="shared" si="1133"/>
        <v>0</v>
      </c>
      <c r="BP368" s="490">
        <f t="shared" si="1109"/>
        <v>1</v>
      </c>
      <c r="BQ368" s="534">
        <f t="shared" si="1110"/>
        <v>419.18</v>
      </c>
      <c r="BR368" s="542">
        <f t="shared" si="1111"/>
        <v>0</v>
      </c>
      <c r="BT368" s="5"/>
      <c r="BU368" s="5"/>
      <c r="BV368" s="5"/>
    </row>
    <row r="369" spans="1:74" hidden="1" outlineLevel="2" x14ac:dyDescent="0.25">
      <c r="A369" s="74" t="s">
        <v>1217</v>
      </c>
      <c r="B369" s="32">
        <v>9867</v>
      </c>
      <c r="C369" s="22" t="s">
        <v>797</v>
      </c>
      <c r="D369" s="32" t="s">
        <v>22</v>
      </c>
      <c r="E369" s="12">
        <f>'07_M.ETE_C.'!E22</f>
        <v>6</v>
      </c>
      <c r="F369" s="459">
        <v>1.94</v>
      </c>
      <c r="G369" s="544">
        <f t="shared" si="1112"/>
        <v>11.64</v>
      </c>
      <c r="H369" s="137"/>
      <c r="I369" s="519">
        <f t="shared" si="1089"/>
        <v>0</v>
      </c>
      <c r="J369" s="520">
        <f t="shared" si="1113"/>
        <v>0</v>
      </c>
      <c r="K369" s="137"/>
      <c r="L369" s="519">
        <f t="shared" si="1090"/>
        <v>0</v>
      </c>
      <c r="M369" s="520">
        <f t="shared" si="1114"/>
        <v>0</v>
      </c>
      <c r="N369" s="199"/>
      <c r="O369" s="519">
        <f t="shared" si="1091"/>
        <v>0</v>
      </c>
      <c r="P369" s="520">
        <f t="shared" si="1115"/>
        <v>0</v>
      </c>
      <c r="Q369" s="137"/>
      <c r="R369" s="519">
        <f t="shared" si="1092"/>
        <v>0</v>
      </c>
      <c r="S369" s="520">
        <f t="shared" si="1116"/>
        <v>0</v>
      </c>
      <c r="T369" s="137"/>
      <c r="U369" s="519">
        <f t="shared" si="1093"/>
        <v>0</v>
      </c>
      <c r="V369" s="520">
        <f t="shared" si="1117"/>
        <v>0</v>
      </c>
      <c r="W369" s="137"/>
      <c r="X369" s="519">
        <f t="shared" si="1094"/>
        <v>0</v>
      </c>
      <c r="Y369" s="520">
        <f t="shared" si="1118"/>
        <v>0</v>
      </c>
      <c r="Z369" s="137"/>
      <c r="AA369" s="519">
        <f t="shared" si="1095"/>
        <v>0</v>
      </c>
      <c r="AB369" s="520">
        <f t="shared" si="1119"/>
        <v>0</v>
      </c>
      <c r="AC369" s="137"/>
      <c r="AD369" s="519">
        <f t="shared" si="1096"/>
        <v>0</v>
      </c>
      <c r="AE369" s="520">
        <f t="shared" si="1120"/>
        <v>0</v>
      </c>
      <c r="AF369" s="137"/>
      <c r="AG369" s="519">
        <f t="shared" si="1097"/>
        <v>0</v>
      </c>
      <c r="AH369" s="520">
        <f t="shared" si="1121"/>
        <v>0</v>
      </c>
      <c r="AI369" s="137">
        <f t="shared" si="1122"/>
        <v>6</v>
      </c>
      <c r="AJ369" s="519">
        <f t="shared" si="1098"/>
        <v>1</v>
      </c>
      <c r="AK369" s="520">
        <f t="shared" si="1123"/>
        <v>11.64</v>
      </c>
      <c r="AL369" s="137"/>
      <c r="AM369" s="519">
        <f t="shared" si="1099"/>
        <v>0</v>
      </c>
      <c r="AN369" s="520">
        <f t="shared" si="1124"/>
        <v>0</v>
      </c>
      <c r="AO369" s="137"/>
      <c r="AP369" s="519">
        <f t="shared" si="1100"/>
        <v>0</v>
      </c>
      <c r="AQ369" s="520">
        <f t="shared" si="1125"/>
        <v>0</v>
      </c>
      <c r="AR369" s="137"/>
      <c r="AS369" s="519">
        <f t="shared" si="1101"/>
        <v>0</v>
      </c>
      <c r="AT369" s="520">
        <f t="shared" si="1126"/>
        <v>0</v>
      </c>
      <c r="AU369" s="137"/>
      <c r="AV369" s="519">
        <f t="shared" si="1102"/>
        <v>0</v>
      </c>
      <c r="AW369" s="520">
        <f t="shared" si="1127"/>
        <v>0</v>
      </c>
      <c r="AX369" s="137"/>
      <c r="AY369" s="519">
        <f t="shared" si="1103"/>
        <v>0</v>
      </c>
      <c r="AZ369" s="520">
        <f t="shared" si="1128"/>
        <v>0</v>
      </c>
      <c r="BA369" s="137"/>
      <c r="BB369" s="519">
        <f t="shared" si="1104"/>
        <v>0</v>
      </c>
      <c r="BC369" s="520">
        <f t="shared" si="1129"/>
        <v>0</v>
      </c>
      <c r="BD369" s="137"/>
      <c r="BE369" s="519">
        <f t="shared" si="1105"/>
        <v>0</v>
      </c>
      <c r="BF369" s="520">
        <f t="shared" si="1130"/>
        <v>0</v>
      </c>
      <c r="BG369" s="137"/>
      <c r="BH369" s="519">
        <f t="shared" si="1106"/>
        <v>0</v>
      </c>
      <c r="BI369" s="520">
        <f t="shared" si="1131"/>
        <v>0</v>
      </c>
      <c r="BJ369" s="137"/>
      <c r="BK369" s="519">
        <f t="shared" si="1107"/>
        <v>0</v>
      </c>
      <c r="BL369" s="520">
        <f t="shared" si="1132"/>
        <v>0</v>
      </c>
      <c r="BM369" s="137"/>
      <c r="BN369" s="519">
        <f t="shared" si="1108"/>
        <v>0</v>
      </c>
      <c r="BO369" s="520">
        <f t="shared" si="1133"/>
        <v>0</v>
      </c>
      <c r="BP369" s="490">
        <f t="shared" si="1109"/>
        <v>1</v>
      </c>
      <c r="BQ369" s="534">
        <f t="shared" si="1110"/>
        <v>11.64</v>
      </c>
      <c r="BR369" s="542">
        <f t="shared" si="1111"/>
        <v>0</v>
      </c>
      <c r="BT369" s="5"/>
      <c r="BU369" s="5"/>
      <c r="BV369" s="5"/>
    </row>
    <row r="370" spans="1:74" hidden="1" outlineLevel="2" x14ac:dyDescent="0.25">
      <c r="A370" s="74" t="s">
        <v>1218</v>
      </c>
      <c r="B370" s="32">
        <v>9868</v>
      </c>
      <c r="C370" s="22" t="s">
        <v>798</v>
      </c>
      <c r="D370" s="32" t="s">
        <v>22</v>
      </c>
      <c r="E370" s="12">
        <f>'07_M.ETE_C.'!E23</f>
        <v>12</v>
      </c>
      <c r="F370" s="459">
        <v>2.64</v>
      </c>
      <c r="G370" s="544">
        <f t="shared" si="1112"/>
        <v>31.68</v>
      </c>
      <c r="H370" s="137"/>
      <c r="I370" s="519">
        <f t="shared" si="1089"/>
        <v>0</v>
      </c>
      <c r="J370" s="520">
        <f t="shared" si="1113"/>
        <v>0</v>
      </c>
      <c r="K370" s="137"/>
      <c r="L370" s="519">
        <f t="shared" si="1090"/>
        <v>0</v>
      </c>
      <c r="M370" s="520">
        <f t="shared" si="1114"/>
        <v>0</v>
      </c>
      <c r="N370" s="199"/>
      <c r="O370" s="519">
        <f t="shared" si="1091"/>
        <v>0</v>
      </c>
      <c r="P370" s="520">
        <f t="shared" si="1115"/>
        <v>0</v>
      </c>
      <c r="Q370" s="137"/>
      <c r="R370" s="519">
        <f t="shared" si="1092"/>
        <v>0</v>
      </c>
      <c r="S370" s="520">
        <f t="shared" si="1116"/>
        <v>0</v>
      </c>
      <c r="T370" s="137"/>
      <c r="U370" s="519">
        <f t="shared" si="1093"/>
        <v>0</v>
      </c>
      <c r="V370" s="520">
        <f t="shared" si="1117"/>
        <v>0</v>
      </c>
      <c r="W370" s="137"/>
      <c r="X370" s="519">
        <f t="shared" si="1094"/>
        <v>0</v>
      </c>
      <c r="Y370" s="520">
        <f t="shared" si="1118"/>
        <v>0</v>
      </c>
      <c r="Z370" s="137"/>
      <c r="AA370" s="519">
        <f t="shared" si="1095"/>
        <v>0</v>
      </c>
      <c r="AB370" s="520">
        <f t="shared" si="1119"/>
        <v>0</v>
      </c>
      <c r="AC370" s="137"/>
      <c r="AD370" s="519">
        <f t="shared" si="1096"/>
        <v>0</v>
      </c>
      <c r="AE370" s="520">
        <f t="shared" si="1120"/>
        <v>0</v>
      </c>
      <c r="AF370" s="137"/>
      <c r="AG370" s="519">
        <f t="shared" si="1097"/>
        <v>0</v>
      </c>
      <c r="AH370" s="520">
        <f t="shared" si="1121"/>
        <v>0</v>
      </c>
      <c r="AI370" s="137">
        <f t="shared" si="1122"/>
        <v>12</v>
      </c>
      <c r="AJ370" s="519">
        <f t="shared" si="1098"/>
        <v>1</v>
      </c>
      <c r="AK370" s="520">
        <f t="shared" si="1123"/>
        <v>31.68</v>
      </c>
      <c r="AL370" s="137"/>
      <c r="AM370" s="519">
        <f t="shared" si="1099"/>
        <v>0</v>
      </c>
      <c r="AN370" s="520">
        <f t="shared" si="1124"/>
        <v>0</v>
      </c>
      <c r="AO370" s="137"/>
      <c r="AP370" s="519">
        <f t="shared" si="1100"/>
        <v>0</v>
      </c>
      <c r="AQ370" s="520">
        <f t="shared" si="1125"/>
        <v>0</v>
      </c>
      <c r="AR370" s="137"/>
      <c r="AS370" s="519">
        <f t="shared" si="1101"/>
        <v>0</v>
      </c>
      <c r="AT370" s="520">
        <f t="shared" si="1126"/>
        <v>0</v>
      </c>
      <c r="AU370" s="137"/>
      <c r="AV370" s="519">
        <f t="shared" si="1102"/>
        <v>0</v>
      </c>
      <c r="AW370" s="520">
        <f t="shared" si="1127"/>
        <v>0</v>
      </c>
      <c r="AX370" s="137"/>
      <c r="AY370" s="519">
        <f t="shared" si="1103"/>
        <v>0</v>
      </c>
      <c r="AZ370" s="520">
        <f t="shared" si="1128"/>
        <v>0</v>
      </c>
      <c r="BA370" s="137"/>
      <c r="BB370" s="519">
        <f t="shared" si="1104"/>
        <v>0</v>
      </c>
      <c r="BC370" s="520">
        <f t="shared" si="1129"/>
        <v>0</v>
      </c>
      <c r="BD370" s="137"/>
      <c r="BE370" s="519">
        <f t="shared" si="1105"/>
        <v>0</v>
      </c>
      <c r="BF370" s="520">
        <f t="shared" si="1130"/>
        <v>0</v>
      </c>
      <c r="BG370" s="137"/>
      <c r="BH370" s="519">
        <f t="shared" si="1106"/>
        <v>0</v>
      </c>
      <c r="BI370" s="520">
        <f t="shared" si="1131"/>
        <v>0</v>
      </c>
      <c r="BJ370" s="137"/>
      <c r="BK370" s="519">
        <f t="shared" si="1107"/>
        <v>0</v>
      </c>
      <c r="BL370" s="520">
        <f t="shared" si="1132"/>
        <v>0</v>
      </c>
      <c r="BM370" s="137"/>
      <c r="BN370" s="519">
        <f t="shared" si="1108"/>
        <v>0</v>
      </c>
      <c r="BO370" s="520">
        <f t="shared" si="1133"/>
        <v>0</v>
      </c>
      <c r="BP370" s="490">
        <f t="shared" si="1109"/>
        <v>1</v>
      </c>
      <c r="BQ370" s="534">
        <f t="shared" si="1110"/>
        <v>31.68</v>
      </c>
      <c r="BR370" s="542">
        <f t="shared" si="1111"/>
        <v>0</v>
      </c>
      <c r="BT370" s="5"/>
      <c r="BU370" s="5"/>
      <c r="BV370" s="5"/>
    </row>
    <row r="371" spans="1:74" hidden="1" outlineLevel="2" x14ac:dyDescent="0.25">
      <c r="A371" s="74" t="s">
        <v>1219</v>
      </c>
      <c r="B371" s="32">
        <v>9869</v>
      </c>
      <c r="C371" s="22" t="s">
        <v>799</v>
      </c>
      <c r="D371" s="32" t="s">
        <v>22</v>
      </c>
      <c r="E371" s="12">
        <f>'07_M.ETE_C.'!E24</f>
        <v>8</v>
      </c>
      <c r="F371" s="459">
        <v>6.02</v>
      </c>
      <c r="G371" s="544">
        <f t="shared" si="1112"/>
        <v>48.16</v>
      </c>
      <c r="H371" s="137"/>
      <c r="I371" s="519">
        <f t="shared" si="1089"/>
        <v>0</v>
      </c>
      <c r="J371" s="520">
        <f t="shared" si="1113"/>
        <v>0</v>
      </c>
      <c r="K371" s="137"/>
      <c r="L371" s="519">
        <f t="shared" si="1090"/>
        <v>0</v>
      </c>
      <c r="M371" s="520">
        <f t="shared" si="1114"/>
        <v>0</v>
      </c>
      <c r="N371" s="199"/>
      <c r="O371" s="519">
        <f t="shared" si="1091"/>
        <v>0</v>
      </c>
      <c r="P371" s="520">
        <f t="shared" si="1115"/>
        <v>0</v>
      </c>
      <c r="Q371" s="137"/>
      <c r="R371" s="519">
        <f t="shared" si="1092"/>
        <v>0</v>
      </c>
      <c r="S371" s="520">
        <f t="shared" si="1116"/>
        <v>0</v>
      </c>
      <c r="T371" s="137"/>
      <c r="U371" s="519">
        <f t="shared" si="1093"/>
        <v>0</v>
      </c>
      <c r="V371" s="520">
        <f t="shared" si="1117"/>
        <v>0</v>
      </c>
      <c r="W371" s="137"/>
      <c r="X371" s="519">
        <f t="shared" si="1094"/>
        <v>0</v>
      </c>
      <c r="Y371" s="520">
        <f t="shared" si="1118"/>
        <v>0</v>
      </c>
      <c r="Z371" s="137"/>
      <c r="AA371" s="519">
        <f t="shared" si="1095"/>
        <v>0</v>
      </c>
      <c r="AB371" s="520">
        <f t="shared" si="1119"/>
        <v>0</v>
      </c>
      <c r="AC371" s="137"/>
      <c r="AD371" s="519">
        <f t="shared" si="1096"/>
        <v>0</v>
      </c>
      <c r="AE371" s="520">
        <f t="shared" si="1120"/>
        <v>0</v>
      </c>
      <c r="AF371" s="137"/>
      <c r="AG371" s="519">
        <f t="shared" si="1097"/>
        <v>0</v>
      </c>
      <c r="AH371" s="520">
        <f t="shared" si="1121"/>
        <v>0</v>
      </c>
      <c r="AI371" s="137">
        <f t="shared" si="1122"/>
        <v>8</v>
      </c>
      <c r="AJ371" s="519">
        <f t="shared" si="1098"/>
        <v>1</v>
      </c>
      <c r="AK371" s="520">
        <f t="shared" si="1123"/>
        <v>48.16</v>
      </c>
      <c r="AL371" s="137"/>
      <c r="AM371" s="519">
        <f t="shared" si="1099"/>
        <v>0</v>
      </c>
      <c r="AN371" s="520">
        <f t="shared" si="1124"/>
        <v>0</v>
      </c>
      <c r="AO371" s="137"/>
      <c r="AP371" s="519">
        <f t="shared" si="1100"/>
        <v>0</v>
      </c>
      <c r="AQ371" s="520">
        <f t="shared" si="1125"/>
        <v>0</v>
      </c>
      <c r="AR371" s="137"/>
      <c r="AS371" s="519">
        <f t="shared" si="1101"/>
        <v>0</v>
      </c>
      <c r="AT371" s="520">
        <f t="shared" si="1126"/>
        <v>0</v>
      </c>
      <c r="AU371" s="137"/>
      <c r="AV371" s="519">
        <f t="shared" si="1102"/>
        <v>0</v>
      </c>
      <c r="AW371" s="520">
        <f t="shared" si="1127"/>
        <v>0</v>
      </c>
      <c r="AX371" s="137"/>
      <c r="AY371" s="519">
        <f t="shared" si="1103"/>
        <v>0</v>
      </c>
      <c r="AZ371" s="520">
        <f t="shared" si="1128"/>
        <v>0</v>
      </c>
      <c r="BA371" s="137"/>
      <c r="BB371" s="519">
        <f t="shared" si="1104"/>
        <v>0</v>
      </c>
      <c r="BC371" s="520">
        <f t="shared" si="1129"/>
        <v>0</v>
      </c>
      <c r="BD371" s="137"/>
      <c r="BE371" s="519">
        <f t="shared" si="1105"/>
        <v>0</v>
      </c>
      <c r="BF371" s="520">
        <f t="shared" si="1130"/>
        <v>0</v>
      </c>
      <c r="BG371" s="137"/>
      <c r="BH371" s="519">
        <f t="shared" si="1106"/>
        <v>0</v>
      </c>
      <c r="BI371" s="520">
        <f t="shared" si="1131"/>
        <v>0</v>
      </c>
      <c r="BJ371" s="137"/>
      <c r="BK371" s="519">
        <f t="shared" si="1107"/>
        <v>0</v>
      </c>
      <c r="BL371" s="520">
        <f t="shared" si="1132"/>
        <v>0</v>
      </c>
      <c r="BM371" s="137"/>
      <c r="BN371" s="519">
        <f t="shared" si="1108"/>
        <v>0</v>
      </c>
      <c r="BO371" s="520">
        <f t="shared" si="1133"/>
        <v>0</v>
      </c>
      <c r="BP371" s="490">
        <f t="shared" si="1109"/>
        <v>1</v>
      </c>
      <c r="BQ371" s="534">
        <f t="shared" si="1110"/>
        <v>48.16</v>
      </c>
      <c r="BR371" s="542">
        <f t="shared" si="1111"/>
        <v>0</v>
      </c>
      <c r="BT371" s="5"/>
      <c r="BU371" s="5"/>
      <c r="BV371" s="5"/>
    </row>
    <row r="372" spans="1:74" ht="25.5" hidden="1" outlineLevel="2" x14ac:dyDescent="0.25">
      <c r="A372" s="74" t="s">
        <v>1220</v>
      </c>
      <c r="B372" s="32">
        <v>20147</v>
      </c>
      <c r="C372" s="22" t="s">
        <v>206</v>
      </c>
      <c r="D372" s="32" t="s">
        <v>24</v>
      </c>
      <c r="E372" s="12">
        <f>'07_M.ETE_C.'!E25</f>
        <v>3</v>
      </c>
      <c r="F372" s="459">
        <v>4.4800000000000004</v>
      </c>
      <c r="G372" s="544">
        <f t="shared" si="1112"/>
        <v>13.44</v>
      </c>
      <c r="H372" s="12"/>
      <c r="I372" s="519">
        <f t="shared" si="1089"/>
        <v>0</v>
      </c>
      <c r="J372" s="520">
        <f t="shared" si="1113"/>
        <v>0</v>
      </c>
      <c r="K372" s="12"/>
      <c r="L372" s="519">
        <f t="shared" si="1090"/>
        <v>0</v>
      </c>
      <c r="M372" s="520">
        <f t="shared" si="1114"/>
        <v>0</v>
      </c>
      <c r="N372" s="12"/>
      <c r="O372" s="519">
        <f t="shared" si="1091"/>
        <v>0</v>
      </c>
      <c r="P372" s="520">
        <f t="shared" si="1115"/>
        <v>0</v>
      </c>
      <c r="Q372" s="12"/>
      <c r="R372" s="519">
        <f t="shared" si="1092"/>
        <v>0</v>
      </c>
      <c r="S372" s="520">
        <f t="shared" si="1116"/>
        <v>0</v>
      </c>
      <c r="T372" s="12"/>
      <c r="U372" s="519">
        <f t="shared" si="1093"/>
        <v>0</v>
      </c>
      <c r="V372" s="520">
        <f t="shared" si="1117"/>
        <v>0</v>
      </c>
      <c r="W372" s="12"/>
      <c r="X372" s="519">
        <f t="shared" si="1094"/>
        <v>0</v>
      </c>
      <c r="Y372" s="520">
        <f t="shared" si="1118"/>
        <v>0</v>
      </c>
      <c r="Z372" s="12"/>
      <c r="AA372" s="519">
        <f t="shared" si="1095"/>
        <v>0</v>
      </c>
      <c r="AB372" s="520">
        <f t="shared" si="1119"/>
        <v>0</v>
      </c>
      <c r="AC372" s="12"/>
      <c r="AD372" s="519">
        <f t="shared" si="1096"/>
        <v>0</v>
      </c>
      <c r="AE372" s="520">
        <f t="shared" si="1120"/>
        <v>0</v>
      </c>
      <c r="AF372" s="12"/>
      <c r="AG372" s="519">
        <f t="shared" si="1097"/>
        <v>0</v>
      </c>
      <c r="AH372" s="520">
        <f t="shared" si="1121"/>
        <v>0</v>
      </c>
      <c r="AI372" s="12">
        <f t="shared" si="1122"/>
        <v>3</v>
      </c>
      <c r="AJ372" s="519">
        <f t="shared" si="1098"/>
        <v>1</v>
      </c>
      <c r="AK372" s="520">
        <f t="shared" si="1123"/>
        <v>13.44</v>
      </c>
      <c r="AL372" s="12"/>
      <c r="AM372" s="519">
        <f t="shared" si="1099"/>
        <v>0</v>
      </c>
      <c r="AN372" s="520">
        <f t="shared" si="1124"/>
        <v>0</v>
      </c>
      <c r="AO372" s="12"/>
      <c r="AP372" s="519">
        <f t="shared" si="1100"/>
        <v>0</v>
      </c>
      <c r="AQ372" s="520">
        <f t="shared" si="1125"/>
        <v>0</v>
      </c>
      <c r="AR372" s="12"/>
      <c r="AS372" s="519">
        <f t="shared" si="1101"/>
        <v>0</v>
      </c>
      <c r="AT372" s="520">
        <f t="shared" si="1126"/>
        <v>0</v>
      </c>
      <c r="AU372" s="12"/>
      <c r="AV372" s="519">
        <f t="shared" si="1102"/>
        <v>0</v>
      </c>
      <c r="AW372" s="520">
        <f t="shared" si="1127"/>
        <v>0</v>
      </c>
      <c r="AX372" s="12"/>
      <c r="AY372" s="519">
        <f t="shared" si="1103"/>
        <v>0</v>
      </c>
      <c r="AZ372" s="520">
        <f t="shared" si="1128"/>
        <v>0</v>
      </c>
      <c r="BA372" s="12"/>
      <c r="BB372" s="519">
        <f t="shared" si="1104"/>
        <v>0</v>
      </c>
      <c r="BC372" s="520">
        <f t="shared" si="1129"/>
        <v>0</v>
      </c>
      <c r="BD372" s="12"/>
      <c r="BE372" s="519">
        <f t="shared" si="1105"/>
        <v>0</v>
      </c>
      <c r="BF372" s="520">
        <f t="shared" si="1130"/>
        <v>0</v>
      </c>
      <c r="BG372" s="12"/>
      <c r="BH372" s="519">
        <f t="shared" si="1106"/>
        <v>0</v>
      </c>
      <c r="BI372" s="520">
        <f t="shared" si="1131"/>
        <v>0</v>
      </c>
      <c r="BJ372" s="12"/>
      <c r="BK372" s="519">
        <f t="shared" si="1107"/>
        <v>0</v>
      </c>
      <c r="BL372" s="520">
        <f t="shared" si="1132"/>
        <v>0</v>
      </c>
      <c r="BM372" s="12"/>
      <c r="BN372" s="519">
        <f t="shared" si="1108"/>
        <v>0</v>
      </c>
      <c r="BO372" s="520">
        <f t="shared" si="1133"/>
        <v>0</v>
      </c>
      <c r="BP372" s="490">
        <f t="shared" si="1109"/>
        <v>1</v>
      </c>
      <c r="BQ372" s="534">
        <f t="shared" si="1110"/>
        <v>13.44</v>
      </c>
      <c r="BR372" s="542">
        <f t="shared" si="1111"/>
        <v>0</v>
      </c>
      <c r="BT372" s="5"/>
      <c r="BU372" s="5"/>
      <c r="BV372" s="5"/>
    </row>
    <row r="373" spans="1:74" hidden="1" outlineLevel="2" x14ac:dyDescent="0.25">
      <c r="A373" s="74" t="s">
        <v>1221</v>
      </c>
      <c r="B373" s="481">
        <v>3529</v>
      </c>
      <c r="C373" s="22" t="s">
        <v>947</v>
      </c>
      <c r="D373" s="32" t="s">
        <v>24</v>
      </c>
      <c r="E373" s="12">
        <f>'07_M.ETE_C.'!E26</f>
        <v>8</v>
      </c>
      <c r="F373" s="459">
        <v>0.52</v>
      </c>
      <c r="G373" s="544">
        <f t="shared" si="1112"/>
        <v>4.16</v>
      </c>
      <c r="H373" s="137"/>
      <c r="I373" s="519">
        <f t="shared" si="1089"/>
        <v>0</v>
      </c>
      <c r="J373" s="520">
        <f t="shared" si="1113"/>
        <v>0</v>
      </c>
      <c r="K373" s="137"/>
      <c r="L373" s="519">
        <f t="shared" si="1090"/>
        <v>0</v>
      </c>
      <c r="M373" s="520">
        <f t="shared" si="1114"/>
        <v>0</v>
      </c>
      <c r="N373" s="199"/>
      <c r="O373" s="519">
        <f t="shared" si="1091"/>
        <v>0</v>
      </c>
      <c r="P373" s="520">
        <f t="shared" si="1115"/>
        <v>0</v>
      </c>
      <c r="Q373" s="137"/>
      <c r="R373" s="519">
        <f t="shared" si="1092"/>
        <v>0</v>
      </c>
      <c r="S373" s="520">
        <f t="shared" si="1116"/>
        <v>0</v>
      </c>
      <c r="T373" s="137"/>
      <c r="U373" s="519">
        <f t="shared" si="1093"/>
        <v>0</v>
      </c>
      <c r="V373" s="520">
        <f t="shared" si="1117"/>
        <v>0</v>
      </c>
      <c r="W373" s="137"/>
      <c r="X373" s="519">
        <f t="shared" si="1094"/>
        <v>0</v>
      </c>
      <c r="Y373" s="520">
        <f t="shared" si="1118"/>
        <v>0</v>
      </c>
      <c r="Z373" s="137"/>
      <c r="AA373" s="519">
        <f t="shared" si="1095"/>
        <v>0</v>
      </c>
      <c r="AB373" s="520">
        <f t="shared" si="1119"/>
        <v>0</v>
      </c>
      <c r="AC373" s="137"/>
      <c r="AD373" s="519">
        <f t="shared" si="1096"/>
        <v>0</v>
      </c>
      <c r="AE373" s="520">
        <f t="shared" si="1120"/>
        <v>0</v>
      </c>
      <c r="AF373" s="137"/>
      <c r="AG373" s="519">
        <f t="shared" si="1097"/>
        <v>0</v>
      </c>
      <c r="AH373" s="520">
        <f t="shared" si="1121"/>
        <v>0</v>
      </c>
      <c r="AI373" s="137">
        <f t="shared" si="1122"/>
        <v>8</v>
      </c>
      <c r="AJ373" s="519">
        <f t="shared" si="1098"/>
        <v>1</v>
      </c>
      <c r="AK373" s="520">
        <f t="shared" si="1123"/>
        <v>4.16</v>
      </c>
      <c r="AL373" s="137"/>
      <c r="AM373" s="519">
        <f t="shared" si="1099"/>
        <v>0</v>
      </c>
      <c r="AN373" s="520">
        <f t="shared" si="1124"/>
        <v>0</v>
      </c>
      <c r="AO373" s="137"/>
      <c r="AP373" s="519">
        <f t="shared" si="1100"/>
        <v>0</v>
      </c>
      <c r="AQ373" s="520">
        <f t="shared" si="1125"/>
        <v>0</v>
      </c>
      <c r="AR373" s="137"/>
      <c r="AS373" s="519">
        <f t="shared" si="1101"/>
        <v>0</v>
      </c>
      <c r="AT373" s="520">
        <f t="shared" si="1126"/>
        <v>0</v>
      </c>
      <c r="AU373" s="137"/>
      <c r="AV373" s="519">
        <f t="shared" si="1102"/>
        <v>0</v>
      </c>
      <c r="AW373" s="520">
        <f t="shared" si="1127"/>
        <v>0</v>
      </c>
      <c r="AX373" s="137"/>
      <c r="AY373" s="519">
        <f t="shared" si="1103"/>
        <v>0</v>
      </c>
      <c r="AZ373" s="520">
        <f t="shared" si="1128"/>
        <v>0</v>
      </c>
      <c r="BA373" s="137"/>
      <c r="BB373" s="519">
        <f t="shared" si="1104"/>
        <v>0</v>
      </c>
      <c r="BC373" s="520">
        <f t="shared" si="1129"/>
        <v>0</v>
      </c>
      <c r="BD373" s="137"/>
      <c r="BE373" s="519">
        <f t="shared" si="1105"/>
        <v>0</v>
      </c>
      <c r="BF373" s="520">
        <f t="shared" si="1130"/>
        <v>0</v>
      </c>
      <c r="BG373" s="137"/>
      <c r="BH373" s="519">
        <f t="shared" si="1106"/>
        <v>0</v>
      </c>
      <c r="BI373" s="520">
        <f t="shared" si="1131"/>
        <v>0</v>
      </c>
      <c r="BJ373" s="137"/>
      <c r="BK373" s="519">
        <f t="shared" si="1107"/>
        <v>0</v>
      </c>
      <c r="BL373" s="520">
        <f t="shared" si="1132"/>
        <v>0</v>
      </c>
      <c r="BM373" s="137"/>
      <c r="BN373" s="519">
        <f t="shared" si="1108"/>
        <v>0</v>
      </c>
      <c r="BO373" s="520">
        <f t="shared" si="1133"/>
        <v>0</v>
      </c>
      <c r="BP373" s="490">
        <f t="shared" si="1109"/>
        <v>1</v>
      </c>
      <c r="BQ373" s="534">
        <f t="shared" si="1110"/>
        <v>4.16</v>
      </c>
      <c r="BR373" s="542">
        <f t="shared" si="1111"/>
        <v>0</v>
      </c>
      <c r="BT373" s="5"/>
      <c r="BU373" s="5"/>
      <c r="BV373" s="5"/>
    </row>
    <row r="374" spans="1:74" ht="25.5" hidden="1" outlineLevel="2" x14ac:dyDescent="0.25">
      <c r="A374" s="74" t="s">
        <v>1222</v>
      </c>
      <c r="B374" s="32">
        <v>3533</v>
      </c>
      <c r="C374" s="22" t="s">
        <v>290</v>
      </c>
      <c r="D374" s="32" t="s">
        <v>24</v>
      </c>
      <c r="E374" s="12">
        <f>'07_M.ETE_C.'!E27</f>
        <v>3</v>
      </c>
      <c r="F374" s="459">
        <v>1.51</v>
      </c>
      <c r="G374" s="544">
        <f t="shared" si="1112"/>
        <v>4.53</v>
      </c>
      <c r="H374" s="137"/>
      <c r="I374" s="519">
        <f t="shared" si="1089"/>
        <v>0</v>
      </c>
      <c r="J374" s="520">
        <f t="shared" si="1113"/>
        <v>0</v>
      </c>
      <c r="K374" s="137"/>
      <c r="L374" s="519">
        <f t="shared" si="1090"/>
        <v>0</v>
      </c>
      <c r="M374" s="520">
        <f t="shared" si="1114"/>
        <v>0</v>
      </c>
      <c r="N374" s="199"/>
      <c r="O374" s="519">
        <f t="shared" si="1091"/>
        <v>0</v>
      </c>
      <c r="P374" s="520">
        <f t="shared" si="1115"/>
        <v>0</v>
      </c>
      <c r="Q374" s="137"/>
      <c r="R374" s="519">
        <f t="shared" si="1092"/>
        <v>0</v>
      </c>
      <c r="S374" s="520">
        <f t="shared" si="1116"/>
        <v>0</v>
      </c>
      <c r="T374" s="137"/>
      <c r="U374" s="519">
        <f t="shared" si="1093"/>
        <v>0</v>
      </c>
      <c r="V374" s="520">
        <f t="shared" si="1117"/>
        <v>0</v>
      </c>
      <c r="W374" s="137"/>
      <c r="X374" s="519">
        <f t="shared" si="1094"/>
        <v>0</v>
      </c>
      <c r="Y374" s="520">
        <f t="shared" si="1118"/>
        <v>0</v>
      </c>
      <c r="Z374" s="137"/>
      <c r="AA374" s="519">
        <f t="shared" si="1095"/>
        <v>0</v>
      </c>
      <c r="AB374" s="520">
        <f t="shared" si="1119"/>
        <v>0</v>
      </c>
      <c r="AC374" s="137"/>
      <c r="AD374" s="519">
        <f t="shared" si="1096"/>
        <v>0</v>
      </c>
      <c r="AE374" s="520">
        <f t="shared" si="1120"/>
        <v>0</v>
      </c>
      <c r="AF374" s="137"/>
      <c r="AG374" s="519">
        <f t="shared" si="1097"/>
        <v>0</v>
      </c>
      <c r="AH374" s="520">
        <f t="shared" si="1121"/>
        <v>0</v>
      </c>
      <c r="AI374" s="137">
        <f t="shared" si="1122"/>
        <v>3</v>
      </c>
      <c r="AJ374" s="519">
        <f t="shared" si="1098"/>
        <v>1</v>
      </c>
      <c r="AK374" s="520">
        <f t="shared" si="1123"/>
        <v>4.53</v>
      </c>
      <c r="AL374" s="137"/>
      <c r="AM374" s="519">
        <f t="shared" si="1099"/>
        <v>0</v>
      </c>
      <c r="AN374" s="520">
        <f t="shared" si="1124"/>
        <v>0</v>
      </c>
      <c r="AO374" s="137"/>
      <c r="AP374" s="519">
        <f t="shared" si="1100"/>
        <v>0</v>
      </c>
      <c r="AQ374" s="520">
        <f t="shared" si="1125"/>
        <v>0</v>
      </c>
      <c r="AR374" s="137"/>
      <c r="AS374" s="519">
        <f t="shared" si="1101"/>
        <v>0</v>
      </c>
      <c r="AT374" s="520">
        <f t="shared" si="1126"/>
        <v>0</v>
      </c>
      <c r="AU374" s="137"/>
      <c r="AV374" s="519">
        <f t="shared" si="1102"/>
        <v>0</v>
      </c>
      <c r="AW374" s="520">
        <f t="shared" si="1127"/>
        <v>0</v>
      </c>
      <c r="AX374" s="137"/>
      <c r="AY374" s="519">
        <f t="shared" si="1103"/>
        <v>0</v>
      </c>
      <c r="AZ374" s="520">
        <f t="shared" si="1128"/>
        <v>0</v>
      </c>
      <c r="BA374" s="137"/>
      <c r="BB374" s="519">
        <f t="shared" si="1104"/>
        <v>0</v>
      </c>
      <c r="BC374" s="520">
        <f t="shared" si="1129"/>
        <v>0</v>
      </c>
      <c r="BD374" s="137"/>
      <c r="BE374" s="519">
        <f t="shared" si="1105"/>
        <v>0</v>
      </c>
      <c r="BF374" s="520">
        <f t="shared" si="1130"/>
        <v>0</v>
      </c>
      <c r="BG374" s="137"/>
      <c r="BH374" s="519">
        <f t="shared" si="1106"/>
        <v>0</v>
      </c>
      <c r="BI374" s="520">
        <f t="shared" si="1131"/>
        <v>0</v>
      </c>
      <c r="BJ374" s="137"/>
      <c r="BK374" s="519">
        <f t="shared" si="1107"/>
        <v>0</v>
      </c>
      <c r="BL374" s="520">
        <f t="shared" si="1132"/>
        <v>0</v>
      </c>
      <c r="BM374" s="137"/>
      <c r="BN374" s="519">
        <f t="shared" si="1108"/>
        <v>0</v>
      </c>
      <c r="BO374" s="520">
        <f t="shared" si="1133"/>
        <v>0</v>
      </c>
      <c r="BP374" s="490">
        <f t="shared" si="1109"/>
        <v>1</v>
      </c>
      <c r="BQ374" s="534">
        <f t="shared" si="1110"/>
        <v>4.53</v>
      </c>
      <c r="BR374" s="542">
        <f t="shared" si="1111"/>
        <v>0</v>
      </c>
      <c r="BT374" s="5"/>
      <c r="BU374" s="5"/>
      <c r="BV374" s="5"/>
    </row>
    <row r="375" spans="1:74" ht="25.5" hidden="1" outlineLevel="2" x14ac:dyDescent="0.25">
      <c r="A375" s="74" t="s">
        <v>1223</v>
      </c>
      <c r="B375" s="32">
        <v>95</v>
      </c>
      <c r="C375" s="22" t="s">
        <v>948</v>
      </c>
      <c r="D375" s="32" t="s">
        <v>24</v>
      </c>
      <c r="E375" s="12">
        <f>'07_M.ETE_C.'!E28</f>
        <v>2</v>
      </c>
      <c r="F375" s="459">
        <v>7.63</v>
      </c>
      <c r="G375" s="544">
        <f t="shared" si="1112"/>
        <v>15.26</v>
      </c>
      <c r="H375" s="137"/>
      <c r="I375" s="519">
        <f t="shared" si="1089"/>
        <v>0</v>
      </c>
      <c r="J375" s="520">
        <f t="shared" si="1113"/>
        <v>0</v>
      </c>
      <c r="K375" s="137"/>
      <c r="L375" s="519">
        <f t="shared" si="1090"/>
        <v>0</v>
      </c>
      <c r="M375" s="520">
        <f t="shared" si="1114"/>
        <v>0</v>
      </c>
      <c r="N375" s="199"/>
      <c r="O375" s="519">
        <f t="shared" si="1091"/>
        <v>0</v>
      </c>
      <c r="P375" s="520">
        <f t="shared" si="1115"/>
        <v>0</v>
      </c>
      <c r="Q375" s="137"/>
      <c r="R375" s="519">
        <f t="shared" si="1092"/>
        <v>0</v>
      </c>
      <c r="S375" s="520">
        <f t="shared" si="1116"/>
        <v>0</v>
      </c>
      <c r="T375" s="137"/>
      <c r="U375" s="519">
        <f t="shared" si="1093"/>
        <v>0</v>
      </c>
      <c r="V375" s="520">
        <f t="shared" si="1117"/>
        <v>0</v>
      </c>
      <c r="W375" s="137"/>
      <c r="X375" s="519">
        <f t="shared" si="1094"/>
        <v>0</v>
      </c>
      <c r="Y375" s="520">
        <f t="shared" si="1118"/>
        <v>0</v>
      </c>
      <c r="Z375" s="137"/>
      <c r="AA375" s="519">
        <f t="shared" si="1095"/>
        <v>0</v>
      </c>
      <c r="AB375" s="520">
        <f t="shared" si="1119"/>
        <v>0</v>
      </c>
      <c r="AC375" s="137"/>
      <c r="AD375" s="519">
        <f t="shared" si="1096"/>
        <v>0</v>
      </c>
      <c r="AE375" s="520">
        <f t="shared" si="1120"/>
        <v>0</v>
      </c>
      <c r="AF375" s="137"/>
      <c r="AG375" s="519">
        <f t="shared" si="1097"/>
        <v>0</v>
      </c>
      <c r="AH375" s="520">
        <f t="shared" si="1121"/>
        <v>0</v>
      </c>
      <c r="AI375" s="137">
        <f t="shared" si="1122"/>
        <v>2</v>
      </c>
      <c r="AJ375" s="519">
        <f t="shared" si="1098"/>
        <v>1</v>
      </c>
      <c r="AK375" s="520">
        <f t="shared" si="1123"/>
        <v>15.26</v>
      </c>
      <c r="AL375" s="137"/>
      <c r="AM375" s="519">
        <f t="shared" si="1099"/>
        <v>0</v>
      </c>
      <c r="AN375" s="520">
        <f t="shared" si="1124"/>
        <v>0</v>
      </c>
      <c r="AO375" s="137"/>
      <c r="AP375" s="519">
        <f t="shared" si="1100"/>
        <v>0</v>
      </c>
      <c r="AQ375" s="520">
        <f t="shared" si="1125"/>
        <v>0</v>
      </c>
      <c r="AR375" s="137"/>
      <c r="AS375" s="519">
        <f t="shared" si="1101"/>
        <v>0</v>
      </c>
      <c r="AT375" s="520">
        <f t="shared" si="1126"/>
        <v>0</v>
      </c>
      <c r="AU375" s="137"/>
      <c r="AV375" s="519">
        <f t="shared" si="1102"/>
        <v>0</v>
      </c>
      <c r="AW375" s="520">
        <f t="shared" si="1127"/>
        <v>0</v>
      </c>
      <c r="AX375" s="137"/>
      <c r="AY375" s="519">
        <f t="shared" si="1103"/>
        <v>0</v>
      </c>
      <c r="AZ375" s="520">
        <f t="shared" si="1128"/>
        <v>0</v>
      </c>
      <c r="BA375" s="137"/>
      <c r="BB375" s="519">
        <f t="shared" si="1104"/>
        <v>0</v>
      </c>
      <c r="BC375" s="520">
        <f t="shared" si="1129"/>
        <v>0</v>
      </c>
      <c r="BD375" s="137"/>
      <c r="BE375" s="519">
        <f t="shared" si="1105"/>
        <v>0</v>
      </c>
      <c r="BF375" s="520">
        <f t="shared" si="1130"/>
        <v>0</v>
      </c>
      <c r="BG375" s="137"/>
      <c r="BH375" s="519">
        <f t="shared" si="1106"/>
        <v>0</v>
      </c>
      <c r="BI375" s="520">
        <f t="shared" si="1131"/>
        <v>0</v>
      </c>
      <c r="BJ375" s="137"/>
      <c r="BK375" s="519">
        <f t="shared" si="1107"/>
        <v>0</v>
      </c>
      <c r="BL375" s="520">
        <f t="shared" si="1132"/>
        <v>0</v>
      </c>
      <c r="BM375" s="137"/>
      <c r="BN375" s="519">
        <f t="shared" si="1108"/>
        <v>0</v>
      </c>
      <c r="BO375" s="520">
        <f t="shared" si="1133"/>
        <v>0</v>
      </c>
      <c r="BP375" s="490">
        <f t="shared" si="1109"/>
        <v>1</v>
      </c>
      <c r="BQ375" s="534">
        <f t="shared" si="1110"/>
        <v>15.26</v>
      </c>
      <c r="BR375" s="542">
        <f t="shared" si="1111"/>
        <v>0</v>
      </c>
      <c r="BT375" s="5"/>
      <c r="BU375" s="5"/>
      <c r="BV375" s="5"/>
    </row>
    <row r="376" spans="1:74" ht="25.5" hidden="1" outlineLevel="2" x14ac:dyDescent="0.25">
      <c r="A376" s="74" t="s">
        <v>1224</v>
      </c>
      <c r="B376" s="32">
        <v>96</v>
      </c>
      <c r="C376" s="22" t="s">
        <v>949</v>
      </c>
      <c r="D376" s="32" t="s">
        <v>24</v>
      </c>
      <c r="E376" s="12">
        <f>'07_M.ETE_C.'!E29</f>
        <v>4</v>
      </c>
      <c r="F376" s="459">
        <v>9.42</v>
      </c>
      <c r="G376" s="544">
        <f t="shared" si="1112"/>
        <v>37.68</v>
      </c>
      <c r="H376" s="12"/>
      <c r="I376" s="519">
        <f t="shared" si="1089"/>
        <v>0</v>
      </c>
      <c r="J376" s="520">
        <f t="shared" si="1113"/>
        <v>0</v>
      </c>
      <c r="K376" s="12"/>
      <c r="L376" s="519">
        <f t="shared" si="1090"/>
        <v>0</v>
      </c>
      <c r="M376" s="520">
        <f t="shared" si="1114"/>
        <v>0</v>
      </c>
      <c r="N376" s="12"/>
      <c r="O376" s="519">
        <f t="shared" si="1091"/>
        <v>0</v>
      </c>
      <c r="P376" s="520">
        <f t="shared" si="1115"/>
        <v>0</v>
      </c>
      <c r="Q376" s="12"/>
      <c r="R376" s="519">
        <f t="shared" si="1092"/>
        <v>0</v>
      </c>
      <c r="S376" s="520">
        <f t="shared" si="1116"/>
        <v>0</v>
      </c>
      <c r="T376" s="12"/>
      <c r="U376" s="519">
        <f t="shared" si="1093"/>
        <v>0</v>
      </c>
      <c r="V376" s="520">
        <f t="shared" si="1117"/>
        <v>0</v>
      </c>
      <c r="W376" s="12"/>
      <c r="X376" s="519">
        <f t="shared" si="1094"/>
        <v>0</v>
      </c>
      <c r="Y376" s="520">
        <f t="shared" si="1118"/>
        <v>0</v>
      </c>
      <c r="Z376" s="12"/>
      <c r="AA376" s="519">
        <f t="shared" si="1095"/>
        <v>0</v>
      </c>
      <c r="AB376" s="520">
        <f t="shared" si="1119"/>
        <v>0</v>
      </c>
      <c r="AC376" s="12"/>
      <c r="AD376" s="519">
        <f t="shared" si="1096"/>
        <v>0</v>
      </c>
      <c r="AE376" s="520">
        <f t="shared" si="1120"/>
        <v>0</v>
      </c>
      <c r="AF376" s="12"/>
      <c r="AG376" s="519">
        <f t="shared" si="1097"/>
        <v>0</v>
      </c>
      <c r="AH376" s="520">
        <f t="shared" si="1121"/>
        <v>0</v>
      </c>
      <c r="AI376" s="12">
        <f t="shared" si="1122"/>
        <v>4</v>
      </c>
      <c r="AJ376" s="519">
        <f t="shared" si="1098"/>
        <v>1</v>
      </c>
      <c r="AK376" s="520">
        <f t="shared" si="1123"/>
        <v>37.68</v>
      </c>
      <c r="AL376" s="12"/>
      <c r="AM376" s="519">
        <f t="shared" si="1099"/>
        <v>0</v>
      </c>
      <c r="AN376" s="520">
        <f t="shared" si="1124"/>
        <v>0</v>
      </c>
      <c r="AO376" s="12"/>
      <c r="AP376" s="519">
        <f t="shared" si="1100"/>
        <v>0</v>
      </c>
      <c r="AQ376" s="520">
        <f t="shared" si="1125"/>
        <v>0</v>
      </c>
      <c r="AR376" s="12"/>
      <c r="AS376" s="519">
        <f t="shared" si="1101"/>
        <v>0</v>
      </c>
      <c r="AT376" s="520">
        <f t="shared" si="1126"/>
        <v>0</v>
      </c>
      <c r="AU376" s="12"/>
      <c r="AV376" s="519">
        <f t="shared" si="1102"/>
        <v>0</v>
      </c>
      <c r="AW376" s="520">
        <f t="shared" si="1127"/>
        <v>0</v>
      </c>
      <c r="AX376" s="12"/>
      <c r="AY376" s="519">
        <f t="shared" si="1103"/>
        <v>0</v>
      </c>
      <c r="AZ376" s="520">
        <f t="shared" si="1128"/>
        <v>0</v>
      </c>
      <c r="BA376" s="12"/>
      <c r="BB376" s="519">
        <f t="shared" si="1104"/>
        <v>0</v>
      </c>
      <c r="BC376" s="520">
        <f t="shared" si="1129"/>
        <v>0</v>
      </c>
      <c r="BD376" s="12"/>
      <c r="BE376" s="519">
        <f t="shared" si="1105"/>
        <v>0</v>
      </c>
      <c r="BF376" s="520">
        <f t="shared" si="1130"/>
        <v>0</v>
      </c>
      <c r="BG376" s="12"/>
      <c r="BH376" s="519">
        <f t="shared" si="1106"/>
        <v>0</v>
      </c>
      <c r="BI376" s="520">
        <f t="shared" si="1131"/>
        <v>0</v>
      </c>
      <c r="BJ376" s="12"/>
      <c r="BK376" s="519">
        <f t="shared" si="1107"/>
        <v>0</v>
      </c>
      <c r="BL376" s="520">
        <f t="shared" si="1132"/>
        <v>0</v>
      </c>
      <c r="BM376" s="12"/>
      <c r="BN376" s="519">
        <f t="shared" si="1108"/>
        <v>0</v>
      </c>
      <c r="BO376" s="520">
        <f t="shared" si="1133"/>
        <v>0</v>
      </c>
      <c r="BP376" s="490">
        <f t="shared" si="1109"/>
        <v>1</v>
      </c>
      <c r="BQ376" s="534">
        <f t="shared" si="1110"/>
        <v>37.68</v>
      </c>
      <c r="BR376" s="542">
        <f t="shared" si="1111"/>
        <v>0</v>
      </c>
      <c r="BT376" s="5"/>
      <c r="BU376" s="5"/>
      <c r="BV376" s="5"/>
    </row>
    <row r="377" spans="1:74" ht="25.5" hidden="1" outlineLevel="2" x14ac:dyDescent="0.25">
      <c r="A377" s="74" t="s">
        <v>1225</v>
      </c>
      <c r="B377" s="32">
        <v>108</v>
      </c>
      <c r="C377" s="22" t="s">
        <v>950</v>
      </c>
      <c r="D377" s="32" t="s">
        <v>24</v>
      </c>
      <c r="E377" s="12">
        <f>'07_M.ETE_C.'!E30</f>
        <v>3</v>
      </c>
      <c r="F377" s="459">
        <v>1.35</v>
      </c>
      <c r="G377" s="544">
        <f t="shared" si="1112"/>
        <v>4.05</v>
      </c>
      <c r="H377" s="137"/>
      <c r="I377" s="519">
        <f t="shared" si="1089"/>
        <v>0</v>
      </c>
      <c r="J377" s="520">
        <f t="shared" si="1113"/>
        <v>0</v>
      </c>
      <c r="K377" s="137"/>
      <c r="L377" s="519">
        <f t="shared" si="1090"/>
        <v>0</v>
      </c>
      <c r="M377" s="520">
        <f t="shared" si="1114"/>
        <v>0</v>
      </c>
      <c r="N377" s="199"/>
      <c r="O377" s="519">
        <f t="shared" si="1091"/>
        <v>0</v>
      </c>
      <c r="P377" s="520">
        <f t="shared" si="1115"/>
        <v>0</v>
      </c>
      <c r="Q377" s="137"/>
      <c r="R377" s="519">
        <f t="shared" si="1092"/>
        <v>0</v>
      </c>
      <c r="S377" s="520">
        <f t="shared" si="1116"/>
        <v>0</v>
      </c>
      <c r="T377" s="137"/>
      <c r="U377" s="519">
        <f t="shared" si="1093"/>
        <v>0</v>
      </c>
      <c r="V377" s="520">
        <f t="shared" si="1117"/>
        <v>0</v>
      </c>
      <c r="W377" s="137"/>
      <c r="X377" s="519">
        <f t="shared" si="1094"/>
        <v>0</v>
      </c>
      <c r="Y377" s="520">
        <f t="shared" si="1118"/>
        <v>0</v>
      </c>
      <c r="Z377" s="137"/>
      <c r="AA377" s="519">
        <f t="shared" si="1095"/>
        <v>0</v>
      </c>
      <c r="AB377" s="520">
        <f t="shared" si="1119"/>
        <v>0</v>
      </c>
      <c r="AC377" s="137"/>
      <c r="AD377" s="519">
        <f t="shared" si="1096"/>
        <v>0</v>
      </c>
      <c r="AE377" s="520">
        <f t="shared" si="1120"/>
        <v>0</v>
      </c>
      <c r="AF377" s="137"/>
      <c r="AG377" s="519">
        <f t="shared" si="1097"/>
        <v>0</v>
      </c>
      <c r="AH377" s="520">
        <f t="shared" si="1121"/>
        <v>0</v>
      </c>
      <c r="AI377" s="137">
        <f t="shared" si="1122"/>
        <v>3</v>
      </c>
      <c r="AJ377" s="519">
        <f t="shared" si="1098"/>
        <v>1</v>
      </c>
      <c r="AK377" s="520">
        <f t="shared" si="1123"/>
        <v>4.05</v>
      </c>
      <c r="AL377" s="137"/>
      <c r="AM377" s="519">
        <f t="shared" si="1099"/>
        <v>0</v>
      </c>
      <c r="AN377" s="520">
        <f t="shared" si="1124"/>
        <v>0</v>
      </c>
      <c r="AO377" s="137"/>
      <c r="AP377" s="519">
        <f t="shared" si="1100"/>
        <v>0</v>
      </c>
      <c r="AQ377" s="520">
        <f t="shared" si="1125"/>
        <v>0</v>
      </c>
      <c r="AR377" s="137"/>
      <c r="AS377" s="519">
        <f t="shared" si="1101"/>
        <v>0</v>
      </c>
      <c r="AT377" s="520">
        <f t="shared" si="1126"/>
        <v>0</v>
      </c>
      <c r="AU377" s="137"/>
      <c r="AV377" s="519">
        <f t="shared" si="1102"/>
        <v>0</v>
      </c>
      <c r="AW377" s="520">
        <f t="shared" si="1127"/>
        <v>0</v>
      </c>
      <c r="AX377" s="137"/>
      <c r="AY377" s="519">
        <f t="shared" si="1103"/>
        <v>0</v>
      </c>
      <c r="AZ377" s="520">
        <f t="shared" si="1128"/>
        <v>0</v>
      </c>
      <c r="BA377" s="137"/>
      <c r="BB377" s="519">
        <f t="shared" si="1104"/>
        <v>0</v>
      </c>
      <c r="BC377" s="520">
        <f t="shared" si="1129"/>
        <v>0</v>
      </c>
      <c r="BD377" s="137"/>
      <c r="BE377" s="519">
        <f t="shared" si="1105"/>
        <v>0</v>
      </c>
      <c r="BF377" s="520">
        <f t="shared" si="1130"/>
        <v>0</v>
      </c>
      <c r="BG377" s="137"/>
      <c r="BH377" s="519">
        <f t="shared" si="1106"/>
        <v>0</v>
      </c>
      <c r="BI377" s="520">
        <f t="shared" si="1131"/>
        <v>0</v>
      </c>
      <c r="BJ377" s="137"/>
      <c r="BK377" s="519">
        <f t="shared" si="1107"/>
        <v>0</v>
      </c>
      <c r="BL377" s="520">
        <f t="shared" si="1132"/>
        <v>0</v>
      </c>
      <c r="BM377" s="137"/>
      <c r="BN377" s="519">
        <f t="shared" si="1108"/>
        <v>0</v>
      </c>
      <c r="BO377" s="520">
        <f t="shared" si="1133"/>
        <v>0</v>
      </c>
      <c r="BP377" s="490">
        <f t="shared" si="1109"/>
        <v>1</v>
      </c>
      <c r="BQ377" s="534">
        <f t="shared" si="1110"/>
        <v>4.05</v>
      </c>
      <c r="BR377" s="542">
        <f t="shared" si="1111"/>
        <v>0</v>
      </c>
      <c r="BT377" s="5"/>
      <c r="BU377" s="5"/>
      <c r="BV377" s="5"/>
    </row>
    <row r="378" spans="1:74" ht="25.5" hidden="1" outlineLevel="2" x14ac:dyDescent="0.25">
      <c r="A378" s="74" t="s">
        <v>1226</v>
      </c>
      <c r="B378" s="32">
        <v>65</v>
      </c>
      <c r="C378" s="22" t="s">
        <v>951</v>
      </c>
      <c r="D378" s="32" t="s">
        <v>24</v>
      </c>
      <c r="E378" s="12">
        <f>'07_M.ETE_C.'!E31</f>
        <v>4</v>
      </c>
      <c r="F378" s="459">
        <v>0.64</v>
      </c>
      <c r="G378" s="544">
        <f t="shared" si="1112"/>
        <v>2.56</v>
      </c>
      <c r="H378" s="137"/>
      <c r="I378" s="519">
        <f t="shared" si="1089"/>
        <v>0</v>
      </c>
      <c r="J378" s="520">
        <f t="shared" si="1113"/>
        <v>0</v>
      </c>
      <c r="K378" s="137"/>
      <c r="L378" s="519">
        <f t="shared" si="1090"/>
        <v>0</v>
      </c>
      <c r="M378" s="520">
        <f t="shared" si="1114"/>
        <v>0</v>
      </c>
      <c r="N378" s="199"/>
      <c r="O378" s="519">
        <f t="shared" si="1091"/>
        <v>0</v>
      </c>
      <c r="P378" s="520">
        <f t="shared" si="1115"/>
        <v>0</v>
      </c>
      <c r="Q378" s="137"/>
      <c r="R378" s="519">
        <f t="shared" si="1092"/>
        <v>0</v>
      </c>
      <c r="S378" s="520">
        <f t="shared" si="1116"/>
        <v>0</v>
      </c>
      <c r="T378" s="137"/>
      <c r="U378" s="519">
        <f t="shared" si="1093"/>
        <v>0</v>
      </c>
      <c r="V378" s="520">
        <f t="shared" si="1117"/>
        <v>0</v>
      </c>
      <c r="W378" s="137"/>
      <c r="X378" s="519">
        <f t="shared" si="1094"/>
        <v>0</v>
      </c>
      <c r="Y378" s="520">
        <f t="shared" si="1118"/>
        <v>0</v>
      </c>
      <c r="Z378" s="137"/>
      <c r="AA378" s="519">
        <f t="shared" si="1095"/>
        <v>0</v>
      </c>
      <c r="AB378" s="520">
        <f t="shared" si="1119"/>
        <v>0</v>
      </c>
      <c r="AC378" s="137"/>
      <c r="AD378" s="519">
        <f t="shared" si="1096"/>
        <v>0</v>
      </c>
      <c r="AE378" s="520">
        <f t="shared" si="1120"/>
        <v>0</v>
      </c>
      <c r="AF378" s="137"/>
      <c r="AG378" s="519">
        <f t="shared" si="1097"/>
        <v>0</v>
      </c>
      <c r="AH378" s="520">
        <f t="shared" si="1121"/>
        <v>0</v>
      </c>
      <c r="AI378" s="137">
        <f t="shared" si="1122"/>
        <v>4</v>
      </c>
      <c r="AJ378" s="519">
        <f t="shared" si="1098"/>
        <v>1</v>
      </c>
      <c r="AK378" s="520">
        <f t="shared" si="1123"/>
        <v>2.56</v>
      </c>
      <c r="AL378" s="137"/>
      <c r="AM378" s="519">
        <f t="shared" si="1099"/>
        <v>0</v>
      </c>
      <c r="AN378" s="520">
        <f t="shared" si="1124"/>
        <v>0</v>
      </c>
      <c r="AO378" s="137"/>
      <c r="AP378" s="519">
        <f t="shared" si="1100"/>
        <v>0</v>
      </c>
      <c r="AQ378" s="520">
        <f t="shared" si="1125"/>
        <v>0</v>
      </c>
      <c r="AR378" s="137"/>
      <c r="AS378" s="519">
        <f t="shared" si="1101"/>
        <v>0</v>
      </c>
      <c r="AT378" s="520">
        <f t="shared" si="1126"/>
        <v>0</v>
      </c>
      <c r="AU378" s="137"/>
      <c r="AV378" s="519">
        <f t="shared" si="1102"/>
        <v>0</v>
      </c>
      <c r="AW378" s="520">
        <f t="shared" si="1127"/>
        <v>0</v>
      </c>
      <c r="AX378" s="137"/>
      <c r="AY378" s="519">
        <f t="shared" si="1103"/>
        <v>0</v>
      </c>
      <c r="AZ378" s="520">
        <f t="shared" si="1128"/>
        <v>0</v>
      </c>
      <c r="BA378" s="137"/>
      <c r="BB378" s="519">
        <f t="shared" si="1104"/>
        <v>0</v>
      </c>
      <c r="BC378" s="520">
        <f t="shared" si="1129"/>
        <v>0</v>
      </c>
      <c r="BD378" s="137"/>
      <c r="BE378" s="519">
        <f t="shared" si="1105"/>
        <v>0</v>
      </c>
      <c r="BF378" s="520">
        <f t="shared" si="1130"/>
        <v>0</v>
      </c>
      <c r="BG378" s="137"/>
      <c r="BH378" s="519">
        <f t="shared" si="1106"/>
        <v>0</v>
      </c>
      <c r="BI378" s="520">
        <f t="shared" si="1131"/>
        <v>0</v>
      </c>
      <c r="BJ378" s="137"/>
      <c r="BK378" s="519">
        <f t="shared" si="1107"/>
        <v>0</v>
      </c>
      <c r="BL378" s="520">
        <f t="shared" si="1132"/>
        <v>0</v>
      </c>
      <c r="BM378" s="137"/>
      <c r="BN378" s="519">
        <f t="shared" si="1108"/>
        <v>0</v>
      </c>
      <c r="BO378" s="520">
        <f t="shared" si="1133"/>
        <v>0</v>
      </c>
      <c r="BP378" s="490">
        <f t="shared" si="1109"/>
        <v>1</v>
      </c>
      <c r="BQ378" s="534">
        <f t="shared" si="1110"/>
        <v>2.56</v>
      </c>
      <c r="BR378" s="542">
        <f t="shared" si="1111"/>
        <v>0</v>
      </c>
      <c r="BT378" s="5"/>
      <c r="BU378" s="5"/>
      <c r="BV378" s="5"/>
    </row>
    <row r="379" spans="1:74" ht="25.5" hidden="1" outlineLevel="2" x14ac:dyDescent="0.25">
      <c r="A379" s="74" t="s">
        <v>1227</v>
      </c>
      <c r="B379" s="32">
        <v>107</v>
      </c>
      <c r="C379" s="22" t="s">
        <v>952</v>
      </c>
      <c r="D379" s="32" t="s">
        <v>24</v>
      </c>
      <c r="E379" s="12">
        <f>'07_M.ETE_C.'!E32</f>
        <v>1</v>
      </c>
      <c r="F379" s="459">
        <v>0.51</v>
      </c>
      <c r="G379" s="544">
        <f t="shared" si="1112"/>
        <v>0.51</v>
      </c>
      <c r="H379" s="137"/>
      <c r="I379" s="519">
        <f t="shared" si="1089"/>
        <v>0</v>
      </c>
      <c r="J379" s="520">
        <f t="shared" si="1113"/>
        <v>0</v>
      </c>
      <c r="K379" s="137"/>
      <c r="L379" s="519">
        <f t="shared" si="1090"/>
        <v>0</v>
      </c>
      <c r="M379" s="520">
        <f t="shared" si="1114"/>
        <v>0</v>
      </c>
      <c r="N379" s="199"/>
      <c r="O379" s="519">
        <f t="shared" si="1091"/>
        <v>0</v>
      </c>
      <c r="P379" s="520">
        <f t="shared" si="1115"/>
        <v>0</v>
      </c>
      <c r="Q379" s="137"/>
      <c r="R379" s="519">
        <f t="shared" si="1092"/>
        <v>0</v>
      </c>
      <c r="S379" s="520">
        <f t="shared" si="1116"/>
        <v>0</v>
      </c>
      <c r="T379" s="137"/>
      <c r="U379" s="519">
        <f t="shared" si="1093"/>
        <v>0</v>
      </c>
      <c r="V379" s="520">
        <f t="shared" si="1117"/>
        <v>0</v>
      </c>
      <c r="W379" s="137"/>
      <c r="X379" s="519">
        <f t="shared" si="1094"/>
        <v>0</v>
      </c>
      <c r="Y379" s="520">
        <f t="shared" si="1118"/>
        <v>0</v>
      </c>
      <c r="Z379" s="137"/>
      <c r="AA379" s="519">
        <f t="shared" si="1095"/>
        <v>0</v>
      </c>
      <c r="AB379" s="520">
        <f t="shared" si="1119"/>
        <v>0</v>
      </c>
      <c r="AC379" s="137"/>
      <c r="AD379" s="519">
        <f t="shared" si="1096"/>
        <v>0</v>
      </c>
      <c r="AE379" s="520">
        <f t="shared" si="1120"/>
        <v>0</v>
      </c>
      <c r="AF379" s="137"/>
      <c r="AG379" s="519">
        <f t="shared" si="1097"/>
        <v>0</v>
      </c>
      <c r="AH379" s="520">
        <f t="shared" si="1121"/>
        <v>0</v>
      </c>
      <c r="AI379" s="137">
        <f t="shared" si="1122"/>
        <v>1</v>
      </c>
      <c r="AJ379" s="519">
        <f t="shared" si="1098"/>
        <v>1</v>
      </c>
      <c r="AK379" s="520">
        <f t="shared" si="1123"/>
        <v>0.51</v>
      </c>
      <c r="AL379" s="137"/>
      <c r="AM379" s="519">
        <f t="shared" si="1099"/>
        <v>0</v>
      </c>
      <c r="AN379" s="520">
        <f t="shared" si="1124"/>
        <v>0</v>
      </c>
      <c r="AO379" s="137"/>
      <c r="AP379" s="519">
        <f t="shared" si="1100"/>
        <v>0</v>
      </c>
      <c r="AQ379" s="520">
        <f t="shared" si="1125"/>
        <v>0</v>
      </c>
      <c r="AR379" s="137"/>
      <c r="AS379" s="519">
        <f t="shared" si="1101"/>
        <v>0</v>
      </c>
      <c r="AT379" s="520">
        <f t="shared" si="1126"/>
        <v>0</v>
      </c>
      <c r="AU379" s="137"/>
      <c r="AV379" s="519">
        <f t="shared" si="1102"/>
        <v>0</v>
      </c>
      <c r="AW379" s="520">
        <f t="shared" si="1127"/>
        <v>0</v>
      </c>
      <c r="AX379" s="137"/>
      <c r="AY379" s="519">
        <f t="shared" si="1103"/>
        <v>0</v>
      </c>
      <c r="AZ379" s="520">
        <f t="shared" si="1128"/>
        <v>0</v>
      </c>
      <c r="BA379" s="137"/>
      <c r="BB379" s="519">
        <f t="shared" si="1104"/>
        <v>0</v>
      </c>
      <c r="BC379" s="520">
        <f t="shared" si="1129"/>
        <v>0</v>
      </c>
      <c r="BD379" s="137"/>
      <c r="BE379" s="519">
        <f t="shared" si="1105"/>
        <v>0</v>
      </c>
      <c r="BF379" s="520">
        <f t="shared" si="1130"/>
        <v>0</v>
      </c>
      <c r="BG379" s="137"/>
      <c r="BH379" s="519">
        <f t="shared" si="1106"/>
        <v>0</v>
      </c>
      <c r="BI379" s="520">
        <f t="shared" si="1131"/>
        <v>0</v>
      </c>
      <c r="BJ379" s="137"/>
      <c r="BK379" s="519">
        <f t="shared" si="1107"/>
        <v>0</v>
      </c>
      <c r="BL379" s="520">
        <f t="shared" si="1132"/>
        <v>0</v>
      </c>
      <c r="BM379" s="137"/>
      <c r="BN379" s="519">
        <f t="shared" si="1108"/>
        <v>0</v>
      </c>
      <c r="BO379" s="520">
        <f t="shared" si="1133"/>
        <v>0</v>
      </c>
      <c r="BP379" s="490">
        <f t="shared" si="1109"/>
        <v>1</v>
      </c>
      <c r="BQ379" s="534">
        <f t="shared" si="1110"/>
        <v>0.51</v>
      </c>
      <c r="BR379" s="542">
        <f t="shared" si="1111"/>
        <v>0</v>
      </c>
      <c r="BT379" s="5"/>
      <c r="BU379" s="5"/>
      <c r="BV379" s="5"/>
    </row>
    <row r="380" spans="1:74" hidden="1" outlineLevel="2" x14ac:dyDescent="0.25">
      <c r="A380" s="74" t="s">
        <v>1228</v>
      </c>
      <c r="B380" s="32">
        <v>3873</v>
      </c>
      <c r="C380" s="22" t="s">
        <v>953</v>
      </c>
      <c r="D380" s="32" t="s">
        <v>24</v>
      </c>
      <c r="E380" s="12">
        <f>'07_M.ETE_C.'!E33</f>
        <v>3</v>
      </c>
      <c r="F380" s="459">
        <v>8.9499999999999993</v>
      </c>
      <c r="G380" s="544">
        <f t="shared" si="1112"/>
        <v>26.85</v>
      </c>
      <c r="H380" s="137"/>
      <c r="I380" s="519">
        <f t="shared" si="1089"/>
        <v>0</v>
      </c>
      <c r="J380" s="520">
        <f t="shared" si="1113"/>
        <v>0</v>
      </c>
      <c r="K380" s="137"/>
      <c r="L380" s="519">
        <f t="shared" si="1090"/>
        <v>0</v>
      </c>
      <c r="M380" s="520">
        <f t="shared" si="1114"/>
        <v>0</v>
      </c>
      <c r="N380" s="199"/>
      <c r="O380" s="519">
        <f t="shared" si="1091"/>
        <v>0</v>
      </c>
      <c r="P380" s="520">
        <f t="shared" si="1115"/>
        <v>0</v>
      </c>
      <c r="Q380" s="137"/>
      <c r="R380" s="519">
        <f t="shared" si="1092"/>
        <v>0</v>
      </c>
      <c r="S380" s="520">
        <f t="shared" si="1116"/>
        <v>0</v>
      </c>
      <c r="T380" s="137"/>
      <c r="U380" s="519">
        <f t="shared" si="1093"/>
        <v>0</v>
      </c>
      <c r="V380" s="520">
        <f t="shared" si="1117"/>
        <v>0</v>
      </c>
      <c r="W380" s="137"/>
      <c r="X380" s="519">
        <f t="shared" si="1094"/>
        <v>0</v>
      </c>
      <c r="Y380" s="520">
        <f t="shared" si="1118"/>
        <v>0</v>
      </c>
      <c r="Z380" s="137"/>
      <c r="AA380" s="519">
        <f t="shared" si="1095"/>
        <v>0</v>
      </c>
      <c r="AB380" s="520">
        <f t="shared" si="1119"/>
        <v>0</v>
      </c>
      <c r="AC380" s="137"/>
      <c r="AD380" s="519">
        <f t="shared" si="1096"/>
        <v>0</v>
      </c>
      <c r="AE380" s="520">
        <f t="shared" si="1120"/>
        <v>0</v>
      </c>
      <c r="AF380" s="137"/>
      <c r="AG380" s="519">
        <f t="shared" si="1097"/>
        <v>0</v>
      </c>
      <c r="AH380" s="520">
        <f t="shared" si="1121"/>
        <v>0</v>
      </c>
      <c r="AI380" s="137">
        <f t="shared" si="1122"/>
        <v>3</v>
      </c>
      <c r="AJ380" s="519">
        <f t="shared" si="1098"/>
        <v>1</v>
      </c>
      <c r="AK380" s="520">
        <f t="shared" si="1123"/>
        <v>26.85</v>
      </c>
      <c r="AL380" s="137"/>
      <c r="AM380" s="519">
        <f t="shared" si="1099"/>
        <v>0</v>
      </c>
      <c r="AN380" s="520">
        <f t="shared" si="1124"/>
        <v>0</v>
      </c>
      <c r="AO380" s="137"/>
      <c r="AP380" s="519">
        <f t="shared" si="1100"/>
        <v>0</v>
      </c>
      <c r="AQ380" s="520">
        <f t="shared" si="1125"/>
        <v>0</v>
      </c>
      <c r="AR380" s="137"/>
      <c r="AS380" s="519">
        <f t="shared" si="1101"/>
        <v>0</v>
      </c>
      <c r="AT380" s="520">
        <f t="shared" si="1126"/>
        <v>0</v>
      </c>
      <c r="AU380" s="137"/>
      <c r="AV380" s="519">
        <f t="shared" si="1102"/>
        <v>0</v>
      </c>
      <c r="AW380" s="520">
        <f t="shared" si="1127"/>
        <v>0</v>
      </c>
      <c r="AX380" s="137"/>
      <c r="AY380" s="519">
        <f t="shared" si="1103"/>
        <v>0</v>
      </c>
      <c r="AZ380" s="520">
        <f t="shared" si="1128"/>
        <v>0</v>
      </c>
      <c r="BA380" s="137"/>
      <c r="BB380" s="519">
        <f t="shared" si="1104"/>
        <v>0</v>
      </c>
      <c r="BC380" s="520">
        <f t="shared" si="1129"/>
        <v>0</v>
      </c>
      <c r="BD380" s="137"/>
      <c r="BE380" s="519">
        <f t="shared" si="1105"/>
        <v>0</v>
      </c>
      <c r="BF380" s="520">
        <f t="shared" si="1130"/>
        <v>0</v>
      </c>
      <c r="BG380" s="137"/>
      <c r="BH380" s="519">
        <f t="shared" si="1106"/>
        <v>0</v>
      </c>
      <c r="BI380" s="520">
        <f t="shared" si="1131"/>
        <v>0</v>
      </c>
      <c r="BJ380" s="137"/>
      <c r="BK380" s="519">
        <f t="shared" si="1107"/>
        <v>0</v>
      </c>
      <c r="BL380" s="520">
        <f t="shared" si="1132"/>
        <v>0</v>
      </c>
      <c r="BM380" s="137"/>
      <c r="BN380" s="519">
        <f t="shared" si="1108"/>
        <v>0</v>
      </c>
      <c r="BO380" s="520">
        <f t="shared" si="1133"/>
        <v>0</v>
      </c>
      <c r="BP380" s="490">
        <f t="shared" si="1109"/>
        <v>1</v>
      </c>
      <c r="BQ380" s="534">
        <f t="shared" si="1110"/>
        <v>26.85</v>
      </c>
      <c r="BR380" s="542">
        <f t="shared" si="1111"/>
        <v>0</v>
      </c>
      <c r="BT380" s="5"/>
      <c r="BU380" s="5"/>
      <c r="BV380" s="5"/>
    </row>
    <row r="381" spans="1:74" hidden="1" outlineLevel="2" x14ac:dyDescent="0.25">
      <c r="A381" s="74" t="s">
        <v>1229</v>
      </c>
      <c r="B381" s="32">
        <v>7139</v>
      </c>
      <c r="C381" s="22" t="s">
        <v>954</v>
      </c>
      <c r="D381" s="32" t="s">
        <v>24</v>
      </c>
      <c r="E381" s="12">
        <f>'07_M.ETE_C.'!E34</f>
        <v>2</v>
      </c>
      <c r="F381" s="459">
        <v>0.94</v>
      </c>
      <c r="G381" s="544">
        <f t="shared" si="1112"/>
        <v>1.88</v>
      </c>
      <c r="H381" s="137"/>
      <c r="I381" s="519">
        <f t="shared" si="1089"/>
        <v>0</v>
      </c>
      <c r="J381" s="520">
        <f t="shared" si="1113"/>
        <v>0</v>
      </c>
      <c r="K381" s="137"/>
      <c r="L381" s="519">
        <f t="shared" si="1090"/>
        <v>0</v>
      </c>
      <c r="M381" s="520">
        <f t="shared" si="1114"/>
        <v>0</v>
      </c>
      <c r="N381" s="199"/>
      <c r="O381" s="519">
        <f t="shared" si="1091"/>
        <v>0</v>
      </c>
      <c r="P381" s="520">
        <f t="shared" si="1115"/>
        <v>0</v>
      </c>
      <c r="Q381" s="137"/>
      <c r="R381" s="519">
        <f t="shared" si="1092"/>
        <v>0</v>
      </c>
      <c r="S381" s="520">
        <f t="shared" si="1116"/>
        <v>0</v>
      </c>
      <c r="T381" s="137"/>
      <c r="U381" s="519">
        <f t="shared" si="1093"/>
        <v>0</v>
      </c>
      <c r="V381" s="520">
        <f t="shared" si="1117"/>
        <v>0</v>
      </c>
      <c r="W381" s="137"/>
      <c r="X381" s="519">
        <f t="shared" si="1094"/>
        <v>0</v>
      </c>
      <c r="Y381" s="520">
        <f t="shared" si="1118"/>
        <v>0</v>
      </c>
      <c r="Z381" s="137"/>
      <c r="AA381" s="519">
        <f t="shared" si="1095"/>
        <v>0</v>
      </c>
      <c r="AB381" s="520">
        <f t="shared" si="1119"/>
        <v>0</v>
      </c>
      <c r="AC381" s="137"/>
      <c r="AD381" s="519">
        <f t="shared" si="1096"/>
        <v>0</v>
      </c>
      <c r="AE381" s="520">
        <f t="shared" si="1120"/>
        <v>0</v>
      </c>
      <c r="AF381" s="137"/>
      <c r="AG381" s="519">
        <f t="shared" si="1097"/>
        <v>0</v>
      </c>
      <c r="AH381" s="520">
        <f t="shared" si="1121"/>
        <v>0</v>
      </c>
      <c r="AI381" s="137">
        <f t="shared" si="1122"/>
        <v>2</v>
      </c>
      <c r="AJ381" s="519">
        <f t="shared" si="1098"/>
        <v>1</v>
      </c>
      <c r="AK381" s="520">
        <f t="shared" si="1123"/>
        <v>1.88</v>
      </c>
      <c r="AL381" s="137"/>
      <c r="AM381" s="519">
        <f t="shared" si="1099"/>
        <v>0</v>
      </c>
      <c r="AN381" s="520">
        <f t="shared" si="1124"/>
        <v>0</v>
      </c>
      <c r="AO381" s="137"/>
      <c r="AP381" s="519">
        <f t="shared" si="1100"/>
        <v>0</v>
      </c>
      <c r="AQ381" s="520">
        <f t="shared" si="1125"/>
        <v>0</v>
      </c>
      <c r="AR381" s="137"/>
      <c r="AS381" s="519">
        <f t="shared" si="1101"/>
        <v>0</v>
      </c>
      <c r="AT381" s="520">
        <f t="shared" si="1126"/>
        <v>0</v>
      </c>
      <c r="AU381" s="137"/>
      <c r="AV381" s="519">
        <f t="shared" si="1102"/>
        <v>0</v>
      </c>
      <c r="AW381" s="520">
        <f t="shared" si="1127"/>
        <v>0</v>
      </c>
      <c r="AX381" s="137"/>
      <c r="AY381" s="519">
        <f t="shared" si="1103"/>
        <v>0</v>
      </c>
      <c r="AZ381" s="520">
        <f t="shared" si="1128"/>
        <v>0</v>
      </c>
      <c r="BA381" s="137"/>
      <c r="BB381" s="519">
        <f t="shared" si="1104"/>
        <v>0</v>
      </c>
      <c r="BC381" s="520">
        <f t="shared" si="1129"/>
        <v>0</v>
      </c>
      <c r="BD381" s="137"/>
      <c r="BE381" s="519">
        <f t="shared" si="1105"/>
        <v>0</v>
      </c>
      <c r="BF381" s="520">
        <f t="shared" si="1130"/>
        <v>0</v>
      </c>
      <c r="BG381" s="137"/>
      <c r="BH381" s="519">
        <f t="shared" si="1106"/>
        <v>0</v>
      </c>
      <c r="BI381" s="520">
        <f t="shared" si="1131"/>
        <v>0</v>
      </c>
      <c r="BJ381" s="137"/>
      <c r="BK381" s="519">
        <f t="shared" si="1107"/>
        <v>0</v>
      </c>
      <c r="BL381" s="520">
        <f t="shared" si="1132"/>
        <v>0</v>
      </c>
      <c r="BM381" s="137"/>
      <c r="BN381" s="519">
        <f t="shared" si="1108"/>
        <v>0</v>
      </c>
      <c r="BO381" s="520">
        <f t="shared" si="1133"/>
        <v>0</v>
      </c>
      <c r="BP381" s="490">
        <f t="shared" si="1109"/>
        <v>1</v>
      </c>
      <c r="BQ381" s="534">
        <f t="shared" si="1110"/>
        <v>1.88</v>
      </c>
      <c r="BR381" s="542">
        <f t="shared" si="1111"/>
        <v>0</v>
      </c>
      <c r="BT381" s="5"/>
      <c r="BU381" s="5"/>
      <c r="BV381" s="5"/>
    </row>
    <row r="382" spans="1:74" ht="25.5" hidden="1" outlineLevel="2" x14ac:dyDescent="0.25">
      <c r="A382" s="74" t="s">
        <v>1230</v>
      </c>
      <c r="B382" s="32">
        <v>7104</v>
      </c>
      <c r="C382" s="22" t="s">
        <v>291</v>
      </c>
      <c r="D382" s="32" t="s">
        <v>24</v>
      </c>
      <c r="E382" s="12">
        <f>'07_M.ETE_C.'!E35</f>
        <v>1</v>
      </c>
      <c r="F382" s="459">
        <v>2.5</v>
      </c>
      <c r="G382" s="544">
        <f t="shared" si="1112"/>
        <v>2.5</v>
      </c>
      <c r="H382" s="137"/>
      <c r="I382" s="519">
        <f t="shared" si="1089"/>
        <v>0</v>
      </c>
      <c r="J382" s="520">
        <f t="shared" si="1113"/>
        <v>0</v>
      </c>
      <c r="K382" s="137"/>
      <c r="L382" s="519">
        <f t="shared" si="1090"/>
        <v>0</v>
      </c>
      <c r="M382" s="520">
        <f t="shared" si="1114"/>
        <v>0</v>
      </c>
      <c r="N382" s="199"/>
      <c r="O382" s="519">
        <f t="shared" si="1091"/>
        <v>0</v>
      </c>
      <c r="P382" s="520">
        <f t="shared" si="1115"/>
        <v>0</v>
      </c>
      <c r="Q382" s="137"/>
      <c r="R382" s="519">
        <f t="shared" si="1092"/>
        <v>0</v>
      </c>
      <c r="S382" s="520">
        <f t="shared" si="1116"/>
        <v>0</v>
      </c>
      <c r="T382" s="137"/>
      <c r="U382" s="519">
        <f t="shared" si="1093"/>
        <v>0</v>
      </c>
      <c r="V382" s="520">
        <f t="shared" si="1117"/>
        <v>0</v>
      </c>
      <c r="W382" s="137"/>
      <c r="X382" s="519">
        <f t="shared" si="1094"/>
        <v>0</v>
      </c>
      <c r="Y382" s="520">
        <f t="shared" si="1118"/>
        <v>0</v>
      </c>
      <c r="Z382" s="137"/>
      <c r="AA382" s="519">
        <f t="shared" si="1095"/>
        <v>0</v>
      </c>
      <c r="AB382" s="520">
        <f t="shared" si="1119"/>
        <v>0</v>
      </c>
      <c r="AC382" s="137"/>
      <c r="AD382" s="519">
        <f t="shared" si="1096"/>
        <v>0</v>
      </c>
      <c r="AE382" s="520">
        <f t="shared" si="1120"/>
        <v>0</v>
      </c>
      <c r="AF382" s="137"/>
      <c r="AG382" s="519">
        <f t="shared" si="1097"/>
        <v>0</v>
      </c>
      <c r="AH382" s="520">
        <f t="shared" si="1121"/>
        <v>0</v>
      </c>
      <c r="AI382" s="137">
        <f t="shared" si="1122"/>
        <v>1</v>
      </c>
      <c r="AJ382" s="519">
        <f t="shared" si="1098"/>
        <v>1</v>
      </c>
      <c r="AK382" s="520">
        <f t="shared" si="1123"/>
        <v>2.5</v>
      </c>
      <c r="AL382" s="137"/>
      <c r="AM382" s="519">
        <f t="shared" si="1099"/>
        <v>0</v>
      </c>
      <c r="AN382" s="520">
        <f t="shared" si="1124"/>
        <v>0</v>
      </c>
      <c r="AO382" s="137"/>
      <c r="AP382" s="519">
        <f t="shared" si="1100"/>
        <v>0</v>
      </c>
      <c r="AQ382" s="520">
        <f t="shared" si="1125"/>
        <v>0</v>
      </c>
      <c r="AR382" s="137"/>
      <c r="AS382" s="519">
        <f t="shared" si="1101"/>
        <v>0</v>
      </c>
      <c r="AT382" s="520">
        <f t="shared" si="1126"/>
        <v>0</v>
      </c>
      <c r="AU382" s="137"/>
      <c r="AV382" s="519">
        <f t="shared" si="1102"/>
        <v>0</v>
      </c>
      <c r="AW382" s="520">
        <f t="shared" si="1127"/>
        <v>0</v>
      </c>
      <c r="AX382" s="137"/>
      <c r="AY382" s="519">
        <f t="shared" si="1103"/>
        <v>0</v>
      </c>
      <c r="AZ382" s="520">
        <f t="shared" si="1128"/>
        <v>0</v>
      </c>
      <c r="BA382" s="137"/>
      <c r="BB382" s="519">
        <f t="shared" si="1104"/>
        <v>0</v>
      </c>
      <c r="BC382" s="520">
        <f t="shared" si="1129"/>
        <v>0</v>
      </c>
      <c r="BD382" s="137"/>
      <c r="BE382" s="519">
        <f t="shared" si="1105"/>
        <v>0</v>
      </c>
      <c r="BF382" s="520">
        <f t="shared" si="1130"/>
        <v>0</v>
      </c>
      <c r="BG382" s="137"/>
      <c r="BH382" s="519">
        <f t="shared" si="1106"/>
        <v>0</v>
      </c>
      <c r="BI382" s="520">
        <f t="shared" si="1131"/>
        <v>0</v>
      </c>
      <c r="BJ382" s="137"/>
      <c r="BK382" s="519">
        <f t="shared" si="1107"/>
        <v>0</v>
      </c>
      <c r="BL382" s="520">
        <f t="shared" si="1132"/>
        <v>0</v>
      </c>
      <c r="BM382" s="137"/>
      <c r="BN382" s="519">
        <f t="shared" si="1108"/>
        <v>0</v>
      </c>
      <c r="BO382" s="520">
        <f t="shared" si="1133"/>
        <v>0</v>
      </c>
      <c r="BP382" s="490">
        <f t="shared" si="1109"/>
        <v>1</v>
      </c>
      <c r="BQ382" s="534">
        <f t="shared" si="1110"/>
        <v>2.5</v>
      </c>
      <c r="BR382" s="542">
        <f t="shared" si="1111"/>
        <v>0</v>
      </c>
      <c r="BT382" s="5"/>
      <c r="BU382" s="5"/>
      <c r="BV382" s="5"/>
    </row>
    <row r="383" spans="1:74" hidden="1" outlineLevel="2" x14ac:dyDescent="0.25">
      <c r="A383" s="74" t="s">
        <v>1231</v>
      </c>
      <c r="B383" s="32">
        <v>3883</v>
      </c>
      <c r="C383" s="22" t="s">
        <v>205</v>
      </c>
      <c r="D383" s="32" t="s">
        <v>24</v>
      </c>
      <c r="E383" s="12">
        <f>'07_M.ETE_C.'!E36</f>
        <v>1</v>
      </c>
      <c r="F383" s="459">
        <v>0.75</v>
      </c>
      <c r="G383" s="544">
        <f t="shared" si="1112"/>
        <v>0.75</v>
      </c>
      <c r="H383" s="137"/>
      <c r="I383" s="519">
        <f t="shared" si="1089"/>
        <v>0</v>
      </c>
      <c r="J383" s="520">
        <f t="shared" si="1113"/>
        <v>0</v>
      </c>
      <c r="K383" s="137"/>
      <c r="L383" s="519">
        <f t="shared" si="1090"/>
        <v>0</v>
      </c>
      <c r="M383" s="520">
        <f t="shared" si="1114"/>
        <v>0</v>
      </c>
      <c r="N383" s="199"/>
      <c r="O383" s="519">
        <f t="shared" si="1091"/>
        <v>0</v>
      </c>
      <c r="P383" s="520">
        <f t="shared" si="1115"/>
        <v>0</v>
      </c>
      <c r="Q383" s="137"/>
      <c r="R383" s="519">
        <f t="shared" si="1092"/>
        <v>0</v>
      </c>
      <c r="S383" s="520">
        <f t="shared" si="1116"/>
        <v>0</v>
      </c>
      <c r="T383" s="137"/>
      <c r="U383" s="519">
        <f t="shared" si="1093"/>
        <v>0</v>
      </c>
      <c r="V383" s="520">
        <f t="shared" si="1117"/>
        <v>0</v>
      </c>
      <c r="W383" s="137"/>
      <c r="X383" s="519">
        <f t="shared" si="1094"/>
        <v>0</v>
      </c>
      <c r="Y383" s="520">
        <f t="shared" si="1118"/>
        <v>0</v>
      </c>
      <c r="Z383" s="137"/>
      <c r="AA383" s="519">
        <f t="shared" si="1095"/>
        <v>0</v>
      </c>
      <c r="AB383" s="520">
        <f t="shared" si="1119"/>
        <v>0</v>
      </c>
      <c r="AC383" s="137"/>
      <c r="AD383" s="519">
        <f t="shared" si="1096"/>
        <v>0</v>
      </c>
      <c r="AE383" s="520">
        <f t="shared" si="1120"/>
        <v>0</v>
      </c>
      <c r="AF383" s="137"/>
      <c r="AG383" s="519">
        <f t="shared" si="1097"/>
        <v>0</v>
      </c>
      <c r="AH383" s="520">
        <f t="shared" si="1121"/>
        <v>0</v>
      </c>
      <c r="AI383" s="137">
        <f t="shared" si="1122"/>
        <v>1</v>
      </c>
      <c r="AJ383" s="519">
        <f t="shared" si="1098"/>
        <v>1</v>
      </c>
      <c r="AK383" s="520">
        <f t="shared" si="1123"/>
        <v>0.75</v>
      </c>
      <c r="AL383" s="137"/>
      <c r="AM383" s="519">
        <f t="shared" si="1099"/>
        <v>0</v>
      </c>
      <c r="AN383" s="520">
        <f t="shared" si="1124"/>
        <v>0</v>
      </c>
      <c r="AO383" s="137"/>
      <c r="AP383" s="519">
        <f t="shared" si="1100"/>
        <v>0</v>
      </c>
      <c r="AQ383" s="520">
        <f t="shared" si="1125"/>
        <v>0</v>
      </c>
      <c r="AR383" s="137"/>
      <c r="AS383" s="519">
        <f t="shared" si="1101"/>
        <v>0</v>
      </c>
      <c r="AT383" s="520">
        <f t="shared" si="1126"/>
        <v>0</v>
      </c>
      <c r="AU383" s="137"/>
      <c r="AV383" s="519">
        <f t="shared" si="1102"/>
        <v>0</v>
      </c>
      <c r="AW383" s="520">
        <f t="shared" si="1127"/>
        <v>0</v>
      </c>
      <c r="AX383" s="137"/>
      <c r="AY383" s="519">
        <f t="shared" si="1103"/>
        <v>0</v>
      </c>
      <c r="AZ383" s="520">
        <f t="shared" si="1128"/>
        <v>0</v>
      </c>
      <c r="BA383" s="137"/>
      <c r="BB383" s="519">
        <f t="shared" si="1104"/>
        <v>0</v>
      </c>
      <c r="BC383" s="520">
        <f t="shared" si="1129"/>
        <v>0</v>
      </c>
      <c r="BD383" s="137"/>
      <c r="BE383" s="519">
        <f t="shared" si="1105"/>
        <v>0</v>
      </c>
      <c r="BF383" s="520">
        <f t="shared" si="1130"/>
        <v>0</v>
      </c>
      <c r="BG383" s="137"/>
      <c r="BH383" s="519">
        <f t="shared" si="1106"/>
        <v>0</v>
      </c>
      <c r="BI383" s="520">
        <f t="shared" si="1131"/>
        <v>0</v>
      </c>
      <c r="BJ383" s="137"/>
      <c r="BK383" s="519">
        <f t="shared" si="1107"/>
        <v>0</v>
      </c>
      <c r="BL383" s="520">
        <f t="shared" si="1132"/>
        <v>0</v>
      </c>
      <c r="BM383" s="137"/>
      <c r="BN383" s="519">
        <f t="shared" si="1108"/>
        <v>0</v>
      </c>
      <c r="BO383" s="520">
        <f t="shared" si="1133"/>
        <v>0</v>
      </c>
      <c r="BP383" s="490">
        <f t="shared" si="1109"/>
        <v>1</v>
      </c>
      <c r="BQ383" s="534">
        <f t="shared" si="1110"/>
        <v>0.75</v>
      </c>
      <c r="BR383" s="542">
        <f t="shared" si="1111"/>
        <v>0</v>
      </c>
      <c r="BT383" s="5"/>
      <c r="BU383" s="5"/>
      <c r="BV383" s="5"/>
    </row>
    <row r="384" spans="1:74" hidden="1" outlineLevel="2" x14ac:dyDescent="0.25">
      <c r="A384" s="74" t="s">
        <v>1232</v>
      </c>
      <c r="B384" s="32">
        <v>6005</v>
      </c>
      <c r="C384" s="22" t="s">
        <v>204</v>
      </c>
      <c r="D384" s="32" t="s">
        <v>24</v>
      </c>
      <c r="E384" s="12">
        <f>'07_M.ETE_C.'!E37</f>
        <v>2</v>
      </c>
      <c r="F384" s="459">
        <v>60.49</v>
      </c>
      <c r="G384" s="544">
        <f t="shared" si="1112"/>
        <v>120.98</v>
      </c>
      <c r="H384" s="12"/>
      <c r="I384" s="519">
        <f t="shared" si="1089"/>
        <v>0</v>
      </c>
      <c r="J384" s="520">
        <f t="shared" si="1113"/>
        <v>0</v>
      </c>
      <c r="K384" s="12"/>
      <c r="L384" s="519">
        <f t="shared" si="1090"/>
        <v>0</v>
      </c>
      <c r="M384" s="520">
        <f t="shared" si="1114"/>
        <v>0</v>
      </c>
      <c r="N384" s="12"/>
      <c r="O384" s="519">
        <f t="shared" si="1091"/>
        <v>0</v>
      </c>
      <c r="P384" s="520">
        <f t="shared" si="1115"/>
        <v>0</v>
      </c>
      <c r="Q384" s="12"/>
      <c r="R384" s="519">
        <f t="shared" si="1092"/>
        <v>0</v>
      </c>
      <c r="S384" s="520">
        <f t="shared" si="1116"/>
        <v>0</v>
      </c>
      <c r="T384" s="12"/>
      <c r="U384" s="519">
        <f t="shared" si="1093"/>
        <v>0</v>
      </c>
      <c r="V384" s="520">
        <f t="shared" si="1117"/>
        <v>0</v>
      </c>
      <c r="W384" s="12"/>
      <c r="X384" s="519">
        <f t="shared" si="1094"/>
        <v>0</v>
      </c>
      <c r="Y384" s="520">
        <f t="shared" si="1118"/>
        <v>0</v>
      </c>
      <c r="Z384" s="12"/>
      <c r="AA384" s="519">
        <f t="shared" si="1095"/>
        <v>0</v>
      </c>
      <c r="AB384" s="520">
        <f t="shared" si="1119"/>
        <v>0</v>
      </c>
      <c r="AC384" s="12"/>
      <c r="AD384" s="519">
        <f t="shared" si="1096"/>
        <v>0</v>
      </c>
      <c r="AE384" s="520">
        <f t="shared" si="1120"/>
        <v>0</v>
      </c>
      <c r="AF384" s="12"/>
      <c r="AG384" s="519">
        <f t="shared" si="1097"/>
        <v>0</v>
      </c>
      <c r="AH384" s="520">
        <f t="shared" si="1121"/>
        <v>0</v>
      </c>
      <c r="AI384" s="12">
        <f t="shared" si="1122"/>
        <v>2</v>
      </c>
      <c r="AJ384" s="519">
        <f t="shared" si="1098"/>
        <v>1</v>
      </c>
      <c r="AK384" s="520">
        <f t="shared" si="1123"/>
        <v>120.98</v>
      </c>
      <c r="AL384" s="12"/>
      <c r="AM384" s="519">
        <f t="shared" si="1099"/>
        <v>0</v>
      </c>
      <c r="AN384" s="520">
        <f t="shared" si="1124"/>
        <v>0</v>
      </c>
      <c r="AO384" s="12"/>
      <c r="AP384" s="519">
        <f t="shared" si="1100"/>
        <v>0</v>
      </c>
      <c r="AQ384" s="520">
        <f t="shared" si="1125"/>
        <v>0</v>
      </c>
      <c r="AR384" s="12"/>
      <c r="AS384" s="519">
        <f t="shared" si="1101"/>
        <v>0</v>
      </c>
      <c r="AT384" s="520">
        <f t="shared" si="1126"/>
        <v>0</v>
      </c>
      <c r="AU384" s="12"/>
      <c r="AV384" s="519">
        <f t="shared" si="1102"/>
        <v>0</v>
      </c>
      <c r="AW384" s="520">
        <f t="shared" si="1127"/>
        <v>0</v>
      </c>
      <c r="AX384" s="12"/>
      <c r="AY384" s="519">
        <f t="shared" si="1103"/>
        <v>0</v>
      </c>
      <c r="AZ384" s="520">
        <f t="shared" si="1128"/>
        <v>0</v>
      </c>
      <c r="BA384" s="12"/>
      <c r="BB384" s="519">
        <f t="shared" si="1104"/>
        <v>0</v>
      </c>
      <c r="BC384" s="520">
        <f t="shared" si="1129"/>
        <v>0</v>
      </c>
      <c r="BD384" s="12"/>
      <c r="BE384" s="519">
        <f t="shared" si="1105"/>
        <v>0</v>
      </c>
      <c r="BF384" s="520">
        <f t="shared" si="1130"/>
        <v>0</v>
      </c>
      <c r="BG384" s="12"/>
      <c r="BH384" s="519">
        <f t="shared" si="1106"/>
        <v>0</v>
      </c>
      <c r="BI384" s="520">
        <f t="shared" si="1131"/>
        <v>0</v>
      </c>
      <c r="BJ384" s="12"/>
      <c r="BK384" s="519">
        <f t="shared" si="1107"/>
        <v>0</v>
      </c>
      <c r="BL384" s="520">
        <f t="shared" si="1132"/>
        <v>0</v>
      </c>
      <c r="BM384" s="12"/>
      <c r="BN384" s="519">
        <f t="shared" si="1108"/>
        <v>0</v>
      </c>
      <c r="BO384" s="520">
        <f t="shared" si="1133"/>
        <v>0</v>
      </c>
      <c r="BP384" s="490">
        <f t="shared" si="1109"/>
        <v>1</v>
      </c>
      <c r="BQ384" s="534">
        <f t="shared" si="1110"/>
        <v>120.98</v>
      </c>
      <c r="BR384" s="542">
        <f t="shared" si="1111"/>
        <v>0</v>
      </c>
      <c r="BT384" s="5"/>
      <c r="BU384" s="5"/>
      <c r="BV384" s="5"/>
    </row>
    <row r="385" spans="1:74" hidden="1" outlineLevel="2" x14ac:dyDescent="0.25">
      <c r="A385" s="74" t="s">
        <v>1233</v>
      </c>
      <c r="B385" s="32">
        <v>6013</v>
      </c>
      <c r="C385" s="22" t="s">
        <v>955</v>
      </c>
      <c r="D385" s="32" t="s">
        <v>24</v>
      </c>
      <c r="E385" s="12">
        <f>'07_M.ETE_C.'!E38</f>
        <v>1</v>
      </c>
      <c r="F385" s="459">
        <v>72.36</v>
      </c>
      <c r="G385" s="544">
        <f t="shared" si="1112"/>
        <v>72.36</v>
      </c>
      <c r="H385" s="137"/>
      <c r="I385" s="519">
        <f t="shared" si="1089"/>
        <v>0</v>
      </c>
      <c r="J385" s="520">
        <f t="shared" si="1113"/>
        <v>0</v>
      </c>
      <c r="K385" s="137"/>
      <c r="L385" s="519">
        <f t="shared" si="1090"/>
        <v>0</v>
      </c>
      <c r="M385" s="520">
        <f t="shared" si="1114"/>
        <v>0</v>
      </c>
      <c r="N385" s="199"/>
      <c r="O385" s="519">
        <f t="shared" si="1091"/>
        <v>0</v>
      </c>
      <c r="P385" s="520">
        <f t="shared" si="1115"/>
        <v>0</v>
      </c>
      <c r="Q385" s="137"/>
      <c r="R385" s="519">
        <f t="shared" si="1092"/>
        <v>0</v>
      </c>
      <c r="S385" s="520">
        <f t="shared" si="1116"/>
        <v>0</v>
      </c>
      <c r="T385" s="137"/>
      <c r="U385" s="519">
        <f t="shared" si="1093"/>
        <v>0</v>
      </c>
      <c r="V385" s="520">
        <f t="shared" si="1117"/>
        <v>0</v>
      </c>
      <c r="W385" s="137"/>
      <c r="X385" s="519">
        <f t="shared" si="1094"/>
        <v>0</v>
      </c>
      <c r="Y385" s="520">
        <f t="shared" si="1118"/>
        <v>0</v>
      </c>
      <c r="Z385" s="137"/>
      <c r="AA385" s="519">
        <f t="shared" si="1095"/>
        <v>0</v>
      </c>
      <c r="AB385" s="520">
        <f t="shared" si="1119"/>
        <v>0</v>
      </c>
      <c r="AC385" s="137"/>
      <c r="AD385" s="519">
        <f t="shared" si="1096"/>
        <v>0</v>
      </c>
      <c r="AE385" s="520">
        <f t="shared" si="1120"/>
        <v>0</v>
      </c>
      <c r="AF385" s="137"/>
      <c r="AG385" s="519">
        <f t="shared" si="1097"/>
        <v>0</v>
      </c>
      <c r="AH385" s="520">
        <f t="shared" si="1121"/>
        <v>0</v>
      </c>
      <c r="AI385" s="137">
        <f t="shared" si="1122"/>
        <v>1</v>
      </c>
      <c r="AJ385" s="519">
        <f t="shared" si="1098"/>
        <v>1</v>
      </c>
      <c r="AK385" s="520">
        <f t="shared" si="1123"/>
        <v>72.36</v>
      </c>
      <c r="AL385" s="137"/>
      <c r="AM385" s="519">
        <f t="shared" si="1099"/>
        <v>0</v>
      </c>
      <c r="AN385" s="520">
        <f t="shared" si="1124"/>
        <v>0</v>
      </c>
      <c r="AO385" s="137"/>
      <c r="AP385" s="519">
        <f t="shared" si="1100"/>
        <v>0</v>
      </c>
      <c r="AQ385" s="520">
        <f t="shared" si="1125"/>
        <v>0</v>
      </c>
      <c r="AR385" s="137"/>
      <c r="AS385" s="519">
        <f t="shared" si="1101"/>
        <v>0</v>
      </c>
      <c r="AT385" s="520">
        <f t="shared" si="1126"/>
        <v>0</v>
      </c>
      <c r="AU385" s="137"/>
      <c r="AV385" s="519">
        <f t="shared" si="1102"/>
        <v>0</v>
      </c>
      <c r="AW385" s="520">
        <f t="shared" si="1127"/>
        <v>0</v>
      </c>
      <c r="AX385" s="137"/>
      <c r="AY385" s="519">
        <f t="shared" si="1103"/>
        <v>0</v>
      </c>
      <c r="AZ385" s="520">
        <f t="shared" si="1128"/>
        <v>0</v>
      </c>
      <c r="BA385" s="137"/>
      <c r="BB385" s="519">
        <f t="shared" si="1104"/>
        <v>0</v>
      </c>
      <c r="BC385" s="520">
        <f t="shared" si="1129"/>
        <v>0</v>
      </c>
      <c r="BD385" s="137"/>
      <c r="BE385" s="519">
        <f t="shared" si="1105"/>
        <v>0</v>
      </c>
      <c r="BF385" s="520">
        <f t="shared" si="1130"/>
        <v>0</v>
      </c>
      <c r="BG385" s="137"/>
      <c r="BH385" s="519">
        <f t="shared" si="1106"/>
        <v>0</v>
      </c>
      <c r="BI385" s="520">
        <f t="shared" si="1131"/>
        <v>0</v>
      </c>
      <c r="BJ385" s="137"/>
      <c r="BK385" s="519">
        <f t="shared" si="1107"/>
        <v>0</v>
      </c>
      <c r="BL385" s="520">
        <f t="shared" si="1132"/>
        <v>0</v>
      </c>
      <c r="BM385" s="137"/>
      <c r="BN385" s="519">
        <f t="shared" si="1108"/>
        <v>0</v>
      </c>
      <c r="BO385" s="520">
        <f t="shared" si="1133"/>
        <v>0</v>
      </c>
      <c r="BP385" s="490">
        <f t="shared" si="1109"/>
        <v>1</v>
      </c>
      <c r="BQ385" s="534">
        <f t="shared" si="1110"/>
        <v>72.36</v>
      </c>
      <c r="BR385" s="542">
        <f t="shared" si="1111"/>
        <v>0</v>
      </c>
      <c r="BT385" s="5"/>
      <c r="BU385" s="5"/>
      <c r="BV385" s="5"/>
    </row>
    <row r="386" spans="1:74" hidden="1" outlineLevel="2" x14ac:dyDescent="0.25">
      <c r="A386" s="74" t="s">
        <v>1234</v>
      </c>
      <c r="B386" s="32">
        <v>6021</v>
      </c>
      <c r="C386" s="22" t="s">
        <v>956</v>
      </c>
      <c r="D386" s="32" t="s">
        <v>24</v>
      </c>
      <c r="E386" s="12">
        <f>'07_M.ETE_C.'!E39</f>
        <v>1</v>
      </c>
      <c r="F386" s="459">
        <v>54.65</v>
      </c>
      <c r="G386" s="544">
        <f t="shared" si="1112"/>
        <v>54.65</v>
      </c>
      <c r="H386" s="137"/>
      <c r="I386" s="519">
        <f t="shared" si="1089"/>
        <v>0</v>
      </c>
      <c r="J386" s="520">
        <f t="shared" si="1113"/>
        <v>0</v>
      </c>
      <c r="K386" s="137"/>
      <c r="L386" s="519">
        <f t="shared" si="1090"/>
        <v>0</v>
      </c>
      <c r="M386" s="520">
        <f t="shared" si="1114"/>
        <v>0</v>
      </c>
      <c r="N386" s="199"/>
      <c r="O386" s="519">
        <f t="shared" si="1091"/>
        <v>0</v>
      </c>
      <c r="P386" s="520">
        <f t="shared" si="1115"/>
        <v>0</v>
      </c>
      <c r="Q386" s="137"/>
      <c r="R386" s="519">
        <f t="shared" si="1092"/>
        <v>0</v>
      </c>
      <c r="S386" s="520">
        <f t="shared" si="1116"/>
        <v>0</v>
      </c>
      <c r="T386" s="137"/>
      <c r="U386" s="519">
        <f t="shared" si="1093"/>
        <v>0</v>
      </c>
      <c r="V386" s="520">
        <f t="shared" si="1117"/>
        <v>0</v>
      </c>
      <c r="W386" s="137"/>
      <c r="X386" s="519">
        <f t="shared" si="1094"/>
        <v>0</v>
      </c>
      <c r="Y386" s="520">
        <f t="shared" si="1118"/>
        <v>0</v>
      </c>
      <c r="Z386" s="137"/>
      <c r="AA386" s="519">
        <f t="shared" si="1095"/>
        <v>0</v>
      </c>
      <c r="AB386" s="520">
        <f t="shared" si="1119"/>
        <v>0</v>
      </c>
      <c r="AC386" s="137"/>
      <c r="AD386" s="519">
        <f t="shared" si="1096"/>
        <v>0</v>
      </c>
      <c r="AE386" s="520">
        <f t="shared" si="1120"/>
        <v>0</v>
      </c>
      <c r="AF386" s="137"/>
      <c r="AG386" s="519">
        <f t="shared" si="1097"/>
        <v>0</v>
      </c>
      <c r="AH386" s="520">
        <f t="shared" si="1121"/>
        <v>0</v>
      </c>
      <c r="AI386" s="137">
        <f t="shared" si="1122"/>
        <v>1</v>
      </c>
      <c r="AJ386" s="519">
        <f t="shared" si="1098"/>
        <v>1</v>
      </c>
      <c r="AK386" s="520">
        <f t="shared" si="1123"/>
        <v>54.65</v>
      </c>
      <c r="AL386" s="137"/>
      <c r="AM386" s="519">
        <f t="shared" si="1099"/>
        <v>0</v>
      </c>
      <c r="AN386" s="520">
        <f t="shared" si="1124"/>
        <v>0</v>
      </c>
      <c r="AO386" s="137"/>
      <c r="AP386" s="519">
        <f t="shared" si="1100"/>
        <v>0</v>
      </c>
      <c r="AQ386" s="520">
        <f t="shared" si="1125"/>
        <v>0</v>
      </c>
      <c r="AR386" s="137"/>
      <c r="AS386" s="519">
        <f t="shared" si="1101"/>
        <v>0</v>
      </c>
      <c r="AT386" s="520">
        <f t="shared" si="1126"/>
        <v>0</v>
      </c>
      <c r="AU386" s="137"/>
      <c r="AV386" s="519">
        <f t="shared" si="1102"/>
        <v>0</v>
      </c>
      <c r="AW386" s="520">
        <f t="shared" si="1127"/>
        <v>0</v>
      </c>
      <c r="AX386" s="137"/>
      <c r="AY386" s="519">
        <f t="shared" si="1103"/>
        <v>0</v>
      </c>
      <c r="AZ386" s="520">
        <f t="shared" si="1128"/>
        <v>0</v>
      </c>
      <c r="BA386" s="137"/>
      <c r="BB386" s="519">
        <f t="shared" si="1104"/>
        <v>0</v>
      </c>
      <c r="BC386" s="520">
        <f t="shared" si="1129"/>
        <v>0</v>
      </c>
      <c r="BD386" s="137"/>
      <c r="BE386" s="519">
        <f t="shared" si="1105"/>
        <v>0</v>
      </c>
      <c r="BF386" s="520">
        <f t="shared" si="1130"/>
        <v>0</v>
      </c>
      <c r="BG386" s="137"/>
      <c r="BH386" s="519">
        <f t="shared" si="1106"/>
        <v>0</v>
      </c>
      <c r="BI386" s="520">
        <f t="shared" si="1131"/>
        <v>0</v>
      </c>
      <c r="BJ386" s="137"/>
      <c r="BK386" s="519">
        <f t="shared" si="1107"/>
        <v>0</v>
      </c>
      <c r="BL386" s="520">
        <f t="shared" si="1132"/>
        <v>0</v>
      </c>
      <c r="BM386" s="137"/>
      <c r="BN386" s="519">
        <f t="shared" si="1108"/>
        <v>0</v>
      </c>
      <c r="BO386" s="520">
        <f t="shared" si="1133"/>
        <v>0</v>
      </c>
      <c r="BP386" s="490">
        <f t="shared" si="1109"/>
        <v>1</v>
      </c>
      <c r="BQ386" s="534">
        <f t="shared" si="1110"/>
        <v>54.65</v>
      </c>
      <c r="BR386" s="542">
        <f t="shared" si="1111"/>
        <v>0</v>
      </c>
      <c r="BT386" s="5"/>
      <c r="BU386" s="5"/>
      <c r="BV386" s="5"/>
    </row>
    <row r="387" spans="1:74" hidden="1" outlineLevel="2" x14ac:dyDescent="0.25">
      <c r="A387" s="74" t="s">
        <v>1235</v>
      </c>
      <c r="B387" s="32">
        <v>6024</v>
      </c>
      <c r="C387" s="22" t="s">
        <v>957</v>
      </c>
      <c r="D387" s="32" t="s">
        <v>24</v>
      </c>
      <c r="E387" s="12">
        <f>'07_M.ETE_C.'!E40</f>
        <v>1</v>
      </c>
      <c r="F387" s="459">
        <v>59.76</v>
      </c>
      <c r="G387" s="544">
        <f t="shared" si="1112"/>
        <v>59.76</v>
      </c>
      <c r="H387" s="137"/>
      <c r="I387" s="519">
        <f t="shared" si="1089"/>
        <v>0</v>
      </c>
      <c r="J387" s="520">
        <f t="shared" si="1113"/>
        <v>0</v>
      </c>
      <c r="K387" s="137"/>
      <c r="L387" s="519">
        <f t="shared" si="1090"/>
        <v>0</v>
      </c>
      <c r="M387" s="520">
        <f t="shared" si="1114"/>
        <v>0</v>
      </c>
      <c r="N387" s="199"/>
      <c r="O387" s="519">
        <f t="shared" si="1091"/>
        <v>0</v>
      </c>
      <c r="P387" s="520">
        <f t="shared" si="1115"/>
        <v>0</v>
      </c>
      <c r="Q387" s="137"/>
      <c r="R387" s="519">
        <f t="shared" si="1092"/>
        <v>0</v>
      </c>
      <c r="S387" s="520">
        <f t="shared" si="1116"/>
        <v>0</v>
      </c>
      <c r="T387" s="137"/>
      <c r="U387" s="519">
        <f t="shared" si="1093"/>
        <v>0</v>
      </c>
      <c r="V387" s="520">
        <f t="shared" si="1117"/>
        <v>0</v>
      </c>
      <c r="W387" s="137"/>
      <c r="X387" s="519">
        <f t="shared" si="1094"/>
        <v>0</v>
      </c>
      <c r="Y387" s="520">
        <f t="shared" si="1118"/>
        <v>0</v>
      </c>
      <c r="Z387" s="137"/>
      <c r="AA387" s="519">
        <f t="shared" si="1095"/>
        <v>0</v>
      </c>
      <c r="AB387" s="520">
        <f t="shared" si="1119"/>
        <v>0</v>
      </c>
      <c r="AC387" s="137"/>
      <c r="AD387" s="519">
        <f t="shared" si="1096"/>
        <v>0</v>
      </c>
      <c r="AE387" s="520">
        <f t="shared" si="1120"/>
        <v>0</v>
      </c>
      <c r="AF387" s="137"/>
      <c r="AG387" s="519">
        <f t="shared" si="1097"/>
        <v>0</v>
      </c>
      <c r="AH387" s="520">
        <f t="shared" si="1121"/>
        <v>0</v>
      </c>
      <c r="AI387" s="137">
        <f t="shared" si="1122"/>
        <v>1</v>
      </c>
      <c r="AJ387" s="519">
        <f t="shared" si="1098"/>
        <v>1</v>
      </c>
      <c r="AK387" s="520">
        <f t="shared" si="1123"/>
        <v>59.76</v>
      </c>
      <c r="AL387" s="137"/>
      <c r="AM387" s="519">
        <f t="shared" si="1099"/>
        <v>0</v>
      </c>
      <c r="AN387" s="520">
        <f t="shared" si="1124"/>
        <v>0</v>
      </c>
      <c r="AO387" s="137"/>
      <c r="AP387" s="519">
        <f t="shared" si="1100"/>
        <v>0</v>
      </c>
      <c r="AQ387" s="520">
        <f t="shared" si="1125"/>
        <v>0</v>
      </c>
      <c r="AR387" s="137"/>
      <c r="AS387" s="519">
        <f t="shared" si="1101"/>
        <v>0</v>
      </c>
      <c r="AT387" s="520">
        <f t="shared" si="1126"/>
        <v>0</v>
      </c>
      <c r="AU387" s="137"/>
      <c r="AV387" s="519">
        <f t="shared" si="1102"/>
        <v>0</v>
      </c>
      <c r="AW387" s="520">
        <f t="shared" si="1127"/>
        <v>0</v>
      </c>
      <c r="AX387" s="137"/>
      <c r="AY387" s="519">
        <f t="shared" si="1103"/>
        <v>0</v>
      </c>
      <c r="AZ387" s="520">
        <f t="shared" si="1128"/>
        <v>0</v>
      </c>
      <c r="BA387" s="137"/>
      <c r="BB387" s="519">
        <f t="shared" si="1104"/>
        <v>0</v>
      </c>
      <c r="BC387" s="520">
        <f t="shared" si="1129"/>
        <v>0</v>
      </c>
      <c r="BD387" s="137"/>
      <c r="BE387" s="519">
        <f t="shared" si="1105"/>
        <v>0</v>
      </c>
      <c r="BF387" s="520">
        <f t="shared" si="1130"/>
        <v>0</v>
      </c>
      <c r="BG387" s="137"/>
      <c r="BH387" s="519">
        <f t="shared" si="1106"/>
        <v>0</v>
      </c>
      <c r="BI387" s="520">
        <f t="shared" si="1131"/>
        <v>0</v>
      </c>
      <c r="BJ387" s="137"/>
      <c r="BK387" s="519">
        <f t="shared" si="1107"/>
        <v>0</v>
      </c>
      <c r="BL387" s="520">
        <f t="shared" si="1132"/>
        <v>0</v>
      </c>
      <c r="BM387" s="137"/>
      <c r="BN387" s="519">
        <f t="shared" si="1108"/>
        <v>0</v>
      </c>
      <c r="BO387" s="520">
        <f t="shared" si="1133"/>
        <v>0</v>
      </c>
      <c r="BP387" s="490">
        <f t="shared" si="1109"/>
        <v>1</v>
      </c>
      <c r="BQ387" s="534">
        <f t="shared" si="1110"/>
        <v>59.76</v>
      </c>
      <c r="BR387" s="542">
        <f t="shared" si="1111"/>
        <v>0</v>
      </c>
      <c r="BT387" s="5"/>
      <c r="BU387" s="5"/>
      <c r="BV387" s="5"/>
    </row>
    <row r="388" spans="1:74" hidden="1" outlineLevel="2" x14ac:dyDescent="0.25">
      <c r="A388" s="74" t="s">
        <v>1236</v>
      </c>
      <c r="B388" s="32">
        <v>11763</v>
      </c>
      <c r="C388" s="22" t="s">
        <v>322</v>
      </c>
      <c r="D388" s="32" t="s">
        <v>24</v>
      </c>
      <c r="E388" s="12">
        <f>'07_M.ETE_C.'!E41</f>
        <v>2</v>
      </c>
      <c r="F388" s="459">
        <v>99.46</v>
      </c>
      <c r="G388" s="544">
        <f t="shared" si="1112"/>
        <v>198.92</v>
      </c>
      <c r="H388" s="137"/>
      <c r="I388" s="519">
        <f t="shared" si="1089"/>
        <v>0</v>
      </c>
      <c r="J388" s="520">
        <f t="shared" si="1113"/>
        <v>0</v>
      </c>
      <c r="K388" s="137"/>
      <c r="L388" s="519">
        <f t="shared" si="1090"/>
        <v>0</v>
      </c>
      <c r="M388" s="520">
        <f t="shared" si="1114"/>
        <v>0</v>
      </c>
      <c r="N388" s="199"/>
      <c r="O388" s="519">
        <f t="shared" si="1091"/>
        <v>0</v>
      </c>
      <c r="P388" s="520">
        <f t="shared" si="1115"/>
        <v>0</v>
      </c>
      <c r="Q388" s="137"/>
      <c r="R388" s="519">
        <f t="shared" si="1092"/>
        <v>0</v>
      </c>
      <c r="S388" s="520">
        <f t="shared" si="1116"/>
        <v>0</v>
      </c>
      <c r="T388" s="137"/>
      <c r="U388" s="519">
        <f t="shared" si="1093"/>
        <v>0</v>
      </c>
      <c r="V388" s="520">
        <f t="shared" si="1117"/>
        <v>0</v>
      </c>
      <c r="W388" s="137"/>
      <c r="X388" s="519">
        <f t="shared" si="1094"/>
        <v>0</v>
      </c>
      <c r="Y388" s="520">
        <f t="shared" si="1118"/>
        <v>0</v>
      </c>
      <c r="Z388" s="137"/>
      <c r="AA388" s="519">
        <f t="shared" si="1095"/>
        <v>0</v>
      </c>
      <c r="AB388" s="520">
        <f t="shared" si="1119"/>
        <v>0</v>
      </c>
      <c r="AC388" s="137"/>
      <c r="AD388" s="519">
        <f t="shared" si="1096"/>
        <v>0</v>
      </c>
      <c r="AE388" s="520">
        <f t="shared" si="1120"/>
        <v>0</v>
      </c>
      <c r="AF388" s="137"/>
      <c r="AG388" s="519">
        <f t="shared" si="1097"/>
        <v>0</v>
      </c>
      <c r="AH388" s="520">
        <f t="shared" si="1121"/>
        <v>0</v>
      </c>
      <c r="AI388" s="137">
        <f t="shared" si="1122"/>
        <v>2</v>
      </c>
      <c r="AJ388" s="519">
        <f t="shared" si="1098"/>
        <v>1</v>
      </c>
      <c r="AK388" s="520">
        <f t="shared" si="1123"/>
        <v>198.92</v>
      </c>
      <c r="AL388" s="137"/>
      <c r="AM388" s="519">
        <f t="shared" si="1099"/>
        <v>0</v>
      </c>
      <c r="AN388" s="520">
        <f t="shared" si="1124"/>
        <v>0</v>
      </c>
      <c r="AO388" s="137"/>
      <c r="AP388" s="519">
        <f t="shared" si="1100"/>
        <v>0</v>
      </c>
      <c r="AQ388" s="520">
        <f t="shared" si="1125"/>
        <v>0</v>
      </c>
      <c r="AR388" s="137"/>
      <c r="AS388" s="519">
        <f t="shared" si="1101"/>
        <v>0</v>
      </c>
      <c r="AT388" s="520">
        <f t="shared" si="1126"/>
        <v>0</v>
      </c>
      <c r="AU388" s="137"/>
      <c r="AV388" s="519">
        <f t="shared" si="1102"/>
        <v>0</v>
      </c>
      <c r="AW388" s="520">
        <f t="shared" si="1127"/>
        <v>0</v>
      </c>
      <c r="AX388" s="137"/>
      <c r="AY388" s="519">
        <f t="shared" si="1103"/>
        <v>0</v>
      </c>
      <c r="AZ388" s="520">
        <f t="shared" si="1128"/>
        <v>0</v>
      </c>
      <c r="BA388" s="137"/>
      <c r="BB388" s="519">
        <f t="shared" si="1104"/>
        <v>0</v>
      </c>
      <c r="BC388" s="520">
        <f t="shared" si="1129"/>
        <v>0</v>
      </c>
      <c r="BD388" s="137"/>
      <c r="BE388" s="519">
        <f t="shared" si="1105"/>
        <v>0</v>
      </c>
      <c r="BF388" s="520">
        <f t="shared" si="1130"/>
        <v>0</v>
      </c>
      <c r="BG388" s="137"/>
      <c r="BH388" s="519">
        <f t="shared" si="1106"/>
        <v>0</v>
      </c>
      <c r="BI388" s="520">
        <f t="shared" si="1131"/>
        <v>0</v>
      </c>
      <c r="BJ388" s="137"/>
      <c r="BK388" s="519">
        <f t="shared" si="1107"/>
        <v>0</v>
      </c>
      <c r="BL388" s="520">
        <f t="shared" si="1132"/>
        <v>0</v>
      </c>
      <c r="BM388" s="137"/>
      <c r="BN388" s="519">
        <f t="shared" si="1108"/>
        <v>0</v>
      </c>
      <c r="BO388" s="520">
        <f t="shared" si="1133"/>
        <v>0</v>
      </c>
      <c r="BP388" s="490">
        <f t="shared" si="1109"/>
        <v>1</v>
      </c>
      <c r="BQ388" s="534">
        <f t="shared" si="1110"/>
        <v>198.92</v>
      </c>
      <c r="BR388" s="542">
        <f t="shared" si="1111"/>
        <v>0</v>
      </c>
      <c r="BT388" s="5"/>
      <c r="BU388" s="5"/>
      <c r="BV388" s="5"/>
    </row>
    <row r="389" spans="1:74" hidden="1" outlineLevel="2" x14ac:dyDescent="0.25">
      <c r="A389" s="74" t="s">
        <v>1237</v>
      </c>
      <c r="B389" s="32">
        <v>9835</v>
      </c>
      <c r="C389" s="22" t="s">
        <v>958</v>
      </c>
      <c r="D389" s="32" t="s">
        <v>22</v>
      </c>
      <c r="E389" s="12">
        <f>'07_M.ETE_C.'!E42</f>
        <v>3</v>
      </c>
      <c r="F389" s="459">
        <v>2.82</v>
      </c>
      <c r="G389" s="544">
        <f t="shared" si="1112"/>
        <v>8.4600000000000009</v>
      </c>
      <c r="H389" s="137"/>
      <c r="I389" s="519">
        <f t="shared" si="1089"/>
        <v>0</v>
      </c>
      <c r="J389" s="520">
        <f t="shared" si="1113"/>
        <v>0</v>
      </c>
      <c r="K389" s="137"/>
      <c r="L389" s="519">
        <f t="shared" si="1090"/>
        <v>0</v>
      </c>
      <c r="M389" s="520">
        <f t="shared" si="1114"/>
        <v>0</v>
      </c>
      <c r="N389" s="199"/>
      <c r="O389" s="519">
        <f t="shared" si="1091"/>
        <v>0</v>
      </c>
      <c r="P389" s="520">
        <f t="shared" si="1115"/>
        <v>0</v>
      </c>
      <c r="Q389" s="137"/>
      <c r="R389" s="519">
        <f t="shared" si="1092"/>
        <v>0</v>
      </c>
      <c r="S389" s="520">
        <f t="shared" si="1116"/>
        <v>0</v>
      </c>
      <c r="T389" s="137"/>
      <c r="U389" s="519">
        <f t="shared" si="1093"/>
        <v>0</v>
      </c>
      <c r="V389" s="520">
        <f t="shared" si="1117"/>
        <v>0</v>
      </c>
      <c r="W389" s="137"/>
      <c r="X389" s="519">
        <f t="shared" si="1094"/>
        <v>0</v>
      </c>
      <c r="Y389" s="520">
        <f t="shared" si="1118"/>
        <v>0</v>
      </c>
      <c r="Z389" s="137"/>
      <c r="AA389" s="519">
        <f t="shared" si="1095"/>
        <v>0</v>
      </c>
      <c r="AB389" s="520">
        <f t="shared" si="1119"/>
        <v>0</v>
      </c>
      <c r="AC389" s="137"/>
      <c r="AD389" s="519">
        <f t="shared" si="1096"/>
        <v>0</v>
      </c>
      <c r="AE389" s="520">
        <f t="shared" si="1120"/>
        <v>0</v>
      </c>
      <c r="AF389" s="137"/>
      <c r="AG389" s="519">
        <f t="shared" si="1097"/>
        <v>0</v>
      </c>
      <c r="AH389" s="520">
        <f t="shared" si="1121"/>
        <v>0</v>
      </c>
      <c r="AI389" s="137">
        <f t="shared" si="1122"/>
        <v>3</v>
      </c>
      <c r="AJ389" s="519">
        <f t="shared" si="1098"/>
        <v>1</v>
      </c>
      <c r="AK389" s="520">
        <f t="shared" si="1123"/>
        <v>8.4600000000000009</v>
      </c>
      <c r="AL389" s="137"/>
      <c r="AM389" s="519">
        <f t="shared" si="1099"/>
        <v>0</v>
      </c>
      <c r="AN389" s="520">
        <f t="shared" si="1124"/>
        <v>0</v>
      </c>
      <c r="AO389" s="137"/>
      <c r="AP389" s="519">
        <f t="shared" si="1100"/>
        <v>0</v>
      </c>
      <c r="AQ389" s="520">
        <f t="shared" si="1125"/>
        <v>0</v>
      </c>
      <c r="AR389" s="137"/>
      <c r="AS389" s="519">
        <f t="shared" si="1101"/>
        <v>0</v>
      </c>
      <c r="AT389" s="520">
        <f t="shared" si="1126"/>
        <v>0</v>
      </c>
      <c r="AU389" s="137"/>
      <c r="AV389" s="519">
        <f t="shared" si="1102"/>
        <v>0</v>
      </c>
      <c r="AW389" s="520">
        <f t="shared" si="1127"/>
        <v>0</v>
      </c>
      <c r="AX389" s="137"/>
      <c r="AY389" s="519">
        <f t="shared" si="1103"/>
        <v>0</v>
      </c>
      <c r="AZ389" s="520">
        <f t="shared" si="1128"/>
        <v>0</v>
      </c>
      <c r="BA389" s="137"/>
      <c r="BB389" s="519">
        <f t="shared" si="1104"/>
        <v>0</v>
      </c>
      <c r="BC389" s="520">
        <f t="shared" si="1129"/>
        <v>0</v>
      </c>
      <c r="BD389" s="137"/>
      <c r="BE389" s="519">
        <f t="shared" si="1105"/>
        <v>0</v>
      </c>
      <c r="BF389" s="520">
        <f t="shared" si="1130"/>
        <v>0</v>
      </c>
      <c r="BG389" s="137"/>
      <c r="BH389" s="519">
        <f t="shared" si="1106"/>
        <v>0</v>
      </c>
      <c r="BI389" s="520">
        <f t="shared" si="1131"/>
        <v>0</v>
      </c>
      <c r="BJ389" s="137"/>
      <c r="BK389" s="519">
        <f t="shared" si="1107"/>
        <v>0</v>
      </c>
      <c r="BL389" s="520">
        <f t="shared" si="1132"/>
        <v>0</v>
      </c>
      <c r="BM389" s="137"/>
      <c r="BN389" s="519">
        <f t="shared" si="1108"/>
        <v>0</v>
      </c>
      <c r="BO389" s="520">
        <f t="shared" si="1133"/>
        <v>0</v>
      </c>
      <c r="BP389" s="490">
        <f t="shared" si="1109"/>
        <v>1</v>
      </c>
      <c r="BQ389" s="534">
        <f t="shared" si="1110"/>
        <v>8.4600000000000009</v>
      </c>
      <c r="BR389" s="542">
        <f t="shared" si="1111"/>
        <v>0</v>
      </c>
      <c r="BT389" s="5"/>
      <c r="BU389" s="5"/>
      <c r="BV389" s="5"/>
    </row>
    <row r="390" spans="1:74" hidden="1" outlineLevel="2" x14ac:dyDescent="0.25">
      <c r="A390" s="74" t="s">
        <v>1238</v>
      </c>
      <c r="B390" s="32">
        <v>9838</v>
      </c>
      <c r="C390" s="22" t="s">
        <v>959</v>
      </c>
      <c r="D390" s="32" t="s">
        <v>22</v>
      </c>
      <c r="E390" s="12">
        <f>'07_M.ETE_C.'!E43</f>
        <v>8</v>
      </c>
      <c r="F390" s="459">
        <v>5.33</v>
      </c>
      <c r="G390" s="544">
        <f t="shared" si="1112"/>
        <v>42.64</v>
      </c>
      <c r="H390" s="137"/>
      <c r="I390" s="519">
        <f t="shared" ref="I390:I407" si="1134">ROUND(J390/$G390,6)</f>
        <v>0</v>
      </c>
      <c r="J390" s="520">
        <f t="shared" si="1113"/>
        <v>0</v>
      </c>
      <c r="K390" s="137"/>
      <c r="L390" s="519">
        <f t="shared" ref="L390:L407" si="1135">ROUND(M390/$G390,6)</f>
        <v>0</v>
      </c>
      <c r="M390" s="520">
        <f t="shared" si="1114"/>
        <v>0</v>
      </c>
      <c r="N390" s="199"/>
      <c r="O390" s="519">
        <f t="shared" ref="O390:O407" si="1136">ROUND(P390/$G390,6)</f>
        <v>0</v>
      </c>
      <c r="P390" s="520">
        <f t="shared" si="1115"/>
        <v>0</v>
      </c>
      <c r="Q390" s="137"/>
      <c r="R390" s="519">
        <f t="shared" ref="R390:R407" si="1137">ROUND(S390/$G390,6)</f>
        <v>0</v>
      </c>
      <c r="S390" s="520">
        <f t="shared" si="1116"/>
        <v>0</v>
      </c>
      <c r="T390" s="137"/>
      <c r="U390" s="519">
        <f t="shared" ref="U390:U407" si="1138">ROUND(V390/$G390,6)</f>
        <v>0</v>
      </c>
      <c r="V390" s="520">
        <f t="shared" si="1117"/>
        <v>0</v>
      </c>
      <c r="W390" s="137"/>
      <c r="X390" s="519">
        <f t="shared" ref="X390:X407" si="1139">ROUND(Y390/$G390,6)</f>
        <v>0</v>
      </c>
      <c r="Y390" s="520">
        <f t="shared" si="1118"/>
        <v>0</v>
      </c>
      <c r="Z390" s="137"/>
      <c r="AA390" s="519">
        <f t="shared" ref="AA390:AA407" si="1140">ROUND(AB390/$G390,6)</f>
        <v>0</v>
      </c>
      <c r="AB390" s="520">
        <f t="shared" si="1119"/>
        <v>0</v>
      </c>
      <c r="AC390" s="137"/>
      <c r="AD390" s="519">
        <f t="shared" ref="AD390:AD407" si="1141">ROUND(AE390/$G390,6)</f>
        <v>0</v>
      </c>
      <c r="AE390" s="520">
        <f t="shared" si="1120"/>
        <v>0</v>
      </c>
      <c r="AF390" s="137"/>
      <c r="AG390" s="519">
        <f t="shared" ref="AG390:AG407" si="1142">ROUND(AH390/$G390,6)</f>
        <v>0</v>
      </c>
      <c r="AH390" s="520">
        <f t="shared" si="1121"/>
        <v>0</v>
      </c>
      <c r="AI390" s="137">
        <f t="shared" si="1122"/>
        <v>8</v>
      </c>
      <c r="AJ390" s="519">
        <f t="shared" ref="AJ390:AJ407" si="1143">ROUND(AK390/$G390,6)</f>
        <v>1</v>
      </c>
      <c r="AK390" s="520">
        <f t="shared" si="1123"/>
        <v>42.64</v>
      </c>
      <c r="AL390" s="137"/>
      <c r="AM390" s="519">
        <f t="shared" ref="AM390:AM407" si="1144">ROUND(AN390/$G390,6)</f>
        <v>0</v>
      </c>
      <c r="AN390" s="520">
        <f t="shared" si="1124"/>
        <v>0</v>
      </c>
      <c r="AO390" s="137"/>
      <c r="AP390" s="519">
        <f t="shared" ref="AP390:AP407" si="1145">ROUND(AQ390/$G390,6)</f>
        <v>0</v>
      </c>
      <c r="AQ390" s="520">
        <f t="shared" si="1125"/>
        <v>0</v>
      </c>
      <c r="AR390" s="137"/>
      <c r="AS390" s="519">
        <f t="shared" ref="AS390:AS407" si="1146">ROUND(AT390/$G390,6)</f>
        <v>0</v>
      </c>
      <c r="AT390" s="520">
        <f t="shared" si="1126"/>
        <v>0</v>
      </c>
      <c r="AU390" s="137"/>
      <c r="AV390" s="519">
        <f t="shared" ref="AV390:AV407" si="1147">ROUND(AW390/$G390,6)</f>
        <v>0</v>
      </c>
      <c r="AW390" s="520">
        <f t="shared" si="1127"/>
        <v>0</v>
      </c>
      <c r="AX390" s="137"/>
      <c r="AY390" s="519">
        <f t="shared" ref="AY390:AY407" si="1148">ROUND(AZ390/$G390,6)</f>
        <v>0</v>
      </c>
      <c r="AZ390" s="520">
        <f t="shared" si="1128"/>
        <v>0</v>
      </c>
      <c r="BA390" s="137"/>
      <c r="BB390" s="519">
        <f t="shared" ref="BB390:BB407" si="1149">ROUND(BC390/$G390,6)</f>
        <v>0</v>
      </c>
      <c r="BC390" s="520">
        <f t="shared" si="1129"/>
        <v>0</v>
      </c>
      <c r="BD390" s="137"/>
      <c r="BE390" s="519">
        <f t="shared" ref="BE390:BE407" si="1150">ROUND(BF390/$G390,6)</f>
        <v>0</v>
      </c>
      <c r="BF390" s="520">
        <f t="shared" si="1130"/>
        <v>0</v>
      </c>
      <c r="BG390" s="137"/>
      <c r="BH390" s="519">
        <f t="shared" ref="BH390:BH407" si="1151">ROUND(BI390/$G390,6)</f>
        <v>0</v>
      </c>
      <c r="BI390" s="520">
        <f t="shared" si="1131"/>
        <v>0</v>
      </c>
      <c r="BJ390" s="137"/>
      <c r="BK390" s="519">
        <f t="shared" ref="BK390:BK407" si="1152">ROUND(BL390/$G390,6)</f>
        <v>0</v>
      </c>
      <c r="BL390" s="520">
        <f t="shared" si="1132"/>
        <v>0</v>
      </c>
      <c r="BM390" s="137"/>
      <c r="BN390" s="519">
        <f t="shared" ref="BN390:BN407" si="1153">ROUND(BO390/$G390,6)</f>
        <v>0</v>
      </c>
      <c r="BO390" s="520">
        <f t="shared" si="1133"/>
        <v>0</v>
      </c>
      <c r="BP390" s="490">
        <f t="shared" ref="BP390:BP407" si="1154">ROUND(BQ390/G390,4)</f>
        <v>1</v>
      </c>
      <c r="BQ390" s="534">
        <f t="shared" ref="BQ390:BQ407" si="1155">ROUND(SUMIF(H$10:BO$10,"FINANCEIRO",H390:BO390),2)</f>
        <v>42.64</v>
      </c>
      <c r="BR390" s="542">
        <f t="shared" ref="BR390:BR407" si="1156">BQ390-G390</f>
        <v>0</v>
      </c>
      <c r="BT390" s="5"/>
      <c r="BU390" s="5"/>
      <c r="BV390" s="5"/>
    </row>
    <row r="391" spans="1:74" hidden="1" outlineLevel="2" x14ac:dyDescent="0.25">
      <c r="A391" s="74" t="s">
        <v>1239</v>
      </c>
      <c r="B391" s="32">
        <v>9837</v>
      </c>
      <c r="C391" s="22" t="s">
        <v>960</v>
      </c>
      <c r="D391" s="32" t="s">
        <v>22</v>
      </c>
      <c r="E391" s="12">
        <f>'07_M.ETE_C.'!E44</f>
        <v>8</v>
      </c>
      <c r="F391" s="459">
        <v>6.73</v>
      </c>
      <c r="G391" s="544">
        <f t="shared" ref="G391:G407" si="1157">ROUND($F391*E391,2)</f>
        <v>53.84</v>
      </c>
      <c r="H391" s="137"/>
      <c r="I391" s="519">
        <f t="shared" si="1134"/>
        <v>0</v>
      </c>
      <c r="J391" s="520">
        <f t="shared" ref="J391:J407" si="1158">ROUND($F391*H391,2)</f>
        <v>0</v>
      </c>
      <c r="K391" s="137"/>
      <c r="L391" s="519">
        <f t="shared" si="1135"/>
        <v>0</v>
      </c>
      <c r="M391" s="520">
        <f t="shared" ref="M391:M407" si="1159">ROUND($F391*K391,2)</f>
        <v>0</v>
      </c>
      <c r="N391" s="199"/>
      <c r="O391" s="519">
        <f t="shared" si="1136"/>
        <v>0</v>
      </c>
      <c r="P391" s="520">
        <f t="shared" ref="P391:P407" si="1160">ROUND($F391*N391,2)</f>
        <v>0</v>
      </c>
      <c r="Q391" s="137"/>
      <c r="R391" s="519">
        <f t="shared" si="1137"/>
        <v>0</v>
      </c>
      <c r="S391" s="520">
        <f t="shared" ref="S391:S407" si="1161">ROUND($F391*Q391,2)</f>
        <v>0</v>
      </c>
      <c r="T391" s="137"/>
      <c r="U391" s="519">
        <f t="shared" si="1138"/>
        <v>0</v>
      </c>
      <c r="V391" s="520">
        <f t="shared" ref="V391:V407" si="1162">ROUND($F391*T391,2)</f>
        <v>0</v>
      </c>
      <c r="W391" s="137"/>
      <c r="X391" s="519">
        <f t="shared" si="1139"/>
        <v>0</v>
      </c>
      <c r="Y391" s="520">
        <f t="shared" ref="Y391:Y407" si="1163">ROUND($F391*W391,2)</f>
        <v>0</v>
      </c>
      <c r="Z391" s="137"/>
      <c r="AA391" s="519">
        <f t="shared" si="1140"/>
        <v>0</v>
      </c>
      <c r="AB391" s="520">
        <f t="shared" ref="AB391:AB407" si="1164">ROUND($F391*Z391,2)</f>
        <v>0</v>
      </c>
      <c r="AC391" s="137"/>
      <c r="AD391" s="519">
        <f t="shared" si="1141"/>
        <v>0</v>
      </c>
      <c r="AE391" s="520">
        <f t="shared" ref="AE391:AE407" si="1165">ROUND($F391*AC391,2)</f>
        <v>0</v>
      </c>
      <c r="AF391" s="137"/>
      <c r="AG391" s="519">
        <f t="shared" si="1142"/>
        <v>0</v>
      </c>
      <c r="AH391" s="520">
        <f t="shared" ref="AH391:AH407" si="1166">ROUND($F391*AF391,2)</f>
        <v>0</v>
      </c>
      <c r="AI391" s="137">
        <f t="shared" ref="AI391:AI407" si="1167">$E391</f>
        <v>8</v>
      </c>
      <c r="AJ391" s="519">
        <f t="shared" si="1143"/>
        <v>1</v>
      </c>
      <c r="AK391" s="520">
        <f t="shared" ref="AK391:AK407" si="1168">ROUND($F391*AI391,2)</f>
        <v>53.84</v>
      </c>
      <c r="AL391" s="137"/>
      <c r="AM391" s="519">
        <f t="shared" si="1144"/>
        <v>0</v>
      </c>
      <c r="AN391" s="520">
        <f t="shared" ref="AN391:AN407" si="1169">ROUND($F391*AL391,2)</f>
        <v>0</v>
      </c>
      <c r="AO391" s="137"/>
      <c r="AP391" s="519">
        <f t="shared" si="1145"/>
        <v>0</v>
      </c>
      <c r="AQ391" s="520">
        <f t="shared" ref="AQ391:AQ407" si="1170">ROUND($F391*AO391,2)</f>
        <v>0</v>
      </c>
      <c r="AR391" s="137"/>
      <c r="AS391" s="519">
        <f t="shared" si="1146"/>
        <v>0</v>
      </c>
      <c r="AT391" s="520">
        <f t="shared" ref="AT391:AT407" si="1171">ROUND($F391*AR391,2)</f>
        <v>0</v>
      </c>
      <c r="AU391" s="137"/>
      <c r="AV391" s="519">
        <f t="shared" si="1147"/>
        <v>0</v>
      </c>
      <c r="AW391" s="520">
        <f t="shared" ref="AW391:AW407" si="1172">ROUND($F391*AU391,2)</f>
        <v>0</v>
      </c>
      <c r="AX391" s="137"/>
      <c r="AY391" s="519">
        <f t="shared" si="1148"/>
        <v>0</v>
      </c>
      <c r="AZ391" s="520">
        <f t="shared" ref="AZ391:AZ407" si="1173">ROUND($F391*AX391,2)</f>
        <v>0</v>
      </c>
      <c r="BA391" s="137"/>
      <c r="BB391" s="519">
        <f t="shared" si="1149"/>
        <v>0</v>
      </c>
      <c r="BC391" s="520">
        <f t="shared" ref="BC391:BC407" si="1174">ROUND($F391*BA391,2)</f>
        <v>0</v>
      </c>
      <c r="BD391" s="137"/>
      <c r="BE391" s="519">
        <f t="shared" si="1150"/>
        <v>0</v>
      </c>
      <c r="BF391" s="520">
        <f t="shared" ref="BF391:BF407" si="1175">ROUND($F391*BD391,2)</f>
        <v>0</v>
      </c>
      <c r="BG391" s="137"/>
      <c r="BH391" s="519">
        <f t="shared" si="1151"/>
        <v>0</v>
      </c>
      <c r="BI391" s="520">
        <f t="shared" ref="BI391:BI407" si="1176">ROUND($F391*BG391,2)</f>
        <v>0</v>
      </c>
      <c r="BJ391" s="137"/>
      <c r="BK391" s="519">
        <f t="shared" si="1152"/>
        <v>0</v>
      </c>
      <c r="BL391" s="520">
        <f t="shared" ref="BL391:BL407" si="1177">ROUND($F391*BJ391,2)</f>
        <v>0</v>
      </c>
      <c r="BM391" s="137"/>
      <c r="BN391" s="519">
        <f t="shared" si="1153"/>
        <v>0</v>
      </c>
      <c r="BO391" s="520">
        <f t="shared" ref="BO391:BO407" si="1178">ROUND($F391*BM391,2)</f>
        <v>0</v>
      </c>
      <c r="BP391" s="490">
        <f t="shared" si="1154"/>
        <v>1</v>
      </c>
      <c r="BQ391" s="534">
        <f t="shared" si="1155"/>
        <v>53.84</v>
      </c>
      <c r="BR391" s="542">
        <f t="shared" si="1156"/>
        <v>0</v>
      </c>
      <c r="BT391" s="5"/>
      <c r="BU391" s="5"/>
      <c r="BV391" s="5"/>
    </row>
    <row r="392" spans="1:74" hidden="1" outlineLevel="2" x14ac:dyDescent="0.25">
      <c r="A392" s="74" t="s">
        <v>1240</v>
      </c>
      <c r="B392" s="32">
        <v>9836</v>
      </c>
      <c r="C392" s="22" t="s">
        <v>961</v>
      </c>
      <c r="D392" s="32" t="s">
        <v>22</v>
      </c>
      <c r="E392" s="12">
        <f>'07_M.ETE_C.'!E45</f>
        <v>42</v>
      </c>
      <c r="F392" s="459">
        <v>8.15</v>
      </c>
      <c r="G392" s="544">
        <f t="shared" si="1157"/>
        <v>342.3</v>
      </c>
      <c r="H392" s="137"/>
      <c r="I392" s="519">
        <f t="shared" si="1134"/>
        <v>0</v>
      </c>
      <c r="J392" s="520">
        <f t="shared" si="1158"/>
        <v>0</v>
      </c>
      <c r="K392" s="137"/>
      <c r="L392" s="519">
        <f t="shared" si="1135"/>
        <v>0</v>
      </c>
      <c r="M392" s="520">
        <f t="shared" si="1159"/>
        <v>0</v>
      </c>
      <c r="N392" s="199"/>
      <c r="O392" s="519">
        <f t="shared" si="1136"/>
        <v>0</v>
      </c>
      <c r="P392" s="520">
        <f t="shared" si="1160"/>
        <v>0</v>
      </c>
      <c r="Q392" s="137"/>
      <c r="R392" s="519">
        <f t="shared" si="1137"/>
        <v>0</v>
      </c>
      <c r="S392" s="520">
        <f t="shared" si="1161"/>
        <v>0</v>
      </c>
      <c r="T392" s="137"/>
      <c r="U392" s="519">
        <f t="shared" si="1138"/>
        <v>0</v>
      </c>
      <c r="V392" s="520">
        <f t="shared" si="1162"/>
        <v>0</v>
      </c>
      <c r="W392" s="137"/>
      <c r="X392" s="519">
        <f t="shared" si="1139"/>
        <v>0</v>
      </c>
      <c r="Y392" s="520">
        <f t="shared" si="1163"/>
        <v>0</v>
      </c>
      <c r="Z392" s="137"/>
      <c r="AA392" s="519">
        <f t="shared" si="1140"/>
        <v>0</v>
      </c>
      <c r="AB392" s="520">
        <f t="shared" si="1164"/>
        <v>0</v>
      </c>
      <c r="AC392" s="137"/>
      <c r="AD392" s="519">
        <f t="shared" si="1141"/>
        <v>0</v>
      </c>
      <c r="AE392" s="520">
        <f t="shared" si="1165"/>
        <v>0</v>
      </c>
      <c r="AF392" s="137"/>
      <c r="AG392" s="519">
        <f t="shared" si="1142"/>
        <v>0</v>
      </c>
      <c r="AH392" s="520">
        <f t="shared" si="1166"/>
        <v>0</v>
      </c>
      <c r="AI392" s="137">
        <f t="shared" si="1167"/>
        <v>42</v>
      </c>
      <c r="AJ392" s="519">
        <f t="shared" si="1143"/>
        <v>1</v>
      </c>
      <c r="AK392" s="520">
        <f t="shared" si="1168"/>
        <v>342.3</v>
      </c>
      <c r="AL392" s="137"/>
      <c r="AM392" s="519">
        <f t="shared" si="1144"/>
        <v>0</v>
      </c>
      <c r="AN392" s="520">
        <f t="shared" si="1169"/>
        <v>0</v>
      </c>
      <c r="AO392" s="137"/>
      <c r="AP392" s="519">
        <f t="shared" si="1145"/>
        <v>0</v>
      </c>
      <c r="AQ392" s="520">
        <f t="shared" si="1170"/>
        <v>0</v>
      </c>
      <c r="AR392" s="137"/>
      <c r="AS392" s="519">
        <f t="shared" si="1146"/>
        <v>0</v>
      </c>
      <c r="AT392" s="520">
        <f t="shared" si="1171"/>
        <v>0</v>
      </c>
      <c r="AU392" s="137"/>
      <c r="AV392" s="519">
        <f t="shared" si="1147"/>
        <v>0</v>
      </c>
      <c r="AW392" s="520">
        <f t="shared" si="1172"/>
        <v>0</v>
      </c>
      <c r="AX392" s="137"/>
      <c r="AY392" s="519">
        <f t="shared" si="1148"/>
        <v>0</v>
      </c>
      <c r="AZ392" s="520">
        <f t="shared" si="1173"/>
        <v>0</v>
      </c>
      <c r="BA392" s="137"/>
      <c r="BB392" s="519">
        <f t="shared" si="1149"/>
        <v>0</v>
      </c>
      <c r="BC392" s="520">
        <f t="shared" si="1174"/>
        <v>0</v>
      </c>
      <c r="BD392" s="137"/>
      <c r="BE392" s="519">
        <f t="shared" si="1150"/>
        <v>0</v>
      </c>
      <c r="BF392" s="520">
        <f t="shared" si="1175"/>
        <v>0</v>
      </c>
      <c r="BG392" s="137"/>
      <c r="BH392" s="519">
        <f t="shared" si="1151"/>
        <v>0</v>
      </c>
      <c r="BI392" s="520">
        <f t="shared" si="1176"/>
        <v>0</v>
      </c>
      <c r="BJ392" s="137"/>
      <c r="BK392" s="519">
        <f t="shared" si="1152"/>
        <v>0</v>
      </c>
      <c r="BL392" s="520">
        <f t="shared" si="1177"/>
        <v>0</v>
      </c>
      <c r="BM392" s="137"/>
      <c r="BN392" s="519">
        <f t="shared" si="1153"/>
        <v>0</v>
      </c>
      <c r="BO392" s="520">
        <f t="shared" si="1178"/>
        <v>0</v>
      </c>
      <c r="BP392" s="490">
        <f t="shared" si="1154"/>
        <v>1</v>
      </c>
      <c r="BQ392" s="534">
        <f t="shared" si="1155"/>
        <v>342.3</v>
      </c>
      <c r="BR392" s="542">
        <f t="shared" si="1156"/>
        <v>0</v>
      </c>
      <c r="BT392" s="5"/>
      <c r="BU392" s="5"/>
      <c r="BV392" s="5"/>
    </row>
    <row r="393" spans="1:74" ht="25.5" hidden="1" outlineLevel="2" x14ac:dyDescent="0.25">
      <c r="A393" s="74" t="s">
        <v>1241</v>
      </c>
      <c r="B393" s="32">
        <v>6140</v>
      </c>
      <c r="C393" s="22" t="s">
        <v>203</v>
      </c>
      <c r="D393" s="32" t="s">
        <v>24</v>
      </c>
      <c r="E393" s="12">
        <f>'07_M.ETE_C.'!E46</f>
        <v>1</v>
      </c>
      <c r="F393" s="459">
        <v>2.11</v>
      </c>
      <c r="G393" s="544">
        <f t="shared" si="1157"/>
        <v>2.11</v>
      </c>
      <c r="H393" s="137"/>
      <c r="I393" s="519">
        <f t="shared" si="1134"/>
        <v>0</v>
      </c>
      <c r="J393" s="520">
        <f t="shared" si="1158"/>
        <v>0</v>
      </c>
      <c r="K393" s="137"/>
      <c r="L393" s="519">
        <f t="shared" si="1135"/>
        <v>0</v>
      </c>
      <c r="M393" s="520">
        <f t="shared" si="1159"/>
        <v>0</v>
      </c>
      <c r="N393" s="199"/>
      <c r="O393" s="519">
        <f t="shared" si="1136"/>
        <v>0</v>
      </c>
      <c r="P393" s="520">
        <f t="shared" si="1160"/>
        <v>0</v>
      </c>
      <c r="Q393" s="137"/>
      <c r="R393" s="519">
        <f t="shared" si="1137"/>
        <v>0</v>
      </c>
      <c r="S393" s="520">
        <f t="shared" si="1161"/>
        <v>0</v>
      </c>
      <c r="T393" s="137"/>
      <c r="U393" s="519">
        <f t="shared" si="1138"/>
        <v>0</v>
      </c>
      <c r="V393" s="520">
        <f t="shared" si="1162"/>
        <v>0</v>
      </c>
      <c r="W393" s="137"/>
      <c r="X393" s="519">
        <f t="shared" si="1139"/>
        <v>0</v>
      </c>
      <c r="Y393" s="520">
        <f t="shared" si="1163"/>
        <v>0</v>
      </c>
      <c r="Z393" s="137"/>
      <c r="AA393" s="519">
        <f t="shared" si="1140"/>
        <v>0</v>
      </c>
      <c r="AB393" s="520">
        <f t="shared" si="1164"/>
        <v>0</v>
      </c>
      <c r="AC393" s="137"/>
      <c r="AD393" s="519">
        <f t="shared" si="1141"/>
        <v>0</v>
      </c>
      <c r="AE393" s="520">
        <f t="shared" si="1165"/>
        <v>0</v>
      </c>
      <c r="AF393" s="137"/>
      <c r="AG393" s="519">
        <f t="shared" si="1142"/>
        <v>0</v>
      </c>
      <c r="AH393" s="520">
        <f t="shared" si="1166"/>
        <v>0</v>
      </c>
      <c r="AI393" s="137">
        <f t="shared" si="1167"/>
        <v>1</v>
      </c>
      <c r="AJ393" s="519">
        <f t="shared" si="1143"/>
        <v>1</v>
      </c>
      <c r="AK393" s="520">
        <f t="shared" si="1168"/>
        <v>2.11</v>
      </c>
      <c r="AL393" s="137"/>
      <c r="AM393" s="519">
        <f t="shared" si="1144"/>
        <v>0</v>
      </c>
      <c r="AN393" s="520">
        <f t="shared" si="1169"/>
        <v>0</v>
      </c>
      <c r="AO393" s="137"/>
      <c r="AP393" s="519">
        <f t="shared" si="1145"/>
        <v>0</v>
      </c>
      <c r="AQ393" s="520">
        <f t="shared" si="1170"/>
        <v>0</v>
      </c>
      <c r="AR393" s="137"/>
      <c r="AS393" s="519">
        <f t="shared" si="1146"/>
        <v>0</v>
      </c>
      <c r="AT393" s="520">
        <f t="shared" si="1171"/>
        <v>0</v>
      </c>
      <c r="AU393" s="137"/>
      <c r="AV393" s="519">
        <f t="shared" si="1147"/>
        <v>0</v>
      </c>
      <c r="AW393" s="520">
        <f t="shared" si="1172"/>
        <v>0</v>
      </c>
      <c r="AX393" s="137"/>
      <c r="AY393" s="519">
        <f t="shared" si="1148"/>
        <v>0</v>
      </c>
      <c r="AZ393" s="520">
        <f t="shared" si="1173"/>
        <v>0</v>
      </c>
      <c r="BA393" s="137"/>
      <c r="BB393" s="519">
        <f t="shared" si="1149"/>
        <v>0</v>
      </c>
      <c r="BC393" s="520">
        <f t="shared" si="1174"/>
        <v>0</v>
      </c>
      <c r="BD393" s="137"/>
      <c r="BE393" s="519">
        <f t="shared" si="1150"/>
        <v>0</v>
      </c>
      <c r="BF393" s="520">
        <f t="shared" si="1175"/>
        <v>0</v>
      </c>
      <c r="BG393" s="137"/>
      <c r="BH393" s="519">
        <f t="shared" si="1151"/>
        <v>0</v>
      </c>
      <c r="BI393" s="520">
        <f t="shared" si="1176"/>
        <v>0</v>
      </c>
      <c r="BJ393" s="137"/>
      <c r="BK393" s="519">
        <f t="shared" si="1152"/>
        <v>0</v>
      </c>
      <c r="BL393" s="520">
        <f t="shared" si="1177"/>
        <v>0</v>
      </c>
      <c r="BM393" s="137"/>
      <c r="BN393" s="519">
        <f t="shared" si="1153"/>
        <v>0</v>
      </c>
      <c r="BO393" s="520">
        <f t="shared" si="1178"/>
        <v>0</v>
      </c>
      <c r="BP393" s="490">
        <f t="shared" si="1154"/>
        <v>1</v>
      </c>
      <c r="BQ393" s="534">
        <f t="shared" si="1155"/>
        <v>2.11</v>
      </c>
      <c r="BR393" s="542">
        <f t="shared" si="1156"/>
        <v>0</v>
      </c>
      <c r="BT393" s="5"/>
      <c r="BU393" s="5"/>
      <c r="BV393" s="5"/>
    </row>
    <row r="394" spans="1:74" hidden="1" outlineLevel="2" x14ac:dyDescent="0.25">
      <c r="A394" s="74" t="s">
        <v>1242</v>
      </c>
      <c r="B394" s="32">
        <v>3517</v>
      </c>
      <c r="C394" s="22" t="s">
        <v>962</v>
      </c>
      <c r="D394" s="32" t="s">
        <v>24</v>
      </c>
      <c r="E394" s="12">
        <f>'07_M.ETE_C.'!E47</f>
        <v>1</v>
      </c>
      <c r="F394" s="459">
        <v>1.2</v>
      </c>
      <c r="G394" s="544">
        <f t="shared" si="1157"/>
        <v>1.2</v>
      </c>
      <c r="H394" s="12"/>
      <c r="I394" s="519">
        <f t="shared" si="1134"/>
        <v>0</v>
      </c>
      <c r="J394" s="520">
        <f t="shared" si="1158"/>
        <v>0</v>
      </c>
      <c r="K394" s="12"/>
      <c r="L394" s="519">
        <f t="shared" si="1135"/>
        <v>0</v>
      </c>
      <c r="M394" s="520">
        <f t="shared" si="1159"/>
        <v>0</v>
      </c>
      <c r="N394" s="12"/>
      <c r="O394" s="519">
        <f t="shared" si="1136"/>
        <v>0</v>
      </c>
      <c r="P394" s="520">
        <f t="shared" si="1160"/>
        <v>0</v>
      </c>
      <c r="Q394" s="12"/>
      <c r="R394" s="519">
        <f t="shared" si="1137"/>
        <v>0</v>
      </c>
      <c r="S394" s="520">
        <f t="shared" si="1161"/>
        <v>0</v>
      </c>
      <c r="T394" s="12"/>
      <c r="U394" s="519">
        <f t="shared" si="1138"/>
        <v>0</v>
      </c>
      <c r="V394" s="520">
        <f t="shared" si="1162"/>
        <v>0</v>
      </c>
      <c r="W394" s="12"/>
      <c r="X394" s="519">
        <f t="shared" si="1139"/>
        <v>0</v>
      </c>
      <c r="Y394" s="520">
        <f t="shared" si="1163"/>
        <v>0</v>
      </c>
      <c r="Z394" s="12"/>
      <c r="AA394" s="519">
        <f t="shared" si="1140"/>
        <v>0</v>
      </c>
      <c r="AB394" s="520">
        <f t="shared" si="1164"/>
        <v>0</v>
      </c>
      <c r="AC394" s="12"/>
      <c r="AD394" s="519">
        <f t="shared" si="1141"/>
        <v>0</v>
      </c>
      <c r="AE394" s="520">
        <f t="shared" si="1165"/>
        <v>0</v>
      </c>
      <c r="AF394" s="12"/>
      <c r="AG394" s="519">
        <f t="shared" si="1142"/>
        <v>0</v>
      </c>
      <c r="AH394" s="520">
        <f t="shared" si="1166"/>
        <v>0</v>
      </c>
      <c r="AI394" s="12">
        <f t="shared" si="1167"/>
        <v>1</v>
      </c>
      <c r="AJ394" s="519">
        <f t="shared" si="1143"/>
        <v>1</v>
      </c>
      <c r="AK394" s="520">
        <f t="shared" si="1168"/>
        <v>1.2</v>
      </c>
      <c r="AL394" s="12"/>
      <c r="AM394" s="519">
        <f t="shared" si="1144"/>
        <v>0</v>
      </c>
      <c r="AN394" s="520">
        <f t="shared" si="1169"/>
        <v>0</v>
      </c>
      <c r="AO394" s="12"/>
      <c r="AP394" s="519">
        <f t="shared" si="1145"/>
        <v>0</v>
      </c>
      <c r="AQ394" s="520">
        <f t="shared" si="1170"/>
        <v>0</v>
      </c>
      <c r="AR394" s="12"/>
      <c r="AS394" s="519">
        <f t="shared" si="1146"/>
        <v>0</v>
      </c>
      <c r="AT394" s="520">
        <f t="shared" si="1171"/>
        <v>0</v>
      </c>
      <c r="AU394" s="12"/>
      <c r="AV394" s="519">
        <f t="shared" si="1147"/>
        <v>0</v>
      </c>
      <c r="AW394" s="520">
        <f t="shared" si="1172"/>
        <v>0</v>
      </c>
      <c r="AX394" s="12"/>
      <c r="AY394" s="519">
        <f t="shared" si="1148"/>
        <v>0</v>
      </c>
      <c r="AZ394" s="520">
        <f t="shared" si="1173"/>
        <v>0</v>
      </c>
      <c r="BA394" s="12"/>
      <c r="BB394" s="519">
        <f t="shared" si="1149"/>
        <v>0</v>
      </c>
      <c r="BC394" s="520">
        <f t="shared" si="1174"/>
        <v>0</v>
      </c>
      <c r="BD394" s="12"/>
      <c r="BE394" s="519">
        <f t="shared" si="1150"/>
        <v>0</v>
      </c>
      <c r="BF394" s="520">
        <f t="shared" si="1175"/>
        <v>0</v>
      </c>
      <c r="BG394" s="12"/>
      <c r="BH394" s="519">
        <f t="shared" si="1151"/>
        <v>0</v>
      </c>
      <c r="BI394" s="520">
        <f t="shared" si="1176"/>
        <v>0</v>
      </c>
      <c r="BJ394" s="12"/>
      <c r="BK394" s="519">
        <f t="shared" si="1152"/>
        <v>0</v>
      </c>
      <c r="BL394" s="520">
        <f t="shared" si="1177"/>
        <v>0</v>
      </c>
      <c r="BM394" s="12"/>
      <c r="BN394" s="519">
        <f t="shared" si="1153"/>
        <v>0</v>
      </c>
      <c r="BO394" s="520">
        <f t="shared" si="1178"/>
        <v>0</v>
      </c>
      <c r="BP394" s="490">
        <f t="shared" si="1154"/>
        <v>1</v>
      </c>
      <c r="BQ394" s="534">
        <f t="shared" si="1155"/>
        <v>1.2</v>
      </c>
      <c r="BR394" s="542">
        <f t="shared" si="1156"/>
        <v>0</v>
      </c>
      <c r="BT394" s="5"/>
      <c r="BU394" s="5"/>
      <c r="BV394" s="5"/>
    </row>
    <row r="395" spans="1:74" hidden="1" outlineLevel="2" x14ac:dyDescent="0.25">
      <c r="A395" s="74" t="s">
        <v>1243</v>
      </c>
      <c r="B395" s="32">
        <v>3516</v>
      </c>
      <c r="C395" s="22" t="s">
        <v>785</v>
      </c>
      <c r="D395" s="32" t="s">
        <v>24</v>
      </c>
      <c r="E395" s="12">
        <f>'07_M.ETE_C.'!E48</f>
        <v>3</v>
      </c>
      <c r="F395" s="459">
        <v>1.41</v>
      </c>
      <c r="G395" s="544">
        <f t="shared" si="1157"/>
        <v>4.2300000000000004</v>
      </c>
      <c r="H395" s="137"/>
      <c r="I395" s="519">
        <f t="shared" si="1134"/>
        <v>0</v>
      </c>
      <c r="J395" s="520">
        <f t="shared" si="1158"/>
        <v>0</v>
      </c>
      <c r="K395" s="137"/>
      <c r="L395" s="519">
        <f t="shared" si="1135"/>
        <v>0</v>
      </c>
      <c r="M395" s="520">
        <f t="shared" si="1159"/>
        <v>0</v>
      </c>
      <c r="N395" s="199"/>
      <c r="O395" s="519">
        <f t="shared" si="1136"/>
        <v>0</v>
      </c>
      <c r="P395" s="520">
        <f t="shared" si="1160"/>
        <v>0</v>
      </c>
      <c r="Q395" s="137"/>
      <c r="R395" s="519">
        <f t="shared" si="1137"/>
        <v>0</v>
      </c>
      <c r="S395" s="520">
        <f t="shared" si="1161"/>
        <v>0</v>
      </c>
      <c r="T395" s="137"/>
      <c r="U395" s="519">
        <f t="shared" si="1138"/>
        <v>0</v>
      </c>
      <c r="V395" s="520">
        <f t="shared" si="1162"/>
        <v>0</v>
      </c>
      <c r="W395" s="137"/>
      <c r="X395" s="519">
        <f t="shared" si="1139"/>
        <v>0</v>
      </c>
      <c r="Y395" s="520">
        <f t="shared" si="1163"/>
        <v>0</v>
      </c>
      <c r="Z395" s="137"/>
      <c r="AA395" s="519">
        <f t="shared" si="1140"/>
        <v>0</v>
      </c>
      <c r="AB395" s="520">
        <f t="shared" si="1164"/>
        <v>0</v>
      </c>
      <c r="AC395" s="137"/>
      <c r="AD395" s="519">
        <f t="shared" si="1141"/>
        <v>0</v>
      </c>
      <c r="AE395" s="520">
        <f t="shared" si="1165"/>
        <v>0</v>
      </c>
      <c r="AF395" s="137"/>
      <c r="AG395" s="519">
        <f t="shared" si="1142"/>
        <v>0</v>
      </c>
      <c r="AH395" s="520">
        <f t="shared" si="1166"/>
        <v>0</v>
      </c>
      <c r="AI395" s="137">
        <f t="shared" si="1167"/>
        <v>3</v>
      </c>
      <c r="AJ395" s="519">
        <f t="shared" si="1143"/>
        <v>1</v>
      </c>
      <c r="AK395" s="520">
        <f t="shared" si="1168"/>
        <v>4.2300000000000004</v>
      </c>
      <c r="AL395" s="137"/>
      <c r="AM395" s="519">
        <f t="shared" si="1144"/>
        <v>0</v>
      </c>
      <c r="AN395" s="520">
        <f t="shared" si="1169"/>
        <v>0</v>
      </c>
      <c r="AO395" s="137"/>
      <c r="AP395" s="519">
        <f t="shared" si="1145"/>
        <v>0</v>
      </c>
      <c r="AQ395" s="520">
        <f t="shared" si="1170"/>
        <v>0</v>
      </c>
      <c r="AR395" s="137"/>
      <c r="AS395" s="519">
        <f t="shared" si="1146"/>
        <v>0</v>
      </c>
      <c r="AT395" s="520">
        <f t="shared" si="1171"/>
        <v>0</v>
      </c>
      <c r="AU395" s="137"/>
      <c r="AV395" s="519">
        <f t="shared" si="1147"/>
        <v>0</v>
      </c>
      <c r="AW395" s="520">
        <f t="shared" si="1172"/>
        <v>0</v>
      </c>
      <c r="AX395" s="137"/>
      <c r="AY395" s="519">
        <f t="shared" si="1148"/>
        <v>0</v>
      </c>
      <c r="AZ395" s="520">
        <f t="shared" si="1173"/>
        <v>0</v>
      </c>
      <c r="BA395" s="137"/>
      <c r="BB395" s="519">
        <f t="shared" si="1149"/>
        <v>0</v>
      </c>
      <c r="BC395" s="520">
        <f t="shared" si="1174"/>
        <v>0</v>
      </c>
      <c r="BD395" s="137"/>
      <c r="BE395" s="519">
        <f t="shared" si="1150"/>
        <v>0</v>
      </c>
      <c r="BF395" s="520">
        <f t="shared" si="1175"/>
        <v>0</v>
      </c>
      <c r="BG395" s="137"/>
      <c r="BH395" s="519">
        <f t="shared" si="1151"/>
        <v>0</v>
      </c>
      <c r="BI395" s="520">
        <f t="shared" si="1176"/>
        <v>0</v>
      </c>
      <c r="BJ395" s="137"/>
      <c r="BK395" s="519">
        <f t="shared" si="1152"/>
        <v>0</v>
      </c>
      <c r="BL395" s="520">
        <f t="shared" si="1177"/>
        <v>0</v>
      </c>
      <c r="BM395" s="137"/>
      <c r="BN395" s="519">
        <f t="shared" si="1153"/>
        <v>0</v>
      </c>
      <c r="BO395" s="520">
        <f t="shared" si="1178"/>
        <v>0</v>
      </c>
      <c r="BP395" s="490">
        <f t="shared" si="1154"/>
        <v>1</v>
      </c>
      <c r="BQ395" s="534">
        <f t="shared" si="1155"/>
        <v>4.2300000000000004</v>
      </c>
      <c r="BR395" s="542">
        <f t="shared" si="1156"/>
        <v>0</v>
      </c>
      <c r="BT395" s="5"/>
      <c r="BU395" s="5"/>
      <c r="BV395" s="5"/>
    </row>
    <row r="396" spans="1:74" ht="25.5" hidden="1" outlineLevel="2" x14ac:dyDescent="0.25">
      <c r="A396" s="74" t="s">
        <v>1244</v>
      </c>
      <c r="B396" s="32">
        <v>10835</v>
      </c>
      <c r="C396" s="22" t="s">
        <v>963</v>
      </c>
      <c r="D396" s="32" t="s">
        <v>24</v>
      </c>
      <c r="E396" s="12">
        <f>'07_M.ETE_C.'!E49</f>
        <v>3</v>
      </c>
      <c r="F396" s="459">
        <v>2.2400000000000002</v>
      </c>
      <c r="G396" s="544">
        <f t="shared" si="1157"/>
        <v>6.72</v>
      </c>
      <c r="H396" s="137"/>
      <c r="I396" s="519">
        <f t="shared" si="1134"/>
        <v>0</v>
      </c>
      <c r="J396" s="520">
        <f t="shared" si="1158"/>
        <v>0</v>
      </c>
      <c r="K396" s="137"/>
      <c r="L396" s="519">
        <f t="shared" si="1135"/>
        <v>0</v>
      </c>
      <c r="M396" s="520">
        <f t="shared" si="1159"/>
        <v>0</v>
      </c>
      <c r="N396" s="199"/>
      <c r="O396" s="519">
        <f t="shared" si="1136"/>
        <v>0</v>
      </c>
      <c r="P396" s="520">
        <f t="shared" si="1160"/>
        <v>0</v>
      </c>
      <c r="Q396" s="137"/>
      <c r="R396" s="519">
        <f t="shared" si="1137"/>
        <v>0</v>
      </c>
      <c r="S396" s="520">
        <f t="shared" si="1161"/>
        <v>0</v>
      </c>
      <c r="T396" s="137"/>
      <c r="U396" s="519">
        <f t="shared" si="1138"/>
        <v>0</v>
      </c>
      <c r="V396" s="520">
        <f t="shared" si="1162"/>
        <v>0</v>
      </c>
      <c r="W396" s="137"/>
      <c r="X396" s="519">
        <f t="shared" si="1139"/>
        <v>0</v>
      </c>
      <c r="Y396" s="520">
        <f t="shared" si="1163"/>
        <v>0</v>
      </c>
      <c r="Z396" s="137"/>
      <c r="AA396" s="519">
        <f t="shared" si="1140"/>
        <v>0</v>
      </c>
      <c r="AB396" s="520">
        <f t="shared" si="1164"/>
        <v>0</v>
      </c>
      <c r="AC396" s="137"/>
      <c r="AD396" s="519">
        <f t="shared" si="1141"/>
        <v>0</v>
      </c>
      <c r="AE396" s="520">
        <f t="shared" si="1165"/>
        <v>0</v>
      </c>
      <c r="AF396" s="137"/>
      <c r="AG396" s="519">
        <f t="shared" si="1142"/>
        <v>0</v>
      </c>
      <c r="AH396" s="520">
        <f t="shared" si="1166"/>
        <v>0</v>
      </c>
      <c r="AI396" s="137">
        <f t="shared" si="1167"/>
        <v>3</v>
      </c>
      <c r="AJ396" s="519">
        <f t="shared" si="1143"/>
        <v>1</v>
      </c>
      <c r="AK396" s="520">
        <f t="shared" si="1168"/>
        <v>6.72</v>
      </c>
      <c r="AL396" s="137"/>
      <c r="AM396" s="519">
        <f t="shared" si="1144"/>
        <v>0</v>
      </c>
      <c r="AN396" s="520">
        <f t="shared" si="1169"/>
        <v>0</v>
      </c>
      <c r="AO396" s="137"/>
      <c r="AP396" s="519">
        <f t="shared" si="1145"/>
        <v>0</v>
      </c>
      <c r="AQ396" s="520">
        <f t="shared" si="1170"/>
        <v>0</v>
      </c>
      <c r="AR396" s="137"/>
      <c r="AS396" s="519">
        <f t="shared" si="1146"/>
        <v>0</v>
      </c>
      <c r="AT396" s="520">
        <f t="shared" si="1171"/>
        <v>0</v>
      </c>
      <c r="AU396" s="137"/>
      <c r="AV396" s="519">
        <f t="shared" si="1147"/>
        <v>0</v>
      </c>
      <c r="AW396" s="520">
        <f t="shared" si="1172"/>
        <v>0</v>
      </c>
      <c r="AX396" s="137"/>
      <c r="AY396" s="519">
        <f t="shared" si="1148"/>
        <v>0</v>
      </c>
      <c r="AZ396" s="520">
        <f t="shared" si="1173"/>
        <v>0</v>
      </c>
      <c r="BA396" s="137"/>
      <c r="BB396" s="519">
        <f t="shared" si="1149"/>
        <v>0</v>
      </c>
      <c r="BC396" s="520">
        <f t="shared" si="1174"/>
        <v>0</v>
      </c>
      <c r="BD396" s="137"/>
      <c r="BE396" s="519">
        <f t="shared" si="1150"/>
        <v>0</v>
      </c>
      <c r="BF396" s="520">
        <f t="shared" si="1175"/>
        <v>0</v>
      </c>
      <c r="BG396" s="137"/>
      <c r="BH396" s="519">
        <f t="shared" si="1151"/>
        <v>0</v>
      </c>
      <c r="BI396" s="520">
        <f t="shared" si="1176"/>
        <v>0</v>
      </c>
      <c r="BJ396" s="137"/>
      <c r="BK396" s="519">
        <f t="shared" si="1152"/>
        <v>0</v>
      </c>
      <c r="BL396" s="520">
        <f t="shared" si="1177"/>
        <v>0</v>
      </c>
      <c r="BM396" s="137"/>
      <c r="BN396" s="519">
        <f t="shared" si="1153"/>
        <v>0</v>
      </c>
      <c r="BO396" s="520">
        <f t="shared" si="1178"/>
        <v>0</v>
      </c>
      <c r="BP396" s="490">
        <f t="shared" si="1154"/>
        <v>1</v>
      </c>
      <c r="BQ396" s="534">
        <f t="shared" si="1155"/>
        <v>6.72</v>
      </c>
      <c r="BR396" s="542">
        <f t="shared" si="1156"/>
        <v>0</v>
      </c>
      <c r="BT396" s="5"/>
      <c r="BU396" s="5"/>
      <c r="BV396" s="5"/>
    </row>
    <row r="397" spans="1:74" hidden="1" outlineLevel="2" x14ac:dyDescent="0.25">
      <c r="A397" s="74" t="s">
        <v>1245</v>
      </c>
      <c r="B397" s="32">
        <v>3520</v>
      </c>
      <c r="C397" s="22" t="s">
        <v>964</v>
      </c>
      <c r="D397" s="32" t="s">
        <v>24</v>
      </c>
      <c r="E397" s="12">
        <f>'07_M.ETE_C.'!E50</f>
        <v>1</v>
      </c>
      <c r="F397" s="459">
        <v>6.04</v>
      </c>
      <c r="G397" s="544">
        <f t="shared" si="1157"/>
        <v>6.04</v>
      </c>
      <c r="H397" s="137"/>
      <c r="I397" s="519">
        <f t="shared" si="1134"/>
        <v>0</v>
      </c>
      <c r="J397" s="520">
        <f t="shared" si="1158"/>
        <v>0</v>
      </c>
      <c r="K397" s="137"/>
      <c r="L397" s="519">
        <f t="shared" si="1135"/>
        <v>0</v>
      </c>
      <c r="M397" s="520">
        <f t="shared" si="1159"/>
        <v>0</v>
      </c>
      <c r="N397" s="199"/>
      <c r="O397" s="519">
        <f t="shared" si="1136"/>
        <v>0</v>
      </c>
      <c r="P397" s="520">
        <f t="shared" si="1160"/>
        <v>0</v>
      </c>
      <c r="Q397" s="137"/>
      <c r="R397" s="519">
        <f t="shared" si="1137"/>
        <v>0</v>
      </c>
      <c r="S397" s="520">
        <f t="shared" si="1161"/>
        <v>0</v>
      </c>
      <c r="T397" s="137"/>
      <c r="U397" s="519">
        <f t="shared" si="1138"/>
        <v>0</v>
      </c>
      <c r="V397" s="520">
        <f t="shared" si="1162"/>
        <v>0</v>
      </c>
      <c r="W397" s="137"/>
      <c r="X397" s="519">
        <f t="shared" si="1139"/>
        <v>0</v>
      </c>
      <c r="Y397" s="520">
        <f t="shared" si="1163"/>
        <v>0</v>
      </c>
      <c r="Z397" s="137"/>
      <c r="AA397" s="519">
        <f t="shared" si="1140"/>
        <v>0</v>
      </c>
      <c r="AB397" s="520">
        <f t="shared" si="1164"/>
        <v>0</v>
      </c>
      <c r="AC397" s="137"/>
      <c r="AD397" s="519">
        <f t="shared" si="1141"/>
        <v>0</v>
      </c>
      <c r="AE397" s="520">
        <f t="shared" si="1165"/>
        <v>0</v>
      </c>
      <c r="AF397" s="137"/>
      <c r="AG397" s="519">
        <f t="shared" si="1142"/>
        <v>0</v>
      </c>
      <c r="AH397" s="520">
        <f t="shared" si="1166"/>
        <v>0</v>
      </c>
      <c r="AI397" s="137">
        <f t="shared" si="1167"/>
        <v>1</v>
      </c>
      <c r="AJ397" s="519">
        <f t="shared" si="1143"/>
        <v>1</v>
      </c>
      <c r="AK397" s="520">
        <f t="shared" si="1168"/>
        <v>6.04</v>
      </c>
      <c r="AL397" s="137"/>
      <c r="AM397" s="519">
        <f t="shared" si="1144"/>
        <v>0</v>
      </c>
      <c r="AN397" s="520">
        <f t="shared" si="1169"/>
        <v>0</v>
      </c>
      <c r="AO397" s="137"/>
      <c r="AP397" s="519">
        <f t="shared" si="1145"/>
        <v>0</v>
      </c>
      <c r="AQ397" s="520">
        <f t="shared" si="1170"/>
        <v>0</v>
      </c>
      <c r="AR397" s="137"/>
      <c r="AS397" s="519">
        <f t="shared" si="1146"/>
        <v>0</v>
      </c>
      <c r="AT397" s="520">
        <f t="shared" si="1171"/>
        <v>0</v>
      </c>
      <c r="AU397" s="137"/>
      <c r="AV397" s="519">
        <f t="shared" si="1147"/>
        <v>0</v>
      </c>
      <c r="AW397" s="520">
        <f t="shared" si="1172"/>
        <v>0</v>
      </c>
      <c r="AX397" s="137"/>
      <c r="AY397" s="519">
        <f t="shared" si="1148"/>
        <v>0</v>
      </c>
      <c r="AZ397" s="520">
        <f t="shared" si="1173"/>
        <v>0</v>
      </c>
      <c r="BA397" s="137"/>
      <c r="BB397" s="519">
        <f t="shared" si="1149"/>
        <v>0</v>
      </c>
      <c r="BC397" s="520">
        <f t="shared" si="1174"/>
        <v>0</v>
      </c>
      <c r="BD397" s="137"/>
      <c r="BE397" s="519">
        <f t="shared" si="1150"/>
        <v>0</v>
      </c>
      <c r="BF397" s="520">
        <f t="shared" si="1175"/>
        <v>0</v>
      </c>
      <c r="BG397" s="137"/>
      <c r="BH397" s="519">
        <f t="shared" si="1151"/>
        <v>0</v>
      </c>
      <c r="BI397" s="520">
        <f t="shared" si="1176"/>
        <v>0</v>
      </c>
      <c r="BJ397" s="137"/>
      <c r="BK397" s="519">
        <f t="shared" si="1152"/>
        <v>0</v>
      </c>
      <c r="BL397" s="520">
        <f t="shared" si="1177"/>
        <v>0</v>
      </c>
      <c r="BM397" s="137"/>
      <c r="BN397" s="519">
        <f t="shared" si="1153"/>
        <v>0</v>
      </c>
      <c r="BO397" s="520">
        <f t="shared" si="1178"/>
        <v>0</v>
      </c>
      <c r="BP397" s="490">
        <f t="shared" si="1154"/>
        <v>1</v>
      </c>
      <c r="BQ397" s="534">
        <f t="shared" si="1155"/>
        <v>6.04</v>
      </c>
      <c r="BR397" s="542">
        <f t="shared" si="1156"/>
        <v>0</v>
      </c>
      <c r="BT397" s="5"/>
      <c r="BU397" s="5"/>
      <c r="BV397" s="5"/>
    </row>
    <row r="398" spans="1:74" hidden="1" outlineLevel="2" x14ac:dyDescent="0.25">
      <c r="A398" s="74" t="s">
        <v>1246</v>
      </c>
      <c r="B398" s="32">
        <v>3509</v>
      </c>
      <c r="C398" s="22" t="s">
        <v>965</v>
      </c>
      <c r="D398" s="32" t="s">
        <v>24</v>
      </c>
      <c r="E398" s="12">
        <f>'07_M.ETE_C.'!E51</f>
        <v>2</v>
      </c>
      <c r="F398" s="459">
        <v>4.42</v>
      </c>
      <c r="G398" s="544">
        <f t="shared" si="1157"/>
        <v>8.84</v>
      </c>
      <c r="H398" s="137"/>
      <c r="I398" s="519">
        <f t="shared" si="1134"/>
        <v>0</v>
      </c>
      <c r="J398" s="520">
        <f t="shared" si="1158"/>
        <v>0</v>
      </c>
      <c r="K398" s="137"/>
      <c r="L398" s="519">
        <f t="shared" si="1135"/>
        <v>0</v>
      </c>
      <c r="M398" s="520">
        <f t="shared" si="1159"/>
        <v>0</v>
      </c>
      <c r="N398" s="199"/>
      <c r="O398" s="519">
        <f t="shared" si="1136"/>
        <v>0</v>
      </c>
      <c r="P398" s="520">
        <f t="shared" si="1160"/>
        <v>0</v>
      </c>
      <c r="Q398" s="137"/>
      <c r="R398" s="519">
        <f t="shared" si="1137"/>
        <v>0</v>
      </c>
      <c r="S398" s="520">
        <f t="shared" si="1161"/>
        <v>0</v>
      </c>
      <c r="T398" s="137"/>
      <c r="U398" s="519">
        <f t="shared" si="1138"/>
        <v>0</v>
      </c>
      <c r="V398" s="520">
        <f t="shared" si="1162"/>
        <v>0</v>
      </c>
      <c r="W398" s="137"/>
      <c r="X398" s="519">
        <f t="shared" si="1139"/>
        <v>0</v>
      </c>
      <c r="Y398" s="520">
        <f t="shared" si="1163"/>
        <v>0</v>
      </c>
      <c r="Z398" s="137"/>
      <c r="AA398" s="519">
        <f t="shared" si="1140"/>
        <v>0</v>
      </c>
      <c r="AB398" s="520">
        <f t="shared" si="1164"/>
        <v>0</v>
      </c>
      <c r="AC398" s="137"/>
      <c r="AD398" s="519">
        <f t="shared" si="1141"/>
        <v>0</v>
      </c>
      <c r="AE398" s="520">
        <f t="shared" si="1165"/>
        <v>0</v>
      </c>
      <c r="AF398" s="137"/>
      <c r="AG398" s="519">
        <f t="shared" si="1142"/>
        <v>0</v>
      </c>
      <c r="AH398" s="520">
        <f t="shared" si="1166"/>
        <v>0</v>
      </c>
      <c r="AI398" s="137">
        <f t="shared" si="1167"/>
        <v>2</v>
      </c>
      <c r="AJ398" s="519">
        <f t="shared" si="1143"/>
        <v>1</v>
      </c>
      <c r="AK398" s="520">
        <f t="shared" si="1168"/>
        <v>8.84</v>
      </c>
      <c r="AL398" s="137"/>
      <c r="AM398" s="519">
        <f t="shared" si="1144"/>
        <v>0</v>
      </c>
      <c r="AN398" s="520">
        <f t="shared" si="1169"/>
        <v>0</v>
      </c>
      <c r="AO398" s="137"/>
      <c r="AP398" s="519">
        <f t="shared" si="1145"/>
        <v>0</v>
      </c>
      <c r="AQ398" s="520">
        <f t="shared" si="1170"/>
        <v>0</v>
      </c>
      <c r="AR398" s="137"/>
      <c r="AS398" s="519">
        <f t="shared" si="1146"/>
        <v>0</v>
      </c>
      <c r="AT398" s="520">
        <f t="shared" si="1171"/>
        <v>0</v>
      </c>
      <c r="AU398" s="137"/>
      <c r="AV398" s="519">
        <f t="shared" si="1147"/>
        <v>0</v>
      </c>
      <c r="AW398" s="520">
        <f t="shared" si="1172"/>
        <v>0</v>
      </c>
      <c r="AX398" s="137"/>
      <c r="AY398" s="519">
        <f t="shared" si="1148"/>
        <v>0</v>
      </c>
      <c r="AZ398" s="520">
        <f t="shared" si="1173"/>
        <v>0</v>
      </c>
      <c r="BA398" s="137"/>
      <c r="BB398" s="519">
        <f t="shared" si="1149"/>
        <v>0</v>
      </c>
      <c r="BC398" s="520">
        <f t="shared" si="1174"/>
        <v>0</v>
      </c>
      <c r="BD398" s="137"/>
      <c r="BE398" s="519">
        <f t="shared" si="1150"/>
        <v>0</v>
      </c>
      <c r="BF398" s="520">
        <f t="shared" si="1175"/>
        <v>0</v>
      </c>
      <c r="BG398" s="137"/>
      <c r="BH398" s="519">
        <f t="shared" si="1151"/>
        <v>0</v>
      </c>
      <c r="BI398" s="520">
        <f t="shared" si="1176"/>
        <v>0</v>
      </c>
      <c r="BJ398" s="137"/>
      <c r="BK398" s="519">
        <f t="shared" si="1152"/>
        <v>0</v>
      </c>
      <c r="BL398" s="520">
        <f t="shared" si="1177"/>
        <v>0</v>
      </c>
      <c r="BM398" s="137"/>
      <c r="BN398" s="519">
        <f t="shared" si="1153"/>
        <v>0</v>
      </c>
      <c r="BO398" s="520">
        <f t="shared" si="1178"/>
        <v>0</v>
      </c>
      <c r="BP398" s="490">
        <f t="shared" si="1154"/>
        <v>1</v>
      </c>
      <c r="BQ398" s="534">
        <f t="shared" si="1155"/>
        <v>8.84</v>
      </c>
      <c r="BR398" s="542">
        <f t="shared" si="1156"/>
        <v>0</v>
      </c>
      <c r="BT398" s="5"/>
      <c r="BU398" s="5"/>
      <c r="BV398" s="5"/>
    </row>
    <row r="399" spans="1:74" hidden="1" outlineLevel="2" x14ac:dyDescent="0.25">
      <c r="A399" s="74" t="s">
        <v>1247</v>
      </c>
      <c r="B399" s="32">
        <v>3526</v>
      </c>
      <c r="C399" s="22" t="s">
        <v>966</v>
      </c>
      <c r="D399" s="32" t="s">
        <v>24</v>
      </c>
      <c r="E399" s="12">
        <f>'07_M.ETE_C.'!E52</f>
        <v>2</v>
      </c>
      <c r="F399" s="459">
        <v>1.83</v>
      </c>
      <c r="G399" s="544">
        <f t="shared" si="1157"/>
        <v>3.66</v>
      </c>
      <c r="H399" s="137"/>
      <c r="I399" s="519">
        <f t="shared" si="1134"/>
        <v>0</v>
      </c>
      <c r="J399" s="520">
        <f t="shared" si="1158"/>
        <v>0</v>
      </c>
      <c r="K399" s="137"/>
      <c r="L399" s="519">
        <f t="shared" si="1135"/>
        <v>0</v>
      </c>
      <c r="M399" s="520">
        <f t="shared" si="1159"/>
        <v>0</v>
      </c>
      <c r="N399" s="199"/>
      <c r="O399" s="519">
        <f t="shared" si="1136"/>
        <v>0</v>
      </c>
      <c r="P399" s="520">
        <f t="shared" si="1160"/>
        <v>0</v>
      </c>
      <c r="Q399" s="137"/>
      <c r="R399" s="519">
        <f t="shared" si="1137"/>
        <v>0</v>
      </c>
      <c r="S399" s="520">
        <f t="shared" si="1161"/>
        <v>0</v>
      </c>
      <c r="T399" s="137"/>
      <c r="U399" s="519">
        <f t="shared" si="1138"/>
        <v>0</v>
      </c>
      <c r="V399" s="520">
        <f t="shared" si="1162"/>
        <v>0</v>
      </c>
      <c r="W399" s="137"/>
      <c r="X399" s="519">
        <f t="shared" si="1139"/>
        <v>0</v>
      </c>
      <c r="Y399" s="520">
        <f t="shared" si="1163"/>
        <v>0</v>
      </c>
      <c r="Z399" s="137"/>
      <c r="AA399" s="519">
        <f t="shared" si="1140"/>
        <v>0</v>
      </c>
      <c r="AB399" s="520">
        <f t="shared" si="1164"/>
        <v>0</v>
      </c>
      <c r="AC399" s="137"/>
      <c r="AD399" s="519">
        <f t="shared" si="1141"/>
        <v>0</v>
      </c>
      <c r="AE399" s="520">
        <f t="shared" si="1165"/>
        <v>0</v>
      </c>
      <c r="AF399" s="137"/>
      <c r="AG399" s="519">
        <f t="shared" si="1142"/>
        <v>0</v>
      </c>
      <c r="AH399" s="520">
        <f t="shared" si="1166"/>
        <v>0</v>
      </c>
      <c r="AI399" s="137">
        <f t="shared" si="1167"/>
        <v>2</v>
      </c>
      <c r="AJ399" s="519">
        <f t="shared" si="1143"/>
        <v>1</v>
      </c>
      <c r="AK399" s="520">
        <f t="shared" si="1168"/>
        <v>3.66</v>
      </c>
      <c r="AL399" s="137"/>
      <c r="AM399" s="519">
        <f t="shared" si="1144"/>
        <v>0</v>
      </c>
      <c r="AN399" s="520">
        <f t="shared" si="1169"/>
        <v>0</v>
      </c>
      <c r="AO399" s="137"/>
      <c r="AP399" s="519">
        <f t="shared" si="1145"/>
        <v>0</v>
      </c>
      <c r="AQ399" s="520">
        <f t="shared" si="1170"/>
        <v>0</v>
      </c>
      <c r="AR399" s="137"/>
      <c r="AS399" s="519">
        <f t="shared" si="1146"/>
        <v>0</v>
      </c>
      <c r="AT399" s="520">
        <f t="shared" si="1171"/>
        <v>0</v>
      </c>
      <c r="AU399" s="137"/>
      <c r="AV399" s="519">
        <f t="shared" si="1147"/>
        <v>0</v>
      </c>
      <c r="AW399" s="520">
        <f t="shared" si="1172"/>
        <v>0</v>
      </c>
      <c r="AX399" s="137"/>
      <c r="AY399" s="519">
        <f t="shared" si="1148"/>
        <v>0</v>
      </c>
      <c r="AZ399" s="520">
        <f t="shared" si="1173"/>
        <v>0</v>
      </c>
      <c r="BA399" s="137"/>
      <c r="BB399" s="519">
        <f t="shared" si="1149"/>
        <v>0</v>
      </c>
      <c r="BC399" s="520">
        <f t="shared" si="1174"/>
        <v>0</v>
      </c>
      <c r="BD399" s="137"/>
      <c r="BE399" s="519">
        <f t="shared" si="1150"/>
        <v>0</v>
      </c>
      <c r="BF399" s="520">
        <f t="shared" si="1175"/>
        <v>0</v>
      </c>
      <c r="BG399" s="137"/>
      <c r="BH399" s="519">
        <f t="shared" si="1151"/>
        <v>0</v>
      </c>
      <c r="BI399" s="520">
        <f t="shared" si="1176"/>
        <v>0</v>
      </c>
      <c r="BJ399" s="137"/>
      <c r="BK399" s="519">
        <f t="shared" si="1152"/>
        <v>0</v>
      </c>
      <c r="BL399" s="520">
        <f t="shared" si="1177"/>
        <v>0</v>
      </c>
      <c r="BM399" s="137"/>
      <c r="BN399" s="519">
        <f t="shared" si="1153"/>
        <v>0</v>
      </c>
      <c r="BO399" s="520">
        <f t="shared" si="1178"/>
        <v>0</v>
      </c>
      <c r="BP399" s="490">
        <f t="shared" si="1154"/>
        <v>1</v>
      </c>
      <c r="BQ399" s="534">
        <f t="shared" si="1155"/>
        <v>3.66</v>
      </c>
      <c r="BR399" s="542">
        <f t="shared" si="1156"/>
        <v>0</v>
      </c>
      <c r="BT399" s="5"/>
      <c r="BU399" s="5"/>
      <c r="BV399" s="5"/>
    </row>
    <row r="400" spans="1:74" hidden="1" outlineLevel="2" x14ac:dyDescent="0.25">
      <c r="A400" s="74" t="s">
        <v>1248</v>
      </c>
      <c r="B400" s="32">
        <v>20159</v>
      </c>
      <c r="C400" s="22" t="s">
        <v>967</v>
      </c>
      <c r="D400" s="32" t="s">
        <v>24</v>
      </c>
      <c r="E400" s="12">
        <f>'07_M.ETE_C.'!E53</f>
        <v>1</v>
      </c>
      <c r="F400" s="459">
        <v>32.81</v>
      </c>
      <c r="G400" s="544">
        <f t="shared" si="1157"/>
        <v>32.81</v>
      </c>
      <c r="H400" s="137"/>
      <c r="I400" s="519">
        <f t="shared" si="1134"/>
        <v>0</v>
      </c>
      <c r="J400" s="520">
        <f t="shared" si="1158"/>
        <v>0</v>
      </c>
      <c r="K400" s="137"/>
      <c r="L400" s="519">
        <f t="shared" si="1135"/>
        <v>0</v>
      </c>
      <c r="M400" s="520">
        <f t="shared" si="1159"/>
        <v>0</v>
      </c>
      <c r="N400" s="199"/>
      <c r="O400" s="519">
        <f t="shared" si="1136"/>
        <v>0</v>
      </c>
      <c r="P400" s="520">
        <f t="shared" si="1160"/>
        <v>0</v>
      </c>
      <c r="Q400" s="137"/>
      <c r="R400" s="519">
        <f t="shared" si="1137"/>
        <v>0</v>
      </c>
      <c r="S400" s="520">
        <f t="shared" si="1161"/>
        <v>0</v>
      </c>
      <c r="T400" s="137"/>
      <c r="U400" s="519">
        <f t="shared" si="1138"/>
        <v>0</v>
      </c>
      <c r="V400" s="520">
        <f t="shared" si="1162"/>
        <v>0</v>
      </c>
      <c r="W400" s="137"/>
      <c r="X400" s="519">
        <f t="shared" si="1139"/>
        <v>0</v>
      </c>
      <c r="Y400" s="520">
        <f t="shared" si="1163"/>
        <v>0</v>
      </c>
      <c r="Z400" s="137"/>
      <c r="AA400" s="519">
        <f t="shared" si="1140"/>
        <v>0</v>
      </c>
      <c r="AB400" s="520">
        <f t="shared" si="1164"/>
        <v>0</v>
      </c>
      <c r="AC400" s="137"/>
      <c r="AD400" s="519">
        <f t="shared" si="1141"/>
        <v>0</v>
      </c>
      <c r="AE400" s="520">
        <f t="shared" si="1165"/>
        <v>0</v>
      </c>
      <c r="AF400" s="137"/>
      <c r="AG400" s="519">
        <f t="shared" si="1142"/>
        <v>0</v>
      </c>
      <c r="AH400" s="520">
        <f t="shared" si="1166"/>
        <v>0</v>
      </c>
      <c r="AI400" s="137">
        <f t="shared" si="1167"/>
        <v>1</v>
      </c>
      <c r="AJ400" s="519">
        <f t="shared" si="1143"/>
        <v>1</v>
      </c>
      <c r="AK400" s="520">
        <f t="shared" si="1168"/>
        <v>32.81</v>
      </c>
      <c r="AL400" s="137"/>
      <c r="AM400" s="519">
        <f t="shared" si="1144"/>
        <v>0</v>
      </c>
      <c r="AN400" s="520">
        <f t="shared" si="1169"/>
        <v>0</v>
      </c>
      <c r="AO400" s="137"/>
      <c r="AP400" s="519">
        <f t="shared" si="1145"/>
        <v>0</v>
      </c>
      <c r="AQ400" s="520">
        <f t="shared" si="1170"/>
        <v>0</v>
      </c>
      <c r="AR400" s="137"/>
      <c r="AS400" s="519">
        <f t="shared" si="1146"/>
        <v>0</v>
      </c>
      <c r="AT400" s="520">
        <f t="shared" si="1171"/>
        <v>0</v>
      </c>
      <c r="AU400" s="137"/>
      <c r="AV400" s="519">
        <f t="shared" si="1147"/>
        <v>0</v>
      </c>
      <c r="AW400" s="520">
        <f t="shared" si="1172"/>
        <v>0</v>
      </c>
      <c r="AX400" s="137"/>
      <c r="AY400" s="519">
        <f t="shared" si="1148"/>
        <v>0</v>
      </c>
      <c r="AZ400" s="520">
        <f t="shared" si="1173"/>
        <v>0</v>
      </c>
      <c r="BA400" s="137"/>
      <c r="BB400" s="519">
        <f t="shared" si="1149"/>
        <v>0</v>
      </c>
      <c r="BC400" s="520">
        <f t="shared" si="1174"/>
        <v>0</v>
      </c>
      <c r="BD400" s="137"/>
      <c r="BE400" s="519">
        <f t="shared" si="1150"/>
        <v>0</v>
      </c>
      <c r="BF400" s="520">
        <f t="shared" si="1175"/>
        <v>0</v>
      </c>
      <c r="BG400" s="137"/>
      <c r="BH400" s="519">
        <f t="shared" si="1151"/>
        <v>0</v>
      </c>
      <c r="BI400" s="520">
        <f t="shared" si="1176"/>
        <v>0</v>
      </c>
      <c r="BJ400" s="137"/>
      <c r="BK400" s="519">
        <f t="shared" si="1152"/>
        <v>0</v>
      </c>
      <c r="BL400" s="520">
        <f t="shared" si="1177"/>
        <v>0</v>
      </c>
      <c r="BM400" s="137"/>
      <c r="BN400" s="519">
        <f t="shared" si="1153"/>
        <v>0</v>
      </c>
      <c r="BO400" s="520">
        <f t="shared" si="1178"/>
        <v>0</v>
      </c>
      <c r="BP400" s="490">
        <f t="shared" si="1154"/>
        <v>1</v>
      </c>
      <c r="BQ400" s="534">
        <f t="shared" si="1155"/>
        <v>32.81</v>
      </c>
      <c r="BR400" s="542">
        <f t="shared" si="1156"/>
        <v>0</v>
      </c>
      <c r="BT400" s="5"/>
      <c r="BU400" s="5"/>
      <c r="BV400" s="5"/>
    </row>
    <row r="401" spans="1:74" hidden="1" outlineLevel="2" x14ac:dyDescent="0.25">
      <c r="A401" s="74" t="s">
        <v>1249</v>
      </c>
      <c r="B401" s="32">
        <v>3662</v>
      </c>
      <c r="C401" s="22" t="s">
        <v>786</v>
      </c>
      <c r="D401" s="32" t="s">
        <v>24</v>
      </c>
      <c r="E401" s="12">
        <f>'07_M.ETE_C.'!E54</f>
        <v>1</v>
      </c>
      <c r="F401" s="459">
        <v>5.62</v>
      </c>
      <c r="G401" s="544">
        <f t="shared" si="1157"/>
        <v>5.62</v>
      </c>
      <c r="H401" s="12"/>
      <c r="I401" s="519">
        <f t="shared" si="1134"/>
        <v>0</v>
      </c>
      <c r="J401" s="520">
        <f t="shared" si="1158"/>
        <v>0</v>
      </c>
      <c r="K401" s="12"/>
      <c r="L401" s="519">
        <f t="shared" si="1135"/>
        <v>0</v>
      </c>
      <c r="M401" s="520">
        <f t="shared" si="1159"/>
        <v>0</v>
      </c>
      <c r="N401" s="12"/>
      <c r="O401" s="519">
        <f t="shared" si="1136"/>
        <v>0</v>
      </c>
      <c r="P401" s="520">
        <f t="shared" si="1160"/>
        <v>0</v>
      </c>
      <c r="Q401" s="12"/>
      <c r="R401" s="519">
        <f t="shared" si="1137"/>
        <v>0</v>
      </c>
      <c r="S401" s="520">
        <f t="shared" si="1161"/>
        <v>0</v>
      </c>
      <c r="T401" s="12"/>
      <c r="U401" s="519">
        <f t="shared" si="1138"/>
        <v>0</v>
      </c>
      <c r="V401" s="520">
        <f t="shared" si="1162"/>
        <v>0</v>
      </c>
      <c r="W401" s="12"/>
      <c r="X401" s="519">
        <f t="shared" si="1139"/>
        <v>0</v>
      </c>
      <c r="Y401" s="520">
        <f t="shared" si="1163"/>
        <v>0</v>
      </c>
      <c r="Z401" s="12"/>
      <c r="AA401" s="519">
        <f t="shared" si="1140"/>
        <v>0</v>
      </c>
      <c r="AB401" s="520">
        <f t="shared" si="1164"/>
        <v>0</v>
      </c>
      <c r="AC401" s="12"/>
      <c r="AD401" s="519">
        <f t="shared" si="1141"/>
        <v>0</v>
      </c>
      <c r="AE401" s="520">
        <f t="shared" si="1165"/>
        <v>0</v>
      </c>
      <c r="AF401" s="12"/>
      <c r="AG401" s="519">
        <f t="shared" si="1142"/>
        <v>0</v>
      </c>
      <c r="AH401" s="520">
        <f t="shared" si="1166"/>
        <v>0</v>
      </c>
      <c r="AI401" s="12">
        <f t="shared" si="1167"/>
        <v>1</v>
      </c>
      <c r="AJ401" s="519">
        <f t="shared" si="1143"/>
        <v>1</v>
      </c>
      <c r="AK401" s="520">
        <f t="shared" si="1168"/>
        <v>5.62</v>
      </c>
      <c r="AL401" s="12"/>
      <c r="AM401" s="519">
        <f t="shared" si="1144"/>
        <v>0</v>
      </c>
      <c r="AN401" s="520">
        <f t="shared" si="1169"/>
        <v>0</v>
      </c>
      <c r="AO401" s="12"/>
      <c r="AP401" s="519">
        <f t="shared" si="1145"/>
        <v>0</v>
      </c>
      <c r="AQ401" s="520">
        <f t="shared" si="1170"/>
        <v>0</v>
      </c>
      <c r="AR401" s="12"/>
      <c r="AS401" s="519">
        <f t="shared" si="1146"/>
        <v>0</v>
      </c>
      <c r="AT401" s="520">
        <f t="shared" si="1171"/>
        <v>0</v>
      </c>
      <c r="AU401" s="12"/>
      <c r="AV401" s="519">
        <f t="shared" si="1147"/>
        <v>0</v>
      </c>
      <c r="AW401" s="520">
        <f t="shared" si="1172"/>
        <v>0</v>
      </c>
      <c r="AX401" s="12"/>
      <c r="AY401" s="519">
        <f t="shared" si="1148"/>
        <v>0</v>
      </c>
      <c r="AZ401" s="520">
        <f t="shared" si="1173"/>
        <v>0</v>
      </c>
      <c r="BA401" s="12"/>
      <c r="BB401" s="519">
        <f t="shared" si="1149"/>
        <v>0</v>
      </c>
      <c r="BC401" s="520">
        <f t="shared" si="1174"/>
        <v>0</v>
      </c>
      <c r="BD401" s="12"/>
      <c r="BE401" s="519">
        <f t="shared" si="1150"/>
        <v>0</v>
      </c>
      <c r="BF401" s="520">
        <f t="shared" si="1175"/>
        <v>0</v>
      </c>
      <c r="BG401" s="12"/>
      <c r="BH401" s="519">
        <f t="shared" si="1151"/>
        <v>0</v>
      </c>
      <c r="BI401" s="520">
        <f t="shared" si="1176"/>
        <v>0</v>
      </c>
      <c r="BJ401" s="12"/>
      <c r="BK401" s="519">
        <f t="shared" si="1152"/>
        <v>0</v>
      </c>
      <c r="BL401" s="520">
        <f t="shared" si="1177"/>
        <v>0</v>
      </c>
      <c r="BM401" s="12"/>
      <c r="BN401" s="519">
        <f t="shared" si="1153"/>
        <v>0</v>
      </c>
      <c r="BO401" s="520">
        <f t="shared" si="1178"/>
        <v>0</v>
      </c>
      <c r="BP401" s="490">
        <f t="shared" si="1154"/>
        <v>1</v>
      </c>
      <c r="BQ401" s="534">
        <f t="shared" si="1155"/>
        <v>5.62</v>
      </c>
      <c r="BR401" s="542">
        <f t="shared" si="1156"/>
        <v>0</v>
      </c>
      <c r="BT401" s="5"/>
      <c r="BU401" s="5"/>
      <c r="BV401" s="5"/>
    </row>
    <row r="402" spans="1:74" hidden="1" outlineLevel="2" x14ac:dyDescent="0.25">
      <c r="A402" s="74" t="s">
        <v>1250</v>
      </c>
      <c r="B402" s="32">
        <v>3848</v>
      </c>
      <c r="C402" s="22" t="s">
        <v>202</v>
      </c>
      <c r="D402" s="32" t="s">
        <v>24</v>
      </c>
      <c r="E402" s="12">
        <f>'07_M.ETE_C.'!E55</f>
        <v>2</v>
      </c>
      <c r="F402" s="459">
        <v>5.78</v>
      </c>
      <c r="G402" s="544">
        <f t="shared" si="1157"/>
        <v>11.56</v>
      </c>
      <c r="H402" s="137"/>
      <c r="I402" s="519">
        <f t="shared" si="1134"/>
        <v>0</v>
      </c>
      <c r="J402" s="520">
        <f t="shared" si="1158"/>
        <v>0</v>
      </c>
      <c r="K402" s="137"/>
      <c r="L402" s="519">
        <f t="shared" si="1135"/>
        <v>0</v>
      </c>
      <c r="M402" s="520">
        <f t="shared" si="1159"/>
        <v>0</v>
      </c>
      <c r="N402" s="199"/>
      <c r="O402" s="519">
        <f t="shared" si="1136"/>
        <v>0</v>
      </c>
      <c r="P402" s="520">
        <f t="shared" si="1160"/>
        <v>0</v>
      </c>
      <c r="Q402" s="137"/>
      <c r="R402" s="519">
        <f t="shared" si="1137"/>
        <v>0</v>
      </c>
      <c r="S402" s="520">
        <f t="shared" si="1161"/>
        <v>0</v>
      </c>
      <c r="T402" s="137"/>
      <c r="U402" s="519">
        <f t="shared" si="1138"/>
        <v>0</v>
      </c>
      <c r="V402" s="520">
        <f t="shared" si="1162"/>
        <v>0</v>
      </c>
      <c r="W402" s="137"/>
      <c r="X402" s="519">
        <f t="shared" si="1139"/>
        <v>0</v>
      </c>
      <c r="Y402" s="520">
        <f t="shared" si="1163"/>
        <v>0</v>
      </c>
      <c r="Z402" s="137"/>
      <c r="AA402" s="519">
        <f t="shared" si="1140"/>
        <v>0</v>
      </c>
      <c r="AB402" s="520">
        <f t="shared" si="1164"/>
        <v>0</v>
      </c>
      <c r="AC402" s="137"/>
      <c r="AD402" s="519">
        <f t="shared" si="1141"/>
        <v>0</v>
      </c>
      <c r="AE402" s="520">
        <f t="shared" si="1165"/>
        <v>0</v>
      </c>
      <c r="AF402" s="137"/>
      <c r="AG402" s="519">
        <f t="shared" si="1142"/>
        <v>0</v>
      </c>
      <c r="AH402" s="520">
        <f t="shared" si="1166"/>
        <v>0</v>
      </c>
      <c r="AI402" s="137">
        <f t="shared" si="1167"/>
        <v>2</v>
      </c>
      <c r="AJ402" s="519">
        <f t="shared" si="1143"/>
        <v>1</v>
      </c>
      <c r="AK402" s="520">
        <f t="shared" si="1168"/>
        <v>11.56</v>
      </c>
      <c r="AL402" s="137"/>
      <c r="AM402" s="519">
        <f t="shared" si="1144"/>
        <v>0</v>
      </c>
      <c r="AN402" s="520">
        <f t="shared" si="1169"/>
        <v>0</v>
      </c>
      <c r="AO402" s="137"/>
      <c r="AP402" s="519">
        <f t="shared" si="1145"/>
        <v>0</v>
      </c>
      <c r="AQ402" s="520">
        <f t="shared" si="1170"/>
        <v>0</v>
      </c>
      <c r="AR402" s="137"/>
      <c r="AS402" s="519">
        <f t="shared" si="1146"/>
        <v>0</v>
      </c>
      <c r="AT402" s="520">
        <f t="shared" si="1171"/>
        <v>0</v>
      </c>
      <c r="AU402" s="137"/>
      <c r="AV402" s="519">
        <f t="shared" si="1147"/>
        <v>0</v>
      </c>
      <c r="AW402" s="520">
        <f t="shared" si="1172"/>
        <v>0</v>
      </c>
      <c r="AX402" s="137"/>
      <c r="AY402" s="519">
        <f t="shared" si="1148"/>
        <v>0</v>
      </c>
      <c r="AZ402" s="520">
        <f t="shared" si="1173"/>
        <v>0</v>
      </c>
      <c r="BA402" s="137"/>
      <c r="BB402" s="519">
        <f t="shared" si="1149"/>
        <v>0</v>
      </c>
      <c r="BC402" s="520">
        <f t="shared" si="1174"/>
        <v>0</v>
      </c>
      <c r="BD402" s="137"/>
      <c r="BE402" s="519">
        <f t="shared" si="1150"/>
        <v>0</v>
      </c>
      <c r="BF402" s="520">
        <f t="shared" si="1175"/>
        <v>0</v>
      </c>
      <c r="BG402" s="137"/>
      <c r="BH402" s="519">
        <f t="shared" si="1151"/>
        <v>0</v>
      </c>
      <c r="BI402" s="520">
        <f t="shared" si="1176"/>
        <v>0</v>
      </c>
      <c r="BJ402" s="137"/>
      <c r="BK402" s="519">
        <f t="shared" si="1152"/>
        <v>0</v>
      </c>
      <c r="BL402" s="520">
        <f t="shared" si="1177"/>
        <v>0</v>
      </c>
      <c r="BM402" s="137"/>
      <c r="BN402" s="519">
        <f t="shared" si="1153"/>
        <v>0</v>
      </c>
      <c r="BO402" s="520">
        <f t="shared" si="1178"/>
        <v>0</v>
      </c>
      <c r="BP402" s="490">
        <f t="shared" si="1154"/>
        <v>1</v>
      </c>
      <c r="BQ402" s="534">
        <f t="shared" si="1155"/>
        <v>11.56</v>
      </c>
      <c r="BR402" s="542">
        <f t="shared" si="1156"/>
        <v>0</v>
      </c>
      <c r="BT402" s="5"/>
      <c r="BU402" s="5"/>
      <c r="BV402" s="5"/>
    </row>
    <row r="403" spans="1:74" ht="25.5" hidden="1" outlineLevel="2" x14ac:dyDescent="0.25">
      <c r="A403" s="74" t="s">
        <v>1251</v>
      </c>
      <c r="B403" s="32">
        <v>11712</v>
      </c>
      <c r="C403" s="22" t="s">
        <v>787</v>
      </c>
      <c r="D403" s="32" t="s">
        <v>24</v>
      </c>
      <c r="E403" s="12">
        <f>'07_M.ETE_C.'!E56</f>
        <v>1</v>
      </c>
      <c r="F403" s="459">
        <v>23.21</v>
      </c>
      <c r="G403" s="544">
        <f t="shared" si="1157"/>
        <v>23.21</v>
      </c>
      <c r="H403" s="137"/>
      <c r="I403" s="519">
        <f t="shared" si="1134"/>
        <v>0</v>
      </c>
      <c r="J403" s="520">
        <f t="shared" si="1158"/>
        <v>0</v>
      </c>
      <c r="K403" s="137"/>
      <c r="L403" s="519">
        <f t="shared" si="1135"/>
        <v>0</v>
      </c>
      <c r="M403" s="520">
        <f t="shared" si="1159"/>
        <v>0</v>
      </c>
      <c r="N403" s="199"/>
      <c r="O403" s="519">
        <f t="shared" si="1136"/>
        <v>0</v>
      </c>
      <c r="P403" s="520">
        <f t="shared" si="1160"/>
        <v>0</v>
      </c>
      <c r="Q403" s="137"/>
      <c r="R403" s="519">
        <f t="shared" si="1137"/>
        <v>0</v>
      </c>
      <c r="S403" s="520">
        <f t="shared" si="1161"/>
        <v>0</v>
      </c>
      <c r="T403" s="137"/>
      <c r="U403" s="519">
        <f t="shared" si="1138"/>
        <v>0</v>
      </c>
      <c r="V403" s="520">
        <f t="shared" si="1162"/>
        <v>0</v>
      </c>
      <c r="W403" s="137"/>
      <c r="X403" s="519">
        <f t="shared" si="1139"/>
        <v>0</v>
      </c>
      <c r="Y403" s="520">
        <f t="shared" si="1163"/>
        <v>0</v>
      </c>
      <c r="Z403" s="137"/>
      <c r="AA403" s="519">
        <f t="shared" si="1140"/>
        <v>0</v>
      </c>
      <c r="AB403" s="520">
        <f t="shared" si="1164"/>
        <v>0</v>
      </c>
      <c r="AC403" s="137"/>
      <c r="AD403" s="519">
        <f t="shared" si="1141"/>
        <v>0</v>
      </c>
      <c r="AE403" s="520">
        <f t="shared" si="1165"/>
        <v>0</v>
      </c>
      <c r="AF403" s="137"/>
      <c r="AG403" s="519">
        <f t="shared" si="1142"/>
        <v>0</v>
      </c>
      <c r="AH403" s="520">
        <f t="shared" si="1166"/>
        <v>0</v>
      </c>
      <c r="AI403" s="137">
        <f t="shared" si="1167"/>
        <v>1</v>
      </c>
      <c r="AJ403" s="519">
        <f t="shared" si="1143"/>
        <v>1</v>
      </c>
      <c r="AK403" s="520">
        <f t="shared" si="1168"/>
        <v>23.21</v>
      </c>
      <c r="AL403" s="137"/>
      <c r="AM403" s="519">
        <f t="shared" si="1144"/>
        <v>0</v>
      </c>
      <c r="AN403" s="520">
        <f t="shared" si="1169"/>
        <v>0</v>
      </c>
      <c r="AO403" s="137"/>
      <c r="AP403" s="519">
        <f t="shared" si="1145"/>
        <v>0</v>
      </c>
      <c r="AQ403" s="520">
        <f t="shared" si="1170"/>
        <v>0</v>
      </c>
      <c r="AR403" s="137"/>
      <c r="AS403" s="519">
        <f t="shared" si="1146"/>
        <v>0</v>
      </c>
      <c r="AT403" s="520">
        <f t="shared" si="1171"/>
        <v>0</v>
      </c>
      <c r="AU403" s="137"/>
      <c r="AV403" s="519">
        <f t="shared" si="1147"/>
        <v>0</v>
      </c>
      <c r="AW403" s="520">
        <f t="shared" si="1172"/>
        <v>0</v>
      </c>
      <c r="AX403" s="137"/>
      <c r="AY403" s="519">
        <f t="shared" si="1148"/>
        <v>0</v>
      </c>
      <c r="AZ403" s="520">
        <f t="shared" si="1173"/>
        <v>0</v>
      </c>
      <c r="BA403" s="137"/>
      <c r="BB403" s="519">
        <f t="shared" si="1149"/>
        <v>0</v>
      </c>
      <c r="BC403" s="520">
        <f t="shared" si="1174"/>
        <v>0</v>
      </c>
      <c r="BD403" s="137"/>
      <c r="BE403" s="519">
        <f t="shared" si="1150"/>
        <v>0</v>
      </c>
      <c r="BF403" s="520">
        <f t="shared" si="1175"/>
        <v>0</v>
      </c>
      <c r="BG403" s="137"/>
      <c r="BH403" s="519">
        <f t="shared" si="1151"/>
        <v>0</v>
      </c>
      <c r="BI403" s="520">
        <f t="shared" si="1176"/>
        <v>0</v>
      </c>
      <c r="BJ403" s="137"/>
      <c r="BK403" s="519">
        <f t="shared" si="1152"/>
        <v>0</v>
      </c>
      <c r="BL403" s="520">
        <f t="shared" si="1177"/>
        <v>0</v>
      </c>
      <c r="BM403" s="137"/>
      <c r="BN403" s="519">
        <f t="shared" si="1153"/>
        <v>0</v>
      </c>
      <c r="BO403" s="520">
        <f t="shared" si="1178"/>
        <v>0</v>
      </c>
      <c r="BP403" s="490">
        <f t="shared" si="1154"/>
        <v>1</v>
      </c>
      <c r="BQ403" s="534">
        <f t="shared" si="1155"/>
        <v>23.21</v>
      </c>
      <c r="BR403" s="542">
        <f t="shared" si="1156"/>
        <v>0</v>
      </c>
      <c r="BT403" s="5"/>
      <c r="BU403" s="5"/>
      <c r="BV403" s="5"/>
    </row>
    <row r="404" spans="1:74" ht="25.5" hidden="1" outlineLevel="2" x14ac:dyDescent="0.25">
      <c r="A404" s="74" t="s">
        <v>1252</v>
      </c>
      <c r="B404" s="32">
        <v>5102</v>
      </c>
      <c r="C404" s="22" t="s">
        <v>968</v>
      </c>
      <c r="D404" s="32" t="s">
        <v>24</v>
      </c>
      <c r="E404" s="12">
        <f>'07_M.ETE_C.'!E57</f>
        <v>1</v>
      </c>
      <c r="F404" s="459">
        <v>7.74</v>
      </c>
      <c r="G404" s="544">
        <f t="shared" si="1157"/>
        <v>7.74</v>
      </c>
      <c r="H404" s="12"/>
      <c r="I404" s="519">
        <f t="shared" si="1134"/>
        <v>0</v>
      </c>
      <c r="J404" s="520">
        <f t="shared" si="1158"/>
        <v>0</v>
      </c>
      <c r="K404" s="12"/>
      <c r="L404" s="519">
        <f t="shared" si="1135"/>
        <v>0</v>
      </c>
      <c r="M404" s="520">
        <f t="shared" si="1159"/>
        <v>0</v>
      </c>
      <c r="N404" s="12"/>
      <c r="O404" s="519">
        <f t="shared" si="1136"/>
        <v>0</v>
      </c>
      <c r="P404" s="520">
        <f t="shared" si="1160"/>
        <v>0</v>
      </c>
      <c r="Q404" s="12"/>
      <c r="R404" s="519">
        <f t="shared" si="1137"/>
        <v>0</v>
      </c>
      <c r="S404" s="520">
        <f t="shared" si="1161"/>
        <v>0</v>
      </c>
      <c r="T404" s="12"/>
      <c r="U404" s="519">
        <f t="shared" si="1138"/>
        <v>0</v>
      </c>
      <c r="V404" s="520">
        <f t="shared" si="1162"/>
        <v>0</v>
      </c>
      <c r="W404" s="12"/>
      <c r="X404" s="519">
        <f t="shared" si="1139"/>
        <v>0</v>
      </c>
      <c r="Y404" s="520">
        <f t="shared" si="1163"/>
        <v>0</v>
      </c>
      <c r="Z404" s="12"/>
      <c r="AA404" s="519">
        <f t="shared" si="1140"/>
        <v>0</v>
      </c>
      <c r="AB404" s="520">
        <f t="shared" si="1164"/>
        <v>0</v>
      </c>
      <c r="AC404" s="12"/>
      <c r="AD404" s="519">
        <f t="shared" si="1141"/>
        <v>0</v>
      </c>
      <c r="AE404" s="520">
        <f t="shared" si="1165"/>
        <v>0</v>
      </c>
      <c r="AF404" s="12"/>
      <c r="AG404" s="519">
        <f t="shared" si="1142"/>
        <v>0</v>
      </c>
      <c r="AH404" s="520">
        <f t="shared" si="1166"/>
        <v>0</v>
      </c>
      <c r="AI404" s="12">
        <f t="shared" si="1167"/>
        <v>1</v>
      </c>
      <c r="AJ404" s="519">
        <f t="shared" si="1143"/>
        <v>1</v>
      </c>
      <c r="AK404" s="520">
        <f t="shared" si="1168"/>
        <v>7.74</v>
      </c>
      <c r="AL404" s="12"/>
      <c r="AM404" s="519">
        <f t="shared" si="1144"/>
        <v>0</v>
      </c>
      <c r="AN404" s="520">
        <f t="shared" si="1169"/>
        <v>0</v>
      </c>
      <c r="AO404" s="12"/>
      <c r="AP404" s="519">
        <f t="shared" si="1145"/>
        <v>0</v>
      </c>
      <c r="AQ404" s="520">
        <f t="shared" si="1170"/>
        <v>0</v>
      </c>
      <c r="AR404" s="12"/>
      <c r="AS404" s="519">
        <f t="shared" si="1146"/>
        <v>0</v>
      </c>
      <c r="AT404" s="520">
        <f t="shared" si="1171"/>
        <v>0</v>
      </c>
      <c r="AU404" s="12"/>
      <c r="AV404" s="519">
        <f t="shared" si="1147"/>
        <v>0</v>
      </c>
      <c r="AW404" s="520">
        <f t="shared" si="1172"/>
        <v>0</v>
      </c>
      <c r="AX404" s="12"/>
      <c r="AY404" s="519">
        <f t="shared" si="1148"/>
        <v>0</v>
      </c>
      <c r="AZ404" s="520">
        <f t="shared" si="1173"/>
        <v>0</v>
      </c>
      <c r="BA404" s="12"/>
      <c r="BB404" s="519">
        <f t="shared" si="1149"/>
        <v>0</v>
      </c>
      <c r="BC404" s="520">
        <f t="shared" si="1174"/>
        <v>0</v>
      </c>
      <c r="BD404" s="12"/>
      <c r="BE404" s="519">
        <f t="shared" si="1150"/>
        <v>0</v>
      </c>
      <c r="BF404" s="520">
        <f t="shared" si="1175"/>
        <v>0</v>
      </c>
      <c r="BG404" s="12"/>
      <c r="BH404" s="519">
        <f t="shared" si="1151"/>
        <v>0</v>
      </c>
      <c r="BI404" s="520">
        <f t="shared" si="1176"/>
        <v>0</v>
      </c>
      <c r="BJ404" s="12"/>
      <c r="BK404" s="519">
        <f t="shared" si="1152"/>
        <v>0</v>
      </c>
      <c r="BL404" s="520">
        <f t="shared" si="1177"/>
        <v>0</v>
      </c>
      <c r="BM404" s="12"/>
      <c r="BN404" s="519">
        <f t="shared" si="1153"/>
        <v>0</v>
      </c>
      <c r="BO404" s="520">
        <f t="shared" si="1178"/>
        <v>0</v>
      </c>
      <c r="BP404" s="490">
        <f t="shared" si="1154"/>
        <v>1</v>
      </c>
      <c r="BQ404" s="534">
        <f t="shared" si="1155"/>
        <v>7.74</v>
      </c>
      <c r="BR404" s="542">
        <f t="shared" si="1156"/>
        <v>0</v>
      </c>
      <c r="BT404" s="5"/>
      <c r="BU404" s="5"/>
      <c r="BV404" s="5"/>
    </row>
    <row r="405" spans="1:74" hidden="1" outlineLevel="2" x14ac:dyDescent="0.25">
      <c r="A405" s="74" t="s">
        <v>1253</v>
      </c>
      <c r="B405" s="32">
        <v>11186</v>
      </c>
      <c r="C405" s="22" t="s">
        <v>201</v>
      </c>
      <c r="D405" s="32" t="s">
        <v>5</v>
      </c>
      <c r="E405" s="12">
        <f>'07_M.ETE_C.'!E58</f>
        <v>1</v>
      </c>
      <c r="F405" s="459">
        <v>226.04</v>
      </c>
      <c r="G405" s="544">
        <f t="shared" si="1157"/>
        <v>226.04</v>
      </c>
      <c r="H405" s="137"/>
      <c r="I405" s="519">
        <f t="shared" si="1134"/>
        <v>0</v>
      </c>
      <c r="J405" s="520">
        <f t="shared" si="1158"/>
        <v>0</v>
      </c>
      <c r="K405" s="137"/>
      <c r="L405" s="519">
        <f t="shared" si="1135"/>
        <v>0</v>
      </c>
      <c r="M405" s="520">
        <f t="shared" si="1159"/>
        <v>0</v>
      </c>
      <c r="N405" s="199"/>
      <c r="O405" s="519">
        <f t="shared" si="1136"/>
        <v>0</v>
      </c>
      <c r="P405" s="520">
        <f t="shared" si="1160"/>
        <v>0</v>
      </c>
      <c r="Q405" s="137"/>
      <c r="R405" s="519">
        <f t="shared" si="1137"/>
        <v>0</v>
      </c>
      <c r="S405" s="520">
        <f t="shared" si="1161"/>
        <v>0</v>
      </c>
      <c r="T405" s="137"/>
      <c r="U405" s="519">
        <f t="shared" si="1138"/>
        <v>0</v>
      </c>
      <c r="V405" s="520">
        <f t="shared" si="1162"/>
        <v>0</v>
      </c>
      <c r="W405" s="137"/>
      <c r="X405" s="519">
        <f t="shared" si="1139"/>
        <v>0</v>
      </c>
      <c r="Y405" s="520">
        <f t="shared" si="1163"/>
        <v>0</v>
      </c>
      <c r="Z405" s="137"/>
      <c r="AA405" s="519">
        <f t="shared" si="1140"/>
        <v>0</v>
      </c>
      <c r="AB405" s="520">
        <f t="shared" si="1164"/>
        <v>0</v>
      </c>
      <c r="AC405" s="137"/>
      <c r="AD405" s="519">
        <f t="shared" si="1141"/>
        <v>0</v>
      </c>
      <c r="AE405" s="520">
        <f t="shared" si="1165"/>
        <v>0</v>
      </c>
      <c r="AF405" s="137"/>
      <c r="AG405" s="519">
        <f t="shared" si="1142"/>
        <v>0</v>
      </c>
      <c r="AH405" s="520">
        <f t="shared" si="1166"/>
        <v>0</v>
      </c>
      <c r="AI405" s="137">
        <f t="shared" si="1167"/>
        <v>1</v>
      </c>
      <c r="AJ405" s="519">
        <f t="shared" si="1143"/>
        <v>1</v>
      </c>
      <c r="AK405" s="520">
        <f t="shared" si="1168"/>
        <v>226.04</v>
      </c>
      <c r="AL405" s="137"/>
      <c r="AM405" s="519">
        <f t="shared" si="1144"/>
        <v>0</v>
      </c>
      <c r="AN405" s="520">
        <f t="shared" si="1169"/>
        <v>0</v>
      </c>
      <c r="AO405" s="137"/>
      <c r="AP405" s="519">
        <f t="shared" si="1145"/>
        <v>0</v>
      </c>
      <c r="AQ405" s="520">
        <f t="shared" si="1170"/>
        <v>0</v>
      </c>
      <c r="AR405" s="137"/>
      <c r="AS405" s="519">
        <f t="shared" si="1146"/>
        <v>0</v>
      </c>
      <c r="AT405" s="520">
        <f t="shared" si="1171"/>
        <v>0</v>
      </c>
      <c r="AU405" s="137"/>
      <c r="AV405" s="519">
        <f t="shared" si="1147"/>
        <v>0</v>
      </c>
      <c r="AW405" s="520">
        <f t="shared" si="1172"/>
        <v>0</v>
      </c>
      <c r="AX405" s="137"/>
      <c r="AY405" s="519">
        <f t="shared" si="1148"/>
        <v>0</v>
      </c>
      <c r="AZ405" s="520">
        <f t="shared" si="1173"/>
        <v>0</v>
      </c>
      <c r="BA405" s="137"/>
      <c r="BB405" s="519">
        <f t="shared" si="1149"/>
        <v>0</v>
      </c>
      <c r="BC405" s="520">
        <f t="shared" si="1174"/>
        <v>0</v>
      </c>
      <c r="BD405" s="137"/>
      <c r="BE405" s="519">
        <f t="shared" si="1150"/>
        <v>0</v>
      </c>
      <c r="BF405" s="520">
        <f t="shared" si="1175"/>
        <v>0</v>
      </c>
      <c r="BG405" s="137"/>
      <c r="BH405" s="519">
        <f t="shared" si="1151"/>
        <v>0</v>
      </c>
      <c r="BI405" s="520">
        <f t="shared" si="1176"/>
        <v>0</v>
      </c>
      <c r="BJ405" s="137"/>
      <c r="BK405" s="519">
        <f t="shared" si="1152"/>
        <v>0</v>
      </c>
      <c r="BL405" s="520">
        <f t="shared" si="1177"/>
        <v>0</v>
      </c>
      <c r="BM405" s="137"/>
      <c r="BN405" s="519">
        <f t="shared" si="1153"/>
        <v>0</v>
      </c>
      <c r="BO405" s="520">
        <f t="shared" si="1178"/>
        <v>0</v>
      </c>
      <c r="BP405" s="490">
        <f t="shared" si="1154"/>
        <v>1</v>
      </c>
      <c r="BQ405" s="534">
        <f t="shared" si="1155"/>
        <v>226.04</v>
      </c>
      <c r="BR405" s="542">
        <f t="shared" si="1156"/>
        <v>0</v>
      </c>
      <c r="BT405" s="5"/>
      <c r="BU405" s="5"/>
      <c r="BV405" s="5"/>
    </row>
    <row r="406" spans="1:74" s="3" customFormat="1" ht="12.75" hidden="1" outlineLevel="2" x14ac:dyDescent="0.25">
      <c r="A406" s="74" t="s">
        <v>1254</v>
      </c>
      <c r="B406" s="32">
        <v>4269</v>
      </c>
      <c r="C406" s="22" t="s">
        <v>969</v>
      </c>
      <c r="D406" s="32" t="s">
        <v>24</v>
      </c>
      <c r="E406" s="12">
        <f>'07_M.ETE_C.'!E59</f>
        <v>1</v>
      </c>
      <c r="F406" s="459">
        <v>26.02</v>
      </c>
      <c r="G406" s="544">
        <f t="shared" si="1157"/>
        <v>26.02</v>
      </c>
      <c r="H406" s="137"/>
      <c r="I406" s="519">
        <f t="shared" si="1134"/>
        <v>0</v>
      </c>
      <c r="J406" s="520">
        <f t="shared" si="1158"/>
        <v>0</v>
      </c>
      <c r="K406" s="137"/>
      <c r="L406" s="519">
        <f t="shared" si="1135"/>
        <v>0</v>
      </c>
      <c r="M406" s="520">
        <f t="shared" si="1159"/>
        <v>0</v>
      </c>
      <c r="N406" s="199"/>
      <c r="O406" s="519">
        <f t="shared" si="1136"/>
        <v>0</v>
      </c>
      <c r="P406" s="520">
        <f t="shared" si="1160"/>
        <v>0</v>
      </c>
      <c r="Q406" s="137"/>
      <c r="R406" s="519">
        <f t="shared" si="1137"/>
        <v>0</v>
      </c>
      <c r="S406" s="520">
        <f t="shared" si="1161"/>
        <v>0</v>
      </c>
      <c r="T406" s="137"/>
      <c r="U406" s="519">
        <f t="shared" si="1138"/>
        <v>0</v>
      </c>
      <c r="V406" s="520">
        <f t="shared" si="1162"/>
        <v>0</v>
      </c>
      <c r="W406" s="137"/>
      <c r="X406" s="519">
        <f t="shared" si="1139"/>
        <v>0</v>
      </c>
      <c r="Y406" s="520">
        <f t="shared" si="1163"/>
        <v>0</v>
      </c>
      <c r="Z406" s="137"/>
      <c r="AA406" s="519">
        <f t="shared" si="1140"/>
        <v>0</v>
      </c>
      <c r="AB406" s="520">
        <f t="shared" si="1164"/>
        <v>0</v>
      </c>
      <c r="AC406" s="137"/>
      <c r="AD406" s="519">
        <f t="shared" si="1141"/>
        <v>0</v>
      </c>
      <c r="AE406" s="520">
        <f t="shared" si="1165"/>
        <v>0</v>
      </c>
      <c r="AF406" s="137"/>
      <c r="AG406" s="519">
        <f t="shared" si="1142"/>
        <v>0</v>
      </c>
      <c r="AH406" s="520">
        <f t="shared" si="1166"/>
        <v>0</v>
      </c>
      <c r="AI406" s="137">
        <f t="shared" si="1167"/>
        <v>1</v>
      </c>
      <c r="AJ406" s="519">
        <f t="shared" si="1143"/>
        <v>1</v>
      </c>
      <c r="AK406" s="520">
        <f t="shared" si="1168"/>
        <v>26.02</v>
      </c>
      <c r="AL406" s="137"/>
      <c r="AM406" s="519">
        <f t="shared" si="1144"/>
        <v>0</v>
      </c>
      <c r="AN406" s="520">
        <f t="shared" si="1169"/>
        <v>0</v>
      </c>
      <c r="AO406" s="137"/>
      <c r="AP406" s="519">
        <f t="shared" si="1145"/>
        <v>0</v>
      </c>
      <c r="AQ406" s="520">
        <f t="shared" si="1170"/>
        <v>0</v>
      </c>
      <c r="AR406" s="137"/>
      <c r="AS406" s="519">
        <f t="shared" si="1146"/>
        <v>0</v>
      </c>
      <c r="AT406" s="520">
        <f t="shared" si="1171"/>
        <v>0</v>
      </c>
      <c r="AU406" s="137"/>
      <c r="AV406" s="519">
        <f t="shared" si="1147"/>
        <v>0</v>
      </c>
      <c r="AW406" s="520">
        <f t="shared" si="1172"/>
        <v>0</v>
      </c>
      <c r="AX406" s="137"/>
      <c r="AY406" s="519">
        <f t="shared" si="1148"/>
        <v>0</v>
      </c>
      <c r="AZ406" s="520">
        <f t="shared" si="1173"/>
        <v>0</v>
      </c>
      <c r="BA406" s="137"/>
      <c r="BB406" s="519">
        <f t="shared" si="1149"/>
        <v>0</v>
      </c>
      <c r="BC406" s="520">
        <f t="shared" si="1174"/>
        <v>0</v>
      </c>
      <c r="BD406" s="137"/>
      <c r="BE406" s="519">
        <f t="shared" si="1150"/>
        <v>0</v>
      </c>
      <c r="BF406" s="520">
        <f t="shared" si="1175"/>
        <v>0</v>
      </c>
      <c r="BG406" s="137"/>
      <c r="BH406" s="519">
        <f t="shared" si="1151"/>
        <v>0</v>
      </c>
      <c r="BI406" s="520">
        <f t="shared" si="1176"/>
        <v>0</v>
      </c>
      <c r="BJ406" s="137"/>
      <c r="BK406" s="519">
        <f t="shared" si="1152"/>
        <v>0</v>
      </c>
      <c r="BL406" s="520">
        <f t="shared" si="1177"/>
        <v>0</v>
      </c>
      <c r="BM406" s="137"/>
      <c r="BN406" s="519">
        <f t="shared" si="1153"/>
        <v>0</v>
      </c>
      <c r="BO406" s="520">
        <f t="shared" si="1178"/>
        <v>0</v>
      </c>
      <c r="BP406" s="490">
        <f t="shared" si="1154"/>
        <v>1</v>
      </c>
      <c r="BQ406" s="534">
        <f t="shared" si="1155"/>
        <v>26.02</v>
      </c>
      <c r="BR406" s="542">
        <f t="shared" si="1156"/>
        <v>0</v>
      </c>
      <c r="BT406" s="5"/>
    </row>
    <row r="407" spans="1:74" s="3" customFormat="1" ht="12.75" hidden="1" outlineLevel="2" x14ac:dyDescent="0.25">
      <c r="A407" s="74" t="s">
        <v>1255</v>
      </c>
      <c r="B407" s="32">
        <v>7608</v>
      </c>
      <c r="C407" s="22" t="s">
        <v>82</v>
      </c>
      <c r="D407" s="32" t="s">
        <v>24</v>
      </c>
      <c r="E407" s="12">
        <f>'07_M.ETE_C.'!E60</f>
        <v>1</v>
      </c>
      <c r="F407" s="459">
        <v>7.79</v>
      </c>
      <c r="G407" s="544">
        <f t="shared" si="1157"/>
        <v>7.79</v>
      </c>
      <c r="H407" s="137"/>
      <c r="I407" s="519">
        <f t="shared" si="1134"/>
        <v>0</v>
      </c>
      <c r="J407" s="520">
        <f t="shared" si="1158"/>
        <v>0</v>
      </c>
      <c r="K407" s="137"/>
      <c r="L407" s="519">
        <f t="shared" si="1135"/>
        <v>0</v>
      </c>
      <c r="M407" s="520">
        <f t="shared" si="1159"/>
        <v>0</v>
      </c>
      <c r="N407" s="199"/>
      <c r="O407" s="519">
        <f t="shared" si="1136"/>
        <v>0</v>
      </c>
      <c r="P407" s="520">
        <f t="shared" si="1160"/>
        <v>0</v>
      </c>
      <c r="Q407" s="137"/>
      <c r="R407" s="519">
        <f t="shared" si="1137"/>
        <v>0</v>
      </c>
      <c r="S407" s="520">
        <f t="shared" si="1161"/>
        <v>0</v>
      </c>
      <c r="T407" s="137"/>
      <c r="U407" s="519">
        <f t="shared" si="1138"/>
        <v>0</v>
      </c>
      <c r="V407" s="520">
        <f t="shared" si="1162"/>
        <v>0</v>
      </c>
      <c r="W407" s="137"/>
      <c r="X407" s="519">
        <f t="shared" si="1139"/>
        <v>0</v>
      </c>
      <c r="Y407" s="520">
        <f t="shared" si="1163"/>
        <v>0</v>
      </c>
      <c r="Z407" s="137"/>
      <c r="AA407" s="519">
        <f t="shared" si="1140"/>
        <v>0</v>
      </c>
      <c r="AB407" s="520">
        <f t="shared" si="1164"/>
        <v>0</v>
      </c>
      <c r="AC407" s="137"/>
      <c r="AD407" s="519">
        <f t="shared" si="1141"/>
        <v>0</v>
      </c>
      <c r="AE407" s="520">
        <f t="shared" si="1165"/>
        <v>0</v>
      </c>
      <c r="AF407" s="137"/>
      <c r="AG407" s="519">
        <f t="shared" si="1142"/>
        <v>0</v>
      </c>
      <c r="AH407" s="520">
        <f t="shared" si="1166"/>
        <v>0</v>
      </c>
      <c r="AI407" s="137">
        <f t="shared" si="1167"/>
        <v>1</v>
      </c>
      <c r="AJ407" s="519">
        <f t="shared" si="1143"/>
        <v>1</v>
      </c>
      <c r="AK407" s="520">
        <f t="shared" si="1168"/>
        <v>7.79</v>
      </c>
      <c r="AL407" s="137"/>
      <c r="AM407" s="519">
        <f t="shared" si="1144"/>
        <v>0</v>
      </c>
      <c r="AN407" s="520">
        <f t="shared" si="1169"/>
        <v>0</v>
      </c>
      <c r="AO407" s="137"/>
      <c r="AP407" s="519">
        <f t="shared" si="1145"/>
        <v>0</v>
      </c>
      <c r="AQ407" s="520">
        <f t="shared" si="1170"/>
        <v>0</v>
      </c>
      <c r="AR407" s="137"/>
      <c r="AS407" s="519">
        <f t="shared" si="1146"/>
        <v>0</v>
      </c>
      <c r="AT407" s="520">
        <f t="shared" si="1171"/>
        <v>0</v>
      </c>
      <c r="AU407" s="137"/>
      <c r="AV407" s="519">
        <f t="shared" si="1147"/>
        <v>0</v>
      </c>
      <c r="AW407" s="520">
        <f t="shared" si="1172"/>
        <v>0</v>
      </c>
      <c r="AX407" s="137"/>
      <c r="AY407" s="519">
        <f t="shared" si="1148"/>
        <v>0</v>
      </c>
      <c r="AZ407" s="520">
        <f t="shared" si="1173"/>
        <v>0</v>
      </c>
      <c r="BA407" s="137"/>
      <c r="BB407" s="519">
        <f t="shared" si="1149"/>
        <v>0</v>
      </c>
      <c r="BC407" s="520">
        <f t="shared" si="1174"/>
        <v>0</v>
      </c>
      <c r="BD407" s="137"/>
      <c r="BE407" s="519">
        <f t="shared" si="1150"/>
        <v>0</v>
      </c>
      <c r="BF407" s="520">
        <f t="shared" si="1175"/>
        <v>0</v>
      </c>
      <c r="BG407" s="137"/>
      <c r="BH407" s="519">
        <f t="shared" si="1151"/>
        <v>0</v>
      </c>
      <c r="BI407" s="520">
        <f t="shared" si="1176"/>
        <v>0</v>
      </c>
      <c r="BJ407" s="137"/>
      <c r="BK407" s="519">
        <f t="shared" si="1152"/>
        <v>0</v>
      </c>
      <c r="BL407" s="520">
        <f t="shared" si="1177"/>
        <v>0</v>
      </c>
      <c r="BM407" s="137"/>
      <c r="BN407" s="519">
        <f t="shared" si="1153"/>
        <v>0</v>
      </c>
      <c r="BO407" s="520">
        <f t="shared" si="1178"/>
        <v>0</v>
      </c>
      <c r="BP407" s="490">
        <f t="shared" si="1154"/>
        <v>1</v>
      </c>
      <c r="BQ407" s="534">
        <f t="shared" si="1155"/>
        <v>7.79</v>
      </c>
      <c r="BR407" s="542">
        <f t="shared" si="1156"/>
        <v>0</v>
      </c>
      <c r="BT407" s="5"/>
    </row>
    <row r="408" spans="1:74" s="4" customFormat="1" ht="12.75" hidden="1" outlineLevel="1" x14ac:dyDescent="0.25">
      <c r="A408" s="56"/>
      <c r="B408" s="18"/>
      <c r="C408" s="22"/>
      <c r="D408" s="69"/>
      <c r="E408" s="459"/>
      <c r="F408" s="560"/>
      <c r="G408" s="554"/>
      <c r="H408" s="137"/>
      <c r="I408" s="519"/>
      <c r="J408" s="541"/>
      <c r="K408" s="137"/>
      <c r="L408" s="519"/>
      <c r="M408" s="541"/>
      <c r="N408" s="199"/>
      <c r="O408" s="519"/>
      <c r="P408" s="555"/>
      <c r="Q408" s="137"/>
      <c r="R408" s="519"/>
      <c r="S408" s="541"/>
      <c r="T408" s="137"/>
      <c r="U408" s="519"/>
      <c r="V408" s="541"/>
      <c r="W408" s="137"/>
      <c r="X408" s="519"/>
      <c r="Y408" s="541"/>
      <c r="Z408" s="137"/>
      <c r="AA408" s="519"/>
      <c r="AB408" s="541"/>
      <c r="AC408" s="137"/>
      <c r="AD408" s="519"/>
      <c r="AE408" s="541"/>
      <c r="AF408" s="137"/>
      <c r="AG408" s="519"/>
      <c r="AH408" s="541"/>
      <c r="AI408" s="137"/>
      <c r="AJ408" s="519"/>
      <c r="AK408" s="541"/>
      <c r="AL408" s="137"/>
      <c r="AM408" s="519"/>
      <c r="AN408" s="541"/>
      <c r="AO408" s="137"/>
      <c r="AP408" s="519"/>
      <c r="AQ408" s="541"/>
      <c r="AR408" s="137"/>
      <c r="AS408" s="519"/>
      <c r="AT408" s="541"/>
      <c r="AU408" s="137"/>
      <c r="AV408" s="519"/>
      <c r="AW408" s="541"/>
      <c r="AX408" s="137"/>
      <c r="AY408" s="519"/>
      <c r="AZ408" s="541"/>
      <c r="BA408" s="137"/>
      <c r="BB408" s="519"/>
      <c r="BC408" s="541"/>
      <c r="BD408" s="137"/>
      <c r="BE408" s="519"/>
      <c r="BF408" s="541"/>
      <c r="BG408" s="137"/>
      <c r="BH408" s="519"/>
      <c r="BI408" s="541"/>
      <c r="BJ408" s="137"/>
      <c r="BK408" s="519"/>
      <c r="BL408" s="541"/>
      <c r="BM408" s="137"/>
      <c r="BN408" s="519"/>
      <c r="BO408" s="541"/>
      <c r="BP408" s="490"/>
      <c r="BQ408" s="534"/>
      <c r="BR408" s="542"/>
      <c r="BT408" s="5"/>
    </row>
    <row r="409" spans="1:74" s="4" customFormat="1" ht="12.75" hidden="1" outlineLevel="1" x14ac:dyDescent="0.25">
      <c r="A409" s="576" t="s">
        <v>1256</v>
      </c>
      <c r="B409" s="577"/>
      <c r="C409" s="578" t="s">
        <v>115</v>
      </c>
      <c r="D409" s="587"/>
      <c r="E409" s="588"/>
      <c r="F409" s="589"/>
      <c r="G409" s="581">
        <f>SUBTOTAL(9,G410:G436)</f>
        <v>6659.0599999999995</v>
      </c>
      <c r="H409" s="581"/>
      <c r="I409" s="590">
        <f t="shared" ref="I409:I436" si="1179">ROUND(J409/$G409,6)</f>
        <v>0</v>
      </c>
      <c r="J409" s="581">
        <f>SUBTOTAL(9,J410:J436)</f>
        <v>0</v>
      </c>
      <c r="K409" s="581"/>
      <c r="L409" s="590">
        <f t="shared" ref="L409:L436" si="1180">ROUND(M409/$G409,6)</f>
        <v>0</v>
      </c>
      <c r="M409" s="581">
        <f>SUBTOTAL(9,M410:M436)</f>
        <v>0</v>
      </c>
      <c r="N409" s="581"/>
      <c r="O409" s="590">
        <f t="shared" ref="O409:O436" si="1181">ROUND(P409/$G409,6)</f>
        <v>0</v>
      </c>
      <c r="P409" s="581">
        <f>SUBTOTAL(9,P410:P436)</f>
        <v>0</v>
      </c>
      <c r="Q409" s="581"/>
      <c r="R409" s="590">
        <f t="shared" ref="R409:R436" si="1182">ROUND(S409/$G409,6)</f>
        <v>0</v>
      </c>
      <c r="S409" s="581">
        <f>SUBTOTAL(9,S410:S436)</f>
        <v>0</v>
      </c>
      <c r="T409" s="581"/>
      <c r="U409" s="590">
        <f t="shared" ref="U409:U436" si="1183">ROUND(V409/$G409,6)</f>
        <v>0</v>
      </c>
      <c r="V409" s="581">
        <f>SUBTOTAL(9,V410:V436)</f>
        <v>0</v>
      </c>
      <c r="W409" s="581"/>
      <c r="X409" s="590">
        <f t="shared" ref="X409:X436" si="1184">ROUND(Y409/$G409,6)</f>
        <v>0</v>
      </c>
      <c r="Y409" s="581">
        <f>SUBTOTAL(9,Y410:Y436)</f>
        <v>0</v>
      </c>
      <c r="Z409" s="581"/>
      <c r="AA409" s="590">
        <f t="shared" ref="AA409:AA436" si="1185">ROUND(AB409/$G409,6)</f>
        <v>0</v>
      </c>
      <c r="AB409" s="581">
        <f>SUBTOTAL(9,AB410:AB436)</f>
        <v>0</v>
      </c>
      <c r="AC409" s="581"/>
      <c r="AD409" s="590">
        <f t="shared" ref="AD409:AD436" si="1186">ROUND(AE409/$G409,6)</f>
        <v>0</v>
      </c>
      <c r="AE409" s="581">
        <f>SUBTOTAL(9,AE410:AE436)</f>
        <v>0</v>
      </c>
      <c r="AF409" s="581"/>
      <c r="AG409" s="590">
        <f t="shared" ref="AG409:AG436" si="1187">ROUND(AH409/$G409,6)</f>
        <v>0</v>
      </c>
      <c r="AH409" s="581">
        <f>SUBTOTAL(9,AH410:AH436)</f>
        <v>0</v>
      </c>
      <c r="AI409" s="581"/>
      <c r="AJ409" s="590">
        <f t="shared" ref="AJ409:AJ436" si="1188">ROUND(AK409/$G409,6)</f>
        <v>1</v>
      </c>
      <c r="AK409" s="581">
        <f>SUBTOTAL(9,AK410:AK436)</f>
        <v>6659.0599999999995</v>
      </c>
      <c r="AL409" s="581"/>
      <c r="AM409" s="590">
        <f t="shared" ref="AM409:AM436" si="1189">ROUND(AN409/$G409,6)</f>
        <v>0</v>
      </c>
      <c r="AN409" s="581">
        <f>SUBTOTAL(9,AN410:AN436)</f>
        <v>0</v>
      </c>
      <c r="AO409" s="581"/>
      <c r="AP409" s="590">
        <f t="shared" ref="AP409:AP436" si="1190">ROUND(AQ409/$G409,6)</f>
        <v>0</v>
      </c>
      <c r="AQ409" s="581">
        <f>SUBTOTAL(9,AQ410:AQ436)</f>
        <v>0</v>
      </c>
      <c r="AR409" s="581"/>
      <c r="AS409" s="590">
        <f t="shared" ref="AS409:AS436" si="1191">ROUND(AT409/$G409,6)</f>
        <v>0</v>
      </c>
      <c r="AT409" s="581">
        <f>SUBTOTAL(9,AT410:AT436)</f>
        <v>0</v>
      </c>
      <c r="AU409" s="581"/>
      <c r="AV409" s="590">
        <f t="shared" ref="AV409:AV436" si="1192">ROUND(AW409/$G409,6)</f>
        <v>0</v>
      </c>
      <c r="AW409" s="581">
        <f>SUBTOTAL(9,AW410:AW436)</f>
        <v>0</v>
      </c>
      <c r="AX409" s="581"/>
      <c r="AY409" s="590">
        <f t="shared" ref="AY409:AY436" si="1193">ROUND(AZ409/$G409,6)</f>
        <v>0</v>
      </c>
      <c r="AZ409" s="581">
        <f>SUBTOTAL(9,AZ410:AZ436)</f>
        <v>0</v>
      </c>
      <c r="BA409" s="581"/>
      <c r="BB409" s="590">
        <f t="shared" ref="BB409:BB436" si="1194">ROUND(BC409/$G409,6)</f>
        <v>0</v>
      </c>
      <c r="BC409" s="581">
        <f>SUBTOTAL(9,BC410:BC436)</f>
        <v>0</v>
      </c>
      <c r="BD409" s="581"/>
      <c r="BE409" s="590">
        <f t="shared" ref="BE409:BE436" si="1195">ROUND(BF409/$G409,6)</f>
        <v>0</v>
      </c>
      <c r="BF409" s="581">
        <f>SUBTOTAL(9,BF410:BF436)</f>
        <v>0</v>
      </c>
      <c r="BG409" s="581"/>
      <c r="BH409" s="590">
        <f t="shared" ref="BH409:BH436" si="1196">ROUND(BI409/$G409,6)</f>
        <v>0</v>
      </c>
      <c r="BI409" s="581">
        <f>SUBTOTAL(9,BI410:BI436)</f>
        <v>0</v>
      </c>
      <c r="BJ409" s="581"/>
      <c r="BK409" s="590">
        <f t="shared" ref="BK409:BK436" si="1197">ROUND(BL409/$G409,6)</f>
        <v>0</v>
      </c>
      <c r="BL409" s="581">
        <f>SUBTOTAL(9,BL410:BL436)</f>
        <v>0</v>
      </c>
      <c r="BM409" s="581"/>
      <c r="BN409" s="590">
        <f t="shared" ref="BN409:BN436" si="1198">ROUND(BO409/$G409,6)</f>
        <v>0</v>
      </c>
      <c r="BO409" s="581">
        <f>SUBTOTAL(9,BO410:BO436)</f>
        <v>0</v>
      </c>
      <c r="BP409" s="582">
        <f t="shared" ref="BP409:BP436" si="1199">ROUND(BQ409/G409,4)</f>
        <v>1</v>
      </c>
      <c r="BQ409" s="580">
        <f t="shared" ref="BQ409:BQ436" si="1200">ROUND(SUMIF(H$10:BO$10,"FINANCEIRO",H409:BO409),2)</f>
        <v>6659.06</v>
      </c>
      <c r="BR409" s="579">
        <f t="shared" ref="BR409:BR436" si="1201">BQ409-G409</f>
        <v>0</v>
      </c>
      <c r="BT409" s="5"/>
    </row>
    <row r="410" spans="1:74" s="4" customFormat="1" ht="25.5" hidden="1" outlineLevel="2" x14ac:dyDescent="0.25">
      <c r="A410" s="53" t="s">
        <v>1257</v>
      </c>
      <c r="B410" s="16">
        <v>1093</v>
      </c>
      <c r="C410" s="15" t="s">
        <v>970</v>
      </c>
      <c r="D410" s="13" t="s">
        <v>24</v>
      </c>
      <c r="E410" s="12">
        <f>'07_M.ETE_C.'!E63</f>
        <v>1</v>
      </c>
      <c r="F410" s="141">
        <v>30.46</v>
      </c>
      <c r="G410" s="544">
        <f t="shared" ref="G410:G436" si="1202">ROUND($F410*E410,2)</f>
        <v>30.46</v>
      </c>
      <c r="H410" s="137"/>
      <c r="I410" s="519">
        <f t="shared" si="1179"/>
        <v>0</v>
      </c>
      <c r="J410" s="520">
        <f t="shared" ref="J410:J436" si="1203">ROUND($F410*H410,2)</f>
        <v>0</v>
      </c>
      <c r="K410" s="137"/>
      <c r="L410" s="519">
        <f t="shared" si="1180"/>
        <v>0</v>
      </c>
      <c r="M410" s="520">
        <f t="shared" ref="M410:M436" si="1204">ROUND($F410*K410,2)</f>
        <v>0</v>
      </c>
      <c r="N410" s="199"/>
      <c r="O410" s="519">
        <f t="shared" si="1181"/>
        <v>0</v>
      </c>
      <c r="P410" s="520">
        <f t="shared" ref="P410:P436" si="1205">ROUND($F410*N410,2)</f>
        <v>0</v>
      </c>
      <c r="Q410" s="137"/>
      <c r="R410" s="519">
        <f t="shared" si="1182"/>
        <v>0</v>
      </c>
      <c r="S410" s="520">
        <f t="shared" ref="S410:S436" si="1206">ROUND($F410*Q410,2)</f>
        <v>0</v>
      </c>
      <c r="T410" s="137"/>
      <c r="U410" s="519">
        <f t="shared" si="1183"/>
        <v>0</v>
      </c>
      <c r="V410" s="520">
        <f t="shared" ref="V410:V436" si="1207">ROUND($F410*T410,2)</f>
        <v>0</v>
      </c>
      <c r="W410" s="137"/>
      <c r="X410" s="519">
        <f t="shared" si="1184"/>
        <v>0</v>
      </c>
      <c r="Y410" s="520">
        <f t="shared" ref="Y410:Y436" si="1208">ROUND($F410*W410,2)</f>
        <v>0</v>
      </c>
      <c r="Z410" s="137"/>
      <c r="AA410" s="519">
        <f t="shared" si="1185"/>
        <v>0</v>
      </c>
      <c r="AB410" s="520">
        <f t="shared" ref="AB410:AB436" si="1209">ROUND($F410*Z410,2)</f>
        <v>0</v>
      </c>
      <c r="AC410" s="137"/>
      <c r="AD410" s="519">
        <f t="shared" si="1186"/>
        <v>0</v>
      </c>
      <c r="AE410" s="520">
        <f t="shared" ref="AE410:AE436" si="1210">ROUND($F410*AC410,2)</f>
        <v>0</v>
      </c>
      <c r="AF410" s="137"/>
      <c r="AG410" s="519">
        <f t="shared" si="1187"/>
        <v>0</v>
      </c>
      <c r="AH410" s="520">
        <f t="shared" ref="AH410:AH436" si="1211">ROUND($F410*AF410,2)</f>
        <v>0</v>
      </c>
      <c r="AI410" s="137">
        <f t="shared" ref="AI410:AI436" si="1212">$E410</f>
        <v>1</v>
      </c>
      <c r="AJ410" s="519">
        <f t="shared" si="1188"/>
        <v>1</v>
      </c>
      <c r="AK410" s="520">
        <f t="shared" ref="AK410:AK436" si="1213">ROUND($F410*AI410,2)</f>
        <v>30.46</v>
      </c>
      <c r="AL410" s="137"/>
      <c r="AM410" s="519">
        <f t="shared" si="1189"/>
        <v>0</v>
      </c>
      <c r="AN410" s="520">
        <f t="shared" ref="AN410:AN436" si="1214">ROUND($F410*AL410,2)</f>
        <v>0</v>
      </c>
      <c r="AO410" s="137"/>
      <c r="AP410" s="519">
        <f t="shared" si="1190"/>
        <v>0</v>
      </c>
      <c r="AQ410" s="520">
        <f t="shared" ref="AQ410:AQ436" si="1215">ROUND($F410*AO410,2)</f>
        <v>0</v>
      </c>
      <c r="AR410" s="137"/>
      <c r="AS410" s="519">
        <f t="shared" si="1191"/>
        <v>0</v>
      </c>
      <c r="AT410" s="520">
        <f t="shared" ref="AT410:AT436" si="1216">ROUND($F410*AR410,2)</f>
        <v>0</v>
      </c>
      <c r="AU410" s="137"/>
      <c r="AV410" s="519">
        <f t="shared" si="1192"/>
        <v>0</v>
      </c>
      <c r="AW410" s="520">
        <f t="shared" ref="AW410:AW436" si="1217">ROUND($F410*AU410,2)</f>
        <v>0</v>
      </c>
      <c r="AX410" s="137"/>
      <c r="AY410" s="519">
        <f t="shared" si="1193"/>
        <v>0</v>
      </c>
      <c r="AZ410" s="520">
        <f t="shared" ref="AZ410:AZ436" si="1218">ROUND($F410*AX410,2)</f>
        <v>0</v>
      </c>
      <c r="BA410" s="137"/>
      <c r="BB410" s="519">
        <f t="shared" si="1194"/>
        <v>0</v>
      </c>
      <c r="BC410" s="520">
        <f t="shared" ref="BC410:BC436" si="1219">ROUND($F410*BA410,2)</f>
        <v>0</v>
      </c>
      <c r="BD410" s="137"/>
      <c r="BE410" s="519">
        <f t="shared" si="1195"/>
        <v>0</v>
      </c>
      <c r="BF410" s="520">
        <f t="shared" ref="BF410:BF436" si="1220">ROUND($F410*BD410,2)</f>
        <v>0</v>
      </c>
      <c r="BG410" s="137"/>
      <c r="BH410" s="519">
        <f t="shared" si="1196"/>
        <v>0</v>
      </c>
      <c r="BI410" s="520">
        <f t="shared" ref="BI410:BI436" si="1221">ROUND($F410*BG410,2)</f>
        <v>0</v>
      </c>
      <c r="BJ410" s="137"/>
      <c r="BK410" s="519">
        <f t="shared" si="1197"/>
        <v>0</v>
      </c>
      <c r="BL410" s="520">
        <f t="shared" ref="BL410:BL436" si="1222">ROUND($F410*BJ410,2)</f>
        <v>0</v>
      </c>
      <c r="BM410" s="137"/>
      <c r="BN410" s="519">
        <f t="shared" si="1198"/>
        <v>0</v>
      </c>
      <c r="BO410" s="520">
        <f t="shared" ref="BO410:BO436" si="1223">ROUND($F410*BM410,2)</f>
        <v>0</v>
      </c>
      <c r="BP410" s="490">
        <f t="shared" si="1199"/>
        <v>1</v>
      </c>
      <c r="BQ410" s="534">
        <f t="shared" si="1200"/>
        <v>30.46</v>
      </c>
      <c r="BR410" s="542">
        <f t="shared" si="1201"/>
        <v>0</v>
      </c>
      <c r="BT410" s="5"/>
    </row>
    <row r="411" spans="1:74" s="4" customFormat="1" ht="12.75" hidden="1" outlineLevel="2" x14ac:dyDescent="0.25">
      <c r="A411" s="53" t="s">
        <v>1258</v>
      </c>
      <c r="B411" s="16">
        <v>995</v>
      </c>
      <c r="C411" s="15" t="s">
        <v>971</v>
      </c>
      <c r="D411" s="13" t="s">
        <v>22</v>
      </c>
      <c r="E411" s="12">
        <f>'07_M.ETE_C.'!E64</f>
        <v>120</v>
      </c>
      <c r="F411" s="141">
        <v>9.08</v>
      </c>
      <c r="G411" s="544">
        <f t="shared" si="1202"/>
        <v>1089.5999999999999</v>
      </c>
      <c r="H411" s="137"/>
      <c r="I411" s="519">
        <f t="shared" si="1179"/>
        <v>0</v>
      </c>
      <c r="J411" s="520">
        <f t="shared" si="1203"/>
        <v>0</v>
      </c>
      <c r="K411" s="137"/>
      <c r="L411" s="519">
        <f t="shared" si="1180"/>
        <v>0</v>
      </c>
      <c r="M411" s="520">
        <f t="shared" si="1204"/>
        <v>0</v>
      </c>
      <c r="N411" s="199"/>
      <c r="O411" s="519">
        <f t="shared" si="1181"/>
        <v>0</v>
      </c>
      <c r="P411" s="520">
        <f t="shared" si="1205"/>
        <v>0</v>
      </c>
      <c r="Q411" s="137"/>
      <c r="R411" s="519">
        <f t="shared" si="1182"/>
        <v>0</v>
      </c>
      <c r="S411" s="520">
        <f t="shared" si="1206"/>
        <v>0</v>
      </c>
      <c r="T411" s="137"/>
      <c r="U411" s="519">
        <f t="shared" si="1183"/>
        <v>0</v>
      </c>
      <c r="V411" s="520">
        <f t="shared" si="1207"/>
        <v>0</v>
      </c>
      <c r="W411" s="137"/>
      <c r="X411" s="519">
        <f t="shared" si="1184"/>
        <v>0</v>
      </c>
      <c r="Y411" s="520">
        <f t="shared" si="1208"/>
        <v>0</v>
      </c>
      <c r="Z411" s="137"/>
      <c r="AA411" s="519">
        <f t="shared" si="1185"/>
        <v>0</v>
      </c>
      <c r="AB411" s="520">
        <f t="shared" si="1209"/>
        <v>0</v>
      </c>
      <c r="AC411" s="137"/>
      <c r="AD411" s="519">
        <f t="shared" si="1186"/>
        <v>0</v>
      </c>
      <c r="AE411" s="520">
        <f t="shared" si="1210"/>
        <v>0</v>
      </c>
      <c r="AF411" s="137"/>
      <c r="AG411" s="519">
        <f t="shared" si="1187"/>
        <v>0</v>
      </c>
      <c r="AH411" s="520">
        <f t="shared" si="1211"/>
        <v>0</v>
      </c>
      <c r="AI411" s="137">
        <f t="shared" si="1212"/>
        <v>120</v>
      </c>
      <c r="AJ411" s="519">
        <f t="shared" si="1188"/>
        <v>1</v>
      </c>
      <c r="AK411" s="520">
        <f t="shared" si="1213"/>
        <v>1089.5999999999999</v>
      </c>
      <c r="AL411" s="137"/>
      <c r="AM411" s="519">
        <f t="shared" si="1189"/>
        <v>0</v>
      </c>
      <c r="AN411" s="520">
        <f t="shared" si="1214"/>
        <v>0</v>
      </c>
      <c r="AO411" s="137"/>
      <c r="AP411" s="519">
        <f t="shared" si="1190"/>
        <v>0</v>
      </c>
      <c r="AQ411" s="520">
        <f t="shared" si="1215"/>
        <v>0</v>
      </c>
      <c r="AR411" s="137"/>
      <c r="AS411" s="519">
        <f t="shared" si="1191"/>
        <v>0</v>
      </c>
      <c r="AT411" s="520">
        <f t="shared" si="1216"/>
        <v>0</v>
      </c>
      <c r="AU411" s="137"/>
      <c r="AV411" s="519">
        <f t="shared" si="1192"/>
        <v>0</v>
      </c>
      <c r="AW411" s="520">
        <f t="shared" si="1217"/>
        <v>0</v>
      </c>
      <c r="AX411" s="137"/>
      <c r="AY411" s="519">
        <f t="shared" si="1193"/>
        <v>0</v>
      </c>
      <c r="AZ411" s="520">
        <f t="shared" si="1218"/>
        <v>0</v>
      </c>
      <c r="BA411" s="137"/>
      <c r="BB411" s="519">
        <f t="shared" si="1194"/>
        <v>0</v>
      </c>
      <c r="BC411" s="520">
        <f t="shared" si="1219"/>
        <v>0</v>
      </c>
      <c r="BD411" s="137"/>
      <c r="BE411" s="519">
        <f t="shared" si="1195"/>
        <v>0</v>
      </c>
      <c r="BF411" s="520">
        <f t="shared" si="1220"/>
        <v>0</v>
      </c>
      <c r="BG411" s="137"/>
      <c r="BH411" s="519">
        <f t="shared" si="1196"/>
        <v>0</v>
      </c>
      <c r="BI411" s="520">
        <f t="shared" si="1221"/>
        <v>0</v>
      </c>
      <c r="BJ411" s="137"/>
      <c r="BK411" s="519">
        <f t="shared" si="1197"/>
        <v>0</v>
      </c>
      <c r="BL411" s="520">
        <f t="shared" si="1222"/>
        <v>0</v>
      </c>
      <c r="BM411" s="137"/>
      <c r="BN411" s="519">
        <f t="shared" si="1198"/>
        <v>0</v>
      </c>
      <c r="BO411" s="520">
        <f t="shared" si="1223"/>
        <v>0</v>
      </c>
      <c r="BP411" s="490">
        <f t="shared" si="1199"/>
        <v>1</v>
      </c>
      <c r="BQ411" s="534">
        <f t="shared" si="1200"/>
        <v>1089.5999999999999</v>
      </c>
      <c r="BR411" s="542">
        <f t="shared" si="1201"/>
        <v>0</v>
      </c>
      <c r="BT411" s="5"/>
    </row>
    <row r="412" spans="1:74" s="4" customFormat="1" ht="12.75" hidden="1" outlineLevel="2" x14ac:dyDescent="0.25">
      <c r="A412" s="53" t="s">
        <v>1259</v>
      </c>
      <c r="B412" s="16">
        <v>857</v>
      </c>
      <c r="C412" s="15" t="s">
        <v>972</v>
      </c>
      <c r="D412" s="13" t="s">
        <v>22</v>
      </c>
      <c r="E412" s="12">
        <f>'07_M.ETE_C.'!E65</f>
        <v>60</v>
      </c>
      <c r="F412" s="141">
        <v>6.87</v>
      </c>
      <c r="G412" s="544">
        <f t="shared" si="1202"/>
        <v>412.2</v>
      </c>
      <c r="H412" s="137"/>
      <c r="I412" s="519">
        <f t="shared" si="1179"/>
        <v>0</v>
      </c>
      <c r="J412" s="520">
        <f t="shared" si="1203"/>
        <v>0</v>
      </c>
      <c r="K412" s="137"/>
      <c r="L412" s="519">
        <f t="shared" si="1180"/>
        <v>0</v>
      </c>
      <c r="M412" s="520">
        <f t="shared" si="1204"/>
        <v>0</v>
      </c>
      <c r="N412" s="199"/>
      <c r="O412" s="519">
        <f t="shared" si="1181"/>
        <v>0</v>
      </c>
      <c r="P412" s="520">
        <f t="shared" si="1205"/>
        <v>0</v>
      </c>
      <c r="Q412" s="137"/>
      <c r="R412" s="519">
        <f t="shared" si="1182"/>
        <v>0</v>
      </c>
      <c r="S412" s="520">
        <f t="shared" si="1206"/>
        <v>0</v>
      </c>
      <c r="T412" s="137"/>
      <c r="U412" s="519">
        <f t="shared" si="1183"/>
        <v>0</v>
      </c>
      <c r="V412" s="520">
        <f t="shared" si="1207"/>
        <v>0</v>
      </c>
      <c r="W412" s="137"/>
      <c r="X412" s="519">
        <f t="shared" si="1184"/>
        <v>0</v>
      </c>
      <c r="Y412" s="520">
        <f t="shared" si="1208"/>
        <v>0</v>
      </c>
      <c r="Z412" s="137"/>
      <c r="AA412" s="519">
        <f t="shared" si="1185"/>
        <v>0</v>
      </c>
      <c r="AB412" s="520">
        <f t="shared" si="1209"/>
        <v>0</v>
      </c>
      <c r="AC412" s="137"/>
      <c r="AD412" s="519">
        <f t="shared" si="1186"/>
        <v>0</v>
      </c>
      <c r="AE412" s="520">
        <f t="shared" si="1210"/>
        <v>0</v>
      </c>
      <c r="AF412" s="137"/>
      <c r="AG412" s="519">
        <f t="shared" si="1187"/>
        <v>0</v>
      </c>
      <c r="AH412" s="520">
        <f t="shared" si="1211"/>
        <v>0</v>
      </c>
      <c r="AI412" s="137">
        <f t="shared" si="1212"/>
        <v>60</v>
      </c>
      <c r="AJ412" s="519">
        <f t="shared" si="1188"/>
        <v>1</v>
      </c>
      <c r="AK412" s="520">
        <f t="shared" si="1213"/>
        <v>412.2</v>
      </c>
      <c r="AL412" s="137"/>
      <c r="AM412" s="519">
        <f t="shared" si="1189"/>
        <v>0</v>
      </c>
      <c r="AN412" s="520">
        <f t="shared" si="1214"/>
        <v>0</v>
      </c>
      <c r="AO412" s="137"/>
      <c r="AP412" s="519">
        <f t="shared" si="1190"/>
        <v>0</v>
      </c>
      <c r="AQ412" s="520">
        <f t="shared" si="1215"/>
        <v>0</v>
      </c>
      <c r="AR412" s="137"/>
      <c r="AS412" s="519">
        <f t="shared" si="1191"/>
        <v>0</v>
      </c>
      <c r="AT412" s="520">
        <f t="shared" si="1216"/>
        <v>0</v>
      </c>
      <c r="AU412" s="137"/>
      <c r="AV412" s="519">
        <f t="shared" si="1192"/>
        <v>0</v>
      </c>
      <c r="AW412" s="520">
        <f t="shared" si="1217"/>
        <v>0</v>
      </c>
      <c r="AX412" s="137"/>
      <c r="AY412" s="519">
        <f t="shared" si="1193"/>
        <v>0</v>
      </c>
      <c r="AZ412" s="520">
        <f t="shared" si="1218"/>
        <v>0</v>
      </c>
      <c r="BA412" s="137"/>
      <c r="BB412" s="519">
        <f t="shared" si="1194"/>
        <v>0</v>
      </c>
      <c r="BC412" s="520">
        <f t="shared" si="1219"/>
        <v>0</v>
      </c>
      <c r="BD412" s="137"/>
      <c r="BE412" s="519">
        <f t="shared" si="1195"/>
        <v>0</v>
      </c>
      <c r="BF412" s="520">
        <f t="shared" si="1220"/>
        <v>0</v>
      </c>
      <c r="BG412" s="137"/>
      <c r="BH412" s="519">
        <f t="shared" si="1196"/>
        <v>0</v>
      </c>
      <c r="BI412" s="520">
        <f t="shared" si="1221"/>
        <v>0</v>
      </c>
      <c r="BJ412" s="137"/>
      <c r="BK412" s="519">
        <f t="shared" si="1197"/>
        <v>0</v>
      </c>
      <c r="BL412" s="520">
        <f t="shared" si="1222"/>
        <v>0</v>
      </c>
      <c r="BM412" s="137"/>
      <c r="BN412" s="519">
        <f t="shared" si="1198"/>
        <v>0</v>
      </c>
      <c r="BO412" s="520">
        <f t="shared" si="1223"/>
        <v>0</v>
      </c>
      <c r="BP412" s="490">
        <f t="shared" si="1199"/>
        <v>1</v>
      </c>
      <c r="BQ412" s="534">
        <f t="shared" si="1200"/>
        <v>412.2</v>
      </c>
      <c r="BR412" s="542">
        <f t="shared" si="1201"/>
        <v>0</v>
      </c>
      <c r="BT412" s="5"/>
    </row>
    <row r="413" spans="1:74" s="4" customFormat="1" ht="12.75" hidden="1" outlineLevel="2" x14ac:dyDescent="0.25">
      <c r="A413" s="53" t="s">
        <v>1260</v>
      </c>
      <c r="B413" s="16">
        <v>1881</v>
      </c>
      <c r="C413" s="15" t="s">
        <v>869</v>
      </c>
      <c r="D413" s="13" t="s">
        <v>24</v>
      </c>
      <c r="E413" s="12">
        <f>'07_M.ETE_C.'!E66</f>
        <v>2</v>
      </c>
      <c r="F413" s="141">
        <v>9.4700000000000006</v>
      </c>
      <c r="G413" s="544">
        <f t="shared" si="1202"/>
        <v>18.940000000000001</v>
      </c>
      <c r="H413" s="137"/>
      <c r="I413" s="519">
        <f t="shared" si="1179"/>
        <v>0</v>
      </c>
      <c r="J413" s="520">
        <f t="shared" si="1203"/>
        <v>0</v>
      </c>
      <c r="K413" s="137"/>
      <c r="L413" s="519">
        <f t="shared" si="1180"/>
        <v>0</v>
      </c>
      <c r="M413" s="520">
        <f t="shared" si="1204"/>
        <v>0</v>
      </c>
      <c r="N413" s="199"/>
      <c r="O413" s="519">
        <f t="shared" si="1181"/>
        <v>0</v>
      </c>
      <c r="P413" s="520">
        <f t="shared" si="1205"/>
        <v>0</v>
      </c>
      <c r="Q413" s="137"/>
      <c r="R413" s="519">
        <f t="shared" si="1182"/>
        <v>0</v>
      </c>
      <c r="S413" s="520">
        <f t="shared" si="1206"/>
        <v>0</v>
      </c>
      <c r="T413" s="137"/>
      <c r="U413" s="519">
        <f t="shared" si="1183"/>
        <v>0</v>
      </c>
      <c r="V413" s="520">
        <f t="shared" si="1207"/>
        <v>0</v>
      </c>
      <c r="W413" s="137"/>
      <c r="X413" s="519">
        <f t="shared" si="1184"/>
        <v>0</v>
      </c>
      <c r="Y413" s="520">
        <f t="shared" si="1208"/>
        <v>0</v>
      </c>
      <c r="Z413" s="137"/>
      <c r="AA413" s="519">
        <f t="shared" si="1185"/>
        <v>0</v>
      </c>
      <c r="AB413" s="520">
        <f t="shared" si="1209"/>
        <v>0</v>
      </c>
      <c r="AC413" s="137"/>
      <c r="AD413" s="519">
        <f t="shared" si="1186"/>
        <v>0</v>
      </c>
      <c r="AE413" s="520">
        <f t="shared" si="1210"/>
        <v>0</v>
      </c>
      <c r="AF413" s="137"/>
      <c r="AG413" s="519">
        <f t="shared" si="1187"/>
        <v>0</v>
      </c>
      <c r="AH413" s="520">
        <f t="shared" si="1211"/>
        <v>0</v>
      </c>
      <c r="AI413" s="137">
        <f t="shared" si="1212"/>
        <v>2</v>
      </c>
      <c r="AJ413" s="519">
        <f t="shared" si="1188"/>
        <v>1</v>
      </c>
      <c r="AK413" s="520">
        <f t="shared" si="1213"/>
        <v>18.940000000000001</v>
      </c>
      <c r="AL413" s="137"/>
      <c r="AM413" s="519">
        <f t="shared" si="1189"/>
        <v>0</v>
      </c>
      <c r="AN413" s="520">
        <f t="shared" si="1214"/>
        <v>0</v>
      </c>
      <c r="AO413" s="137"/>
      <c r="AP413" s="519">
        <f t="shared" si="1190"/>
        <v>0</v>
      </c>
      <c r="AQ413" s="520">
        <f t="shared" si="1215"/>
        <v>0</v>
      </c>
      <c r="AR413" s="137"/>
      <c r="AS413" s="519">
        <f t="shared" si="1191"/>
        <v>0</v>
      </c>
      <c r="AT413" s="520">
        <f t="shared" si="1216"/>
        <v>0</v>
      </c>
      <c r="AU413" s="137"/>
      <c r="AV413" s="519">
        <f t="shared" si="1192"/>
        <v>0</v>
      </c>
      <c r="AW413" s="520">
        <f t="shared" si="1217"/>
        <v>0</v>
      </c>
      <c r="AX413" s="137"/>
      <c r="AY413" s="519">
        <f t="shared" si="1193"/>
        <v>0</v>
      </c>
      <c r="AZ413" s="520">
        <f t="shared" si="1218"/>
        <v>0</v>
      </c>
      <c r="BA413" s="137"/>
      <c r="BB413" s="519">
        <f t="shared" si="1194"/>
        <v>0</v>
      </c>
      <c r="BC413" s="520">
        <f t="shared" si="1219"/>
        <v>0</v>
      </c>
      <c r="BD413" s="137"/>
      <c r="BE413" s="519">
        <f t="shared" si="1195"/>
        <v>0</v>
      </c>
      <c r="BF413" s="520">
        <f t="shared" si="1220"/>
        <v>0</v>
      </c>
      <c r="BG413" s="137"/>
      <c r="BH413" s="519">
        <f t="shared" si="1196"/>
        <v>0</v>
      </c>
      <c r="BI413" s="520">
        <f t="shared" si="1221"/>
        <v>0</v>
      </c>
      <c r="BJ413" s="137"/>
      <c r="BK413" s="519">
        <f t="shared" si="1197"/>
        <v>0</v>
      </c>
      <c r="BL413" s="520">
        <f t="shared" si="1222"/>
        <v>0</v>
      </c>
      <c r="BM413" s="137"/>
      <c r="BN413" s="519">
        <f t="shared" si="1198"/>
        <v>0</v>
      </c>
      <c r="BO413" s="520">
        <f t="shared" si="1223"/>
        <v>0</v>
      </c>
      <c r="BP413" s="490">
        <f t="shared" si="1199"/>
        <v>1</v>
      </c>
      <c r="BQ413" s="534">
        <f t="shared" si="1200"/>
        <v>18.940000000000001</v>
      </c>
      <c r="BR413" s="542">
        <f t="shared" si="1201"/>
        <v>0</v>
      </c>
      <c r="BT413" s="5"/>
    </row>
    <row r="414" spans="1:74" s="4" customFormat="1" ht="12.75" hidden="1" outlineLevel="2" x14ac:dyDescent="0.25">
      <c r="A414" s="53" t="s">
        <v>1261</v>
      </c>
      <c r="B414" s="16">
        <v>1893</v>
      </c>
      <c r="C414" s="15" t="s">
        <v>870</v>
      </c>
      <c r="D414" s="13" t="s">
        <v>24</v>
      </c>
      <c r="E414" s="12">
        <f>'07_M.ETE_C.'!E67</f>
        <v>4</v>
      </c>
      <c r="F414" s="141">
        <v>3.57</v>
      </c>
      <c r="G414" s="544">
        <f t="shared" si="1202"/>
        <v>14.28</v>
      </c>
      <c r="H414" s="137"/>
      <c r="I414" s="519">
        <f t="shared" si="1179"/>
        <v>0</v>
      </c>
      <c r="J414" s="520">
        <f t="shared" si="1203"/>
        <v>0</v>
      </c>
      <c r="K414" s="137"/>
      <c r="L414" s="519">
        <f t="shared" si="1180"/>
        <v>0</v>
      </c>
      <c r="M414" s="520">
        <f t="shared" si="1204"/>
        <v>0</v>
      </c>
      <c r="N414" s="199"/>
      <c r="O414" s="519">
        <f t="shared" si="1181"/>
        <v>0</v>
      </c>
      <c r="P414" s="520">
        <f t="shared" si="1205"/>
        <v>0</v>
      </c>
      <c r="Q414" s="137"/>
      <c r="R414" s="519">
        <f t="shared" si="1182"/>
        <v>0</v>
      </c>
      <c r="S414" s="520">
        <f t="shared" si="1206"/>
        <v>0</v>
      </c>
      <c r="T414" s="137"/>
      <c r="U414" s="519">
        <f t="shared" si="1183"/>
        <v>0</v>
      </c>
      <c r="V414" s="520">
        <f t="shared" si="1207"/>
        <v>0</v>
      </c>
      <c r="W414" s="137"/>
      <c r="X414" s="519">
        <f t="shared" si="1184"/>
        <v>0</v>
      </c>
      <c r="Y414" s="520">
        <f t="shared" si="1208"/>
        <v>0</v>
      </c>
      <c r="Z414" s="137"/>
      <c r="AA414" s="519">
        <f t="shared" si="1185"/>
        <v>0</v>
      </c>
      <c r="AB414" s="520">
        <f t="shared" si="1209"/>
        <v>0</v>
      </c>
      <c r="AC414" s="137"/>
      <c r="AD414" s="519">
        <f t="shared" si="1186"/>
        <v>0</v>
      </c>
      <c r="AE414" s="520">
        <f t="shared" si="1210"/>
        <v>0</v>
      </c>
      <c r="AF414" s="137"/>
      <c r="AG414" s="519">
        <f t="shared" si="1187"/>
        <v>0</v>
      </c>
      <c r="AH414" s="520">
        <f t="shared" si="1211"/>
        <v>0</v>
      </c>
      <c r="AI414" s="137">
        <f t="shared" si="1212"/>
        <v>4</v>
      </c>
      <c r="AJ414" s="519">
        <f t="shared" si="1188"/>
        <v>1</v>
      </c>
      <c r="AK414" s="520">
        <f t="shared" si="1213"/>
        <v>14.28</v>
      </c>
      <c r="AL414" s="137"/>
      <c r="AM414" s="519">
        <f t="shared" si="1189"/>
        <v>0</v>
      </c>
      <c r="AN414" s="520">
        <f t="shared" si="1214"/>
        <v>0</v>
      </c>
      <c r="AO414" s="137"/>
      <c r="AP414" s="519">
        <f t="shared" si="1190"/>
        <v>0</v>
      </c>
      <c r="AQ414" s="520">
        <f t="shared" si="1215"/>
        <v>0</v>
      </c>
      <c r="AR414" s="137"/>
      <c r="AS414" s="519">
        <f t="shared" si="1191"/>
        <v>0</v>
      </c>
      <c r="AT414" s="520">
        <f t="shared" si="1216"/>
        <v>0</v>
      </c>
      <c r="AU414" s="137"/>
      <c r="AV414" s="519">
        <f t="shared" si="1192"/>
        <v>0</v>
      </c>
      <c r="AW414" s="520">
        <f t="shared" si="1217"/>
        <v>0</v>
      </c>
      <c r="AX414" s="137"/>
      <c r="AY414" s="519">
        <f t="shared" si="1193"/>
        <v>0</v>
      </c>
      <c r="AZ414" s="520">
        <f t="shared" si="1218"/>
        <v>0</v>
      </c>
      <c r="BA414" s="137"/>
      <c r="BB414" s="519">
        <f t="shared" si="1194"/>
        <v>0</v>
      </c>
      <c r="BC414" s="520">
        <f t="shared" si="1219"/>
        <v>0</v>
      </c>
      <c r="BD414" s="137"/>
      <c r="BE414" s="519">
        <f t="shared" si="1195"/>
        <v>0</v>
      </c>
      <c r="BF414" s="520">
        <f t="shared" si="1220"/>
        <v>0</v>
      </c>
      <c r="BG414" s="137"/>
      <c r="BH414" s="519">
        <f t="shared" si="1196"/>
        <v>0</v>
      </c>
      <c r="BI414" s="520">
        <f t="shared" si="1221"/>
        <v>0</v>
      </c>
      <c r="BJ414" s="137"/>
      <c r="BK414" s="519">
        <f t="shared" si="1197"/>
        <v>0</v>
      </c>
      <c r="BL414" s="520">
        <f t="shared" si="1222"/>
        <v>0</v>
      </c>
      <c r="BM414" s="137"/>
      <c r="BN414" s="519">
        <f t="shared" si="1198"/>
        <v>0</v>
      </c>
      <c r="BO414" s="520">
        <f t="shared" si="1223"/>
        <v>0</v>
      </c>
      <c r="BP414" s="490">
        <f t="shared" si="1199"/>
        <v>1</v>
      </c>
      <c r="BQ414" s="534">
        <f t="shared" si="1200"/>
        <v>14.28</v>
      </c>
      <c r="BR414" s="542">
        <f t="shared" si="1201"/>
        <v>0</v>
      </c>
      <c r="BT414" s="5"/>
    </row>
    <row r="415" spans="1:74" s="4" customFormat="1" ht="12.75" hidden="1" outlineLevel="2" x14ac:dyDescent="0.25">
      <c r="A415" s="53" t="s">
        <v>1262</v>
      </c>
      <c r="B415" s="16">
        <v>2538</v>
      </c>
      <c r="C415" s="15" t="s">
        <v>871</v>
      </c>
      <c r="D415" s="13" t="s">
        <v>24</v>
      </c>
      <c r="E415" s="12">
        <f>'07_M.ETE_C.'!E68</f>
        <v>6</v>
      </c>
      <c r="F415" s="141">
        <v>0.79</v>
      </c>
      <c r="G415" s="544">
        <f t="shared" si="1202"/>
        <v>4.74</v>
      </c>
      <c r="H415" s="12"/>
      <c r="I415" s="519">
        <f t="shared" si="1179"/>
        <v>0</v>
      </c>
      <c r="J415" s="520">
        <f t="shared" si="1203"/>
        <v>0</v>
      </c>
      <c r="K415" s="12"/>
      <c r="L415" s="519">
        <f t="shared" si="1180"/>
        <v>0</v>
      </c>
      <c r="M415" s="520">
        <f t="shared" si="1204"/>
        <v>0</v>
      </c>
      <c r="N415" s="12"/>
      <c r="O415" s="519">
        <f t="shared" si="1181"/>
        <v>0</v>
      </c>
      <c r="P415" s="520">
        <f t="shared" si="1205"/>
        <v>0</v>
      </c>
      <c r="Q415" s="12"/>
      <c r="R415" s="519">
        <f t="shared" si="1182"/>
        <v>0</v>
      </c>
      <c r="S415" s="520">
        <f t="shared" si="1206"/>
        <v>0</v>
      </c>
      <c r="T415" s="12"/>
      <c r="U415" s="519">
        <f t="shared" si="1183"/>
        <v>0</v>
      </c>
      <c r="V415" s="520">
        <f t="shared" si="1207"/>
        <v>0</v>
      </c>
      <c r="W415" s="12"/>
      <c r="X415" s="519">
        <f t="shared" si="1184"/>
        <v>0</v>
      </c>
      <c r="Y415" s="520">
        <f t="shared" si="1208"/>
        <v>0</v>
      </c>
      <c r="Z415" s="12"/>
      <c r="AA415" s="519">
        <f t="shared" si="1185"/>
        <v>0</v>
      </c>
      <c r="AB415" s="520">
        <f t="shared" si="1209"/>
        <v>0</v>
      </c>
      <c r="AC415" s="12"/>
      <c r="AD415" s="519">
        <f t="shared" si="1186"/>
        <v>0</v>
      </c>
      <c r="AE415" s="520">
        <f t="shared" si="1210"/>
        <v>0</v>
      </c>
      <c r="AF415" s="12"/>
      <c r="AG415" s="519">
        <f t="shared" si="1187"/>
        <v>0</v>
      </c>
      <c r="AH415" s="520">
        <f t="shared" si="1211"/>
        <v>0</v>
      </c>
      <c r="AI415" s="12">
        <f t="shared" si="1212"/>
        <v>6</v>
      </c>
      <c r="AJ415" s="519">
        <f t="shared" si="1188"/>
        <v>1</v>
      </c>
      <c r="AK415" s="520">
        <f t="shared" si="1213"/>
        <v>4.74</v>
      </c>
      <c r="AL415" s="12"/>
      <c r="AM415" s="519">
        <f t="shared" si="1189"/>
        <v>0</v>
      </c>
      <c r="AN415" s="520">
        <f t="shared" si="1214"/>
        <v>0</v>
      </c>
      <c r="AO415" s="12"/>
      <c r="AP415" s="519">
        <f t="shared" si="1190"/>
        <v>0</v>
      </c>
      <c r="AQ415" s="520">
        <f t="shared" si="1215"/>
        <v>0</v>
      </c>
      <c r="AR415" s="12"/>
      <c r="AS415" s="519">
        <f t="shared" si="1191"/>
        <v>0</v>
      </c>
      <c r="AT415" s="520">
        <f t="shared" si="1216"/>
        <v>0</v>
      </c>
      <c r="AU415" s="12"/>
      <c r="AV415" s="519">
        <f t="shared" si="1192"/>
        <v>0</v>
      </c>
      <c r="AW415" s="520">
        <f t="shared" si="1217"/>
        <v>0</v>
      </c>
      <c r="AX415" s="12"/>
      <c r="AY415" s="519">
        <f t="shared" si="1193"/>
        <v>0</v>
      </c>
      <c r="AZ415" s="520">
        <f t="shared" si="1218"/>
        <v>0</v>
      </c>
      <c r="BA415" s="12"/>
      <c r="BB415" s="519">
        <f t="shared" si="1194"/>
        <v>0</v>
      </c>
      <c r="BC415" s="520">
        <f t="shared" si="1219"/>
        <v>0</v>
      </c>
      <c r="BD415" s="12"/>
      <c r="BE415" s="519">
        <f t="shared" si="1195"/>
        <v>0</v>
      </c>
      <c r="BF415" s="520">
        <f t="shared" si="1220"/>
        <v>0</v>
      </c>
      <c r="BG415" s="12"/>
      <c r="BH415" s="519">
        <f t="shared" si="1196"/>
        <v>0</v>
      </c>
      <c r="BI415" s="520">
        <f t="shared" si="1221"/>
        <v>0</v>
      </c>
      <c r="BJ415" s="12"/>
      <c r="BK415" s="519">
        <f t="shared" si="1197"/>
        <v>0</v>
      </c>
      <c r="BL415" s="520">
        <f t="shared" si="1222"/>
        <v>0</v>
      </c>
      <c r="BM415" s="12"/>
      <c r="BN415" s="519">
        <f t="shared" si="1198"/>
        <v>0</v>
      </c>
      <c r="BO415" s="520">
        <f t="shared" si="1223"/>
        <v>0</v>
      </c>
      <c r="BP415" s="490">
        <f t="shared" si="1199"/>
        <v>1</v>
      </c>
      <c r="BQ415" s="534">
        <f t="shared" si="1200"/>
        <v>4.74</v>
      </c>
      <c r="BR415" s="542">
        <f t="shared" si="1201"/>
        <v>0</v>
      </c>
      <c r="BT415" s="5"/>
    </row>
    <row r="416" spans="1:74" s="4" customFormat="1" ht="12.75" hidden="1" outlineLevel="2" x14ac:dyDescent="0.25">
      <c r="A416" s="53" t="s">
        <v>1263</v>
      </c>
      <c r="B416" s="16" t="s">
        <v>733</v>
      </c>
      <c r="C416" s="15" t="s">
        <v>872</v>
      </c>
      <c r="D416" s="13" t="s">
        <v>24</v>
      </c>
      <c r="E416" s="12">
        <f>'07_M.ETE_C.'!E69</f>
        <v>6</v>
      </c>
      <c r="F416" s="141">
        <v>11.21</v>
      </c>
      <c r="G416" s="544">
        <f t="shared" si="1202"/>
        <v>67.260000000000005</v>
      </c>
      <c r="H416" s="137"/>
      <c r="I416" s="519">
        <f t="shared" si="1179"/>
        <v>0</v>
      </c>
      <c r="J416" s="520">
        <f t="shared" si="1203"/>
        <v>0</v>
      </c>
      <c r="K416" s="137"/>
      <c r="L416" s="519">
        <f t="shared" si="1180"/>
        <v>0</v>
      </c>
      <c r="M416" s="520">
        <f t="shared" si="1204"/>
        <v>0</v>
      </c>
      <c r="N416" s="199"/>
      <c r="O416" s="519">
        <f t="shared" si="1181"/>
        <v>0</v>
      </c>
      <c r="P416" s="520">
        <f t="shared" si="1205"/>
        <v>0</v>
      </c>
      <c r="Q416" s="137"/>
      <c r="R416" s="519">
        <f t="shared" si="1182"/>
        <v>0</v>
      </c>
      <c r="S416" s="520">
        <f t="shared" si="1206"/>
        <v>0</v>
      </c>
      <c r="T416" s="137"/>
      <c r="U416" s="519">
        <f t="shared" si="1183"/>
        <v>0</v>
      </c>
      <c r="V416" s="520">
        <f t="shared" si="1207"/>
        <v>0</v>
      </c>
      <c r="W416" s="137"/>
      <c r="X416" s="519">
        <f t="shared" si="1184"/>
        <v>0</v>
      </c>
      <c r="Y416" s="520">
        <f t="shared" si="1208"/>
        <v>0</v>
      </c>
      <c r="Z416" s="137"/>
      <c r="AA416" s="519">
        <f t="shared" si="1185"/>
        <v>0</v>
      </c>
      <c r="AB416" s="520">
        <f t="shared" si="1209"/>
        <v>0</v>
      </c>
      <c r="AC416" s="137"/>
      <c r="AD416" s="519">
        <f t="shared" si="1186"/>
        <v>0</v>
      </c>
      <c r="AE416" s="520">
        <f t="shared" si="1210"/>
        <v>0</v>
      </c>
      <c r="AF416" s="137"/>
      <c r="AG416" s="519">
        <f t="shared" si="1187"/>
        <v>0</v>
      </c>
      <c r="AH416" s="520">
        <f t="shared" si="1211"/>
        <v>0</v>
      </c>
      <c r="AI416" s="137">
        <f t="shared" si="1212"/>
        <v>6</v>
      </c>
      <c r="AJ416" s="519">
        <f t="shared" si="1188"/>
        <v>1</v>
      </c>
      <c r="AK416" s="520">
        <f t="shared" si="1213"/>
        <v>67.260000000000005</v>
      </c>
      <c r="AL416" s="137"/>
      <c r="AM416" s="519">
        <f t="shared" si="1189"/>
        <v>0</v>
      </c>
      <c r="AN416" s="520">
        <f t="shared" si="1214"/>
        <v>0</v>
      </c>
      <c r="AO416" s="137"/>
      <c r="AP416" s="519">
        <f t="shared" si="1190"/>
        <v>0</v>
      </c>
      <c r="AQ416" s="520">
        <f t="shared" si="1215"/>
        <v>0</v>
      </c>
      <c r="AR416" s="137"/>
      <c r="AS416" s="519">
        <f t="shared" si="1191"/>
        <v>0</v>
      </c>
      <c r="AT416" s="520">
        <f t="shared" si="1216"/>
        <v>0</v>
      </c>
      <c r="AU416" s="137"/>
      <c r="AV416" s="519">
        <f t="shared" si="1192"/>
        <v>0</v>
      </c>
      <c r="AW416" s="520">
        <f t="shared" si="1217"/>
        <v>0</v>
      </c>
      <c r="AX416" s="137"/>
      <c r="AY416" s="519">
        <f t="shared" si="1193"/>
        <v>0</v>
      </c>
      <c r="AZ416" s="520">
        <f t="shared" si="1218"/>
        <v>0</v>
      </c>
      <c r="BA416" s="137"/>
      <c r="BB416" s="519">
        <f t="shared" si="1194"/>
        <v>0</v>
      </c>
      <c r="BC416" s="520">
        <f t="shared" si="1219"/>
        <v>0</v>
      </c>
      <c r="BD416" s="137"/>
      <c r="BE416" s="519">
        <f t="shared" si="1195"/>
        <v>0</v>
      </c>
      <c r="BF416" s="520">
        <f t="shared" si="1220"/>
        <v>0</v>
      </c>
      <c r="BG416" s="137"/>
      <c r="BH416" s="519">
        <f t="shared" si="1196"/>
        <v>0</v>
      </c>
      <c r="BI416" s="520">
        <f t="shared" si="1221"/>
        <v>0</v>
      </c>
      <c r="BJ416" s="137"/>
      <c r="BK416" s="519">
        <f t="shared" si="1197"/>
        <v>0</v>
      </c>
      <c r="BL416" s="520">
        <f t="shared" si="1222"/>
        <v>0</v>
      </c>
      <c r="BM416" s="137"/>
      <c r="BN416" s="519">
        <f t="shared" si="1198"/>
        <v>0</v>
      </c>
      <c r="BO416" s="520">
        <f t="shared" si="1223"/>
        <v>0</v>
      </c>
      <c r="BP416" s="490">
        <f t="shared" si="1199"/>
        <v>1</v>
      </c>
      <c r="BQ416" s="534">
        <f t="shared" si="1200"/>
        <v>67.260000000000005</v>
      </c>
      <c r="BR416" s="542">
        <f t="shared" si="1201"/>
        <v>0</v>
      </c>
      <c r="BT416" s="5"/>
    </row>
    <row r="417" spans="1:72" s="4" customFormat="1" ht="12.75" hidden="1" outlineLevel="2" x14ac:dyDescent="0.25">
      <c r="A417" s="53" t="s">
        <v>1264</v>
      </c>
      <c r="B417" s="16">
        <v>12033</v>
      </c>
      <c r="C417" s="15" t="s">
        <v>973</v>
      </c>
      <c r="D417" s="13" t="s">
        <v>24</v>
      </c>
      <c r="E417" s="12">
        <f>'07_M.ETE_C.'!E70</f>
        <v>1</v>
      </c>
      <c r="F417" s="141">
        <v>9.4700000000000006</v>
      </c>
      <c r="G417" s="544">
        <f t="shared" si="1202"/>
        <v>9.4700000000000006</v>
      </c>
      <c r="H417" s="137"/>
      <c r="I417" s="519">
        <f t="shared" si="1179"/>
        <v>0</v>
      </c>
      <c r="J417" s="520">
        <f t="shared" si="1203"/>
        <v>0</v>
      </c>
      <c r="K417" s="137"/>
      <c r="L417" s="519">
        <f t="shared" si="1180"/>
        <v>0</v>
      </c>
      <c r="M417" s="520">
        <f t="shared" si="1204"/>
        <v>0</v>
      </c>
      <c r="N417" s="199"/>
      <c r="O417" s="519">
        <f t="shared" si="1181"/>
        <v>0</v>
      </c>
      <c r="P417" s="520">
        <f t="shared" si="1205"/>
        <v>0</v>
      </c>
      <c r="Q417" s="137"/>
      <c r="R417" s="519">
        <f t="shared" si="1182"/>
        <v>0</v>
      </c>
      <c r="S417" s="520">
        <f t="shared" si="1206"/>
        <v>0</v>
      </c>
      <c r="T417" s="137"/>
      <c r="U417" s="519">
        <f t="shared" si="1183"/>
        <v>0</v>
      </c>
      <c r="V417" s="520">
        <f t="shared" si="1207"/>
        <v>0</v>
      </c>
      <c r="W417" s="137"/>
      <c r="X417" s="519">
        <f t="shared" si="1184"/>
        <v>0</v>
      </c>
      <c r="Y417" s="520">
        <f t="shared" si="1208"/>
        <v>0</v>
      </c>
      <c r="Z417" s="137"/>
      <c r="AA417" s="519">
        <f t="shared" si="1185"/>
        <v>0</v>
      </c>
      <c r="AB417" s="520">
        <f t="shared" si="1209"/>
        <v>0</v>
      </c>
      <c r="AC417" s="137"/>
      <c r="AD417" s="519">
        <f t="shared" si="1186"/>
        <v>0</v>
      </c>
      <c r="AE417" s="520">
        <f t="shared" si="1210"/>
        <v>0</v>
      </c>
      <c r="AF417" s="137"/>
      <c r="AG417" s="519">
        <f t="shared" si="1187"/>
        <v>0</v>
      </c>
      <c r="AH417" s="520">
        <f t="shared" si="1211"/>
        <v>0</v>
      </c>
      <c r="AI417" s="137">
        <f t="shared" si="1212"/>
        <v>1</v>
      </c>
      <c r="AJ417" s="519">
        <f t="shared" si="1188"/>
        <v>1</v>
      </c>
      <c r="AK417" s="520">
        <f t="shared" si="1213"/>
        <v>9.4700000000000006</v>
      </c>
      <c r="AL417" s="137"/>
      <c r="AM417" s="519">
        <f t="shared" si="1189"/>
        <v>0</v>
      </c>
      <c r="AN417" s="520">
        <f t="shared" si="1214"/>
        <v>0</v>
      </c>
      <c r="AO417" s="137"/>
      <c r="AP417" s="519">
        <f t="shared" si="1190"/>
        <v>0</v>
      </c>
      <c r="AQ417" s="520">
        <f t="shared" si="1215"/>
        <v>0</v>
      </c>
      <c r="AR417" s="137"/>
      <c r="AS417" s="519">
        <f t="shared" si="1191"/>
        <v>0</v>
      </c>
      <c r="AT417" s="520">
        <f t="shared" si="1216"/>
        <v>0</v>
      </c>
      <c r="AU417" s="137"/>
      <c r="AV417" s="519">
        <f t="shared" si="1192"/>
        <v>0</v>
      </c>
      <c r="AW417" s="520">
        <f t="shared" si="1217"/>
        <v>0</v>
      </c>
      <c r="AX417" s="137"/>
      <c r="AY417" s="519">
        <f t="shared" si="1193"/>
        <v>0</v>
      </c>
      <c r="AZ417" s="520">
        <f t="shared" si="1218"/>
        <v>0</v>
      </c>
      <c r="BA417" s="137"/>
      <c r="BB417" s="519">
        <f t="shared" si="1194"/>
        <v>0</v>
      </c>
      <c r="BC417" s="520">
        <f t="shared" si="1219"/>
        <v>0</v>
      </c>
      <c r="BD417" s="137"/>
      <c r="BE417" s="519">
        <f t="shared" si="1195"/>
        <v>0</v>
      </c>
      <c r="BF417" s="520">
        <f t="shared" si="1220"/>
        <v>0</v>
      </c>
      <c r="BG417" s="137"/>
      <c r="BH417" s="519">
        <f t="shared" si="1196"/>
        <v>0</v>
      </c>
      <c r="BI417" s="520">
        <f t="shared" si="1221"/>
        <v>0</v>
      </c>
      <c r="BJ417" s="137"/>
      <c r="BK417" s="519">
        <f t="shared" si="1197"/>
        <v>0</v>
      </c>
      <c r="BL417" s="520">
        <f t="shared" si="1222"/>
        <v>0</v>
      </c>
      <c r="BM417" s="137"/>
      <c r="BN417" s="519">
        <f t="shared" si="1198"/>
        <v>0</v>
      </c>
      <c r="BO417" s="520">
        <f t="shared" si="1223"/>
        <v>0</v>
      </c>
      <c r="BP417" s="490">
        <f t="shared" si="1199"/>
        <v>1</v>
      </c>
      <c r="BQ417" s="534">
        <f t="shared" si="1200"/>
        <v>9.4700000000000006</v>
      </c>
      <c r="BR417" s="542">
        <f t="shared" si="1201"/>
        <v>0</v>
      </c>
      <c r="BT417" s="5"/>
    </row>
    <row r="418" spans="1:72" s="4" customFormat="1" ht="12.75" hidden="1" outlineLevel="2" x14ac:dyDescent="0.25">
      <c r="A418" s="53" t="s">
        <v>1265</v>
      </c>
      <c r="B418" s="16">
        <v>2680</v>
      </c>
      <c r="C418" s="15" t="s">
        <v>874</v>
      </c>
      <c r="D418" s="13" t="s">
        <v>22</v>
      </c>
      <c r="E418" s="12">
        <f>'07_M.ETE_C.'!E71</f>
        <v>15</v>
      </c>
      <c r="F418" s="141">
        <v>5.93</v>
      </c>
      <c r="G418" s="544">
        <f t="shared" si="1202"/>
        <v>88.95</v>
      </c>
      <c r="H418" s="137"/>
      <c r="I418" s="519">
        <f t="shared" si="1179"/>
        <v>0</v>
      </c>
      <c r="J418" s="520">
        <f t="shared" si="1203"/>
        <v>0</v>
      </c>
      <c r="K418" s="137"/>
      <c r="L418" s="519">
        <f t="shared" si="1180"/>
        <v>0</v>
      </c>
      <c r="M418" s="520">
        <f t="shared" si="1204"/>
        <v>0</v>
      </c>
      <c r="N418" s="199"/>
      <c r="O418" s="519">
        <f t="shared" si="1181"/>
        <v>0</v>
      </c>
      <c r="P418" s="520">
        <f t="shared" si="1205"/>
        <v>0</v>
      </c>
      <c r="Q418" s="137"/>
      <c r="R418" s="519">
        <f t="shared" si="1182"/>
        <v>0</v>
      </c>
      <c r="S418" s="520">
        <f t="shared" si="1206"/>
        <v>0</v>
      </c>
      <c r="T418" s="137"/>
      <c r="U418" s="519">
        <f t="shared" si="1183"/>
        <v>0</v>
      </c>
      <c r="V418" s="520">
        <f t="shared" si="1207"/>
        <v>0</v>
      </c>
      <c r="W418" s="137"/>
      <c r="X418" s="519">
        <f t="shared" si="1184"/>
        <v>0</v>
      </c>
      <c r="Y418" s="520">
        <f t="shared" si="1208"/>
        <v>0</v>
      </c>
      <c r="Z418" s="137"/>
      <c r="AA418" s="519">
        <f t="shared" si="1185"/>
        <v>0</v>
      </c>
      <c r="AB418" s="520">
        <f t="shared" si="1209"/>
        <v>0</v>
      </c>
      <c r="AC418" s="137"/>
      <c r="AD418" s="519">
        <f t="shared" si="1186"/>
        <v>0</v>
      </c>
      <c r="AE418" s="520">
        <f t="shared" si="1210"/>
        <v>0</v>
      </c>
      <c r="AF418" s="137"/>
      <c r="AG418" s="519">
        <f t="shared" si="1187"/>
        <v>0</v>
      </c>
      <c r="AH418" s="520">
        <f t="shared" si="1211"/>
        <v>0</v>
      </c>
      <c r="AI418" s="137">
        <f t="shared" si="1212"/>
        <v>15</v>
      </c>
      <c r="AJ418" s="519">
        <f t="shared" si="1188"/>
        <v>1</v>
      </c>
      <c r="AK418" s="520">
        <f t="shared" si="1213"/>
        <v>88.95</v>
      </c>
      <c r="AL418" s="137"/>
      <c r="AM418" s="519">
        <f t="shared" si="1189"/>
        <v>0</v>
      </c>
      <c r="AN418" s="520">
        <f t="shared" si="1214"/>
        <v>0</v>
      </c>
      <c r="AO418" s="137"/>
      <c r="AP418" s="519">
        <f t="shared" si="1190"/>
        <v>0</v>
      </c>
      <c r="AQ418" s="520">
        <f t="shared" si="1215"/>
        <v>0</v>
      </c>
      <c r="AR418" s="137"/>
      <c r="AS418" s="519">
        <f t="shared" si="1191"/>
        <v>0</v>
      </c>
      <c r="AT418" s="520">
        <f t="shared" si="1216"/>
        <v>0</v>
      </c>
      <c r="AU418" s="137"/>
      <c r="AV418" s="519">
        <f t="shared" si="1192"/>
        <v>0</v>
      </c>
      <c r="AW418" s="520">
        <f t="shared" si="1217"/>
        <v>0</v>
      </c>
      <c r="AX418" s="137"/>
      <c r="AY418" s="519">
        <f t="shared" si="1193"/>
        <v>0</v>
      </c>
      <c r="AZ418" s="520">
        <f t="shared" si="1218"/>
        <v>0</v>
      </c>
      <c r="BA418" s="137"/>
      <c r="BB418" s="519">
        <f t="shared" si="1194"/>
        <v>0</v>
      </c>
      <c r="BC418" s="520">
        <f t="shared" si="1219"/>
        <v>0</v>
      </c>
      <c r="BD418" s="137"/>
      <c r="BE418" s="519">
        <f t="shared" si="1195"/>
        <v>0</v>
      </c>
      <c r="BF418" s="520">
        <f t="shared" si="1220"/>
        <v>0</v>
      </c>
      <c r="BG418" s="137"/>
      <c r="BH418" s="519">
        <f t="shared" si="1196"/>
        <v>0</v>
      </c>
      <c r="BI418" s="520">
        <f t="shared" si="1221"/>
        <v>0</v>
      </c>
      <c r="BJ418" s="137"/>
      <c r="BK418" s="519">
        <f t="shared" si="1197"/>
        <v>0</v>
      </c>
      <c r="BL418" s="520">
        <f t="shared" si="1222"/>
        <v>0</v>
      </c>
      <c r="BM418" s="137"/>
      <c r="BN418" s="519">
        <f t="shared" si="1198"/>
        <v>0</v>
      </c>
      <c r="BO418" s="520">
        <f t="shared" si="1223"/>
        <v>0</v>
      </c>
      <c r="BP418" s="490">
        <f t="shared" si="1199"/>
        <v>1</v>
      </c>
      <c r="BQ418" s="534">
        <f t="shared" si="1200"/>
        <v>88.95</v>
      </c>
      <c r="BR418" s="542">
        <f t="shared" si="1201"/>
        <v>0</v>
      </c>
      <c r="BT418" s="5"/>
    </row>
    <row r="419" spans="1:72" s="4" customFormat="1" ht="12.75" hidden="1" outlineLevel="2" x14ac:dyDescent="0.25">
      <c r="A419" s="53" t="s">
        <v>1266</v>
      </c>
      <c r="B419" s="16">
        <v>2688</v>
      </c>
      <c r="C419" s="15" t="s">
        <v>974</v>
      </c>
      <c r="D419" s="13" t="s">
        <v>22</v>
      </c>
      <c r="E419" s="12">
        <f>'07_M.ETE_C.'!E72</f>
        <v>103</v>
      </c>
      <c r="F419" s="141">
        <v>1.7</v>
      </c>
      <c r="G419" s="544">
        <f t="shared" si="1202"/>
        <v>175.1</v>
      </c>
      <c r="H419" s="12"/>
      <c r="I419" s="519">
        <f t="shared" si="1179"/>
        <v>0</v>
      </c>
      <c r="J419" s="520">
        <f t="shared" si="1203"/>
        <v>0</v>
      </c>
      <c r="K419" s="12"/>
      <c r="L419" s="519">
        <f t="shared" si="1180"/>
        <v>0</v>
      </c>
      <c r="M419" s="520">
        <f t="shared" si="1204"/>
        <v>0</v>
      </c>
      <c r="N419" s="12"/>
      <c r="O419" s="519">
        <f t="shared" si="1181"/>
        <v>0</v>
      </c>
      <c r="P419" s="520">
        <f t="shared" si="1205"/>
        <v>0</v>
      </c>
      <c r="Q419" s="12"/>
      <c r="R419" s="519">
        <f t="shared" si="1182"/>
        <v>0</v>
      </c>
      <c r="S419" s="520">
        <f t="shared" si="1206"/>
        <v>0</v>
      </c>
      <c r="T419" s="12"/>
      <c r="U419" s="519">
        <f t="shared" si="1183"/>
        <v>0</v>
      </c>
      <c r="V419" s="520">
        <f t="shared" si="1207"/>
        <v>0</v>
      </c>
      <c r="W419" s="12"/>
      <c r="X419" s="519">
        <f t="shared" si="1184"/>
        <v>0</v>
      </c>
      <c r="Y419" s="520">
        <f t="shared" si="1208"/>
        <v>0</v>
      </c>
      <c r="Z419" s="12"/>
      <c r="AA419" s="519">
        <f t="shared" si="1185"/>
        <v>0</v>
      </c>
      <c r="AB419" s="520">
        <f t="shared" si="1209"/>
        <v>0</v>
      </c>
      <c r="AC419" s="12"/>
      <c r="AD419" s="519">
        <f t="shared" si="1186"/>
        <v>0</v>
      </c>
      <c r="AE419" s="520">
        <f t="shared" si="1210"/>
        <v>0</v>
      </c>
      <c r="AF419" s="12"/>
      <c r="AG419" s="519">
        <f t="shared" si="1187"/>
        <v>0</v>
      </c>
      <c r="AH419" s="520">
        <f t="shared" si="1211"/>
        <v>0</v>
      </c>
      <c r="AI419" s="12">
        <f t="shared" si="1212"/>
        <v>103</v>
      </c>
      <c r="AJ419" s="519">
        <f t="shared" si="1188"/>
        <v>1</v>
      </c>
      <c r="AK419" s="520">
        <f t="shared" si="1213"/>
        <v>175.1</v>
      </c>
      <c r="AL419" s="12"/>
      <c r="AM419" s="519">
        <f t="shared" si="1189"/>
        <v>0</v>
      </c>
      <c r="AN419" s="520">
        <f t="shared" si="1214"/>
        <v>0</v>
      </c>
      <c r="AO419" s="12"/>
      <c r="AP419" s="519">
        <f t="shared" si="1190"/>
        <v>0</v>
      </c>
      <c r="AQ419" s="520">
        <f t="shared" si="1215"/>
        <v>0</v>
      </c>
      <c r="AR419" s="12"/>
      <c r="AS419" s="519">
        <f t="shared" si="1191"/>
        <v>0</v>
      </c>
      <c r="AT419" s="520">
        <f t="shared" si="1216"/>
        <v>0</v>
      </c>
      <c r="AU419" s="12"/>
      <c r="AV419" s="519">
        <f t="shared" si="1192"/>
        <v>0</v>
      </c>
      <c r="AW419" s="520">
        <f t="shared" si="1217"/>
        <v>0</v>
      </c>
      <c r="AX419" s="12"/>
      <c r="AY419" s="519">
        <f t="shared" si="1193"/>
        <v>0</v>
      </c>
      <c r="AZ419" s="520">
        <f t="shared" si="1218"/>
        <v>0</v>
      </c>
      <c r="BA419" s="12"/>
      <c r="BB419" s="519">
        <f t="shared" si="1194"/>
        <v>0</v>
      </c>
      <c r="BC419" s="520">
        <f t="shared" si="1219"/>
        <v>0</v>
      </c>
      <c r="BD419" s="12"/>
      <c r="BE419" s="519">
        <f t="shared" si="1195"/>
        <v>0</v>
      </c>
      <c r="BF419" s="520">
        <f t="shared" si="1220"/>
        <v>0</v>
      </c>
      <c r="BG419" s="12"/>
      <c r="BH419" s="519">
        <f t="shared" si="1196"/>
        <v>0</v>
      </c>
      <c r="BI419" s="520">
        <f t="shared" si="1221"/>
        <v>0</v>
      </c>
      <c r="BJ419" s="12"/>
      <c r="BK419" s="519">
        <f t="shared" si="1197"/>
        <v>0</v>
      </c>
      <c r="BL419" s="520">
        <f t="shared" si="1222"/>
        <v>0</v>
      </c>
      <c r="BM419" s="12"/>
      <c r="BN419" s="519">
        <f t="shared" si="1198"/>
        <v>0</v>
      </c>
      <c r="BO419" s="520">
        <f t="shared" si="1223"/>
        <v>0</v>
      </c>
      <c r="BP419" s="490">
        <f t="shared" si="1199"/>
        <v>1</v>
      </c>
      <c r="BQ419" s="534">
        <f t="shared" si="1200"/>
        <v>175.1</v>
      </c>
      <c r="BR419" s="542">
        <f t="shared" si="1201"/>
        <v>0</v>
      </c>
      <c r="BT419" s="5"/>
    </row>
    <row r="420" spans="1:72" s="4" customFormat="1" ht="12.75" hidden="1" outlineLevel="2" x14ac:dyDescent="0.25">
      <c r="A420" s="53" t="s">
        <v>1267</v>
      </c>
      <c r="B420" s="16">
        <v>3383</v>
      </c>
      <c r="C420" s="15" t="s">
        <v>876</v>
      </c>
      <c r="D420" s="13" t="s">
        <v>24</v>
      </c>
      <c r="E420" s="12">
        <f>'07_M.ETE_C.'!E73</f>
        <v>4</v>
      </c>
      <c r="F420" s="141">
        <v>19.66</v>
      </c>
      <c r="G420" s="544">
        <f t="shared" si="1202"/>
        <v>78.64</v>
      </c>
      <c r="H420" s="137"/>
      <c r="I420" s="519">
        <f t="shared" si="1179"/>
        <v>0</v>
      </c>
      <c r="J420" s="520">
        <f t="shared" si="1203"/>
        <v>0</v>
      </c>
      <c r="K420" s="137"/>
      <c r="L420" s="519">
        <f t="shared" si="1180"/>
        <v>0</v>
      </c>
      <c r="M420" s="520">
        <f t="shared" si="1204"/>
        <v>0</v>
      </c>
      <c r="N420" s="199"/>
      <c r="O420" s="519">
        <f t="shared" si="1181"/>
        <v>0</v>
      </c>
      <c r="P420" s="520">
        <f t="shared" si="1205"/>
        <v>0</v>
      </c>
      <c r="Q420" s="137"/>
      <c r="R420" s="519">
        <f t="shared" si="1182"/>
        <v>0</v>
      </c>
      <c r="S420" s="520">
        <f t="shared" si="1206"/>
        <v>0</v>
      </c>
      <c r="T420" s="137"/>
      <c r="U420" s="519">
        <f t="shared" si="1183"/>
        <v>0</v>
      </c>
      <c r="V420" s="520">
        <f t="shared" si="1207"/>
        <v>0</v>
      </c>
      <c r="W420" s="137"/>
      <c r="X420" s="519">
        <f t="shared" si="1184"/>
        <v>0</v>
      </c>
      <c r="Y420" s="520">
        <f t="shared" si="1208"/>
        <v>0</v>
      </c>
      <c r="Z420" s="137"/>
      <c r="AA420" s="519">
        <f t="shared" si="1185"/>
        <v>0</v>
      </c>
      <c r="AB420" s="520">
        <f t="shared" si="1209"/>
        <v>0</v>
      </c>
      <c r="AC420" s="137"/>
      <c r="AD420" s="519">
        <f t="shared" si="1186"/>
        <v>0</v>
      </c>
      <c r="AE420" s="520">
        <f t="shared" si="1210"/>
        <v>0</v>
      </c>
      <c r="AF420" s="137"/>
      <c r="AG420" s="519">
        <f t="shared" si="1187"/>
        <v>0</v>
      </c>
      <c r="AH420" s="520">
        <f t="shared" si="1211"/>
        <v>0</v>
      </c>
      <c r="AI420" s="137">
        <f t="shared" si="1212"/>
        <v>4</v>
      </c>
      <c r="AJ420" s="519">
        <f t="shared" si="1188"/>
        <v>1</v>
      </c>
      <c r="AK420" s="520">
        <f t="shared" si="1213"/>
        <v>78.64</v>
      </c>
      <c r="AL420" s="137"/>
      <c r="AM420" s="519">
        <f t="shared" si="1189"/>
        <v>0</v>
      </c>
      <c r="AN420" s="520">
        <f t="shared" si="1214"/>
        <v>0</v>
      </c>
      <c r="AO420" s="137"/>
      <c r="AP420" s="519">
        <f t="shared" si="1190"/>
        <v>0</v>
      </c>
      <c r="AQ420" s="520">
        <f t="shared" si="1215"/>
        <v>0</v>
      </c>
      <c r="AR420" s="137"/>
      <c r="AS420" s="519">
        <f t="shared" si="1191"/>
        <v>0</v>
      </c>
      <c r="AT420" s="520">
        <f t="shared" si="1216"/>
        <v>0</v>
      </c>
      <c r="AU420" s="137"/>
      <c r="AV420" s="519">
        <f t="shared" si="1192"/>
        <v>0</v>
      </c>
      <c r="AW420" s="520">
        <f t="shared" si="1217"/>
        <v>0</v>
      </c>
      <c r="AX420" s="137"/>
      <c r="AY420" s="519">
        <f t="shared" si="1193"/>
        <v>0</v>
      </c>
      <c r="AZ420" s="520">
        <f t="shared" si="1218"/>
        <v>0</v>
      </c>
      <c r="BA420" s="137"/>
      <c r="BB420" s="519">
        <f t="shared" si="1194"/>
        <v>0</v>
      </c>
      <c r="BC420" s="520">
        <f t="shared" si="1219"/>
        <v>0</v>
      </c>
      <c r="BD420" s="137"/>
      <c r="BE420" s="519">
        <f t="shared" si="1195"/>
        <v>0</v>
      </c>
      <c r="BF420" s="520">
        <f t="shared" si="1220"/>
        <v>0</v>
      </c>
      <c r="BG420" s="137"/>
      <c r="BH420" s="519">
        <f t="shared" si="1196"/>
        <v>0</v>
      </c>
      <c r="BI420" s="520">
        <f t="shared" si="1221"/>
        <v>0</v>
      </c>
      <c r="BJ420" s="137"/>
      <c r="BK420" s="519">
        <f t="shared" si="1197"/>
        <v>0</v>
      </c>
      <c r="BL420" s="520">
        <f t="shared" si="1222"/>
        <v>0</v>
      </c>
      <c r="BM420" s="137"/>
      <c r="BN420" s="519">
        <f t="shared" si="1198"/>
        <v>0</v>
      </c>
      <c r="BO420" s="520">
        <f t="shared" si="1223"/>
        <v>0</v>
      </c>
      <c r="BP420" s="490">
        <f t="shared" si="1199"/>
        <v>1</v>
      </c>
      <c r="BQ420" s="534">
        <f t="shared" si="1200"/>
        <v>78.64</v>
      </c>
      <c r="BR420" s="542">
        <f t="shared" si="1201"/>
        <v>0</v>
      </c>
      <c r="BT420" s="5"/>
    </row>
    <row r="421" spans="1:72" s="3" customFormat="1" ht="12.75" hidden="1" outlineLevel="2" x14ac:dyDescent="0.25">
      <c r="A421" s="53" t="s">
        <v>1268</v>
      </c>
      <c r="B421" s="16">
        <v>13843</v>
      </c>
      <c r="C421" s="15" t="s">
        <v>877</v>
      </c>
      <c r="D421" s="13" t="s">
        <v>24</v>
      </c>
      <c r="E421" s="12">
        <f>'07_M.ETE_C.'!E74</f>
        <v>1</v>
      </c>
      <c r="F421" s="141">
        <v>105.12</v>
      </c>
      <c r="G421" s="544">
        <f t="shared" si="1202"/>
        <v>105.12</v>
      </c>
      <c r="H421" s="137"/>
      <c r="I421" s="519">
        <f t="shared" si="1179"/>
        <v>0</v>
      </c>
      <c r="J421" s="520">
        <f t="shared" si="1203"/>
        <v>0</v>
      </c>
      <c r="K421" s="137"/>
      <c r="L421" s="519">
        <f t="shared" si="1180"/>
        <v>0</v>
      </c>
      <c r="M421" s="520">
        <f t="shared" si="1204"/>
        <v>0</v>
      </c>
      <c r="N421" s="199"/>
      <c r="O421" s="519">
        <f t="shared" si="1181"/>
        <v>0</v>
      </c>
      <c r="P421" s="520">
        <f t="shared" si="1205"/>
        <v>0</v>
      </c>
      <c r="Q421" s="137"/>
      <c r="R421" s="519">
        <f t="shared" si="1182"/>
        <v>0</v>
      </c>
      <c r="S421" s="520">
        <f t="shared" si="1206"/>
        <v>0</v>
      </c>
      <c r="T421" s="137"/>
      <c r="U421" s="519">
        <f t="shared" si="1183"/>
        <v>0</v>
      </c>
      <c r="V421" s="520">
        <f t="shared" si="1207"/>
        <v>0</v>
      </c>
      <c r="W421" s="137"/>
      <c r="X421" s="519">
        <f t="shared" si="1184"/>
        <v>0</v>
      </c>
      <c r="Y421" s="520">
        <f t="shared" si="1208"/>
        <v>0</v>
      </c>
      <c r="Z421" s="137"/>
      <c r="AA421" s="519">
        <f t="shared" si="1185"/>
        <v>0</v>
      </c>
      <c r="AB421" s="520">
        <f t="shared" si="1209"/>
        <v>0</v>
      </c>
      <c r="AC421" s="137"/>
      <c r="AD421" s="519">
        <f t="shared" si="1186"/>
        <v>0</v>
      </c>
      <c r="AE421" s="520">
        <f t="shared" si="1210"/>
        <v>0</v>
      </c>
      <c r="AF421" s="137"/>
      <c r="AG421" s="519">
        <f t="shared" si="1187"/>
        <v>0</v>
      </c>
      <c r="AH421" s="520">
        <f t="shared" si="1211"/>
        <v>0</v>
      </c>
      <c r="AI421" s="137">
        <f t="shared" si="1212"/>
        <v>1</v>
      </c>
      <c r="AJ421" s="519">
        <f t="shared" si="1188"/>
        <v>1</v>
      </c>
      <c r="AK421" s="520">
        <f t="shared" si="1213"/>
        <v>105.12</v>
      </c>
      <c r="AL421" s="137"/>
      <c r="AM421" s="519">
        <f t="shared" si="1189"/>
        <v>0</v>
      </c>
      <c r="AN421" s="520">
        <f t="shared" si="1214"/>
        <v>0</v>
      </c>
      <c r="AO421" s="137"/>
      <c r="AP421" s="519">
        <f t="shared" si="1190"/>
        <v>0</v>
      </c>
      <c r="AQ421" s="520">
        <f t="shared" si="1215"/>
        <v>0</v>
      </c>
      <c r="AR421" s="137"/>
      <c r="AS421" s="519">
        <f t="shared" si="1191"/>
        <v>0</v>
      </c>
      <c r="AT421" s="520">
        <f t="shared" si="1216"/>
        <v>0</v>
      </c>
      <c r="AU421" s="137"/>
      <c r="AV421" s="519">
        <f t="shared" si="1192"/>
        <v>0</v>
      </c>
      <c r="AW421" s="520">
        <f t="shared" si="1217"/>
        <v>0</v>
      </c>
      <c r="AX421" s="137"/>
      <c r="AY421" s="519">
        <f t="shared" si="1193"/>
        <v>0</v>
      </c>
      <c r="AZ421" s="520">
        <f t="shared" si="1218"/>
        <v>0</v>
      </c>
      <c r="BA421" s="137"/>
      <c r="BB421" s="519">
        <f t="shared" si="1194"/>
        <v>0</v>
      </c>
      <c r="BC421" s="520">
        <f t="shared" si="1219"/>
        <v>0</v>
      </c>
      <c r="BD421" s="137"/>
      <c r="BE421" s="519">
        <f t="shared" si="1195"/>
        <v>0</v>
      </c>
      <c r="BF421" s="520">
        <f t="shared" si="1220"/>
        <v>0</v>
      </c>
      <c r="BG421" s="137"/>
      <c r="BH421" s="519">
        <f t="shared" si="1196"/>
        <v>0</v>
      </c>
      <c r="BI421" s="520">
        <f t="shared" si="1221"/>
        <v>0</v>
      </c>
      <c r="BJ421" s="137"/>
      <c r="BK421" s="519">
        <f t="shared" si="1197"/>
        <v>0</v>
      </c>
      <c r="BL421" s="520">
        <f t="shared" si="1222"/>
        <v>0</v>
      </c>
      <c r="BM421" s="137"/>
      <c r="BN421" s="519">
        <f t="shared" si="1198"/>
        <v>0</v>
      </c>
      <c r="BO421" s="520">
        <f t="shared" si="1223"/>
        <v>0</v>
      </c>
      <c r="BP421" s="490">
        <f t="shared" si="1199"/>
        <v>1</v>
      </c>
      <c r="BQ421" s="534">
        <f t="shared" si="1200"/>
        <v>105.12</v>
      </c>
      <c r="BR421" s="542">
        <f t="shared" si="1201"/>
        <v>0</v>
      </c>
      <c r="BT421" s="5"/>
    </row>
    <row r="422" spans="1:72" s="3" customFormat="1" ht="12.75" hidden="1" outlineLevel="2" x14ac:dyDescent="0.25">
      <c r="A422" s="53" t="s">
        <v>1269</v>
      </c>
      <c r="B422" s="16">
        <v>13335</v>
      </c>
      <c r="C422" s="15" t="s">
        <v>975</v>
      </c>
      <c r="D422" s="13" t="s">
        <v>24</v>
      </c>
      <c r="E422" s="12">
        <f>'07_M.ETE_C.'!E75</f>
        <v>1</v>
      </c>
      <c r="F422" s="141">
        <v>440.57</v>
      </c>
      <c r="G422" s="544">
        <f t="shared" si="1202"/>
        <v>440.57</v>
      </c>
      <c r="H422" s="137"/>
      <c r="I422" s="519">
        <f t="shared" si="1179"/>
        <v>0</v>
      </c>
      <c r="J422" s="520">
        <f t="shared" si="1203"/>
        <v>0</v>
      </c>
      <c r="K422" s="137"/>
      <c r="L422" s="519">
        <f t="shared" si="1180"/>
        <v>0</v>
      </c>
      <c r="M422" s="520">
        <f t="shared" si="1204"/>
        <v>0</v>
      </c>
      <c r="N422" s="199"/>
      <c r="O422" s="519">
        <f t="shared" si="1181"/>
        <v>0</v>
      </c>
      <c r="P422" s="520">
        <f t="shared" si="1205"/>
        <v>0</v>
      </c>
      <c r="Q422" s="137"/>
      <c r="R422" s="519">
        <f t="shared" si="1182"/>
        <v>0</v>
      </c>
      <c r="S422" s="520">
        <f t="shared" si="1206"/>
        <v>0</v>
      </c>
      <c r="T422" s="137"/>
      <c r="U422" s="519">
        <f t="shared" si="1183"/>
        <v>0</v>
      </c>
      <c r="V422" s="520">
        <f t="shared" si="1207"/>
        <v>0</v>
      </c>
      <c r="W422" s="137"/>
      <c r="X422" s="519">
        <f t="shared" si="1184"/>
        <v>0</v>
      </c>
      <c r="Y422" s="520">
        <f t="shared" si="1208"/>
        <v>0</v>
      </c>
      <c r="Z422" s="137"/>
      <c r="AA422" s="519">
        <f t="shared" si="1185"/>
        <v>0</v>
      </c>
      <c r="AB422" s="520">
        <f t="shared" si="1209"/>
        <v>0</v>
      </c>
      <c r="AC422" s="137"/>
      <c r="AD422" s="519">
        <f t="shared" si="1186"/>
        <v>0</v>
      </c>
      <c r="AE422" s="520">
        <f t="shared" si="1210"/>
        <v>0</v>
      </c>
      <c r="AF422" s="137"/>
      <c r="AG422" s="519">
        <f t="shared" si="1187"/>
        <v>0</v>
      </c>
      <c r="AH422" s="520">
        <f t="shared" si="1211"/>
        <v>0</v>
      </c>
      <c r="AI422" s="137">
        <f t="shared" si="1212"/>
        <v>1</v>
      </c>
      <c r="AJ422" s="519">
        <f t="shared" si="1188"/>
        <v>1</v>
      </c>
      <c r="AK422" s="520">
        <f t="shared" si="1213"/>
        <v>440.57</v>
      </c>
      <c r="AL422" s="137"/>
      <c r="AM422" s="519">
        <f t="shared" si="1189"/>
        <v>0</v>
      </c>
      <c r="AN422" s="520">
        <f t="shared" si="1214"/>
        <v>0</v>
      </c>
      <c r="AO422" s="137"/>
      <c r="AP422" s="519">
        <f t="shared" si="1190"/>
        <v>0</v>
      </c>
      <c r="AQ422" s="520">
        <f t="shared" si="1215"/>
        <v>0</v>
      </c>
      <c r="AR422" s="137"/>
      <c r="AS422" s="519">
        <f t="shared" si="1191"/>
        <v>0</v>
      </c>
      <c r="AT422" s="520">
        <f t="shared" si="1216"/>
        <v>0</v>
      </c>
      <c r="AU422" s="137"/>
      <c r="AV422" s="519">
        <f t="shared" si="1192"/>
        <v>0</v>
      </c>
      <c r="AW422" s="520">
        <f t="shared" si="1217"/>
        <v>0</v>
      </c>
      <c r="AX422" s="137"/>
      <c r="AY422" s="519">
        <f t="shared" si="1193"/>
        <v>0</v>
      </c>
      <c r="AZ422" s="520">
        <f t="shared" si="1218"/>
        <v>0</v>
      </c>
      <c r="BA422" s="137"/>
      <c r="BB422" s="519">
        <f t="shared" si="1194"/>
        <v>0</v>
      </c>
      <c r="BC422" s="520">
        <f t="shared" si="1219"/>
        <v>0</v>
      </c>
      <c r="BD422" s="137"/>
      <c r="BE422" s="519">
        <f t="shared" si="1195"/>
        <v>0</v>
      </c>
      <c r="BF422" s="520">
        <f t="shared" si="1220"/>
        <v>0</v>
      </c>
      <c r="BG422" s="137"/>
      <c r="BH422" s="519">
        <f t="shared" si="1196"/>
        <v>0</v>
      </c>
      <c r="BI422" s="520">
        <f t="shared" si="1221"/>
        <v>0</v>
      </c>
      <c r="BJ422" s="137"/>
      <c r="BK422" s="519">
        <f t="shared" si="1197"/>
        <v>0</v>
      </c>
      <c r="BL422" s="520">
        <f t="shared" si="1222"/>
        <v>0</v>
      </c>
      <c r="BM422" s="137"/>
      <c r="BN422" s="519">
        <f t="shared" si="1198"/>
        <v>0</v>
      </c>
      <c r="BO422" s="520">
        <f t="shared" si="1223"/>
        <v>0</v>
      </c>
      <c r="BP422" s="490">
        <f t="shared" si="1199"/>
        <v>1</v>
      </c>
      <c r="BQ422" s="534">
        <f t="shared" si="1200"/>
        <v>440.57</v>
      </c>
      <c r="BR422" s="542">
        <f t="shared" si="1201"/>
        <v>0</v>
      </c>
      <c r="BT422" s="5"/>
    </row>
    <row r="423" spans="1:72" s="3" customFormat="1" ht="38.25" hidden="1" outlineLevel="2" x14ac:dyDescent="0.25">
      <c r="A423" s="53" t="s">
        <v>1270</v>
      </c>
      <c r="B423" s="71" t="s">
        <v>331</v>
      </c>
      <c r="C423" s="22" t="s">
        <v>739</v>
      </c>
      <c r="D423" s="32" t="s">
        <v>24</v>
      </c>
      <c r="E423" s="12">
        <f>'07_M.ETE_C.'!E76</f>
        <v>1</v>
      </c>
      <c r="F423" s="468">
        <v>619.52</v>
      </c>
      <c r="G423" s="544">
        <f t="shared" si="1202"/>
        <v>619.52</v>
      </c>
      <c r="H423" s="137"/>
      <c r="I423" s="519">
        <f t="shared" si="1179"/>
        <v>0</v>
      </c>
      <c r="J423" s="520">
        <f t="shared" si="1203"/>
        <v>0</v>
      </c>
      <c r="K423" s="137"/>
      <c r="L423" s="519">
        <f t="shared" si="1180"/>
        <v>0</v>
      </c>
      <c r="M423" s="520">
        <f t="shared" si="1204"/>
        <v>0</v>
      </c>
      <c r="N423" s="199"/>
      <c r="O423" s="519">
        <f t="shared" si="1181"/>
        <v>0</v>
      </c>
      <c r="P423" s="520">
        <f t="shared" si="1205"/>
        <v>0</v>
      </c>
      <c r="Q423" s="137"/>
      <c r="R423" s="519">
        <f t="shared" si="1182"/>
        <v>0</v>
      </c>
      <c r="S423" s="520">
        <f t="shared" si="1206"/>
        <v>0</v>
      </c>
      <c r="T423" s="137"/>
      <c r="U423" s="519">
        <f t="shared" si="1183"/>
        <v>0</v>
      </c>
      <c r="V423" s="520">
        <f t="shared" si="1207"/>
        <v>0</v>
      </c>
      <c r="W423" s="137"/>
      <c r="X423" s="519">
        <f t="shared" si="1184"/>
        <v>0</v>
      </c>
      <c r="Y423" s="520">
        <f t="shared" si="1208"/>
        <v>0</v>
      </c>
      <c r="Z423" s="137"/>
      <c r="AA423" s="519">
        <f t="shared" si="1185"/>
        <v>0</v>
      </c>
      <c r="AB423" s="520">
        <f t="shared" si="1209"/>
        <v>0</v>
      </c>
      <c r="AC423" s="137"/>
      <c r="AD423" s="519">
        <f t="shared" si="1186"/>
        <v>0</v>
      </c>
      <c r="AE423" s="520">
        <f t="shared" si="1210"/>
        <v>0</v>
      </c>
      <c r="AF423" s="137"/>
      <c r="AG423" s="519">
        <f t="shared" si="1187"/>
        <v>0</v>
      </c>
      <c r="AH423" s="520">
        <f t="shared" si="1211"/>
        <v>0</v>
      </c>
      <c r="AI423" s="137">
        <f t="shared" si="1212"/>
        <v>1</v>
      </c>
      <c r="AJ423" s="519">
        <f t="shared" si="1188"/>
        <v>1</v>
      </c>
      <c r="AK423" s="520">
        <f t="shared" si="1213"/>
        <v>619.52</v>
      </c>
      <c r="AL423" s="137"/>
      <c r="AM423" s="519">
        <f t="shared" si="1189"/>
        <v>0</v>
      </c>
      <c r="AN423" s="520">
        <f t="shared" si="1214"/>
        <v>0</v>
      </c>
      <c r="AO423" s="137"/>
      <c r="AP423" s="519">
        <f t="shared" si="1190"/>
        <v>0</v>
      </c>
      <c r="AQ423" s="520">
        <f t="shared" si="1215"/>
        <v>0</v>
      </c>
      <c r="AR423" s="137"/>
      <c r="AS423" s="519">
        <f t="shared" si="1191"/>
        <v>0</v>
      </c>
      <c r="AT423" s="520">
        <f t="shared" si="1216"/>
        <v>0</v>
      </c>
      <c r="AU423" s="137"/>
      <c r="AV423" s="519">
        <f t="shared" si="1192"/>
        <v>0</v>
      </c>
      <c r="AW423" s="520">
        <f t="shared" si="1217"/>
        <v>0</v>
      </c>
      <c r="AX423" s="137"/>
      <c r="AY423" s="519">
        <f t="shared" si="1193"/>
        <v>0</v>
      </c>
      <c r="AZ423" s="520">
        <f t="shared" si="1218"/>
        <v>0</v>
      </c>
      <c r="BA423" s="137"/>
      <c r="BB423" s="519">
        <f t="shared" si="1194"/>
        <v>0</v>
      </c>
      <c r="BC423" s="520">
        <f t="shared" si="1219"/>
        <v>0</v>
      </c>
      <c r="BD423" s="137"/>
      <c r="BE423" s="519">
        <f t="shared" si="1195"/>
        <v>0</v>
      </c>
      <c r="BF423" s="520">
        <f t="shared" si="1220"/>
        <v>0</v>
      </c>
      <c r="BG423" s="137"/>
      <c r="BH423" s="519">
        <f t="shared" si="1196"/>
        <v>0</v>
      </c>
      <c r="BI423" s="520">
        <f t="shared" si="1221"/>
        <v>0</v>
      </c>
      <c r="BJ423" s="137"/>
      <c r="BK423" s="519">
        <f t="shared" si="1197"/>
        <v>0</v>
      </c>
      <c r="BL423" s="520">
        <f t="shared" si="1222"/>
        <v>0</v>
      </c>
      <c r="BM423" s="137"/>
      <c r="BN423" s="519">
        <f t="shared" si="1198"/>
        <v>0</v>
      </c>
      <c r="BO423" s="520">
        <f t="shared" si="1223"/>
        <v>0</v>
      </c>
      <c r="BP423" s="490">
        <f t="shared" si="1199"/>
        <v>1</v>
      </c>
      <c r="BQ423" s="534">
        <f t="shared" si="1200"/>
        <v>619.52</v>
      </c>
      <c r="BR423" s="542">
        <f t="shared" si="1201"/>
        <v>0</v>
      </c>
      <c r="BT423" s="5"/>
    </row>
    <row r="424" spans="1:72" s="3" customFormat="1" ht="38.25" hidden="1" outlineLevel="2" x14ac:dyDescent="0.25">
      <c r="A424" s="53" t="s">
        <v>1271</v>
      </c>
      <c r="B424" s="21">
        <v>3799</v>
      </c>
      <c r="C424" s="22" t="s">
        <v>292</v>
      </c>
      <c r="D424" s="32" t="s">
        <v>24</v>
      </c>
      <c r="E424" s="12">
        <f>'07_M.ETE_C.'!E77</f>
        <v>3</v>
      </c>
      <c r="F424" s="468">
        <v>78.33</v>
      </c>
      <c r="G424" s="544">
        <f t="shared" si="1202"/>
        <v>234.99</v>
      </c>
      <c r="H424" s="12"/>
      <c r="I424" s="519">
        <f t="shared" si="1179"/>
        <v>0</v>
      </c>
      <c r="J424" s="520">
        <f t="shared" si="1203"/>
        <v>0</v>
      </c>
      <c r="K424" s="12"/>
      <c r="L424" s="519">
        <f t="shared" si="1180"/>
        <v>0</v>
      </c>
      <c r="M424" s="520">
        <f t="shared" si="1204"/>
        <v>0</v>
      </c>
      <c r="N424" s="12"/>
      <c r="O424" s="519">
        <f t="shared" si="1181"/>
        <v>0</v>
      </c>
      <c r="P424" s="520">
        <f t="shared" si="1205"/>
        <v>0</v>
      </c>
      <c r="Q424" s="12"/>
      <c r="R424" s="519">
        <f t="shared" si="1182"/>
        <v>0</v>
      </c>
      <c r="S424" s="520">
        <f t="shared" si="1206"/>
        <v>0</v>
      </c>
      <c r="T424" s="12"/>
      <c r="U424" s="519">
        <f t="shared" si="1183"/>
        <v>0</v>
      </c>
      <c r="V424" s="520">
        <f t="shared" si="1207"/>
        <v>0</v>
      </c>
      <c r="W424" s="12"/>
      <c r="X424" s="519">
        <f t="shared" si="1184"/>
        <v>0</v>
      </c>
      <c r="Y424" s="520">
        <f t="shared" si="1208"/>
        <v>0</v>
      </c>
      <c r="Z424" s="12"/>
      <c r="AA424" s="519">
        <f t="shared" si="1185"/>
        <v>0</v>
      </c>
      <c r="AB424" s="520">
        <f t="shared" si="1209"/>
        <v>0</v>
      </c>
      <c r="AC424" s="12"/>
      <c r="AD424" s="519">
        <f t="shared" si="1186"/>
        <v>0</v>
      </c>
      <c r="AE424" s="520">
        <f t="shared" si="1210"/>
        <v>0</v>
      </c>
      <c r="AF424" s="12"/>
      <c r="AG424" s="519">
        <f t="shared" si="1187"/>
        <v>0</v>
      </c>
      <c r="AH424" s="520">
        <f t="shared" si="1211"/>
        <v>0</v>
      </c>
      <c r="AI424" s="12">
        <f t="shared" si="1212"/>
        <v>3</v>
      </c>
      <c r="AJ424" s="519">
        <f t="shared" si="1188"/>
        <v>1</v>
      </c>
      <c r="AK424" s="520">
        <f t="shared" si="1213"/>
        <v>234.99</v>
      </c>
      <c r="AL424" s="12"/>
      <c r="AM424" s="519">
        <f t="shared" si="1189"/>
        <v>0</v>
      </c>
      <c r="AN424" s="520">
        <f t="shared" si="1214"/>
        <v>0</v>
      </c>
      <c r="AO424" s="12"/>
      <c r="AP424" s="519">
        <f t="shared" si="1190"/>
        <v>0</v>
      </c>
      <c r="AQ424" s="520">
        <f t="shared" si="1215"/>
        <v>0</v>
      </c>
      <c r="AR424" s="12"/>
      <c r="AS424" s="519">
        <f t="shared" si="1191"/>
        <v>0</v>
      </c>
      <c r="AT424" s="520">
        <f t="shared" si="1216"/>
        <v>0</v>
      </c>
      <c r="AU424" s="12"/>
      <c r="AV424" s="519">
        <f t="shared" si="1192"/>
        <v>0</v>
      </c>
      <c r="AW424" s="520">
        <f t="shared" si="1217"/>
        <v>0</v>
      </c>
      <c r="AX424" s="12"/>
      <c r="AY424" s="519">
        <f t="shared" si="1193"/>
        <v>0</v>
      </c>
      <c r="AZ424" s="520">
        <f t="shared" si="1218"/>
        <v>0</v>
      </c>
      <c r="BA424" s="12"/>
      <c r="BB424" s="519">
        <f t="shared" si="1194"/>
        <v>0</v>
      </c>
      <c r="BC424" s="520">
        <f t="shared" si="1219"/>
        <v>0</v>
      </c>
      <c r="BD424" s="12"/>
      <c r="BE424" s="519">
        <f t="shared" si="1195"/>
        <v>0</v>
      </c>
      <c r="BF424" s="520">
        <f t="shared" si="1220"/>
        <v>0</v>
      </c>
      <c r="BG424" s="12"/>
      <c r="BH424" s="519">
        <f t="shared" si="1196"/>
        <v>0</v>
      </c>
      <c r="BI424" s="520">
        <f t="shared" si="1221"/>
        <v>0</v>
      </c>
      <c r="BJ424" s="12"/>
      <c r="BK424" s="519">
        <f t="shared" si="1197"/>
        <v>0</v>
      </c>
      <c r="BL424" s="520">
        <f t="shared" si="1222"/>
        <v>0</v>
      </c>
      <c r="BM424" s="12"/>
      <c r="BN424" s="519">
        <f t="shared" si="1198"/>
        <v>0</v>
      </c>
      <c r="BO424" s="520">
        <f t="shared" si="1223"/>
        <v>0</v>
      </c>
      <c r="BP424" s="490">
        <f t="shared" si="1199"/>
        <v>1</v>
      </c>
      <c r="BQ424" s="534">
        <f t="shared" si="1200"/>
        <v>234.99</v>
      </c>
      <c r="BR424" s="542">
        <f t="shared" si="1201"/>
        <v>0</v>
      </c>
      <c r="BT424" s="5"/>
    </row>
    <row r="425" spans="1:72" s="3" customFormat="1" ht="38.25" hidden="1" outlineLevel="2" x14ac:dyDescent="0.25">
      <c r="A425" s="53" t="s">
        <v>1272</v>
      </c>
      <c r="B425" s="21">
        <v>3811</v>
      </c>
      <c r="C425" s="22" t="s">
        <v>976</v>
      </c>
      <c r="D425" s="32" t="s">
        <v>24</v>
      </c>
      <c r="E425" s="12">
        <f>'07_M.ETE_C.'!E78</f>
        <v>2</v>
      </c>
      <c r="F425" s="468">
        <v>74.45</v>
      </c>
      <c r="G425" s="544">
        <f t="shared" si="1202"/>
        <v>148.9</v>
      </c>
      <c r="H425" s="137"/>
      <c r="I425" s="519">
        <f t="shared" si="1179"/>
        <v>0</v>
      </c>
      <c r="J425" s="520">
        <f t="shared" si="1203"/>
        <v>0</v>
      </c>
      <c r="K425" s="137"/>
      <c r="L425" s="519">
        <f t="shared" si="1180"/>
        <v>0</v>
      </c>
      <c r="M425" s="520">
        <f t="shared" si="1204"/>
        <v>0</v>
      </c>
      <c r="N425" s="199"/>
      <c r="O425" s="519">
        <f t="shared" si="1181"/>
        <v>0</v>
      </c>
      <c r="P425" s="520">
        <f t="shared" si="1205"/>
        <v>0</v>
      </c>
      <c r="Q425" s="137"/>
      <c r="R425" s="519">
        <f t="shared" si="1182"/>
        <v>0</v>
      </c>
      <c r="S425" s="520">
        <f t="shared" si="1206"/>
        <v>0</v>
      </c>
      <c r="T425" s="137"/>
      <c r="U425" s="519">
        <f t="shared" si="1183"/>
        <v>0</v>
      </c>
      <c r="V425" s="520">
        <f t="shared" si="1207"/>
        <v>0</v>
      </c>
      <c r="W425" s="137"/>
      <c r="X425" s="519">
        <f t="shared" si="1184"/>
        <v>0</v>
      </c>
      <c r="Y425" s="520">
        <f t="shared" si="1208"/>
        <v>0</v>
      </c>
      <c r="Z425" s="137"/>
      <c r="AA425" s="519">
        <f t="shared" si="1185"/>
        <v>0</v>
      </c>
      <c r="AB425" s="520">
        <f t="shared" si="1209"/>
        <v>0</v>
      </c>
      <c r="AC425" s="137"/>
      <c r="AD425" s="519">
        <f t="shared" si="1186"/>
        <v>0</v>
      </c>
      <c r="AE425" s="520">
        <f t="shared" si="1210"/>
        <v>0</v>
      </c>
      <c r="AF425" s="137"/>
      <c r="AG425" s="519">
        <f t="shared" si="1187"/>
        <v>0</v>
      </c>
      <c r="AH425" s="520">
        <f t="shared" si="1211"/>
        <v>0</v>
      </c>
      <c r="AI425" s="137">
        <f t="shared" si="1212"/>
        <v>2</v>
      </c>
      <c r="AJ425" s="519">
        <f t="shared" si="1188"/>
        <v>1</v>
      </c>
      <c r="AK425" s="520">
        <f t="shared" si="1213"/>
        <v>148.9</v>
      </c>
      <c r="AL425" s="137"/>
      <c r="AM425" s="519">
        <f t="shared" si="1189"/>
        <v>0</v>
      </c>
      <c r="AN425" s="520">
        <f t="shared" si="1214"/>
        <v>0</v>
      </c>
      <c r="AO425" s="137"/>
      <c r="AP425" s="519">
        <f t="shared" si="1190"/>
        <v>0</v>
      </c>
      <c r="AQ425" s="520">
        <f t="shared" si="1215"/>
        <v>0</v>
      </c>
      <c r="AR425" s="137"/>
      <c r="AS425" s="519">
        <f t="shared" si="1191"/>
        <v>0</v>
      </c>
      <c r="AT425" s="520">
        <f t="shared" si="1216"/>
        <v>0</v>
      </c>
      <c r="AU425" s="137"/>
      <c r="AV425" s="519">
        <f t="shared" si="1192"/>
        <v>0</v>
      </c>
      <c r="AW425" s="520">
        <f t="shared" si="1217"/>
        <v>0</v>
      </c>
      <c r="AX425" s="137"/>
      <c r="AY425" s="519">
        <f t="shared" si="1193"/>
        <v>0</v>
      </c>
      <c r="AZ425" s="520">
        <f t="shared" si="1218"/>
        <v>0</v>
      </c>
      <c r="BA425" s="137"/>
      <c r="BB425" s="519">
        <f t="shared" si="1194"/>
        <v>0</v>
      </c>
      <c r="BC425" s="520">
        <f t="shared" si="1219"/>
        <v>0</v>
      </c>
      <c r="BD425" s="137"/>
      <c r="BE425" s="519">
        <f t="shared" si="1195"/>
        <v>0</v>
      </c>
      <c r="BF425" s="520">
        <f t="shared" si="1220"/>
        <v>0</v>
      </c>
      <c r="BG425" s="137"/>
      <c r="BH425" s="519">
        <f t="shared" si="1196"/>
        <v>0</v>
      </c>
      <c r="BI425" s="520">
        <f t="shared" si="1221"/>
        <v>0</v>
      </c>
      <c r="BJ425" s="137"/>
      <c r="BK425" s="519">
        <f t="shared" si="1197"/>
        <v>0</v>
      </c>
      <c r="BL425" s="520">
        <f t="shared" si="1222"/>
        <v>0</v>
      </c>
      <c r="BM425" s="137"/>
      <c r="BN425" s="519">
        <f t="shared" si="1198"/>
        <v>0</v>
      </c>
      <c r="BO425" s="520">
        <f t="shared" si="1223"/>
        <v>0</v>
      </c>
      <c r="BP425" s="490">
        <f t="shared" si="1199"/>
        <v>1</v>
      </c>
      <c r="BQ425" s="534">
        <f t="shared" si="1200"/>
        <v>148.9</v>
      </c>
      <c r="BR425" s="542">
        <f t="shared" si="1201"/>
        <v>0</v>
      </c>
      <c r="BT425" s="5"/>
    </row>
    <row r="426" spans="1:72" s="3" customFormat="1" ht="25.5" hidden="1" outlineLevel="2" x14ac:dyDescent="0.25">
      <c r="A426" s="53" t="s">
        <v>1273</v>
      </c>
      <c r="B426" s="21">
        <v>7529</v>
      </c>
      <c r="C426" s="22" t="s">
        <v>977</v>
      </c>
      <c r="D426" s="32" t="s">
        <v>24</v>
      </c>
      <c r="E426" s="12">
        <f>'07_M.ETE_C.'!E79</f>
        <v>9</v>
      </c>
      <c r="F426" s="468">
        <v>14.16</v>
      </c>
      <c r="G426" s="544">
        <f t="shared" si="1202"/>
        <v>127.44</v>
      </c>
      <c r="H426" s="12"/>
      <c r="I426" s="519">
        <f t="shared" si="1179"/>
        <v>0</v>
      </c>
      <c r="J426" s="520">
        <f t="shared" si="1203"/>
        <v>0</v>
      </c>
      <c r="K426" s="12"/>
      <c r="L426" s="519">
        <f t="shared" si="1180"/>
        <v>0</v>
      </c>
      <c r="M426" s="520">
        <f t="shared" si="1204"/>
        <v>0</v>
      </c>
      <c r="N426" s="12"/>
      <c r="O426" s="519">
        <f t="shared" si="1181"/>
        <v>0</v>
      </c>
      <c r="P426" s="520">
        <f t="shared" si="1205"/>
        <v>0</v>
      </c>
      <c r="Q426" s="12"/>
      <c r="R426" s="519">
        <f t="shared" si="1182"/>
        <v>0</v>
      </c>
      <c r="S426" s="520">
        <f t="shared" si="1206"/>
        <v>0</v>
      </c>
      <c r="T426" s="12"/>
      <c r="U426" s="519">
        <f t="shared" si="1183"/>
        <v>0</v>
      </c>
      <c r="V426" s="520">
        <f t="shared" si="1207"/>
        <v>0</v>
      </c>
      <c r="W426" s="12"/>
      <c r="X426" s="519">
        <f t="shared" si="1184"/>
        <v>0</v>
      </c>
      <c r="Y426" s="520">
        <f t="shared" si="1208"/>
        <v>0</v>
      </c>
      <c r="Z426" s="12"/>
      <c r="AA426" s="519">
        <f t="shared" si="1185"/>
        <v>0</v>
      </c>
      <c r="AB426" s="520">
        <f t="shared" si="1209"/>
        <v>0</v>
      </c>
      <c r="AC426" s="12"/>
      <c r="AD426" s="519">
        <f t="shared" si="1186"/>
        <v>0</v>
      </c>
      <c r="AE426" s="520">
        <f t="shared" si="1210"/>
        <v>0</v>
      </c>
      <c r="AF426" s="12"/>
      <c r="AG426" s="519">
        <f t="shared" si="1187"/>
        <v>0</v>
      </c>
      <c r="AH426" s="520">
        <f t="shared" si="1211"/>
        <v>0</v>
      </c>
      <c r="AI426" s="12">
        <f t="shared" si="1212"/>
        <v>9</v>
      </c>
      <c r="AJ426" s="519">
        <f t="shared" si="1188"/>
        <v>1</v>
      </c>
      <c r="AK426" s="520">
        <f t="shared" si="1213"/>
        <v>127.44</v>
      </c>
      <c r="AL426" s="12"/>
      <c r="AM426" s="519">
        <f t="shared" si="1189"/>
        <v>0</v>
      </c>
      <c r="AN426" s="520">
        <f t="shared" si="1214"/>
        <v>0</v>
      </c>
      <c r="AO426" s="12"/>
      <c r="AP426" s="519">
        <f t="shared" si="1190"/>
        <v>0</v>
      </c>
      <c r="AQ426" s="520">
        <f t="shared" si="1215"/>
        <v>0</v>
      </c>
      <c r="AR426" s="12"/>
      <c r="AS426" s="519">
        <f t="shared" si="1191"/>
        <v>0</v>
      </c>
      <c r="AT426" s="520">
        <f t="shared" si="1216"/>
        <v>0</v>
      </c>
      <c r="AU426" s="12"/>
      <c r="AV426" s="519">
        <f t="shared" si="1192"/>
        <v>0</v>
      </c>
      <c r="AW426" s="520">
        <f t="shared" si="1217"/>
        <v>0</v>
      </c>
      <c r="AX426" s="12"/>
      <c r="AY426" s="519">
        <f t="shared" si="1193"/>
        <v>0</v>
      </c>
      <c r="AZ426" s="520">
        <f t="shared" si="1218"/>
        <v>0</v>
      </c>
      <c r="BA426" s="12"/>
      <c r="BB426" s="519">
        <f t="shared" si="1194"/>
        <v>0</v>
      </c>
      <c r="BC426" s="520">
        <f t="shared" si="1219"/>
        <v>0</v>
      </c>
      <c r="BD426" s="12"/>
      <c r="BE426" s="519">
        <f t="shared" si="1195"/>
        <v>0</v>
      </c>
      <c r="BF426" s="520">
        <f t="shared" si="1220"/>
        <v>0</v>
      </c>
      <c r="BG426" s="12"/>
      <c r="BH426" s="519">
        <f t="shared" si="1196"/>
        <v>0</v>
      </c>
      <c r="BI426" s="520">
        <f t="shared" si="1221"/>
        <v>0</v>
      </c>
      <c r="BJ426" s="12"/>
      <c r="BK426" s="519">
        <f t="shared" si="1197"/>
        <v>0</v>
      </c>
      <c r="BL426" s="520">
        <f t="shared" si="1222"/>
        <v>0</v>
      </c>
      <c r="BM426" s="12"/>
      <c r="BN426" s="519">
        <f t="shared" si="1198"/>
        <v>0</v>
      </c>
      <c r="BO426" s="520">
        <f t="shared" si="1223"/>
        <v>0</v>
      </c>
      <c r="BP426" s="490">
        <f t="shared" si="1199"/>
        <v>1</v>
      </c>
      <c r="BQ426" s="534">
        <f t="shared" si="1200"/>
        <v>127.44</v>
      </c>
      <c r="BR426" s="542">
        <f t="shared" si="1201"/>
        <v>0</v>
      </c>
      <c r="BT426" s="5"/>
    </row>
    <row r="427" spans="1:72" s="3" customFormat="1" ht="25.5" hidden="1" outlineLevel="2" x14ac:dyDescent="0.25">
      <c r="A427" s="53" t="s">
        <v>1274</v>
      </c>
      <c r="B427" s="70">
        <v>7555</v>
      </c>
      <c r="C427" s="22" t="s">
        <v>978</v>
      </c>
      <c r="D427" s="32" t="s">
        <v>24</v>
      </c>
      <c r="E427" s="12">
        <f>'07_M.ETE_C.'!E80</f>
        <v>5</v>
      </c>
      <c r="F427" s="468">
        <v>5.69</v>
      </c>
      <c r="G427" s="544">
        <f t="shared" si="1202"/>
        <v>28.45</v>
      </c>
      <c r="H427" s="137"/>
      <c r="I427" s="519">
        <f t="shared" si="1179"/>
        <v>0</v>
      </c>
      <c r="J427" s="520">
        <f t="shared" si="1203"/>
        <v>0</v>
      </c>
      <c r="K427" s="137"/>
      <c r="L427" s="519">
        <f t="shared" si="1180"/>
        <v>0</v>
      </c>
      <c r="M427" s="520">
        <f t="shared" si="1204"/>
        <v>0</v>
      </c>
      <c r="N427" s="199"/>
      <c r="O427" s="519">
        <f t="shared" si="1181"/>
        <v>0</v>
      </c>
      <c r="P427" s="520">
        <f t="shared" si="1205"/>
        <v>0</v>
      </c>
      <c r="Q427" s="137"/>
      <c r="R427" s="519">
        <f t="shared" si="1182"/>
        <v>0</v>
      </c>
      <c r="S427" s="520">
        <f t="shared" si="1206"/>
        <v>0</v>
      </c>
      <c r="T427" s="137"/>
      <c r="U427" s="519">
        <f t="shared" si="1183"/>
        <v>0</v>
      </c>
      <c r="V427" s="520">
        <f t="shared" si="1207"/>
        <v>0</v>
      </c>
      <c r="W427" s="137"/>
      <c r="X427" s="519">
        <f t="shared" si="1184"/>
        <v>0</v>
      </c>
      <c r="Y427" s="520">
        <f t="shared" si="1208"/>
        <v>0</v>
      </c>
      <c r="Z427" s="137"/>
      <c r="AA427" s="519">
        <f t="shared" si="1185"/>
        <v>0</v>
      </c>
      <c r="AB427" s="520">
        <f t="shared" si="1209"/>
        <v>0</v>
      </c>
      <c r="AC427" s="137"/>
      <c r="AD427" s="519">
        <f t="shared" si="1186"/>
        <v>0</v>
      </c>
      <c r="AE427" s="520">
        <f t="shared" si="1210"/>
        <v>0</v>
      </c>
      <c r="AF427" s="137"/>
      <c r="AG427" s="519">
        <f t="shared" si="1187"/>
        <v>0</v>
      </c>
      <c r="AH427" s="520">
        <f t="shared" si="1211"/>
        <v>0</v>
      </c>
      <c r="AI427" s="137">
        <f t="shared" si="1212"/>
        <v>5</v>
      </c>
      <c r="AJ427" s="519">
        <f t="shared" si="1188"/>
        <v>1</v>
      </c>
      <c r="AK427" s="520">
        <f t="shared" si="1213"/>
        <v>28.45</v>
      </c>
      <c r="AL427" s="137"/>
      <c r="AM427" s="519">
        <f t="shared" si="1189"/>
        <v>0</v>
      </c>
      <c r="AN427" s="520">
        <f t="shared" si="1214"/>
        <v>0</v>
      </c>
      <c r="AO427" s="137"/>
      <c r="AP427" s="519">
        <f t="shared" si="1190"/>
        <v>0</v>
      </c>
      <c r="AQ427" s="520">
        <f t="shared" si="1215"/>
        <v>0</v>
      </c>
      <c r="AR427" s="137"/>
      <c r="AS427" s="519">
        <f t="shared" si="1191"/>
        <v>0</v>
      </c>
      <c r="AT427" s="520">
        <f t="shared" si="1216"/>
        <v>0</v>
      </c>
      <c r="AU427" s="137"/>
      <c r="AV427" s="519">
        <f t="shared" si="1192"/>
        <v>0</v>
      </c>
      <c r="AW427" s="520">
        <f t="shared" si="1217"/>
        <v>0</v>
      </c>
      <c r="AX427" s="137"/>
      <c r="AY427" s="519">
        <f t="shared" si="1193"/>
        <v>0</v>
      </c>
      <c r="AZ427" s="520">
        <f t="shared" si="1218"/>
        <v>0</v>
      </c>
      <c r="BA427" s="137"/>
      <c r="BB427" s="519">
        <f t="shared" si="1194"/>
        <v>0</v>
      </c>
      <c r="BC427" s="520">
        <f t="shared" si="1219"/>
        <v>0</v>
      </c>
      <c r="BD427" s="137"/>
      <c r="BE427" s="519">
        <f t="shared" si="1195"/>
        <v>0</v>
      </c>
      <c r="BF427" s="520">
        <f t="shared" si="1220"/>
        <v>0</v>
      </c>
      <c r="BG427" s="137"/>
      <c r="BH427" s="519">
        <f t="shared" si="1196"/>
        <v>0</v>
      </c>
      <c r="BI427" s="520">
        <f t="shared" si="1221"/>
        <v>0</v>
      </c>
      <c r="BJ427" s="137"/>
      <c r="BK427" s="519">
        <f t="shared" si="1197"/>
        <v>0</v>
      </c>
      <c r="BL427" s="520">
        <f t="shared" si="1222"/>
        <v>0</v>
      </c>
      <c r="BM427" s="137"/>
      <c r="BN427" s="519">
        <f t="shared" si="1198"/>
        <v>0</v>
      </c>
      <c r="BO427" s="520">
        <f t="shared" si="1223"/>
        <v>0</v>
      </c>
      <c r="BP427" s="490">
        <f t="shared" si="1199"/>
        <v>1</v>
      </c>
      <c r="BQ427" s="534">
        <f t="shared" si="1200"/>
        <v>28.45</v>
      </c>
      <c r="BR427" s="542">
        <f t="shared" si="1201"/>
        <v>0</v>
      </c>
      <c r="BT427" s="5"/>
    </row>
    <row r="428" spans="1:72" s="3" customFormat="1" ht="12.75" hidden="1" outlineLevel="2" x14ac:dyDescent="0.25">
      <c r="A428" s="53" t="s">
        <v>1275</v>
      </c>
      <c r="B428" s="21">
        <v>1872</v>
      </c>
      <c r="C428" s="22" t="s">
        <v>239</v>
      </c>
      <c r="D428" s="32" t="s">
        <v>24</v>
      </c>
      <c r="E428" s="12">
        <f>'07_M.ETE_C.'!E81</f>
        <v>14</v>
      </c>
      <c r="F428" s="468">
        <v>1.75</v>
      </c>
      <c r="G428" s="544">
        <f t="shared" si="1202"/>
        <v>24.5</v>
      </c>
      <c r="H428" s="130"/>
      <c r="I428" s="519">
        <f t="shared" si="1179"/>
        <v>0</v>
      </c>
      <c r="J428" s="520">
        <f t="shared" si="1203"/>
        <v>0</v>
      </c>
      <c r="K428" s="130"/>
      <c r="L428" s="519">
        <f t="shared" si="1180"/>
        <v>0</v>
      </c>
      <c r="M428" s="520">
        <f t="shared" si="1204"/>
        <v>0</v>
      </c>
      <c r="N428" s="12"/>
      <c r="O428" s="519">
        <f t="shared" si="1181"/>
        <v>0</v>
      </c>
      <c r="P428" s="520">
        <f t="shared" si="1205"/>
        <v>0</v>
      </c>
      <c r="Q428" s="130"/>
      <c r="R428" s="519">
        <f t="shared" si="1182"/>
        <v>0</v>
      </c>
      <c r="S428" s="520">
        <f t="shared" si="1206"/>
        <v>0</v>
      </c>
      <c r="T428" s="130"/>
      <c r="U428" s="519">
        <f t="shared" si="1183"/>
        <v>0</v>
      </c>
      <c r="V428" s="520">
        <f t="shared" si="1207"/>
        <v>0</v>
      </c>
      <c r="W428" s="130"/>
      <c r="X428" s="519">
        <f t="shared" si="1184"/>
        <v>0</v>
      </c>
      <c r="Y428" s="520">
        <f t="shared" si="1208"/>
        <v>0</v>
      </c>
      <c r="Z428" s="130"/>
      <c r="AA428" s="519">
        <f t="shared" si="1185"/>
        <v>0</v>
      </c>
      <c r="AB428" s="520">
        <f t="shared" si="1209"/>
        <v>0</v>
      </c>
      <c r="AC428" s="130"/>
      <c r="AD428" s="519">
        <f t="shared" si="1186"/>
        <v>0</v>
      </c>
      <c r="AE428" s="520">
        <f t="shared" si="1210"/>
        <v>0</v>
      </c>
      <c r="AF428" s="130"/>
      <c r="AG428" s="519">
        <f t="shared" si="1187"/>
        <v>0</v>
      </c>
      <c r="AH428" s="520">
        <f t="shared" si="1211"/>
        <v>0</v>
      </c>
      <c r="AI428" s="130">
        <f t="shared" si="1212"/>
        <v>14</v>
      </c>
      <c r="AJ428" s="519">
        <f t="shared" si="1188"/>
        <v>1</v>
      </c>
      <c r="AK428" s="520">
        <f t="shared" si="1213"/>
        <v>24.5</v>
      </c>
      <c r="AL428" s="130"/>
      <c r="AM428" s="519">
        <f t="shared" si="1189"/>
        <v>0</v>
      </c>
      <c r="AN428" s="520">
        <f t="shared" si="1214"/>
        <v>0</v>
      </c>
      <c r="AO428" s="130"/>
      <c r="AP428" s="519">
        <f t="shared" si="1190"/>
        <v>0</v>
      </c>
      <c r="AQ428" s="520">
        <f t="shared" si="1215"/>
        <v>0</v>
      </c>
      <c r="AR428" s="130"/>
      <c r="AS428" s="519">
        <f t="shared" si="1191"/>
        <v>0</v>
      </c>
      <c r="AT428" s="520">
        <f t="shared" si="1216"/>
        <v>0</v>
      </c>
      <c r="AU428" s="130"/>
      <c r="AV428" s="519">
        <f t="shared" si="1192"/>
        <v>0</v>
      </c>
      <c r="AW428" s="520">
        <f t="shared" si="1217"/>
        <v>0</v>
      </c>
      <c r="AX428" s="130"/>
      <c r="AY428" s="519">
        <f t="shared" si="1193"/>
        <v>0</v>
      </c>
      <c r="AZ428" s="520">
        <f t="shared" si="1218"/>
        <v>0</v>
      </c>
      <c r="BA428" s="130"/>
      <c r="BB428" s="519">
        <f t="shared" si="1194"/>
        <v>0</v>
      </c>
      <c r="BC428" s="520">
        <f t="shared" si="1219"/>
        <v>0</v>
      </c>
      <c r="BD428" s="130"/>
      <c r="BE428" s="519">
        <f t="shared" si="1195"/>
        <v>0</v>
      </c>
      <c r="BF428" s="520">
        <f t="shared" si="1220"/>
        <v>0</v>
      </c>
      <c r="BG428" s="130"/>
      <c r="BH428" s="519">
        <f t="shared" si="1196"/>
        <v>0</v>
      </c>
      <c r="BI428" s="520">
        <f t="shared" si="1221"/>
        <v>0</v>
      </c>
      <c r="BJ428" s="130"/>
      <c r="BK428" s="519">
        <f t="shared" si="1197"/>
        <v>0</v>
      </c>
      <c r="BL428" s="520">
        <f t="shared" si="1222"/>
        <v>0</v>
      </c>
      <c r="BM428" s="130"/>
      <c r="BN428" s="519">
        <f t="shared" si="1198"/>
        <v>0</v>
      </c>
      <c r="BO428" s="520">
        <f t="shared" si="1223"/>
        <v>0</v>
      </c>
      <c r="BP428" s="490">
        <f t="shared" si="1199"/>
        <v>1</v>
      </c>
      <c r="BQ428" s="534">
        <f t="shared" si="1200"/>
        <v>24.5</v>
      </c>
      <c r="BR428" s="542">
        <f t="shared" si="1201"/>
        <v>0</v>
      </c>
      <c r="BT428" s="5"/>
    </row>
    <row r="429" spans="1:72" s="3" customFormat="1" ht="12.75" hidden="1" outlineLevel="2" x14ac:dyDescent="0.25">
      <c r="A429" s="53" t="s">
        <v>1276</v>
      </c>
      <c r="B429" s="70">
        <v>12001</v>
      </c>
      <c r="C429" s="22" t="s">
        <v>284</v>
      </c>
      <c r="D429" s="32" t="s">
        <v>24</v>
      </c>
      <c r="E429" s="12">
        <f>'07_M.ETE_C.'!E82</f>
        <v>5</v>
      </c>
      <c r="F429" s="468">
        <v>3.9</v>
      </c>
      <c r="G429" s="544">
        <f t="shared" si="1202"/>
        <v>19.5</v>
      </c>
      <c r="H429" s="12"/>
      <c r="I429" s="519">
        <f t="shared" si="1179"/>
        <v>0</v>
      </c>
      <c r="J429" s="520">
        <f t="shared" si="1203"/>
        <v>0</v>
      </c>
      <c r="K429" s="12"/>
      <c r="L429" s="519">
        <f t="shared" si="1180"/>
        <v>0</v>
      </c>
      <c r="M429" s="520">
        <f t="shared" si="1204"/>
        <v>0</v>
      </c>
      <c r="N429" s="12"/>
      <c r="O429" s="519">
        <f t="shared" si="1181"/>
        <v>0</v>
      </c>
      <c r="P429" s="520">
        <f t="shared" si="1205"/>
        <v>0</v>
      </c>
      <c r="Q429" s="12"/>
      <c r="R429" s="519">
        <f t="shared" si="1182"/>
        <v>0</v>
      </c>
      <c r="S429" s="520">
        <f t="shared" si="1206"/>
        <v>0</v>
      </c>
      <c r="T429" s="12"/>
      <c r="U429" s="519">
        <f t="shared" si="1183"/>
        <v>0</v>
      </c>
      <c r="V429" s="520">
        <f t="shared" si="1207"/>
        <v>0</v>
      </c>
      <c r="W429" s="12"/>
      <c r="X429" s="519">
        <f t="shared" si="1184"/>
        <v>0</v>
      </c>
      <c r="Y429" s="520">
        <f t="shared" si="1208"/>
        <v>0</v>
      </c>
      <c r="Z429" s="12"/>
      <c r="AA429" s="519">
        <f t="shared" si="1185"/>
        <v>0</v>
      </c>
      <c r="AB429" s="520">
        <f t="shared" si="1209"/>
        <v>0</v>
      </c>
      <c r="AC429" s="12"/>
      <c r="AD429" s="519">
        <f t="shared" si="1186"/>
        <v>0</v>
      </c>
      <c r="AE429" s="520">
        <f t="shared" si="1210"/>
        <v>0</v>
      </c>
      <c r="AF429" s="12"/>
      <c r="AG429" s="519">
        <f t="shared" si="1187"/>
        <v>0</v>
      </c>
      <c r="AH429" s="520">
        <f t="shared" si="1211"/>
        <v>0</v>
      </c>
      <c r="AI429" s="12">
        <f t="shared" si="1212"/>
        <v>5</v>
      </c>
      <c r="AJ429" s="519">
        <f t="shared" si="1188"/>
        <v>1</v>
      </c>
      <c r="AK429" s="520">
        <f t="shared" si="1213"/>
        <v>19.5</v>
      </c>
      <c r="AL429" s="12"/>
      <c r="AM429" s="519">
        <f t="shared" si="1189"/>
        <v>0</v>
      </c>
      <c r="AN429" s="520">
        <f t="shared" si="1214"/>
        <v>0</v>
      </c>
      <c r="AO429" s="12"/>
      <c r="AP429" s="519">
        <f t="shared" si="1190"/>
        <v>0</v>
      </c>
      <c r="AQ429" s="520">
        <f t="shared" si="1215"/>
        <v>0</v>
      </c>
      <c r="AR429" s="12"/>
      <c r="AS429" s="519">
        <f t="shared" si="1191"/>
        <v>0</v>
      </c>
      <c r="AT429" s="520">
        <f t="shared" si="1216"/>
        <v>0</v>
      </c>
      <c r="AU429" s="12"/>
      <c r="AV429" s="519">
        <f t="shared" si="1192"/>
        <v>0</v>
      </c>
      <c r="AW429" s="520">
        <f t="shared" si="1217"/>
        <v>0</v>
      </c>
      <c r="AX429" s="12"/>
      <c r="AY429" s="519">
        <f t="shared" si="1193"/>
        <v>0</v>
      </c>
      <c r="AZ429" s="520">
        <f t="shared" si="1218"/>
        <v>0</v>
      </c>
      <c r="BA429" s="12"/>
      <c r="BB429" s="519">
        <f t="shared" si="1194"/>
        <v>0</v>
      </c>
      <c r="BC429" s="520">
        <f t="shared" si="1219"/>
        <v>0</v>
      </c>
      <c r="BD429" s="12"/>
      <c r="BE429" s="519">
        <f t="shared" si="1195"/>
        <v>0</v>
      </c>
      <c r="BF429" s="520">
        <f t="shared" si="1220"/>
        <v>0</v>
      </c>
      <c r="BG429" s="12"/>
      <c r="BH429" s="519">
        <f t="shared" si="1196"/>
        <v>0</v>
      </c>
      <c r="BI429" s="520">
        <f t="shared" si="1221"/>
        <v>0</v>
      </c>
      <c r="BJ429" s="12"/>
      <c r="BK429" s="519">
        <f t="shared" si="1197"/>
        <v>0</v>
      </c>
      <c r="BL429" s="520">
        <f t="shared" si="1222"/>
        <v>0</v>
      </c>
      <c r="BM429" s="12"/>
      <c r="BN429" s="519">
        <f t="shared" si="1198"/>
        <v>0</v>
      </c>
      <c r="BO429" s="520">
        <f t="shared" si="1223"/>
        <v>0</v>
      </c>
      <c r="BP429" s="490">
        <f t="shared" si="1199"/>
        <v>1</v>
      </c>
      <c r="BQ429" s="534">
        <f t="shared" si="1200"/>
        <v>19.5</v>
      </c>
      <c r="BR429" s="542">
        <f t="shared" si="1201"/>
        <v>0</v>
      </c>
      <c r="BT429" s="5"/>
    </row>
    <row r="430" spans="1:72" s="3" customFormat="1" ht="12.75" hidden="1" outlineLevel="2" x14ac:dyDescent="0.25">
      <c r="A430" s="53" t="s">
        <v>1277</v>
      </c>
      <c r="B430" s="71">
        <v>1873</v>
      </c>
      <c r="C430" s="22" t="s">
        <v>285</v>
      </c>
      <c r="D430" s="32" t="s">
        <v>24</v>
      </c>
      <c r="E430" s="12">
        <f>'07_M.ETE_C.'!E83</f>
        <v>5</v>
      </c>
      <c r="F430" s="468">
        <v>2.77</v>
      </c>
      <c r="G430" s="544">
        <f t="shared" si="1202"/>
        <v>13.85</v>
      </c>
      <c r="H430" s="130"/>
      <c r="I430" s="519">
        <f t="shared" si="1179"/>
        <v>0</v>
      </c>
      <c r="J430" s="520">
        <f t="shared" si="1203"/>
        <v>0</v>
      </c>
      <c r="K430" s="130"/>
      <c r="L430" s="519">
        <f t="shared" si="1180"/>
        <v>0</v>
      </c>
      <c r="M430" s="520">
        <f t="shared" si="1204"/>
        <v>0</v>
      </c>
      <c r="N430" s="12"/>
      <c r="O430" s="519">
        <f t="shared" si="1181"/>
        <v>0</v>
      </c>
      <c r="P430" s="520">
        <f t="shared" si="1205"/>
        <v>0</v>
      </c>
      <c r="Q430" s="130"/>
      <c r="R430" s="519">
        <f t="shared" si="1182"/>
        <v>0</v>
      </c>
      <c r="S430" s="520">
        <f t="shared" si="1206"/>
        <v>0</v>
      </c>
      <c r="T430" s="130"/>
      <c r="U430" s="519">
        <f t="shared" si="1183"/>
        <v>0</v>
      </c>
      <c r="V430" s="520">
        <f t="shared" si="1207"/>
        <v>0</v>
      </c>
      <c r="W430" s="130"/>
      <c r="X430" s="519">
        <f t="shared" si="1184"/>
        <v>0</v>
      </c>
      <c r="Y430" s="520">
        <f t="shared" si="1208"/>
        <v>0</v>
      </c>
      <c r="Z430" s="130"/>
      <c r="AA430" s="519">
        <f t="shared" si="1185"/>
        <v>0</v>
      </c>
      <c r="AB430" s="520">
        <f t="shared" si="1209"/>
        <v>0</v>
      </c>
      <c r="AC430" s="130"/>
      <c r="AD430" s="519">
        <f t="shared" si="1186"/>
        <v>0</v>
      </c>
      <c r="AE430" s="520">
        <f t="shared" si="1210"/>
        <v>0</v>
      </c>
      <c r="AF430" s="130"/>
      <c r="AG430" s="519">
        <f t="shared" si="1187"/>
        <v>0</v>
      </c>
      <c r="AH430" s="520">
        <f t="shared" si="1211"/>
        <v>0</v>
      </c>
      <c r="AI430" s="130">
        <f t="shared" si="1212"/>
        <v>5</v>
      </c>
      <c r="AJ430" s="519">
        <f t="shared" si="1188"/>
        <v>1</v>
      </c>
      <c r="AK430" s="520">
        <f t="shared" si="1213"/>
        <v>13.85</v>
      </c>
      <c r="AL430" s="130"/>
      <c r="AM430" s="519">
        <f t="shared" si="1189"/>
        <v>0</v>
      </c>
      <c r="AN430" s="520">
        <f t="shared" si="1214"/>
        <v>0</v>
      </c>
      <c r="AO430" s="130"/>
      <c r="AP430" s="519">
        <f t="shared" si="1190"/>
        <v>0</v>
      </c>
      <c r="AQ430" s="520">
        <f t="shared" si="1215"/>
        <v>0</v>
      </c>
      <c r="AR430" s="130"/>
      <c r="AS430" s="519">
        <f t="shared" si="1191"/>
        <v>0</v>
      </c>
      <c r="AT430" s="520">
        <f t="shared" si="1216"/>
        <v>0</v>
      </c>
      <c r="AU430" s="130"/>
      <c r="AV430" s="519">
        <f t="shared" si="1192"/>
        <v>0</v>
      </c>
      <c r="AW430" s="520">
        <f t="shared" si="1217"/>
        <v>0</v>
      </c>
      <c r="AX430" s="130"/>
      <c r="AY430" s="519">
        <f t="shared" si="1193"/>
        <v>0</v>
      </c>
      <c r="AZ430" s="520">
        <f t="shared" si="1218"/>
        <v>0</v>
      </c>
      <c r="BA430" s="130"/>
      <c r="BB430" s="519">
        <f t="shared" si="1194"/>
        <v>0</v>
      </c>
      <c r="BC430" s="520">
        <f t="shared" si="1219"/>
        <v>0</v>
      </c>
      <c r="BD430" s="130"/>
      <c r="BE430" s="519">
        <f t="shared" si="1195"/>
        <v>0</v>
      </c>
      <c r="BF430" s="520">
        <f t="shared" si="1220"/>
        <v>0</v>
      </c>
      <c r="BG430" s="130"/>
      <c r="BH430" s="519">
        <f t="shared" si="1196"/>
        <v>0</v>
      </c>
      <c r="BI430" s="520">
        <f t="shared" si="1221"/>
        <v>0</v>
      </c>
      <c r="BJ430" s="130"/>
      <c r="BK430" s="519">
        <f t="shared" si="1197"/>
        <v>0</v>
      </c>
      <c r="BL430" s="520">
        <f t="shared" si="1222"/>
        <v>0</v>
      </c>
      <c r="BM430" s="130"/>
      <c r="BN430" s="519">
        <f t="shared" si="1198"/>
        <v>0</v>
      </c>
      <c r="BO430" s="520">
        <f t="shared" si="1223"/>
        <v>0</v>
      </c>
      <c r="BP430" s="490">
        <f t="shared" si="1199"/>
        <v>1</v>
      </c>
      <c r="BQ430" s="534">
        <f t="shared" si="1200"/>
        <v>13.85</v>
      </c>
      <c r="BR430" s="542">
        <f t="shared" si="1201"/>
        <v>0</v>
      </c>
      <c r="BT430" s="5"/>
    </row>
    <row r="431" spans="1:72" s="3" customFormat="1" ht="25.5" hidden="1" outlineLevel="2" x14ac:dyDescent="0.25">
      <c r="A431" s="53" t="s">
        <v>1278</v>
      </c>
      <c r="B431" s="71">
        <v>981</v>
      </c>
      <c r="C431" s="22" t="s">
        <v>979</v>
      </c>
      <c r="D431" s="32" t="s">
        <v>22</v>
      </c>
      <c r="E431" s="12">
        <f>'07_M.ETE_C.'!E84</f>
        <v>40</v>
      </c>
      <c r="F431" s="468">
        <v>2.54</v>
      </c>
      <c r="G431" s="544">
        <f t="shared" si="1202"/>
        <v>101.6</v>
      </c>
      <c r="H431" s="12"/>
      <c r="I431" s="519">
        <f t="shared" si="1179"/>
        <v>0</v>
      </c>
      <c r="J431" s="520">
        <f t="shared" si="1203"/>
        <v>0</v>
      </c>
      <c r="K431" s="12"/>
      <c r="L431" s="519">
        <f t="shared" si="1180"/>
        <v>0</v>
      </c>
      <c r="M431" s="520">
        <f t="shared" si="1204"/>
        <v>0</v>
      </c>
      <c r="N431" s="12"/>
      <c r="O431" s="519">
        <f t="shared" si="1181"/>
        <v>0</v>
      </c>
      <c r="P431" s="520">
        <f t="shared" si="1205"/>
        <v>0</v>
      </c>
      <c r="Q431" s="12"/>
      <c r="R431" s="519">
        <f t="shared" si="1182"/>
        <v>0</v>
      </c>
      <c r="S431" s="520">
        <f t="shared" si="1206"/>
        <v>0</v>
      </c>
      <c r="T431" s="12"/>
      <c r="U431" s="519">
        <f t="shared" si="1183"/>
        <v>0</v>
      </c>
      <c r="V431" s="520">
        <f t="shared" si="1207"/>
        <v>0</v>
      </c>
      <c r="W431" s="12"/>
      <c r="X431" s="519">
        <f t="shared" si="1184"/>
        <v>0</v>
      </c>
      <c r="Y431" s="520">
        <f t="shared" si="1208"/>
        <v>0</v>
      </c>
      <c r="Z431" s="12"/>
      <c r="AA431" s="519">
        <f t="shared" si="1185"/>
        <v>0</v>
      </c>
      <c r="AB431" s="520">
        <f t="shared" si="1209"/>
        <v>0</v>
      </c>
      <c r="AC431" s="12"/>
      <c r="AD431" s="519">
        <f t="shared" si="1186"/>
        <v>0</v>
      </c>
      <c r="AE431" s="520">
        <f t="shared" si="1210"/>
        <v>0</v>
      </c>
      <c r="AF431" s="12"/>
      <c r="AG431" s="519">
        <f t="shared" si="1187"/>
        <v>0</v>
      </c>
      <c r="AH431" s="520">
        <f t="shared" si="1211"/>
        <v>0</v>
      </c>
      <c r="AI431" s="12">
        <f t="shared" si="1212"/>
        <v>40</v>
      </c>
      <c r="AJ431" s="519">
        <f t="shared" si="1188"/>
        <v>1</v>
      </c>
      <c r="AK431" s="520">
        <f t="shared" si="1213"/>
        <v>101.6</v>
      </c>
      <c r="AL431" s="12"/>
      <c r="AM431" s="519">
        <f t="shared" si="1189"/>
        <v>0</v>
      </c>
      <c r="AN431" s="520">
        <f t="shared" si="1214"/>
        <v>0</v>
      </c>
      <c r="AO431" s="12"/>
      <c r="AP431" s="519">
        <f t="shared" si="1190"/>
        <v>0</v>
      </c>
      <c r="AQ431" s="520">
        <f t="shared" si="1215"/>
        <v>0</v>
      </c>
      <c r="AR431" s="12"/>
      <c r="AS431" s="519">
        <f t="shared" si="1191"/>
        <v>0</v>
      </c>
      <c r="AT431" s="520">
        <f t="shared" si="1216"/>
        <v>0</v>
      </c>
      <c r="AU431" s="12"/>
      <c r="AV431" s="519">
        <f t="shared" si="1192"/>
        <v>0</v>
      </c>
      <c r="AW431" s="520">
        <f t="shared" si="1217"/>
        <v>0</v>
      </c>
      <c r="AX431" s="12"/>
      <c r="AY431" s="519">
        <f t="shared" si="1193"/>
        <v>0</v>
      </c>
      <c r="AZ431" s="520">
        <f t="shared" si="1218"/>
        <v>0</v>
      </c>
      <c r="BA431" s="12"/>
      <c r="BB431" s="519">
        <f t="shared" si="1194"/>
        <v>0</v>
      </c>
      <c r="BC431" s="520">
        <f t="shared" si="1219"/>
        <v>0</v>
      </c>
      <c r="BD431" s="12"/>
      <c r="BE431" s="519">
        <f t="shared" si="1195"/>
        <v>0</v>
      </c>
      <c r="BF431" s="520">
        <f t="shared" si="1220"/>
        <v>0</v>
      </c>
      <c r="BG431" s="12"/>
      <c r="BH431" s="519">
        <f t="shared" si="1196"/>
        <v>0</v>
      </c>
      <c r="BI431" s="520">
        <f t="shared" si="1221"/>
        <v>0</v>
      </c>
      <c r="BJ431" s="12"/>
      <c r="BK431" s="519">
        <f t="shared" si="1197"/>
        <v>0</v>
      </c>
      <c r="BL431" s="520">
        <f t="shared" si="1222"/>
        <v>0</v>
      </c>
      <c r="BM431" s="12"/>
      <c r="BN431" s="519">
        <f t="shared" si="1198"/>
        <v>0</v>
      </c>
      <c r="BO431" s="520">
        <f t="shared" si="1223"/>
        <v>0</v>
      </c>
      <c r="BP431" s="490">
        <f t="shared" si="1199"/>
        <v>1</v>
      </c>
      <c r="BQ431" s="534">
        <f t="shared" si="1200"/>
        <v>101.6</v>
      </c>
      <c r="BR431" s="542">
        <f t="shared" si="1201"/>
        <v>0</v>
      </c>
      <c r="BT431" s="5"/>
    </row>
    <row r="432" spans="1:72" s="3" customFormat="1" ht="25.5" hidden="1" outlineLevel="2" x14ac:dyDescent="0.25">
      <c r="A432" s="53" t="s">
        <v>1279</v>
      </c>
      <c r="B432" s="71">
        <v>984</v>
      </c>
      <c r="C432" s="22" t="s">
        <v>980</v>
      </c>
      <c r="D432" s="32" t="s">
        <v>22</v>
      </c>
      <c r="E432" s="12">
        <f>'07_M.ETE_C.'!E85</f>
        <v>450</v>
      </c>
      <c r="F432" s="468">
        <v>1.48</v>
      </c>
      <c r="G432" s="544">
        <f t="shared" si="1202"/>
        <v>666</v>
      </c>
      <c r="H432" s="137"/>
      <c r="I432" s="519">
        <f t="shared" si="1179"/>
        <v>0</v>
      </c>
      <c r="J432" s="520">
        <f t="shared" si="1203"/>
        <v>0</v>
      </c>
      <c r="K432" s="137"/>
      <c r="L432" s="519">
        <f t="shared" si="1180"/>
        <v>0</v>
      </c>
      <c r="M432" s="520">
        <f t="shared" si="1204"/>
        <v>0</v>
      </c>
      <c r="N432" s="199"/>
      <c r="O432" s="519">
        <f t="shared" si="1181"/>
        <v>0</v>
      </c>
      <c r="P432" s="520">
        <f t="shared" si="1205"/>
        <v>0</v>
      </c>
      <c r="Q432" s="137"/>
      <c r="R432" s="519">
        <f t="shared" si="1182"/>
        <v>0</v>
      </c>
      <c r="S432" s="520">
        <f t="shared" si="1206"/>
        <v>0</v>
      </c>
      <c r="T432" s="137"/>
      <c r="U432" s="519">
        <f t="shared" si="1183"/>
        <v>0</v>
      </c>
      <c r="V432" s="520">
        <f t="shared" si="1207"/>
        <v>0</v>
      </c>
      <c r="W432" s="137"/>
      <c r="X432" s="519">
        <f t="shared" si="1184"/>
        <v>0</v>
      </c>
      <c r="Y432" s="520">
        <f t="shared" si="1208"/>
        <v>0</v>
      </c>
      <c r="Z432" s="137"/>
      <c r="AA432" s="519">
        <f t="shared" si="1185"/>
        <v>0</v>
      </c>
      <c r="AB432" s="520">
        <f t="shared" si="1209"/>
        <v>0</v>
      </c>
      <c r="AC432" s="137"/>
      <c r="AD432" s="519">
        <f t="shared" si="1186"/>
        <v>0</v>
      </c>
      <c r="AE432" s="520">
        <f t="shared" si="1210"/>
        <v>0</v>
      </c>
      <c r="AF432" s="137"/>
      <c r="AG432" s="519">
        <f t="shared" si="1187"/>
        <v>0</v>
      </c>
      <c r="AH432" s="520">
        <f t="shared" si="1211"/>
        <v>0</v>
      </c>
      <c r="AI432" s="137">
        <f t="shared" si="1212"/>
        <v>450</v>
      </c>
      <c r="AJ432" s="519">
        <f t="shared" si="1188"/>
        <v>1</v>
      </c>
      <c r="AK432" s="520">
        <f t="shared" si="1213"/>
        <v>666</v>
      </c>
      <c r="AL432" s="137"/>
      <c r="AM432" s="519">
        <f t="shared" si="1189"/>
        <v>0</v>
      </c>
      <c r="AN432" s="520">
        <f t="shared" si="1214"/>
        <v>0</v>
      </c>
      <c r="AO432" s="137"/>
      <c r="AP432" s="519">
        <f t="shared" si="1190"/>
        <v>0</v>
      </c>
      <c r="AQ432" s="520">
        <f t="shared" si="1215"/>
        <v>0</v>
      </c>
      <c r="AR432" s="137"/>
      <c r="AS432" s="519">
        <f t="shared" si="1191"/>
        <v>0</v>
      </c>
      <c r="AT432" s="520">
        <f t="shared" si="1216"/>
        <v>0</v>
      </c>
      <c r="AU432" s="137"/>
      <c r="AV432" s="519">
        <f t="shared" si="1192"/>
        <v>0</v>
      </c>
      <c r="AW432" s="520">
        <f t="shared" si="1217"/>
        <v>0</v>
      </c>
      <c r="AX432" s="137"/>
      <c r="AY432" s="519">
        <f t="shared" si="1193"/>
        <v>0</v>
      </c>
      <c r="AZ432" s="520">
        <f t="shared" si="1218"/>
        <v>0</v>
      </c>
      <c r="BA432" s="137"/>
      <c r="BB432" s="519">
        <f t="shared" si="1194"/>
        <v>0</v>
      </c>
      <c r="BC432" s="520">
        <f t="shared" si="1219"/>
        <v>0</v>
      </c>
      <c r="BD432" s="137"/>
      <c r="BE432" s="519">
        <f t="shared" si="1195"/>
        <v>0</v>
      </c>
      <c r="BF432" s="520">
        <f t="shared" si="1220"/>
        <v>0</v>
      </c>
      <c r="BG432" s="137"/>
      <c r="BH432" s="519">
        <f t="shared" si="1196"/>
        <v>0</v>
      </c>
      <c r="BI432" s="520">
        <f t="shared" si="1221"/>
        <v>0</v>
      </c>
      <c r="BJ432" s="137"/>
      <c r="BK432" s="519">
        <f t="shared" si="1197"/>
        <v>0</v>
      </c>
      <c r="BL432" s="520">
        <f t="shared" si="1222"/>
        <v>0</v>
      </c>
      <c r="BM432" s="137"/>
      <c r="BN432" s="519">
        <f t="shared" si="1198"/>
        <v>0</v>
      </c>
      <c r="BO432" s="520">
        <f t="shared" si="1223"/>
        <v>0</v>
      </c>
      <c r="BP432" s="490">
        <f t="shared" si="1199"/>
        <v>1</v>
      </c>
      <c r="BQ432" s="534">
        <f t="shared" si="1200"/>
        <v>666</v>
      </c>
      <c r="BR432" s="542">
        <f t="shared" si="1201"/>
        <v>0</v>
      </c>
      <c r="BT432" s="5"/>
    </row>
    <row r="433" spans="1:74" s="3" customFormat="1" ht="12.75" hidden="1" outlineLevel="2" x14ac:dyDescent="0.25">
      <c r="A433" s="53" t="s">
        <v>1280</v>
      </c>
      <c r="B433" s="21">
        <v>12268</v>
      </c>
      <c r="C433" s="72" t="s">
        <v>891</v>
      </c>
      <c r="D433" s="69" t="s">
        <v>24</v>
      </c>
      <c r="E433" s="12">
        <f>'07_M.ETE_C.'!E86</f>
        <v>1</v>
      </c>
      <c r="F433" s="468">
        <v>72.73</v>
      </c>
      <c r="G433" s="544">
        <f t="shared" si="1202"/>
        <v>72.73</v>
      </c>
      <c r="H433" s="137"/>
      <c r="I433" s="519">
        <f t="shared" si="1179"/>
        <v>0</v>
      </c>
      <c r="J433" s="520">
        <f t="shared" si="1203"/>
        <v>0</v>
      </c>
      <c r="K433" s="137"/>
      <c r="L433" s="519">
        <f t="shared" si="1180"/>
        <v>0</v>
      </c>
      <c r="M433" s="520">
        <f t="shared" si="1204"/>
        <v>0</v>
      </c>
      <c r="N433" s="199"/>
      <c r="O433" s="519">
        <f t="shared" si="1181"/>
        <v>0</v>
      </c>
      <c r="P433" s="520">
        <f t="shared" si="1205"/>
        <v>0</v>
      </c>
      <c r="Q433" s="137"/>
      <c r="R433" s="519">
        <f t="shared" si="1182"/>
        <v>0</v>
      </c>
      <c r="S433" s="520">
        <f t="shared" si="1206"/>
        <v>0</v>
      </c>
      <c r="T433" s="137"/>
      <c r="U433" s="519">
        <f t="shared" si="1183"/>
        <v>0</v>
      </c>
      <c r="V433" s="520">
        <f t="shared" si="1207"/>
        <v>0</v>
      </c>
      <c r="W433" s="137"/>
      <c r="X433" s="519">
        <f t="shared" si="1184"/>
        <v>0</v>
      </c>
      <c r="Y433" s="520">
        <f t="shared" si="1208"/>
        <v>0</v>
      </c>
      <c r="Z433" s="137"/>
      <c r="AA433" s="519">
        <f t="shared" si="1185"/>
        <v>0</v>
      </c>
      <c r="AB433" s="520">
        <f t="shared" si="1209"/>
        <v>0</v>
      </c>
      <c r="AC433" s="137"/>
      <c r="AD433" s="519">
        <f t="shared" si="1186"/>
        <v>0</v>
      </c>
      <c r="AE433" s="520">
        <f t="shared" si="1210"/>
        <v>0</v>
      </c>
      <c r="AF433" s="137"/>
      <c r="AG433" s="519">
        <f t="shared" si="1187"/>
        <v>0</v>
      </c>
      <c r="AH433" s="520">
        <f t="shared" si="1211"/>
        <v>0</v>
      </c>
      <c r="AI433" s="137">
        <f t="shared" si="1212"/>
        <v>1</v>
      </c>
      <c r="AJ433" s="519">
        <f t="shared" si="1188"/>
        <v>1</v>
      </c>
      <c r="AK433" s="520">
        <f t="shared" si="1213"/>
        <v>72.73</v>
      </c>
      <c r="AL433" s="137"/>
      <c r="AM433" s="519">
        <f t="shared" si="1189"/>
        <v>0</v>
      </c>
      <c r="AN433" s="520">
        <f t="shared" si="1214"/>
        <v>0</v>
      </c>
      <c r="AO433" s="137"/>
      <c r="AP433" s="519">
        <f t="shared" si="1190"/>
        <v>0</v>
      </c>
      <c r="AQ433" s="520">
        <f t="shared" si="1215"/>
        <v>0</v>
      </c>
      <c r="AR433" s="137"/>
      <c r="AS433" s="519">
        <f t="shared" si="1191"/>
        <v>0</v>
      </c>
      <c r="AT433" s="520">
        <f t="shared" si="1216"/>
        <v>0</v>
      </c>
      <c r="AU433" s="137"/>
      <c r="AV433" s="519">
        <f t="shared" si="1192"/>
        <v>0</v>
      </c>
      <c r="AW433" s="520">
        <f t="shared" si="1217"/>
        <v>0</v>
      </c>
      <c r="AX433" s="137"/>
      <c r="AY433" s="519">
        <f t="shared" si="1193"/>
        <v>0</v>
      </c>
      <c r="AZ433" s="520">
        <f t="shared" si="1218"/>
        <v>0</v>
      </c>
      <c r="BA433" s="137"/>
      <c r="BB433" s="519">
        <f t="shared" si="1194"/>
        <v>0</v>
      </c>
      <c r="BC433" s="520">
        <f t="shared" si="1219"/>
        <v>0</v>
      </c>
      <c r="BD433" s="137"/>
      <c r="BE433" s="519">
        <f t="shared" si="1195"/>
        <v>0</v>
      </c>
      <c r="BF433" s="520">
        <f t="shared" si="1220"/>
        <v>0</v>
      </c>
      <c r="BG433" s="137"/>
      <c r="BH433" s="519">
        <f t="shared" si="1196"/>
        <v>0</v>
      </c>
      <c r="BI433" s="520">
        <f t="shared" si="1221"/>
        <v>0</v>
      </c>
      <c r="BJ433" s="137"/>
      <c r="BK433" s="519">
        <f t="shared" si="1197"/>
        <v>0</v>
      </c>
      <c r="BL433" s="520">
        <f t="shared" si="1222"/>
        <v>0</v>
      </c>
      <c r="BM433" s="137"/>
      <c r="BN433" s="519">
        <f t="shared" si="1198"/>
        <v>0</v>
      </c>
      <c r="BO433" s="520">
        <f t="shared" si="1223"/>
        <v>0</v>
      </c>
      <c r="BP433" s="490">
        <f t="shared" si="1199"/>
        <v>1</v>
      </c>
      <c r="BQ433" s="534">
        <f t="shared" si="1200"/>
        <v>72.73</v>
      </c>
      <c r="BR433" s="542">
        <f t="shared" si="1201"/>
        <v>0</v>
      </c>
      <c r="BT433" s="5"/>
    </row>
    <row r="434" spans="1:74" s="3" customFormat="1" ht="38.25" hidden="1" outlineLevel="2" x14ac:dyDescent="0.25">
      <c r="A434" s="53" t="s">
        <v>1281</v>
      </c>
      <c r="B434" s="16" t="s">
        <v>347</v>
      </c>
      <c r="C434" s="15" t="s">
        <v>981</v>
      </c>
      <c r="D434" s="13" t="s">
        <v>24</v>
      </c>
      <c r="E434" s="12">
        <f>'07_M.ETE_C.'!E87</f>
        <v>3</v>
      </c>
      <c r="F434" s="485">
        <v>57.53</v>
      </c>
      <c r="G434" s="544">
        <f t="shared" si="1202"/>
        <v>172.59</v>
      </c>
      <c r="H434" s="12"/>
      <c r="I434" s="519">
        <f t="shared" si="1179"/>
        <v>0</v>
      </c>
      <c r="J434" s="520">
        <f t="shared" si="1203"/>
        <v>0</v>
      </c>
      <c r="K434" s="12"/>
      <c r="L434" s="519">
        <f t="shared" si="1180"/>
        <v>0</v>
      </c>
      <c r="M434" s="520">
        <f t="shared" si="1204"/>
        <v>0</v>
      </c>
      <c r="N434" s="12"/>
      <c r="O434" s="519">
        <f t="shared" si="1181"/>
        <v>0</v>
      </c>
      <c r="P434" s="520">
        <f t="shared" si="1205"/>
        <v>0</v>
      </c>
      <c r="Q434" s="12"/>
      <c r="R434" s="519">
        <f t="shared" si="1182"/>
        <v>0</v>
      </c>
      <c r="S434" s="520">
        <f t="shared" si="1206"/>
        <v>0</v>
      </c>
      <c r="T434" s="12"/>
      <c r="U434" s="519">
        <f t="shared" si="1183"/>
        <v>0</v>
      </c>
      <c r="V434" s="520">
        <f t="shared" si="1207"/>
        <v>0</v>
      </c>
      <c r="W434" s="12"/>
      <c r="X434" s="519">
        <f t="shared" si="1184"/>
        <v>0</v>
      </c>
      <c r="Y434" s="520">
        <f t="shared" si="1208"/>
        <v>0</v>
      </c>
      <c r="Z434" s="12"/>
      <c r="AA434" s="519">
        <f t="shared" si="1185"/>
        <v>0</v>
      </c>
      <c r="AB434" s="520">
        <f t="shared" si="1209"/>
        <v>0</v>
      </c>
      <c r="AC434" s="12"/>
      <c r="AD434" s="519">
        <f t="shared" si="1186"/>
        <v>0</v>
      </c>
      <c r="AE434" s="520">
        <f t="shared" si="1210"/>
        <v>0</v>
      </c>
      <c r="AF434" s="12"/>
      <c r="AG434" s="519">
        <f t="shared" si="1187"/>
        <v>0</v>
      </c>
      <c r="AH434" s="520">
        <f t="shared" si="1211"/>
        <v>0</v>
      </c>
      <c r="AI434" s="12">
        <f t="shared" si="1212"/>
        <v>3</v>
      </c>
      <c r="AJ434" s="519">
        <f t="shared" si="1188"/>
        <v>1</v>
      </c>
      <c r="AK434" s="520">
        <f t="shared" si="1213"/>
        <v>172.59</v>
      </c>
      <c r="AL434" s="12"/>
      <c r="AM434" s="519">
        <f t="shared" si="1189"/>
        <v>0</v>
      </c>
      <c r="AN434" s="520">
        <f t="shared" si="1214"/>
        <v>0</v>
      </c>
      <c r="AO434" s="12"/>
      <c r="AP434" s="519">
        <f t="shared" si="1190"/>
        <v>0</v>
      </c>
      <c r="AQ434" s="520">
        <f t="shared" si="1215"/>
        <v>0</v>
      </c>
      <c r="AR434" s="12"/>
      <c r="AS434" s="519">
        <f t="shared" si="1191"/>
        <v>0</v>
      </c>
      <c r="AT434" s="520">
        <f t="shared" si="1216"/>
        <v>0</v>
      </c>
      <c r="AU434" s="12"/>
      <c r="AV434" s="519">
        <f t="shared" si="1192"/>
        <v>0</v>
      </c>
      <c r="AW434" s="520">
        <f t="shared" si="1217"/>
        <v>0</v>
      </c>
      <c r="AX434" s="12"/>
      <c r="AY434" s="519">
        <f t="shared" si="1193"/>
        <v>0</v>
      </c>
      <c r="AZ434" s="520">
        <f t="shared" si="1218"/>
        <v>0</v>
      </c>
      <c r="BA434" s="12"/>
      <c r="BB434" s="519">
        <f t="shared" si="1194"/>
        <v>0</v>
      </c>
      <c r="BC434" s="520">
        <f t="shared" si="1219"/>
        <v>0</v>
      </c>
      <c r="BD434" s="12"/>
      <c r="BE434" s="519">
        <f t="shared" si="1195"/>
        <v>0</v>
      </c>
      <c r="BF434" s="520">
        <f t="shared" si="1220"/>
        <v>0</v>
      </c>
      <c r="BG434" s="12"/>
      <c r="BH434" s="519">
        <f t="shared" si="1196"/>
        <v>0</v>
      </c>
      <c r="BI434" s="520">
        <f t="shared" si="1221"/>
        <v>0</v>
      </c>
      <c r="BJ434" s="12"/>
      <c r="BK434" s="519">
        <f t="shared" si="1197"/>
        <v>0</v>
      </c>
      <c r="BL434" s="520">
        <f t="shared" si="1222"/>
        <v>0</v>
      </c>
      <c r="BM434" s="12"/>
      <c r="BN434" s="519">
        <f t="shared" si="1198"/>
        <v>0</v>
      </c>
      <c r="BO434" s="520">
        <f t="shared" si="1223"/>
        <v>0</v>
      </c>
      <c r="BP434" s="490">
        <f t="shared" si="1199"/>
        <v>1</v>
      </c>
      <c r="BQ434" s="534">
        <f t="shared" si="1200"/>
        <v>172.59</v>
      </c>
      <c r="BR434" s="542">
        <f t="shared" si="1201"/>
        <v>0</v>
      </c>
      <c r="BT434" s="5"/>
    </row>
    <row r="435" spans="1:74" s="3" customFormat="1" ht="38.25" hidden="1" outlineLevel="2" x14ac:dyDescent="0.25">
      <c r="A435" s="53" t="s">
        <v>1282</v>
      </c>
      <c r="B435" s="16" t="s">
        <v>286</v>
      </c>
      <c r="C435" s="15" t="s">
        <v>186</v>
      </c>
      <c r="D435" s="13" t="s">
        <v>24</v>
      </c>
      <c r="E435" s="12">
        <f>'07_M.ETE_C.'!E88</f>
        <v>3</v>
      </c>
      <c r="F435" s="485">
        <v>48.46</v>
      </c>
      <c r="G435" s="544">
        <f t="shared" si="1202"/>
        <v>145.38</v>
      </c>
      <c r="H435" s="130"/>
      <c r="I435" s="519">
        <f t="shared" si="1179"/>
        <v>0</v>
      </c>
      <c r="J435" s="520">
        <f t="shared" si="1203"/>
        <v>0</v>
      </c>
      <c r="K435" s="130"/>
      <c r="L435" s="519">
        <f t="shared" si="1180"/>
        <v>0</v>
      </c>
      <c r="M435" s="520">
        <f t="shared" si="1204"/>
        <v>0</v>
      </c>
      <c r="N435" s="12"/>
      <c r="O435" s="519">
        <f t="shared" si="1181"/>
        <v>0</v>
      </c>
      <c r="P435" s="520">
        <f t="shared" si="1205"/>
        <v>0</v>
      </c>
      <c r="Q435" s="130"/>
      <c r="R435" s="519">
        <f t="shared" si="1182"/>
        <v>0</v>
      </c>
      <c r="S435" s="520">
        <f t="shared" si="1206"/>
        <v>0</v>
      </c>
      <c r="T435" s="130"/>
      <c r="U435" s="519">
        <f t="shared" si="1183"/>
        <v>0</v>
      </c>
      <c r="V435" s="520">
        <f t="shared" si="1207"/>
        <v>0</v>
      </c>
      <c r="W435" s="130"/>
      <c r="X435" s="519">
        <f t="shared" si="1184"/>
        <v>0</v>
      </c>
      <c r="Y435" s="520">
        <f t="shared" si="1208"/>
        <v>0</v>
      </c>
      <c r="Z435" s="130"/>
      <c r="AA435" s="519">
        <f t="shared" si="1185"/>
        <v>0</v>
      </c>
      <c r="AB435" s="520">
        <f t="shared" si="1209"/>
        <v>0</v>
      </c>
      <c r="AC435" s="130"/>
      <c r="AD435" s="519">
        <f t="shared" si="1186"/>
        <v>0</v>
      </c>
      <c r="AE435" s="520">
        <f t="shared" si="1210"/>
        <v>0</v>
      </c>
      <c r="AF435" s="130"/>
      <c r="AG435" s="519">
        <f t="shared" si="1187"/>
        <v>0</v>
      </c>
      <c r="AH435" s="520">
        <f t="shared" si="1211"/>
        <v>0</v>
      </c>
      <c r="AI435" s="130">
        <f t="shared" si="1212"/>
        <v>3</v>
      </c>
      <c r="AJ435" s="519">
        <f t="shared" si="1188"/>
        <v>1</v>
      </c>
      <c r="AK435" s="520">
        <f t="shared" si="1213"/>
        <v>145.38</v>
      </c>
      <c r="AL435" s="130"/>
      <c r="AM435" s="519">
        <f t="shared" si="1189"/>
        <v>0</v>
      </c>
      <c r="AN435" s="520">
        <f t="shared" si="1214"/>
        <v>0</v>
      </c>
      <c r="AO435" s="130"/>
      <c r="AP435" s="519">
        <f t="shared" si="1190"/>
        <v>0</v>
      </c>
      <c r="AQ435" s="520">
        <f t="shared" si="1215"/>
        <v>0</v>
      </c>
      <c r="AR435" s="130"/>
      <c r="AS435" s="519">
        <f t="shared" si="1191"/>
        <v>0</v>
      </c>
      <c r="AT435" s="520">
        <f t="shared" si="1216"/>
        <v>0</v>
      </c>
      <c r="AU435" s="130"/>
      <c r="AV435" s="519">
        <f t="shared" si="1192"/>
        <v>0</v>
      </c>
      <c r="AW435" s="520">
        <f t="shared" si="1217"/>
        <v>0</v>
      </c>
      <c r="AX435" s="130"/>
      <c r="AY435" s="519">
        <f t="shared" si="1193"/>
        <v>0</v>
      </c>
      <c r="AZ435" s="520">
        <f t="shared" si="1218"/>
        <v>0</v>
      </c>
      <c r="BA435" s="130"/>
      <c r="BB435" s="519">
        <f t="shared" si="1194"/>
        <v>0</v>
      </c>
      <c r="BC435" s="520">
        <f t="shared" si="1219"/>
        <v>0</v>
      </c>
      <c r="BD435" s="130"/>
      <c r="BE435" s="519">
        <f t="shared" si="1195"/>
        <v>0</v>
      </c>
      <c r="BF435" s="520">
        <f t="shared" si="1220"/>
        <v>0</v>
      </c>
      <c r="BG435" s="130"/>
      <c r="BH435" s="519">
        <f t="shared" si="1196"/>
        <v>0</v>
      </c>
      <c r="BI435" s="520">
        <f t="shared" si="1221"/>
        <v>0</v>
      </c>
      <c r="BJ435" s="130"/>
      <c r="BK435" s="519">
        <f t="shared" si="1197"/>
        <v>0</v>
      </c>
      <c r="BL435" s="520">
        <f t="shared" si="1222"/>
        <v>0</v>
      </c>
      <c r="BM435" s="130"/>
      <c r="BN435" s="519">
        <f t="shared" si="1198"/>
        <v>0</v>
      </c>
      <c r="BO435" s="520">
        <f t="shared" si="1223"/>
        <v>0</v>
      </c>
      <c r="BP435" s="490">
        <f t="shared" si="1199"/>
        <v>1</v>
      </c>
      <c r="BQ435" s="534">
        <f t="shared" si="1200"/>
        <v>145.38</v>
      </c>
      <c r="BR435" s="542">
        <f t="shared" si="1201"/>
        <v>0</v>
      </c>
      <c r="BT435" s="5"/>
    </row>
    <row r="436" spans="1:74" s="3" customFormat="1" ht="76.5" hidden="1" outlineLevel="2" x14ac:dyDescent="0.25">
      <c r="A436" s="53" t="s">
        <v>1283</v>
      </c>
      <c r="B436" s="16" t="s">
        <v>312</v>
      </c>
      <c r="C436" s="15" t="s">
        <v>287</v>
      </c>
      <c r="D436" s="13" t="s">
        <v>83</v>
      </c>
      <c r="E436" s="12">
        <f>'07_M.ETE_C.'!E89</f>
        <v>1</v>
      </c>
      <c r="F436" s="485">
        <v>1748.28</v>
      </c>
      <c r="G436" s="544">
        <f t="shared" si="1202"/>
        <v>1748.28</v>
      </c>
      <c r="H436" s="12"/>
      <c r="I436" s="519">
        <f t="shared" si="1179"/>
        <v>0</v>
      </c>
      <c r="J436" s="520">
        <f t="shared" si="1203"/>
        <v>0</v>
      </c>
      <c r="K436" s="12">
        <f>M434</f>
        <v>0</v>
      </c>
      <c r="L436" s="519">
        <f t="shared" si="1180"/>
        <v>0</v>
      </c>
      <c r="M436" s="520">
        <f t="shared" si="1204"/>
        <v>0</v>
      </c>
      <c r="N436" s="12">
        <f>P434</f>
        <v>0</v>
      </c>
      <c r="O436" s="519">
        <f t="shared" si="1181"/>
        <v>0</v>
      </c>
      <c r="P436" s="520">
        <f t="shared" si="1205"/>
        <v>0</v>
      </c>
      <c r="Q436" s="12">
        <f>S434</f>
        <v>0</v>
      </c>
      <c r="R436" s="519">
        <f t="shared" si="1182"/>
        <v>0</v>
      </c>
      <c r="S436" s="520">
        <f t="shared" si="1206"/>
        <v>0</v>
      </c>
      <c r="T436" s="12">
        <f>V434</f>
        <v>0</v>
      </c>
      <c r="U436" s="519">
        <f t="shared" si="1183"/>
        <v>0</v>
      </c>
      <c r="V436" s="520">
        <f t="shared" si="1207"/>
        <v>0</v>
      </c>
      <c r="W436" s="12"/>
      <c r="X436" s="519">
        <f t="shared" si="1184"/>
        <v>0</v>
      </c>
      <c r="Y436" s="520">
        <f t="shared" si="1208"/>
        <v>0</v>
      </c>
      <c r="Z436" s="12"/>
      <c r="AA436" s="519">
        <f t="shared" si="1185"/>
        <v>0</v>
      </c>
      <c r="AB436" s="520">
        <f t="shared" si="1209"/>
        <v>0</v>
      </c>
      <c r="AC436" s="12"/>
      <c r="AD436" s="519">
        <f t="shared" si="1186"/>
        <v>0</v>
      </c>
      <c r="AE436" s="520">
        <f t="shared" si="1210"/>
        <v>0</v>
      </c>
      <c r="AF436" s="12"/>
      <c r="AG436" s="519">
        <f t="shared" si="1187"/>
        <v>0</v>
      </c>
      <c r="AH436" s="520">
        <f t="shared" si="1211"/>
        <v>0</v>
      </c>
      <c r="AI436" s="12">
        <f t="shared" si="1212"/>
        <v>1</v>
      </c>
      <c r="AJ436" s="519">
        <f t="shared" si="1188"/>
        <v>1</v>
      </c>
      <c r="AK436" s="520">
        <f t="shared" si="1213"/>
        <v>1748.28</v>
      </c>
      <c r="AL436" s="12">
        <f>AN434</f>
        <v>0</v>
      </c>
      <c r="AM436" s="519">
        <f t="shared" si="1189"/>
        <v>0</v>
      </c>
      <c r="AN436" s="520">
        <f t="shared" si="1214"/>
        <v>0</v>
      </c>
      <c r="AO436" s="12">
        <f>AQ434</f>
        <v>0</v>
      </c>
      <c r="AP436" s="519">
        <f t="shared" si="1190"/>
        <v>0</v>
      </c>
      <c r="AQ436" s="520">
        <f t="shared" si="1215"/>
        <v>0</v>
      </c>
      <c r="AR436" s="12">
        <f>AT434</f>
        <v>0</v>
      </c>
      <c r="AS436" s="519">
        <f t="shared" si="1191"/>
        <v>0</v>
      </c>
      <c r="AT436" s="520">
        <f t="shared" si="1216"/>
        <v>0</v>
      </c>
      <c r="AU436" s="12">
        <f>AW434</f>
        <v>0</v>
      </c>
      <c r="AV436" s="519">
        <f t="shared" si="1192"/>
        <v>0</v>
      </c>
      <c r="AW436" s="520">
        <f t="shared" si="1217"/>
        <v>0</v>
      </c>
      <c r="AX436" s="12">
        <f>AZ434</f>
        <v>0</v>
      </c>
      <c r="AY436" s="519">
        <f t="shared" si="1193"/>
        <v>0</v>
      </c>
      <c r="AZ436" s="520">
        <f t="shared" si="1218"/>
        <v>0</v>
      </c>
      <c r="BA436" s="12">
        <f>BC434</f>
        <v>0</v>
      </c>
      <c r="BB436" s="519">
        <f t="shared" si="1194"/>
        <v>0</v>
      </c>
      <c r="BC436" s="520">
        <f t="shared" si="1219"/>
        <v>0</v>
      </c>
      <c r="BD436" s="12">
        <f>BF434</f>
        <v>0</v>
      </c>
      <c r="BE436" s="519">
        <f t="shared" si="1195"/>
        <v>0</v>
      </c>
      <c r="BF436" s="520">
        <f t="shared" si="1220"/>
        <v>0</v>
      </c>
      <c r="BG436" s="12">
        <f>BI434</f>
        <v>0</v>
      </c>
      <c r="BH436" s="519">
        <f t="shared" si="1196"/>
        <v>0</v>
      </c>
      <c r="BI436" s="520">
        <f t="shared" si="1221"/>
        <v>0</v>
      </c>
      <c r="BJ436" s="12">
        <f>BL434</f>
        <v>0</v>
      </c>
      <c r="BK436" s="519">
        <f t="shared" si="1197"/>
        <v>0</v>
      </c>
      <c r="BL436" s="520">
        <f t="shared" si="1222"/>
        <v>0</v>
      </c>
      <c r="BM436" s="12">
        <f>BO434</f>
        <v>0</v>
      </c>
      <c r="BN436" s="519">
        <f t="shared" si="1198"/>
        <v>0</v>
      </c>
      <c r="BO436" s="520">
        <f t="shared" si="1223"/>
        <v>0</v>
      </c>
      <c r="BP436" s="490">
        <f t="shared" si="1199"/>
        <v>1</v>
      </c>
      <c r="BQ436" s="534">
        <f t="shared" si="1200"/>
        <v>1748.28</v>
      </c>
      <c r="BR436" s="542">
        <f t="shared" si="1201"/>
        <v>0</v>
      </c>
      <c r="BT436" s="5"/>
    </row>
    <row r="437" spans="1:74" collapsed="1" x14ac:dyDescent="0.25">
      <c r="A437" s="53"/>
      <c r="B437" s="14"/>
      <c r="C437" s="37"/>
      <c r="D437" s="14"/>
      <c r="E437" s="486"/>
      <c r="F437" s="486"/>
      <c r="G437" s="554"/>
      <c r="H437" s="137"/>
      <c r="I437" s="519"/>
      <c r="J437" s="541"/>
      <c r="K437" s="137"/>
      <c r="L437" s="519"/>
      <c r="M437" s="541"/>
      <c r="N437" s="199"/>
      <c r="O437" s="519"/>
      <c r="P437" s="555"/>
      <c r="Q437" s="137"/>
      <c r="R437" s="519"/>
      <c r="S437" s="541"/>
      <c r="T437" s="137"/>
      <c r="U437" s="519"/>
      <c r="V437" s="541"/>
      <c r="W437" s="137"/>
      <c r="X437" s="519"/>
      <c r="Y437" s="541"/>
      <c r="Z437" s="137"/>
      <c r="AA437" s="519"/>
      <c r="AB437" s="541"/>
      <c r="AC437" s="137"/>
      <c r="AD437" s="519"/>
      <c r="AE437" s="541"/>
      <c r="AF437" s="137"/>
      <c r="AG437" s="519"/>
      <c r="AH437" s="541"/>
      <c r="AI437" s="137"/>
      <c r="AJ437" s="519"/>
      <c r="AK437" s="541"/>
      <c r="AL437" s="137"/>
      <c r="AM437" s="519"/>
      <c r="AN437" s="541"/>
      <c r="AO437" s="137"/>
      <c r="AP437" s="519"/>
      <c r="AQ437" s="541"/>
      <c r="AR437" s="137"/>
      <c r="AS437" s="519"/>
      <c r="AT437" s="541"/>
      <c r="AU437" s="137"/>
      <c r="AV437" s="519"/>
      <c r="AW437" s="541"/>
      <c r="AX437" s="137"/>
      <c r="AY437" s="519"/>
      <c r="AZ437" s="541"/>
      <c r="BA437" s="137"/>
      <c r="BB437" s="519"/>
      <c r="BC437" s="541"/>
      <c r="BD437" s="137"/>
      <c r="BE437" s="519"/>
      <c r="BF437" s="541"/>
      <c r="BG437" s="137"/>
      <c r="BH437" s="519"/>
      <c r="BI437" s="541"/>
      <c r="BJ437" s="137"/>
      <c r="BK437" s="519"/>
      <c r="BL437" s="541"/>
      <c r="BM437" s="137"/>
      <c r="BN437" s="519"/>
      <c r="BO437" s="541"/>
      <c r="BP437" s="490"/>
      <c r="BQ437" s="534"/>
      <c r="BR437" s="542"/>
      <c r="BT437" s="5"/>
      <c r="BU437" s="5"/>
      <c r="BV437" s="5"/>
    </row>
    <row r="438" spans="1:74" s="3" customFormat="1" ht="12.75" x14ac:dyDescent="0.25">
      <c r="A438" s="733" t="s">
        <v>1329</v>
      </c>
      <c r="B438" s="734"/>
      <c r="C438" s="734"/>
      <c r="D438" s="735"/>
      <c r="E438" s="653"/>
      <c r="F438" s="653"/>
      <c r="G438" s="739">
        <f>SUBTOTAL(9,G4:G437)</f>
        <v>9928033.6599999964</v>
      </c>
      <c r="H438" s="653"/>
      <c r="I438" s="654">
        <f>ROUND(J438/$G438,6)</f>
        <v>3.375E-3</v>
      </c>
      <c r="J438" s="655">
        <f>SUBTOTAL(9,J4:J437)</f>
        <v>33504.239999999998</v>
      </c>
      <c r="K438" s="653"/>
      <c r="L438" s="654">
        <f t="shared" ref="L438" si="1224">ROUND(M438/$G438,6)</f>
        <v>3.4989999999999999E-3</v>
      </c>
      <c r="M438" s="655">
        <f>SUBTOTAL(9,M4:M437)</f>
        <v>34734.239999999998</v>
      </c>
      <c r="N438" s="653"/>
      <c r="O438" s="654">
        <f t="shared" ref="O438" si="1225">ROUND(P438/$G438,6)</f>
        <v>5.5046999999999999E-2</v>
      </c>
      <c r="P438" s="655">
        <f>SUBTOTAL(9,P4:P437)</f>
        <v>546508.76000000013</v>
      </c>
      <c r="Q438" s="653"/>
      <c r="R438" s="654">
        <f t="shared" ref="R438" si="1226">ROUND(S438/$G438,6)</f>
        <v>4.4898E-2</v>
      </c>
      <c r="S438" s="655">
        <f>SUBTOTAL(9,S4:S437)</f>
        <v>445744.71000000008</v>
      </c>
      <c r="T438" s="653"/>
      <c r="U438" s="654">
        <f t="shared" ref="U438" si="1227">ROUND(V438/$G438,6)</f>
        <v>9.5167000000000002E-2</v>
      </c>
      <c r="V438" s="655">
        <f>SUBTOTAL(9,V4:V437)</f>
        <v>944818.35000000009</v>
      </c>
      <c r="W438" s="653"/>
      <c r="X438" s="654">
        <f t="shared" ref="X438" si="1228">ROUND(Y438/$G438,6)</f>
        <v>0.101581</v>
      </c>
      <c r="Y438" s="655">
        <f>SUBTOTAL(9,Y4:Y437)</f>
        <v>1008503.9299999998</v>
      </c>
      <c r="Z438" s="653"/>
      <c r="AA438" s="654">
        <f t="shared" ref="AA438" si="1229">ROUND(AB438/$G438,6)</f>
        <v>9.0995000000000006E-2</v>
      </c>
      <c r="AB438" s="655">
        <f>SUBTOTAL(9,AB4:AB437)</f>
        <v>903400.09000000008</v>
      </c>
      <c r="AC438" s="653"/>
      <c r="AD438" s="654">
        <f t="shared" ref="AD438" si="1230">ROUND(AE438/$G438,6)</f>
        <v>6.8624000000000004E-2</v>
      </c>
      <c r="AE438" s="655">
        <f>SUBTOTAL(9,AE4:AE437)</f>
        <v>681297.30999999994</v>
      </c>
      <c r="AF438" s="653"/>
      <c r="AG438" s="654">
        <f t="shared" ref="AG438" si="1231">ROUND(AH438/$G438,6)</f>
        <v>7.2974999999999998E-2</v>
      </c>
      <c r="AH438" s="655">
        <f>SUBTOTAL(9,AH4:AH437)</f>
        <v>724497.6</v>
      </c>
      <c r="AI438" s="653"/>
      <c r="AJ438" s="654">
        <f t="shared" ref="AJ438" si="1232">ROUND(AK438/$G438,6)</f>
        <v>8.1585000000000005E-2</v>
      </c>
      <c r="AK438" s="655">
        <f>SUBTOTAL(9,AK4:AK437)</f>
        <v>809979.05999999971</v>
      </c>
      <c r="AL438" s="653"/>
      <c r="AM438" s="654">
        <f t="shared" ref="AM438" si="1233">ROUND(AN438/$G438,6)</f>
        <v>6.2557000000000001E-2</v>
      </c>
      <c r="AN438" s="655">
        <f>SUBTOTAL(9,AN4:AN437)</f>
        <v>621065.18000000028</v>
      </c>
      <c r="AO438" s="653"/>
      <c r="AP438" s="654">
        <f t="shared" ref="AP438" si="1234">ROUND(AQ438/$G438,6)</f>
        <v>6.6944000000000004E-2</v>
      </c>
      <c r="AQ438" s="655">
        <f>SUBTOTAL(9,AQ4:AQ437)</f>
        <v>664622.12000000023</v>
      </c>
      <c r="AR438" s="653"/>
      <c r="AS438" s="654">
        <f t="shared" ref="AS438" si="1235">ROUND(AT438/$G438,6)</f>
        <v>4.0411000000000002E-2</v>
      </c>
      <c r="AT438" s="655">
        <f>SUBTOTAL(9,AT4:AT437)</f>
        <v>401206.64000000013</v>
      </c>
      <c r="AU438" s="653"/>
      <c r="AV438" s="654">
        <f t="shared" ref="AV438" si="1236">ROUND(AW438/$G438,6)</f>
        <v>4.0342000000000003E-2</v>
      </c>
      <c r="AW438" s="655">
        <f>SUBTOTAL(9,AW4:AW437)</f>
        <v>400514.6700000001</v>
      </c>
      <c r="AX438" s="653"/>
      <c r="AY438" s="654">
        <f t="shared" ref="AY438" si="1237">ROUND(AZ438/$G438,6)</f>
        <v>4.0342000000000003E-2</v>
      </c>
      <c r="AZ438" s="655">
        <f>SUBTOTAL(9,AZ4:AZ437)</f>
        <v>400514.6700000001</v>
      </c>
      <c r="BA438" s="653"/>
      <c r="BB438" s="654">
        <f t="shared" ref="BB438" si="1238">ROUND(BC438/$G438,6)</f>
        <v>4.0342000000000003E-2</v>
      </c>
      <c r="BC438" s="655">
        <f>SUBTOTAL(9,BC4:BC437)</f>
        <v>400514.6700000001</v>
      </c>
      <c r="BD438" s="653"/>
      <c r="BE438" s="654">
        <f t="shared" ref="BE438" si="1239">ROUND(BF438/$G438,6)</f>
        <v>4.0342000000000003E-2</v>
      </c>
      <c r="BF438" s="655">
        <f>SUBTOTAL(9,BF4:BF437)-0.37</f>
        <v>400514.3000000001</v>
      </c>
      <c r="BG438" s="653"/>
      <c r="BH438" s="654">
        <f t="shared" ref="BH438" si="1240">ROUND(BI438/$G438,6)</f>
        <v>4.0381E-2</v>
      </c>
      <c r="BI438" s="655">
        <f>SUBTOTAL(9,BI4:BI437)</f>
        <v>400906.4200000001</v>
      </c>
      <c r="BJ438" s="653"/>
      <c r="BK438" s="654">
        <f t="shared" ref="BK438" si="1241">ROUND(BL438/$G438,6)</f>
        <v>5.2969999999999996E-3</v>
      </c>
      <c r="BL438" s="655">
        <f>SUBTOTAL(9,BL4:BL437)</f>
        <v>52593.2</v>
      </c>
      <c r="BM438" s="653"/>
      <c r="BN438" s="654">
        <f t="shared" ref="BN438" si="1242">ROUND(BO438/$G438,6)</f>
        <v>5.2969999999999996E-3</v>
      </c>
      <c r="BO438" s="655">
        <f>SUBTOTAL(9,BO4:BO437)</f>
        <v>52593.2</v>
      </c>
      <c r="BP438" s="582">
        <f>ROUND(BQ438/G438,4)</f>
        <v>1</v>
      </c>
      <c r="BQ438" s="580">
        <f>ROUND(SUMIF(H$10:BO$10,"FINANCEIRO",H438:BO438),2)</f>
        <v>9928033.3599999994</v>
      </c>
      <c r="BR438" s="579">
        <f>BQ438-G438</f>
        <v>-0.29999999701976776</v>
      </c>
      <c r="BT438" s="5"/>
    </row>
    <row r="439" spans="1:74" s="3" customFormat="1" ht="12.75" x14ac:dyDescent="0.25">
      <c r="A439" s="736"/>
      <c r="B439" s="737"/>
      <c r="C439" s="737"/>
      <c r="D439" s="738"/>
      <c r="E439" s="656"/>
      <c r="F439" s="656"/>
      <c r="G439" s="740"/>
      <c r="H439" s="656"/>
      <c r="I439" s="654">
        <f>I438</f>
        <v>3.375E-3</v>
      </c>
      <c r="J439" s="655">
        <f>J438</f>
        <v>33504.239999999998</v>
      </c>
      <c r="K439" s="653"/>
      <c r="L439" s="654">
        <f>L438+I438</f>
        <v>6.8739999999999999E-3</v>
      </c>
      <c r="M439" s="655">
        <f>M438+J439</f>
        <v>68238.48</v>
      </c>
      <c r="N439" s="653"/>
      <c r="O439" s="654">
        <f>O438+L439</f>
        <v>6.1920999999999997E-2</v>
      </c>
      <c r="P439" s="655">
        <f>P438+M439</f>
        <v>614747.24000000011</v>
      </c>
      <c r="Q439" s="653"/>
      <c r="R439" s="654">
        <f t="shared" ref="R439:S439" si="1243">R438+O439</f>
        <v>0.106819</v>
      </c>
      <c r="S439" s="655">
        <f t="shared" si="1243"/>
        <v>1060491.9500000002</v>
      </c>
      <c r="T439" s="653"/>
      <c r="U439" s="654">
        <f t="shared" ref="U439:V439" si="1244">U438+R439</f>
        <v>0.201986</v>
      </c>
      <c r="V439" s="655">
        <f t="shared" si="1244"/>
        <v>2005310.3000000003</v>
      </c>
      <c r="W439" s="653"/>
      <c r="X439" s="654">
        <f t="shared" ref="X439:Y439" si="1245">X438+U439</f>
        <v>0.30356700000000003</v>
      </c>
      <c r="Y439" s="655">
        <f t="shared" si="1245"/>
        <v>3013814.23</v>
      </c>
      <c r="Z439" s="653"/>
      <c r="AA439" s="654">
        <f t="shared" ref="AA439:AB439" si="1246">AA438+X439</f>
        <v>0.39456200000000002</v>
      </c>
      <c r="AB439" s="655">
        <f t="shared" si="1246"/>
        <v>3917214.3200000003</v>
      </c>
      <c r="AC439" s="653"/>
      <c r="AD439" s="654">
        <f t="shared" ref="AD439:AE439" si="1247">AD438+AA439</f>
        <v>0.46318600000000004</v>
      </c>
      <c r="AE439" s="655">
        <f t="shared" si="1247"/>
        <v>4598511.63</v>
      </c>
      <c r="AF439" s="653"/>
      <c r="AG439" s="654">
        <f t="shared" ref="AG439:AH439" si="1248">AG438+AD439</f>
        <v>0.536161</v>
      </c>
      <c r="AH439" s="655">
        <f t="shared" si="1248"/>
        <v>5323009.2299999995</v>
      </c>
      <c r="AI439" s="653"/>
      <c r="AJ439" s="654">
        <f t="shared" ref="AJ439:AK439" si="1249">AJ438+AG439</f>
        <v>0.61774600000000002</v>
      </c>
      <c r="AK439" s="655">
        <f t="shared" si="1249"/>
        <v>6132988.2899999991</v>
      </c>
      <c r="AL439" s="653"/>
      <c r="AM439" s="654">
        <f t="shared" ref="AM439:AN439" si="1250">AM438+AJ439</f>
        <v>0.68030299999999999</v>
      </c>
      <c r="AN439" s="655">
        <f t="shared" si="1250"/>
        <v>6754053.4699999997</v>
      </c>
      <c r="AO439" s="653"/>
      <c r="AP439" s="654">
        <f t="shared" ref="AP439:AQ439" si="1251">AP438+AM439</f>
        <v>0.74724699999999999</v>
      </c>
      <c r="AQ439" s="655">
        <f t="shared" si="1251"/>
        <v>7418675.5899999999</v>
      </c>
      <c r="AR439" s="653"/>
      <c r="AS439" s="654">
        <f t="shared" ref="AS439:AT439" si="1252">AS438+AP439</f>
        <v>0.78765799999999997</v>
      </c>
      <c r="AT439" s="655">
        <f t="shared" si="1252"/>
        <v>7819882.2300000004</v>
      </c>
      <c r="AU439" s="653"/>
      <c r="AV439" s="654">
        <f t="shared" ref="AV439:AW439" si="1253">AV438+AS439</f>
        <v>0.82799999999999996</v>
      </c>
      <c r="AW439" s="655">
        <f t="shared" si="1253"/>
        <v>8220396.9000000004</v>
      </c>
      <c r="AX439" s="653"/>
      <c r="AY439" s="654">
        <f t="shared" ref="AY439:AZ439" si="1254">AY438+AV439</f>
        <v>0.86834199999999995</v>
      </c>
      <c r="AZ439" s="655">
        <f t="shared" si="1254"/>
        <v>8620911.5700000003</v>
      </c>
      <c r="BA439" s="653"/>
      <c r="BB439" s="654">
        <f t="shared" ref="BB439:BC439" si="1255">BB438+AY439</f>
        <v>0.90868399999999994</v>
      </c>
      <c r="BC439" s="655">
        <f t="shared" si="1255"/>
        <v>9021426.2400000002</v>
      </c>
      <c r="BD439" s="653"/>
      <c r="BE439" s="654">
        <f t="shared" ref="BE439:BF439" si="1256">BE438+BB439</f>
        <v>0.94902599999999993</v>
      </c>
      <c r="BF439" s="655">
        <f t="shared" si="1256"/>
        <v>9421940.540000001</v>
      </c>
      <c r="BG439" s="653"/>
      <c r="BH439" s="654">
        <f t="shared" ref="BH439:BI439" si="1257">BH438+BE439</f>
        <v>0.98940699999999993</v>
      </c>
      <c r="BI439" s="655">
        <f t="shared" si="1257"/>
        <v>9822846.9600000009</v>
      </c>
      <c r="BJ439" s="653"/>
      <c r="BK439" s="654">
        <f t="shared" ref="BK439:BL439" si="1258">BK438+BH439</f>
        <v>0.99470399999999992</v>
      </c>
      <c r="BL439" s="655">
        <f t="shared" si="1258"/>
        <v>9875440.1600000001</v>
      </c>
      <c r="BM439" s="653"/>
      <c r="BN439" s="654">
        <f t="shared" ref="BN439:BO439" si="1259">BN438+BK439</f>
        <v>1.0000009999999999</v>
      </c>
      <c r="BO439" s="655">
        <f t="shared" si="1259"/>
        <v>9928033.3599999994</v>
      </c>
      <c r="BP439" s="491"/>
      <c r="BQ439" s="156"/>
      <c r="BR439" s="562"/>
      <c r="BT439" s="5"/>
    </row>
    <row r="440" spans="1:74" s="3" customFormat="1" ht="12.75" x14ac:dyDescent="0.25">
      <c r="A440" s="498"/>
      <c r="B440" s="298"/>
      <c r="C440" s="299"/>
      <c r="D440" s="499"/>
      <c r="E440" s="276"/>
      <c r="F440" s="276"/>
      <c r="G440" s="561"/>
      <c r="H440" s="276"/>
      <c r="I440" s="526"/>
      <c r="J440" s="527"/>
      <c r="K440" s="276"/>
      <c r="L440" s="526"/>
      <c r="M440" s="527"/>
      <c r="N440" s="500"/>
      <c r="O440" s="530"/>
      <c r="P440" s="527"/>
      <c r="Q440" s="276"/>
      <c r="R440" s="526"/>
      <c r="S440" s="527"/>
      <c r="T440" s="276"/>
      <c r="U440" s="526"/>
      <c r="V440" s="527"/>
      <c r="W440" s="276"/>
      <c r="X440" s="526"/>
      <c r="Y440" s="527"/>
      <c r="Z440" s="276"/>
      <c r="AA440" s="526"/>
      <c r="AB440" s="527"/>
      <c r="AC440" s="276"/>
      <c r="AD440" s="526"/>
      <c r="AE440" s="527"/>
      <c r="AF440" s="276"/>
      <c r="AG440" s="526"/>
      <c r="AH440" s="527"/>
      <c r="AI440" s="276"/>
      <c r="AJ440" s="526"/>
      <c r="AK440" s="527"/>
      <c r="AL440" s="276"/>
      <c r="AM440" s="526"/>
      <c r="AN440" s="527"/>
      <c r="AO440" s="276"/>
      <c r="AP440" s="526"/>
      <c r="AQ440" s="527"/>
      <c r="AR440" s="276"/>
      <c r="AS440" s="526"/>
      <c r="AT440" s="527"/>
      <c r="AU440" s="276"/>
      <c r="AV440" s="526"/>
      <c r="AW440" s="527"/>
      <c r="AX440" s="276"/>
      <c r="AY440" s="526"/>
      <c r="AZ440" s="527"/>
      <c r="BA440" s="276"/>
      <c r="BB440" s="526"/>
      <c r="BC440" s="527"/>
      <c r="BD440" s="276"/>
      <c r="BE440" s="526"/>
      <c r="BF440" s="527"/>
      <c r="BG440" s="276"/>
      <c r="BH440" s="526"/>
      <c r="BI440" s="527"/>
      <c r="BJ440" s="276"/>
      <c r="BK440" s="526"/>
      <c r="BL440" s="527"/>
      <c r="BM440" s="276"/>
      <c r="BN440" s="526"/>
      <c r="BO440" s="527"/>
      <c r="BP440" s="501"/>
      <c r="BQ440" s="535"/>
      <c r="BR440" s="543"/>
      <c r="BT440" s="5"/>
    </row>
    <row r="441" spans="1:74" x14ac:dyDescent="0.25">
      <c r="G441" s="510"/>
    </row>
  </sheetData>
  <autoFilter ref="A10:BW440"/>
  <mergeCells count="62">
    <mergeCell ref="BP9:BQ9"/>
    <mergeCell ref="AV7:AW7"/>
    <mergeCell ref="AQ6:AQ7"/>
    <mergeCell ref="BO6:BO7"/>
    <mergeCell ref="BR9:BR10"/>
    <mergeCell ref="BM9:BO9"/>
    <mergeCell ref="W9:Y9"/>
    <mergeCell ref="Z9:AB9"/>
    <mergeCell ref="AC9:AE9"/>
    <mergeCell ref="AF9:AH9"/>
    <mergeCell ref="BJ9:BL9"/>
    <mergeCell ref="BA9:BC9"/>
    <mergeCell ref="BD9:BF9"/>
    <mergeCell ref="BG9:BI9"/>
    <mergeCell ref="AR9:AT9"/>
    <mergeCell ref="AU9:AW9"/>
    <mergeCell ref="AX9:AZ9"/>
    <mergeCell ref="AI9:AK9"/>
    <mergeCell ref="AL9:AN9"/>
    <mergeCell ref="AO9:AQ9"/>
    <mergeCell ref="AM6:AN6"/>
    <mergeCell ref="T9:V9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P9"/>
    <mergeCell ref="Q9:S9"/>
    <mergeCell ref="AM7:AN7"/>
    <mergeCell ref="Y6:Y7"/>
    <mergeCell ref="AH6:AH7"/>
    <mergeCell ref="A5:J5"/>
    <mergeCell ref="A6:J6"/>
    <mergeCell ref="A7:J7"/>
    <mergeCell ref="U5:V5"/>
    <mergeCell ref="U6:V6"/>
    <mergeCell ref="U7:V7"/>
    <mergeCell ref="P6:P7"/>
    <mergeCell ref="L5:M5"/>
    <mergeCell ref="L6:M6"/>
    <mergeCell ref="L7:M7"/>
    <mergeCell ref="A438:D439"/>
    <mergeCell ref="G438:G439"/>
    <mergeCell ref="BK5:BL5"/>
    <mergeCell ref="BK6:BL6"/>
    <mergeCell ref="BK7:BL7"/>
    <mergeCell ref="AD5:AE5"/>
    <mergeCell ref="AD6:AE6"/>
    <mergeCell ref="AD7:AE7"/>
    <mergeCell ref="BE5:BF5"/>
    <mergeCell ref="BE6:BF6"/>
    <mergeCell ref="BI6:BI7"/>
    <mergeCell ref="BE7:BF7"/>
    <mergeCell ref="AV5:AW5"/>
    <mergeCell ref="AV6:AW6"/>
    <mergeCell ref="AZ6:AZ7"/>
    <mergeCell ref="AM5:AN5"/>
  </mergeCells>
  <printOptions horizontalCentered="1"/>
  <pageMargins left="0.39370078740157483" right="0.39370078740157483" top="0.98425196850393704" bottom="0.59055118110236227" header="0.19685039370078741" footer="0.19685039370078741"/>
  <pageSetup paperSize="9" scale="88" orientation="landscape" horizontalDpi="300" verticalDpi="300" r:id="rId1"/>
  <headerFooter>
    <oddFooter>&amp;R&amp;"Arial Narrow,Normal"&amp;6&amp;F
Folha &amp;P de &amp;N</oddFooter>
  </headerFooter>
  <colBreaks count="6" manualBreakCount="6">
    <brk id="17" max="455" man="1"/>
    <brk id="25" max="455" man="1"/>
    <brk id="34" max="455" man="1"/>
    <brk id="44" max="455" man="1"/>
    <brk id="52" max="455" man="1"/>
    <brk id="61" max="45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20</vt:i4>
      </vt:variant>
    </vt:vector>
  </HeadingPairs>
  <TitlesOfParts>
    <vt:vector size="31" baseType="lpstr">
      <vt:lpstr>RESUMO</vt:lpstr>
      <vt:lpstr>01_S.A._C.</vt:lpstr>
      <vt:lpstr>02_S.R.R.E._C.</vt:lpstr>
      <vt:lpstr>03_S.EEE_C. </vt:lpstr>
      <vt:lpstr>04_S.ETE_C.</vt:lpstr>
      <vt:lpstr>05_M.R.R.E._C</vt:lpstr>
      <vt:lpstr>06_M.EEE_C.</vt:lpstr>
      <vt:lpstr>07_M.ETE_C.</vt:lpstr>
      <vt:lpstr>CRONO</vt:lpstr>
      <vt:lpstr>ABC</vt:lpstr>
      <vt:lpstr>REAJUSTE</vt:lpstr>
      <vt:lpstr>'01_S.A._C.'!Area_de_impressao</vt:lpstr>
      <vt:lpstr>'02_S.R.R.E._C.'!Area_de_impressao</vt:lpstr>
      <vt:lpstr>'03_S.EEE_C. '!Area_de_impressao</vt:lpstr>
      <vt:lpstr>'04_S.ETE_C.'!Area_de_impressao</vt:lpstr>
      <vt:lpstr>'05_M.R.R.E._C'!Area_de_impressao</vt:lpstr>
      <vt:lpstr>'06_M.EEE_C.'!Area_de_impressao</vt:lpstr>
      <vt:lpstr>'07_M.ETE_C.'!Area_de_impressao</vt:lpstr>
      <vt:lpstr>ABC!Area_de_impressao</vt:lpstr>
      <vt:lpstr>CRONO!Area_de_impressao</vt:lpstr>
      <vt:lpstr>REAJUSTE!Area_de_impressao</vt:lpstr>
      <vt:lpstr>RESUMO!Area_de_impressao</vt:lpstr>
      <vt:lpstr>'01_S.A._C.'!Titulos_de_impressao</vt:lpstr>
      <vt:lpstr>'02_S.R.R.E._C.'!Titulos_de_impressao</vt:lpstr>
      <vt:lpstr>'03_S.EEE_C. '!Titulos_de_impressao</vt:lpstr>
      <vt:lpstr>'04_S.ETE_C.'!Titulos_de_impressao</vt:lpstr>
      <vt:lpstr>'05_M.R.R.E._C'!Titulos_de_impressao</vt:lpstr>
      <vt:lpstr>'06_M.EEE_C.'!Titulos_de_impressao</vt:lpstr>
      <vt:lpstr>'07_M.ETE_C.'!Titulos_de_impressao</vt:lpstr>
      <vt:lpstr>ABC!Titulos_de_impressao</vt:lpstr>
      <vt:lpstr>CRONO!Titulos_de_impressao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Eng. Oscálmi Porto Freitas</dc:creator>
  <cp:lastModifiedBy>Oscalmi Porto Freitas</cp:lastModifiedBy>
  <cp:lastPrinted>2014-08-04T14:41:54Z</cp:lastPrinted>
  <dcterms:created xsi:type="dcterms:W3CDTF">2010-12-31T05:01:24Z</dcterms:created>
  <dcterms:modified xsi:type="dcterms:W3CDTF">2015-01-13T19:31:20Z</dcterms:modified>
</cp:coreProperties>
</file>