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-15" yWindow="-15" windowWidth="9840" windowHeight="8490" tabRatio="743" activeTab="12"/>
  </bookViews>
  <sheets>
    <sheet name="mob" sheetId="37" r:id="rId1"/>
    <sheet name="desmob" sheetId="41" r:id="rId2"/>
    <sheet name="adm" sheetId="38" r:id="rId3"/>
    <sheet name="placa sinaliz" sheetId="49" r:id="rId4"/>
    <sheet name="cerca" sheetId="51" r:id="rId5"/>
    <sheet name="carg roch" sheetId="52" r:id="rId6"/>
    <sheet name="mt solo" sheetId="54" r:id="rId7"/>
    <sheet name="mt roch" sheetId="55" r:id="rId8"/>
    <sheet name="espalh roch" sheetId="53" r:id="rId9"/>
    <sheet name="bloco ancor" sheetId="50" r:id="rId10"/>
    <sheet name="caixa" sheetId="56" r:id="rId11"/>
    <sheet name="elet.EBP" sheetId="57" r:id="rId12"/>
    <sheet name="elet.EBS" sheetId="58" r:id="rId13"/>
  </sheets>
  <definedNames>
    <definedName name="_xlnm.Print_Area" localSheetId="2">adm!$A$1:$K$52</definedName>
  </definedNames>
  <calcPr calcId="125725"/>
</workbook>
</file>

<file path=xl/calcChain.xml><?xml version="1.0" encoding="utf-8"?>
<calcChain xmlns="http://schemas.openxmlformats.org/spreadsheetml/2006/main">
  <c r="F18" i="57"/>
  <c r="F17"/>
  <c r="K15" i="53"/>
  <c r="K22"/>
  <c r="K39" i="58"/>
  <c r="K23"/>
  <c r="K22"/>
  <c r="K21"/>
  <c r="K17"/>
  <c r="K16"/>
  <c r="K15"/>
  <c r="K14"/>
  <c r="K18" s="1"/>
  <c r="K18" i="57"/>
  <c r="K17"/>
  <c r="K16"/>
  <c r="K22"/>
  <c r="K12"/>
  <c r="K13" s="1"/>
  <c r="K29" i="38"/>
  <c r="K27" i="58" l="1"/>
  <c r="K41" s="1"/>
  <c r="K19" i="57"/>
  <c r="K24" s="1"/>
  <c r="K38" i="56"/>
  <c r="F24" i="38"/>
  <c r="K24" s="1"/>
  <c r="F23"/>
  <c r="K23" s="1"/>
  <c r="F22"/>
  <c r="K22" s="1"/>
  <c r="K26" i="41"/>
  <c r="K26" i="37"/>
  <c r="F37" i="56"/>
  <c r="K37" s="1"/>
  <c r="F35"/>
  <c r="K36"/>
  <c r="K31"/>
  <c r="K33"/>
  <c r="K34"/>
  <c r="K30"/>
  <c r="K32"/>
  <c r="K35"/>
  <c r="K42" i="58" l="1"/>
  <c r="K49" s="1"/>
  <c r="K50" s="1"/>
  <c r="K51" s="1"/>
  <c r="K25" i="57"/>
  <c r="K31" s="1"/>
  <c r="K29" i="56"/>
  <c r="K39" s="1"/>
  <c r="K27"/>
  <c r="K17"/>
  <c r="K16"/>
  <c r="K15"/>
  <c r="K14"/>
  <c r="K32" i="57" l="1"/>
  <c r="K33" s="1"/>
  <c r="K18" i="56"/>
  <c r="K42" s="1"/>
  <c r="K41" l="1"/>
  <c r="K49"/>
  <c r="K21" i="52"/>
  <c r="K30" i="55"/>
  <c r="K29"/>
  <c r="K39" s="1"/>
  <c r="K22"/>
  <c r="K27" s="1"/>
  <c r="K14"/>
  <c r="K18" s="1"/>
  <c r="K30" i="54"/>
  <c r="K29"/>
  <c r="K39" s="1"/>
  <c r="K22"/>
  <c r="K27" s="1"/>
  <c r="K14"/>
  <c r="K18" s="1"/>
  <c r="K29" i="53"/>
  <c r="K30" s="1"/>
  <c r="K21"/>
  <c r="K14"/>
  <c r="K15" i="52"/>
  <c r="K14"/>
  <c r="K30"/>
  <c r="K29"/>
  <c r="K39" s="1"/>
  <c r="K22"/>
  <c r="K22" i="51"/>
  <c r="K21"/>
  <c r="K30"/>
  <c r="K29"/>
  <c r="K17"/>
  <c r="K16"/>
  <c r="K15"/>
  <c r="K14"/>
  <c r="K29" i="50"/>
  <c r="K39" s="1"/>
  <c r="K23"/>
  <c r="K22"/>
  <c r="K21"/>
  <c r="K17"/>
  <c r="K16"/>
  <c r="K15"/>
  <c r="K14"/>
  <c r="K50" i="56" l="1"/>
  <c r="K51" s="1"/>
  <c r="K39" i="51"/>
  <c r="K27" i="53"/>
  <c r="K41" i="54"/>
  <c r="K18" i="50"/>
  <c r="K18" i="53"/>
  <c r="K41" i="55"/>
  <c r="K18" i="51"/>
  <c r="K42" i="54"/>
  <c r="K42" i="55"/>
  <c r="K27" i="52"/>
  <c r="K18"/>
  <c r="K27" i="51"/>
  <c r="K27" i="50"/>
  <c r="K49" i="55" l="1"/>
  <c r="K49" i="54"/>
  <c r="K32" i="53"/>
  <c r="K33"/>
  <c r="K40" s="1"/>
  <c r="K42" i="50"/>
  <c r="K49" s="1"/>
  <c r="K41" i="52"/>
  <c r="K42"/>
  <c r="K49" s="1"/>
  <c r="K41" i="51"/>
  <c r="K42"/>
  <c r="K49" s="1"/>
  <c r="K41" i="50"/>
  <c r="K50" l="1"/>
  <c r="K51" s="1"/>
  <c r="K41" i="53"/>
  <c r="K42" s="1"/>
  <c r="K50" i="55"/>
  <c r="K51" s="1"/>
  <c r="K50" i="54"/>
  <c r="K51" s="1"/>
  <c r="K50" i="52"/>
  <c r="K51" s="1"/>
  <c r="K50" i="51"/>
  <c r="K51" s="1"/>
  <c r="K22" i="49"/>
  <c r="K31"/>
  <c r="K30"/>
  <c r="K29"/>
  <c r="K39" s="1"/>
  <c r="K21"/>
  <c r="K17"/>
  <c r="K16"/>
  <c r="K15"/>
  <c r="K14"/>
  <c r="K18" l="1"/>
  <c r="K27"/>
  <c r="K41" l="1"/>
  <c r="K42"/>
  <c r="K49" s="1"/>
  <c r="K50" l="1"/>
  <c r="K51" s="1"/>
  <c r="F21" i="38"/>
  <c r="K37" i="41" l="1"/>
  <c r="K36"/>
  <c r="K35"/>
  <c r="K34"/>
  <c r="K33"/>
  <c r="K32"/>
  <c r="K31"/>
  <c r="K30"/>
  <c r="K25"/>
  <c r="K24"/>
  <c r="K23"/>
  <c r="K22"/>
  <c r="K21"/>
  <c r="K17"/>
  <c r="K16"/>
  <c r="K15"/>
  <c r="K14"/>
  <c r="K36" i="38"/>
  <c r="K35"/>
  <c r="K34"/>
  <c r="K33"/>
  <c r="K32"/>
  <c r="K31"/>
  <c r="K30"/>
  <c r="K21"/>
  <c r="K27" s="1"/>
  <c r="K17"/>
  <c r="K16"/>
  <c r="K15"/>
  <c r="K14"/>
  <c r="K37" i="37"/>
  <c r="K36"/>
  <c r="K35"/>
  <c r="K34"/>
  <c r="K33"/>
  <c r="K32"/>
  <c r="K31"/>
  <c r="K30"/>
  <c r="K25"/>
  <c r="K24"/>
  <c r="K23"/>
  <c r="K22"/>
  <c r="K21"/>
  <c r="K17"/>
  <c r="K16"/>
  <c r="K15"/>
  <c r="K14"/>
  <c r="K39" i="41" l="1"/>
  <c r="K39" i="37"/>
  <c r="K39" i="38"/>
  <c r="K18" i="41"/>
  <c r="K27"/>
  <c r="K27" i="37"/>
  <c r="K18"/>
  <c r="K18" i="38"/>
  <c r="K41" i="41" l="1"/>
  <c r="K41" i="37"/>
  <c r="K42" i="38"/>
  <c r="K49" s="1"/>
  <c r="K42" i="41"/>
  <c r="K49" s="1"/>
  <c r="K50" s="1"/>
  <c r="K42" i="37"/>
  <c r="K49" s="1"/>
  <c r="K50" s="1"/>
  <c r="K41" i="38"/>
  <c r="K51" i="41" l="1"/>
  <c r="K51" i="37"/>
  <c r="K50" i="38"/>
  <c r="K51" s="1"/>
</calcChain>
</file>

<file path=xl/comments1.xml><?xml version="1.0" encoding="utf-8"?>
<comments xmlns="http://schemas.openxmlformats.org/spreadsheetml/2006/main">
  <authors>
    <author>Décio</author>
  </authors>
  <commentList>
    <comment ref="F35" authorId="0">
      <text>
        <r>
          <rPr>
            <b/>
            <sz val="9"/>
            <color indexed="81"/>
            <rFont val="Tahoma"/>
            <family val="2"/>
          </rPr>
          <t>Décio:</t>
        </r>
        <r>
          <rPr>
            <sz val="9"/>
            <color indexed="81"/>
            <rFont val="Tahoma"/>
            <family val="2"/>
          </rPr>
          <t xml:space="preserve">
INCLUSO TAMPA DE CA COM 10CM DE ALTURA</t>
        </r>
      </text>
    </comment>
  </commentList>
</comments>
</file>

<file path=xl/sharedStrings.xml><?xml version="1.0" encoding="utf-8"?>
<sst xmlns="http://schemas.openxmlformats.org/spreadsheetml/2006/main" count="831" uniqueCount="136">
  <si>
    <t>QUANT.</t>
  </si>
  <si>
    <t>CODEVASF</t>
  </si>
  <si>
    <t>ADMINISTRAÇÃO LOCAL / MANUTENÇÃO DO CANTEIRO DE OBRAS II</t>
  </si>
  <si>
    <t>MINISTÉRIO DA INTEGRAÇÃO NACIONAL -MI</t>
  </si>
  <si>
    <t>COMPANHIA DE DESENVOLVIMENTO DOS VALES DO SÃO FRANCISCO E DO PARNAIBA</t>
  </si>
  <si>
    <t>PREÇO UNITÁRIO DOS SERVIÇOS (PLANILHA DE COMPOSIÇÃO)</t>
  </si>
  <si>
    <t>QUADRO PO - VII</t>
  </si>
  <si>
    <t xml:space="preserve">EDITAL: </t>
  </si>
  <si>
    <t xml:space="preserve">DATA: </t>
  </si>
  <si>
    <t>CODIGO</t>
  </si>
  <si>
    <t>SERVIÇO</t>
  </si>
  <si>
    <t>ESPECIFICAÇÃO</t>
  </si>
  <si>
    <t>UNIDADE</t>
  </si>
  <si>
    <t>ÍNDICES RETIRADOS DA CODEVASF COM PREÇOS UNITÁRIOS RETIRADOS DO SINAPI</t>
  </si>
  <si>
    <t xml:space="preserve">      UTILIZAÇÃO</t>
  </si>
  <si>
    <t>EQUIPAMENTO</t>
  </si>
  <si>
    <t>PROD.</t>
  </si>
  <si>
    <t>IMPROD</t>
  </si>
  <si>
    <t>CUSTO HORÁRIO</t>
  </si>
  <si>
    <t>H</t>
  </si>
  <si>
    <t xml:space="preserve">             TOTAL (A)</t>
  </si>
  <si>
    <t>MÃO DE OBRA SUPLEMENTAR</t>
  </si>
  <si>
    <t>SALÁRIO (H)</t>
  </si>
  <si>
    <t>SERVENTE</t>
  </si>
  <si>
    <t xml:space="preserve">            TOTAL (B)</t>
  </si>
  <si>
    <t>MATERIAIS</t>
  </si>
  <si>
    <t>FONTE</t>
  </si>
  <si>
    <t xml:space="preserve">CUSTO </t>
  </si>
  <si>
    <t>CONSUMO</t>
  </si>
  <si>
    <t>CUSTO UNITÁRIO</t>
  </si>
  <si>
    <t xml:space="preserve">          TOTAL(C)</t>
  </si>
  <si>
    <t>PRODUÇÃO DA EQUIPE (D)</t>
  </si>
  <si>
    <t xml:space="preserve">            CUSTO TOTAL SEM TRANSPORTE (A) + (B)+ (C) :</t>
  </si>
  <si>
    <t>CUSTO TOTAL SEM TRANSPORTE [(A) + (B)]/ (D) =E</t>
  </si>
  <si>
    <t>TRANSPORTE</t>
  </si>
  <si>
    <t>D.M.T</t>
  </si>
  <si>
    <t>CUSTO</t>
  </si>
  <si>
    <t xml:space="preserve">          TOTAL(F)</t>
  </si>
  <si>
    <t>CUSTO DIRETO TOTAL: (C) + (E) + (F) =  (G)</t>
  </si>
  <si>
    <t>= (H)</t>
  </si>
  <si>
    <t>PREÇO UNITÁRIO TOTAL = (G) + (H) = (I)</t>
  </si>
  <si>
    <t>SINAPI INSUMO 6111</t>
  </si>
  <si>
    <t>CAMINHÃO BASCULANTE 8,0M3/16T DIESEL TIPO MERCEDES 170HP LK-1418 OU EQUIV (INCL MANUT/OPERACAO)</t>
  </si>
  <si>
    <t>MOBILIZAÇÃO DE PESSOAL E EQUIPAMENTOS</t>
  </si>
  <si>
    <t>SINAPI  INSUMO 6111</t>
  </si>
  <si>
    <t>SERVIÇOS</t>
  </si>
  <si>
    <t>TRANSPORTE DE MOBILIÁRIO E EQUIPAMENTOS EM CAMINHÃO CARROCERIA</t>
  </si>
  <si>
    <t>SINAPI  SERVIÇO 72839</t>
  </si>
  <si>
    <t>T X KM</t>
  </si>
  <si>
    <t>CARGA MONOBRA E DESCARGA DE MATERIAIS DIVERSOS</t>
  </si>
  <si>
    <t>SINAPI  SERVIÇO 72895</t>
  </si>
  <si>
    <t xml:space="preserve">T </t>
  </si>
  <si>
    <t>MÊS</t>
  </si>
  <si>
    <t>ENGENHEIRO RESIDENTE</t>
  </si>
  <si>
    <t>SINAPI INSUMO 2706</t>
  </si>
  <si>
    <t>AUXILIAR DE ESCRITORIO</t>
  </si>
  <si>
    <t>SINAPI INSUMO 2350</t>
  </si>
  <si>
    <t>SINAPI INSUMO 10508</t>
  </si>
  <si>
    <t>CONSUMO DE ENERGIA</t>
  </si>
  <si>
    <t>CONSUMO DE ÁGUA</t>
  </si>
  <si>
    <t>DESPESAS COM TELEFONE</t>
  </si>
  <si>
    <t>PROVEDOR DE INTERNET</t>
  </si>
  <si>
    <t>MATERIAL DE LIMPEZA</t>
  </si>
  <si>
    <t>MATERIAIS DIVERSOS DE ESCRITÓRIO</t>
  </si>
  <si>
    <t>VIGIA NOTURNO</t>
  </si>
  <si>
    <t>UN</t>
  </si>
  <si>
    <t>CJ</t>
  </si>
  <si>
    <t xml:space="preserve">OBRA: </t>
  </si>
  <si>
    <t>OBRA:</t>
  </si>
  <si>
    <t>ALUGUEL CANTEIRO (CASA)</t>
  </si>
  <si>
    <t>SINAPI INSUMO 5064</t>
  </si>
  <si>
    <t>KG</t>
  </si>
  <si>
    <t>SINAPI INSUMO 20198</t>
  </si>
  <si>
    <t>M3</t>
  </si>
  <si>
    <t xml:space="preserve"> MADEIRA DE 1A. QUALIDADE (MADEIRA BRANCA), SERRADA E NAO APARELHADA</t>
  </si>
  <si>
    <t>SINAPI INSUMO 1213</t>
  </si>
  <si>
    <t>CARPINTEIRO</t>
  </si>
  <si>
    <t>SINAPI INSUMO 6117</t>
  </si>
  <si>
    <t>AJUDANTE DE CARPINTEIRO</t>
  </si>
  <si>
    <t>M2</t>
  </si>
  <si>
    <t xml:space="preserve"> PREGO POLIDO COM CABECA 2 1/2 X 10</t>
  </si>
  <si>
    <t xml:space="preserve">PLACA DE SINALIZACAO E ADVERTENCIA, INCL. FORNEC., TRANSP., INSTAL. E REMOCAO P/OUTRO LOCAL DA OBRA (DP0301)  </t>
  </si>
  <si>
    <t>SINAPI INSUMOS 6111</t>
  </si>
  <si>
    <t>PEDREIRO</t>
  </si>
  <si>
    <t>SINAPI INSUMOS 4750</t>
  </si>
  <si>
    <t>SINAPI SERVIÇOS 73346</t>
  </si>
  <si>
    <t>CONCRETO ARMADO DOSADO 15 MPA INCL MAT P/ 1 M3 PREPARO CONF COMP 5845 COLOCAÇÃO CONF COMP 7090 14 M2 DE AREA MOLDADA FORMAS
E ESCORAMENTO CONF COMPS 5306 E 5708 60 KG DE ACO CA-50 INCUSIVE MAO DE OBRA P/CORTE DOBRAGEM MONTAGEM E COLOCAÇÃO</t>
  </si>
  <si>
    <t>BLOCO DE ANCORAGEM EM CONCRETO ARMADO, INCL. FORMA, ESCORAMENTO E DESFORMA</t>
  </si>
  <si>
    <t>M</t>
  </si>
  <si>
    <t>PECA DE MADEIRA NATIVA / REGIONAL 7,5 X 7,5CM (3X3) NAO APARELHADA</t>
  </si>
  <si>
    <t>SINAPI SERVIÇOS 4491</t>
  </si>
  <si>
    <t>ORSE 2185</t>
  </si>
  <si>
    <t>CERCA DE PROTECAO S/ SINALIZACAO LUMINOSA P/ ABERTURA DE VALA C/ MONTANTES E TELA PVC,  INCL. FORNEC.,  TRANP.,  INSTAL. E REMOCAO P/ OUTRO LOCAL DA OBRA(DP 0302-02), APROV 10 VEZES</t>
  </si>
  <si>
    <t>CARGA E DESCARGA DE ROCHA</t>
  </si>
  <si>
    <t>SINAPI INSUMO 4260</t>
  </si>
  <si>
    <t>PA CARREGADEIRA SOBRE PNEUS COM MOTOR DE 105 HP E CAPACIDADE NA CACAMBA DE 1,91 M3 (LOCACAO COM OPERADOR, COMBUSTIVEL E MANUTENCAO)</t>
  </si>
  <si>
    <t>SINAPI INSUMO 1139</t>
  </si>
  <si>
    <t xml:space="preserve">SINAPI INSUMO 7629 </t>
  </si>
  <si>
    <t xml:space="preserve">ESPALHAMENTO DE ROCHA EM BOTA-FORA. </t>
  </si>
  <si>
    <t>M3xKM</t>
  </si>
  <si>
    <t xml:space="preserve">MOMENTO DE TRANSPORTE DE ROCHA,  EM CAMINHAO BASCULANTE    </t>
  </si>
  <si>
    <t xml:space="preserve">MOMENTO DE TRANSPORTE DE SOLO,  EM CAMINHAO BASCULANTE    </t>
  </si>
  <si>
    <t>CAIXA P/DESCARGA E/OU VENTOSA EM ALVEN.TIJOLO MACICO , SECAO INTERNA 1,80X1,10M, H&lt;=1,30M, P/LINHA PRINCIPAL. C/350MM&lt;=DN&lt;=500MM, S/FORNEC. MAT. HIDRAULICO (CRV TIPO II) DP1002-01/02</t>
  </si>
  <si>
    <t>REATERRO E COMPACTACAO MECANICO DE VALA COM COMPACTADOR MANUAL TIPO SOQUETE VIBRATORIO</t>
  </si>
  <si>
    <t xml:space="preserve">SINAPI SERVIÇOS 73965/010 </t>
  </si>
  <si>
    <t>SINAPI SERVIÇOS 74015/001</t>
  </si>
  <si>
    <t>ESCAVACAO MANUAL DE VALA EM MATERIAL DE 1A CATEGORIA ATE 1,5M EXCLUINDO ESGOTAMENTO / ESCORAMENTO</t>
  </si>
  <si>
    <t>SINAPI SERVIÇOS 6110</t>
  </si>
  <si>
    <t>ALVENARIA DE EMBASAMENTO EM TIJOLOS CERAMICOS MACICOS 5X10X20CM, ASSENTADO COM ARGAMASSA TRACO 1:2:8 (CIMENTO, CAL E AREIA)</t>
  </si>
  <si>
    <t>CHAPISCO EM PAREDES TRACO 1:4 (CIMENTO E AREIA), ESPESSURA 0,5CM, PREPARO MANUAL.</t>
  </si>
  <si>
    <t>MASSA UNICA TRACO 1:4 (CIMENTO E AREIA MEDIA), ESPESSURA 2,0CM, INCLUSO ADITIVO IMPERMEABILIZANTE, PREPARO MANUAL DA ARGAMASSA</t>
  </si>
  <si>
    <t xml:space="preserve">SINAPI SERVIÇOS 73406 </t>
  </si>
  <si>
    <t>CONCRETO FCK=15MPA (1:2,5:3) , INCLUIDO PREPARO MECANICO, LANCAMENTO E ADENSAMENTO.</t>
  </si>
  <si>
    <t>CARGA E DESCARGA MECANICA DE SOLO UTILIZANDO CAMINHAO BASCULANTE 5,0M3/11T E PA CARREGADEIRA SOBRE PNEUS * 105 HP * CAP. 1,72M3</t>
  </si>
  <si>
    <t>CODEVASF 602040000</t>
  </si>
  <si>
    <t xml:space="preserve">SINAPI SERVIÇOS 74010/001 </t>
  </si>
  <si>
    <t>DESMOBILIZAÇÃO DE PESSOAL E EQUIPAMENTOS</t>
  </si>
  <si>
    <t>ÍNDICES RETIRADOS DA CODEVASF COM PREÇOS UNITÁRIOS RETIRADOS DO SINAPI E DO ORSE</t>
  </si>
  <si>
    <t>TRATOR DE ESTEIRAS 160 A 300HP C/ LAMINA PESO OPERACIONAL * 16T * (INCL MANUT/OPERACAO)</t>
  </si>
  <si>
    <t>CUSTO OPERACIONAL</t>
  </si>
  <si>
    <t>ESPALHAMENTO DE SOLO COM TRATOR DE ESTEIRA COM 153 HP</t>
  </si>
  <si>
    <t>SINAPI SERVIÇOS 74034/001</t>
  </si>
  <si>
    <t>SINAPI INSUMO 4813</t>
  </si>
  <si>
    <t xml:space="preserve"> PLACA DE OBRA (IDENTIFICACAO) PARA CONSTRUCAO CIVIL EM CHAPA GALVANIZADA NUM 22 </t>
  </si>
  <si>
    <t>Tela de polietileno estirado para tapumes ( malha 80x40 e 65x40mm) h=1,20m</t>
  </si>
  <si>
    <t>SINAPI SERVIÇOS 87905</t>
  </si>
  <si>
    <t>SINAPI SERVIÇOS 87533</t>
  </si>
  <si>
    <t>SERVIÇOS DE SUBSTITUIÇÃO DE COMPONENTES ELÉTRICOS DA EBP (ESTAÇÃO DE BOMBEAMENTO PRINCIPAL - CAPTAÇÃO)</t>
  </si>
  <si>
    <t>UND</t>
  </si>
  <si>
    <t>Técnico Eletrotécnico</t>
  </si>
  <si>
    <t>Eletricista</t>
  </si>
  <si>
    <t>Ajudante de Eletricista</t>
  </si>
  <si>
    <t>SINAPI INSUMO 2438</t>
  </si>
  <si>
    <t>SINAPI INSUMO 2436</t>
  </si>
  <si>
    <t>SINAPI INSUMO 247</t>
  </si>
  <si>
    <t>SERVIÇOS DE SUBSTITUIÇÃO DE COMPONENTES ELÉTRICOS DA EBS (ESTAÇÃO DE BOMBEAMENTO SECUNDÁRIA - RESERVATÓRIO/ADUTORAS)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</si>
</sst>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&quot;FOLHA (&quot;0&quot;)&quot;"/>
    <numFmt numFmtId="166" formatCode="#"/>
    <numFmt numFmtId="167" formatCode="0.0000"/>
    <numFmt numFmtId="168" formatCode="#,##0.0000"/>
    <numFmt numFmtId="169" formatCode="&quot;R$ &quot;#,##0_);[Red]\(&quot;R$ &quot;#,##0\)"/>
    <numFmt numFmtId="170" formatCode="&quot;BONIFICAÇÃO  (&quot;0.00%&quot;)&quot;"/>
  </numFmts>
  <fonts count="10">
    <font>
      <sz val="10"/>
      <name val="Arial"/>
    </font>
    <font>
      <sz val="10"/>
      <name val="Arial"/>
      <family val="2"/>
    </font>
    <font>
      <sz val="10"/>
      <color indexed="2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157">
    <xf numFmtId="0" fontId="0" fillId="0" borderId="0" xfId="0"/>
    <xf numFmtId="0" fontId="3" fillId="0" borderId="12" xfId="0" applyNumberFormat="1" applyFont="1" applyFill="1" applyBorder="1" applyAlignment="1" applyProtection="1"/>
    <xf numFmtId="0" fontId="3" fillId="0" borderId="15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/>
    <xf numFmtId="0" fontId="3" fillId="0" borderId="6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1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0" xfId="0" applyNumberFormat="1" applyFont="1" applyFill="1" applyAlignment="1" applyProtection="1"/>
    <xf numFmtId="0" fontId="3" fillId="0" borderId="0" xfId="0" applyFont="1"/>
    <xf numFmtId="0" fontId="4" fillId="0" borderId="11" xfId="0" applyNumberFormat="1" applyFont="1" applyFill="1" applyBorder="1" applyAlignment="1" applyProtection="1"/>
    <xf numFmtId="0" fontId="4" fillId="0" borderId="12" xfId="0" applyNumberFormat="1" applyFont="1" applyFill="1" applyBorder="1" applyAlignment="1" applyProtection="1"/>
    <xf numFmtId="165" fontId="4" fillId="0" borderId="2" xfId="0" applyNumberFormat="1" applyFont="1" applyFill="1" applyBorder="1" applyAlignment="1" applyProtection="1">
      <alignment vertical="center" wrapText="1"/>
    </xf>
    <xf numFmtId="0" fontId="8" fillId="0" borderId="6" xfId="0" applyNumberFormat="1" applyFont="1" applyFill="1" applyBorder="1" applyAlignment="1" applyProtection="1"/>
    <xf numFmtId="166" fontId="3" fillId="0" borderId="3" xfId="0" applyNumberFormat="1" applyFont="1" applyFill="1" applyBorder="1" applyAlignment="1" applyProtection="1"/>
    <xf numFmtId="166" fontId="3" fillId="0" borderId="10" xfId="0" applyNumberFormat="1" applyFont="1" applyFill="1" applyBorder="1" applyAlignment="1" applyProtection="1"/>
    <xf numFmtId="166" fontId="3" fillId="0" borderId="2" xfId="0" applyNumberFormat="1" applyFont="1" applyFill="1" applyBorder="1" applyAlignment="1" applyProtection="1"/>
    <xf numFmtId="166" fontId="3" fillId="0" borderId="0" xfId="0" applyNumberFormat="1" applyFont="1" applyFill="1" applyBorder="1" applyAlignment="1" applyProtection="1"/>
    <xf numFmtId="0" fontId="4" fillId="0" borderId="3" xfId="0" applyFont="1" applyBorder="1" applyAlignment="1" applyProtection="1">
      <alignment wrapText="1"/>
      <protection locked="0" hidden="1"/>
    </xf>
    <xf numFmtId="0" fontId="4" fillId="0" borderId="10" xfId="0" applyFont="1" applyBorder="1" applyAlignment="1" applyProtection="1">
      <alignment wrapText="1"/>
      <protection locked="0" hidden="1"/>
    </xf>
    <xf numFmtId="0" fontId="4" fillId="0" borderId="1" xfId="0" applyFont="1" applyBorder="1" applyAlignment="1" applyProtection="1">
      <alignment horizontal="center" wrapText="1"/>
      <protection locked="0" hidden="1"/>
    </xf>
    <xf numFmtId="0" fontId="4" fillId="0" borderId="3" xfId="0" applyNumberFormat="1" applyFont="1" applyFill="1" applyBorder="1" applyAlignment="1" applyProtection="1"/>
    <xf numFmtId="0" fontId="4" fillId="0" borderId="1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left"/>
    </xf>
    <xf numFmtId="166" fontId="3" fillId="0" borderId="13" xfId="0" applyNumberFormat="1" applyFont="1" applyFill="1" applyBorder="1" applyAlignment="1" applyProtection="1"/>
    <xf numFmtId="167" fontId="3" fillId="0" borderId="9" xfId="0" applyNumberFormat="1" applyFont="1" applyFill="1" applyBorder="1" applyAlignment="1" applyProtection="1"/>
    <xf numFmtId="168" fontId="3" fillId="0" borderId="9" xfId="0" applyNumberFormat="1" applyFont="1" applyFill="1" applyBorder="1" applyAlignment="1" applyProtection="1"/>
    <xf numFmtId="4" fontId="3" fillId="0" borderId="9" xfId="0" applyNumberFormat="1" applyFont="1" applyBorder="1" applyAlignment="1" applyProtection="1">
      <alignment horizontal="right"/>
      <protection hidden="1"/>
    </xf>
    <xf numFmtId="4" fontId="3" fillId="0" borderId="9" xfId="0" applyNumberFormat="1" applyFont="1" applyFill="1" applyBorder="1" applyAlignment="1" applyProtection="1"/>
    <xf numFmtId="166" fontId="3" fillId="0" borderId="6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/>
    <xf numFmtId="166" fontId="3" fillId="0" borderId="7" xfId="0" applyNumberFormat="1" applyFont="1" applyFill="1" applyBorder="1" applyAlignment="1" applyProtection="1"/>
    <xf numFmtId="166" fontId="3" fillId="0" borderId="4" xfId="0" applyNumberFormat="1" applyFont="1" applyFill="1" applyBorder="1" applyAlignment="1" applyProtection="1"/>
    <xf numFmtId="166" fontId="3" fillId="0" borderId="14" xfId="0" applyNumberFormat="1" applyFont="1" applyFill="1" applyBorder="1" applyAlignment="1" applyProtection="1"/>
    <xf numFmtId="167" fontId="3" fillId="0" borderId="8" xfId="0" applyNumberFormat="1" applyFont="1" applyFill="1" applyBorder="1" applyAlignment="1" applyProtection="1"/>
    <xf numFmtId="168" fontId="3" fillId="0" borderId="8" xfId="0" applyNumberFormat="1" applyFont="1" applyFill="1" applyBorder="1" applyAlignment="1" applyProtection="1"/>
    <xf numFmtId="4" fontId="3" fillId="0" borderId="8" xfId="0" applyNumberFormat="1" applyFont="1" applyFill="1" applyBorder="1" applyAlignment="1" applyProtection="1"/>
    <xf numFmtId="0" fontId="3" fillId="0" borderId="1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166" fontId="3" fillId="0" borderId="1" xfId="0" applyNumberFormat="1" applyFont="1" applyFill="1" applyBorder="1" applyAlignment="1" applyProtection="1"/>
    <xf numFmtId="168" fontId="3" fillId="0" borderId="1" xfId="0" applyNumberFormat="1" applyFont="1" applyFill="1" applyBorder="1" applyAlignment="1" applyProtection="1"/>
    <xf numFmtId="4" fontId="3" fillId="0" borderId="1" xfId="0" applyNumberFormat="1" applyFont="1" applyBorder="1" applyAlignment="1" applyProtection="1">
      <alignment horizontal="right"/>
      <protection hidden="1"/>
    </xf>
    <xf numFmtId="4" fontId="3" fillId="0" borderId="1" xfId="0" applyNumberFormat="1" applyFont="1" applyFill="1" applyBorder="1" applyAlignment="1" applyProtection="1"/>
    <xf numFmtId="167" fontId="3" fillId="0" borderId="1" xfId="0" applyNumberFormat="1" applyFont="1" applyFill="1" applyBorder="1" applyAlignment="1" applyProtection="1"/>
    <xf numFmtId="166" fontId="3" fillId="0" borderId="12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/>
    </xf>
    <xf numFmtId="4" fontId="4" fillId="0" borderId="2" xfId="0" applyNumberFormat="1" applyFont="1" applyFill="1" applyBorder="1" applyAlignment="1" applyProtection="1"/>
    <xf numFmtId="4" fontId="3" fillId="0" borderId="12" xfId="0" applyNumberFormat="1" applyFont="1" applyFill="1" applyBorder="1" applyAlignment="1" applyProtection="1"/>
    <xf numFmtId="4" fontId="3" fillId="0" borderId="13" xfId="0" applyNumberFormat="1" applyFont="1" applyFill="1" applyBorder="1" applyAlignment="1" applyProtection="1"/>
    <xf numFmtId="4" fontId="3" fillId="0" borderId="11" xfId="0" applyNumberFormat="1" applyFont="1" applyFill="1" applyBorder="1" applyAlignment="1" applyProtection="1"/>
    <xf numFmtId="4" fontId="3" fillId="0" borderId="11" xfId="0" applyNumberFormat="1" applyFont="1" applyFill="1" applyBorder="1" applyAlignment="1" applyProtection="1">
      <alignment horizontal="left"/>
    </xf>
    <xf numFmtId="4" fontId="3" fillId="0" borderId="3" xfId="0" applyNumberFormat="1" applyFont="1" applyFill="1" applyBorder="1" applyAlignment="1" applyProtection="1"/>
    <xf numFmtId="4" fontId="3" fillId="0" borderId="15" xfId="0" applyNumberFormat="1" applyFont="1" applyFill="1" applyBorder="1" applyAlignment="1" applyProtection="1"/>
    <xf numFmtId="167" fontId="3" fillId="0" borderId="10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/>
    </xf>
    <xf numFmtId="166" fontId="3" fillId="0" borderId="11" xfId="0" applyNumberFormat="1" applyFont="1" applyFill="1" applyBorder="1" applyAlignment="1" applyProtection="1"/>
    <xf numFmtId="4" fontId="3" fillId="0" borderId="5" xfId="0" applyNumberFormat="1" applyFont="1" applyFill="1" applyBorder="1" applyAlignment="1" applyProtection="1"/>
    <xf numFmtId="4" fontId="3" fillId="0" borderId="5" xfId="0" applyNumberFormat="1" applyFont="1" applyBorder="1" applyAlignment="1" applyProtection="1">
      <alignment horizontal="right"/>
      <protection hidden="1"/>
    </xf>
    <xf numFmtId="168" fontId="3" fillId="0" borderId="11" xfId="0" applyNumberFormat="1" applyFont="1" applyFill="1" applyBorder="1" applyAlignment="1" applyProtection="1"/>
    <xf numFmtId="168" fontId="3" fillId="0" borderId="6" xfId="0" applyNumberFormat="1" applyFont="1" applyFill="1" applyBorder="1" applyAlignment="1" applyProtection="1"/>
    <xf numFmtId="0" fontId="4" fillId="0" borderId="12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169" fontId="4" fillId="0" borderId="0" xfId="0" applyNumberFormat="1" applyFont="1" applyFill="1" applyBorder="1" applyAlignment="1" applyProtection="1"/>
    <xf numFmtId="4" fontId="4" fillId="0" borderId="12" xfId="0" applyNumberFormat="1" applyFont="1" applyFill="1" applyBorder="1" applyAlignment="1" applyProtection="1">
      <alignment horizontal="right"/>
    </xf>
    <xf numFmtId="4" fontId="4" fillId="0" borderId="5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horizontal="left"/>
    </xf>
    <xf numFmtId="4" fontId="4" fillId="0" borderId="13" xfId="0" applyNumberFormat="1" applyFont="1" applyFill="1" applyBorder="1" applyAlignment="1" applyProtection="1"/>
    <xf numFmtId="4" fontId="4" fillId="0" borderId="9" xfId="0" applyNumberFormat="1" applyFont="1" applyFill="1" applyBorder="1" applyAlignment="1" applyProtection="1"/>
    <xf numFmtId="166" fontId="3" fillId="0" borderId="1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/>
    <xf numFmtId="0" fontId="3" fillId="0" borderId="6" xfId="0" applyNumberFormat="1" applyFont="1" applyFill="1" applyBorder="1" applyAlignment="1" applyProtection="1">
      <alignment horizontal="center"/>
    </xf>
    <xf numFmtId="4" fontId="3" fillId="0" borderId="6" xfId="0" applyNumberFormat="1" applyFont="1" applyFill="1" applyBorder="1" applyAlignment="1" applyProtection="1">
      <alignment horizontal="center"/>
    </xf>
    <xf numFmtId="166" fontId="3" fillId="0" borderId="6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6" fontId="3" fillId="0" borderId="1" xfId="0" applyNumberFormat="1" applyFont="1" applyFill="1" applyBorder="1" applyAlignment="1" applyProtection="1">
      <alignment horizontal="left" wrapText="1"/>
    </xf>
    <xf numFmtId="166" fontId="3" fillId="0" borderId="1" xfId="0" applyNumberFormat="1" applyFont="1" applyFill="1" applyBorder="1" applyAlignment="1" applyProtection="1">
      <alignment horizontal="center" wrapText="1"/>
    </xf>
    <xf numFmtId="166" fontId="3" fillId="0" borderId="12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12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center" vertical="top" wrapText="1"/>
      <protection locked="0" hidden="1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 wrapText="1"/>
      <protection locked="0" hidden="1"/>
    </xf>
    <xf numFmtId="2" fontId="4" fillId="0" borderId="8" xfId="0" applyNumberFormat="1" applyFont="1" applyFill="1" applyBorder="1" applyAlignment="1" applyProtection="1"/>
    <xf numFmtId="166" fontId="3" fillId="0" borderId="15" xfId="0" applyNumberFormat="1" applyFont="1" applyFill="1" applyBorder="1" applyAlignment="1" applyProtection="1">
      <alignment horizontal="left"/>
    </xf>
    <xf numFmtId="166" fontId="3" fillId="0" borderId="15" xfId="0" applyNumberFormat="1" applyFont="1" applyFill="1" applyBorder="1" applyAlignment="1" applyProtection="1"/>
    <xf numFmtId="167" fontId="3" fillId="0" borderId="5" xfId="0" applyNumberFormat="1" applyFont="1" applyFill="1" applyBorder="1" applyAlignment="1" applyProtection="1"/>
    <xf numFmtId="168" fontId="3" fillId="0" borderId="5" xfId="0" applyNumberFormat="1" applyFont="1" applyFill="1" applyBorder="1" applyAlignment="1" applyProtection="1"/>
    <xf numFmtId="4" fontId="3" fillId="0" borderId="8" xfId="0" applyNumberFormat="1" applyFont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wrapText="1"/>
    </xf>
    <xf numFmtId="4" fontId="4" fillId="0" borderId="10" xfId="0" applyNumberFormat="1" applyFont="1" applyFill="1" applyBorder="1" applyAlignment="1" applyProtection="1"/>
    <xf numFmtId="166" fontId="3" fillId="0" borderId="13" xfId="0" applyNumberFormat="1" applyFont="1" applyFill="1" applyBorder="1" applyAlignment="1" applyProtection="1">
      <alignment horizontal="left" vertical="top" wrapText="1"/>
    </xf>
    <xf numFmtId="166" fontId="3" fillId="2" borderId="13" xfId="0" applyNumberFormat="1" applyFont="1" applyFill="1" applyBorder="1" applyAlignment="1" applyProtection="1">
      <alignment horizontal="left" vertical="top" wrapText="1"/>
    </xf>
    <xf numFmtId="166" fontId="3" fillId="0" borderId="15" xfId="0" applyNumberFormat="1" applyFont="1" applyFill="1" applyBorder="1" applyAlignment="1" applyProtection="1">
      <alignment horizontal="left" wrapText="1"/>
    </xf>
    <xf numFmtId="166" fontId="3" fillId="0" borderId="13" xfId="0" applyNumberFormat="1" applyFont="1" applyFill="1" applyBorder="1" applyAlignment="1" applyProtection="1">
      <alignment horizontal="left" vertical="top" wrapText="1"/>
    </xf>
    <xf numFmtId="166" fontId="3" fillId="0" borderId="13" xfId="0" applyNumberFormat="1" applyFont="1" applyFill="1" applyBorder="1" applyAlignment="1" applyProtection="1">
      <alignment horizontal="left" vertical="top" wrapText="1"/>
    </xf>
    <xf numFmtId="166" fontId="3" fillId="0" borderId="1" xfId="0" applyNumberFormat="1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  <protection locked="0" hidden="1"/>
    </xf>
    <xf numFmtId="166" fontId="3" fillId="0" borderId="15" xfId="0" applyNumberFormat="1" applyFont="1" applyFill="1" applyBorder="1" applyAlignment="1" applyProtection="1">
      <alignment horizontal="left"/>
    </xf>
    <xf numFmtId="166" fontId="3" fillId="0" borderId="13" xfId="0" applyNumberFormat="1" applyFont="1" applyFill="1" applyBorder="1" applyAlignment="1" applyProtection="1">
      <alignment horizontal="left"/>
    </xf>
    <xf numFmtId="166" fontId="3" fillId="0" borderId="6" xfId="0" applyNumberFormat="1" applyFont="1" applyFill="1" applyBorder="1" applyAlignment="1" applyProtection="1">
      <alignment horizontal="left" vertical="top" wrapText="1"/>
    </xf>
    <xf numFmtId="166" fontId="3" fillId="0" borderId="0" xfId="0" applyNumberFormat="1" applyFont="1" applyFill="1" applyBorder="1" applyAlignment="1" applyProtection="1">
      <alignment horizontal="left" vertical="top" wrapText="1"/>
    </xf>
    <xf numFmtId="166" fontId="3" fillId="0" borderId="13" xfId="0" applyNumberFormat="1" applyFont="1" applyFill="1" applyBorder="1" applyAlignment="1" applyProtection="1">
      <alignment horizontal="left" vertical="top" wrapText="1"/>
    </xf>
    <xf numFmtId="170" fontId="4" fillId="0" borderId="6" xfId="0" applyNumberFormat="1" applyFont="1" applyFill="1" applyBorder="1" applyAlignment="1" applyProtection="1">
      <alignment horizontal="left"/>
    </xf>
    <xf numFmtId="170" fontId="4" fillId="0" borderId="0" xfId="0" applyNumberFormat="1" applyFont="1" applyFill="1" applyBorder="1" applyAlignment="1" applyProtection="1">
      <alignment horizontal="left"/>
    </xf>
    <xf numFmtId="166" fontId="3" fillId="0" borderId="1" xfId="0" applyNumberFormat="1" applyFont="1" applyFill="1" applyBorder="1" applyAlignment="1" applyProtection="1">
      <alignment horizontal="left"/>
    </xf>
    <xf numFmtId="166" fontId="3" fillId="0" borderId="3" xfId="0" applyNumberFormat="1" applyFont="1" applyFill="1" applyBorder="1" applyAlignment="1" applyProtection="1">
      <alignment horizontal="left"/>
    </xf>
    <xf numFmtId="166" fontId="3" fillId="0" borderId="10" xfId="0" applyNumberFormat="1" applyFont="1" applyFill="1" applyBorder="1" applyAlignment="1" applyProtection="1">
      <alignment horizontal="left"/>
    </xf>
    <xf numFmtId="166" fontId="3" fillId="0" borderId="2" xfId="0" applyNumberFormat="1" applyFont="1" applyFill="1" applyBorder="1" applyAlignment="1" applyProtection="1">
      <alignment horizontal="left"/>
    </xf>
    <xf numFmtId="0" fontId="4" fillId="0" borderId="6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13" xfId="0" applyNumberFormat="1" applyFont="1" applyFill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left" vertical="top" wrapText="1"/>
      <protection locked="0" hidden="1"/>
    </xf>
    <xf numFmtId="4" fontId="4" fillId="0" borderId="10" xfId="0" applyNumberFormat="1" applyFont="1" applyBorder="1" applyAlignment="1" applyProtection="1">
      <alignment horizontal="left" vertical="top" wrapText="1"/>
      <protection locked="0" hidden="1"/>
    </xf>
    <xf numFmtId="0" fontId="4" fillId="0" borderId="10" xfId="0" applyFont="1" applyBorder="1" applyAlignment="1" applyProtection="1">
      <alignment horizontal="left" vertical="top" wrapText="1"/>
      <protection locked="0" hidden="1"/>
    </xf>
    <xf numFmtId="0" fontId="4" fillId="0" borderId="2" xfId="0" applyFont="1" applyBorder="1" applyAlignment="1" applyProtection="1">
      <alignment horizontal="left" vertical="top" wrapText="1"/>
      <protection locked="0" hidden="1"/>
    </xf>
    <xf numFmtId="0" fontId="4" fillId="0" borderId="1" xfId="0" applyFont="1" applyBorder="1" applyAlignment="1" applyProtection="1">
      <alignment horizontal="center" vertical="top" wrapText="1"/>
      <protection locked="0" hidden="1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166" fontId="3" fillId="0" borderId="11" xfId="0" applyNumberFormat="1" applyFont="1" applyFill="1" applyBorder="1" applyAlignment="1" applyProtection="1">
      <alignment horizontal="left"/>
    </xf>
    <xf numFmtId="166" fontId="3" fillId="0" borderId="12" xfId="0" applyNumberFormat="1" applyFont="1" applyFill="1" applyBorder="1" applyAlignment="1" applyProtection="1">
      <alignment horizontal="left"/>
    </xf>
    <xf numFmtId="166" fontId="3" fillId="0" borderId="15" xfId="0" applyNumberFormat="1" applyFont="1" applyFill="1" applyBorder="1" applyAlignment="1" applyProtection="1">
      <alignment horizontal="left"/>
    </xf>
    <xf numFmtId="166" fontId="3" fillId="0" borderId="6" xfId="0" applyNumberFormat="1" applyFont="1" applyFill="1" applyBorder="1" applyAlignment="1" applyProtection="1">
      <alignment horizontal="left"/>
    </xf>
    <xf numFmtId="166" fontId="3" fillId="0" borderId="0" xfId="0" applyNumberFormat="1" applyFont="1" applyFill="1" applyBorder="1" applyAlignment="1" applyProtection="1">
      <alignment horizontal="left"/>
    </xf>
    <xf numFmtId="166" fontId="3" fillId="0" borderId="13" xfId="0" applyNumberFormat="1" applyFont="1" applyFill="1" applyBorder="1" applyAlignment="1" applyProtection="1">
      <alignment horizontal="left"/>
    </xf>
    <xf numFmtId="0" fontId="4" fillId="0" borderId="3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Alignment="1" applyProtection="1">
      <alignment horizontal="center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</xf>
    <xf numFmtId="0" fontId="4" fillId="0" borderId="1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left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NumberFormat="1" applyFont="1" applyFill="1" applyBorder="1" applyAlignment="1" applyProtection="1">
      <alignment horizontal="left" wrapText="1"/>
    </xf>
    <xf numFmtId="0" fontId="4" fillId="0" borderId="10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 wrapText="1"/>
    </xf>
    <xf numFmtId="166" fontId="9" fillId="0" borderId="6" xfId="0" applyNumberFormat="1" applyFont="1" applyFill="1" applyBorder="1" applyAlignment="1" applyProtection="1">
      <alignment horizontal="left" vertical="top" wrapText="1"/>
    </xf>
    <xf numFmtId="166" fontId="9" fillId="0" borderId="0" xfId="0" applyNumberFormat="1" applyFont="1" applyFill="1" applyBorder="1" applyAlignment="1" applyProtection="1">
      <alignment horizontal="left" vertical="top" wrapText="1"/>
    </xf>
    <xf numFmtId="166" fontId="9" fillId="0" borderId="13" xfId="0" applyNumberFormat="1" applyFont="1" applyFill="1" applyBorder="1" applyAlignment="1" applyProtection="1">
      <alignment horizontal="left" vertical="top" wrapText="1"/>
    </xf>
    <xf numFmtId="166" fontId="9" fillId="2" borderId="6" xfId="0" applyNumberFormat="1" applyFont="1" applyFill="1" applyBorder="1" applyAlignment="1" applyProtection="1">
      <alignment horizontal="left" vertical="top" wrapText="1"/>
    </xf>
    <xf numFmtId="166" fontId="9" fillId="2" borderId="0" xfId="0" applyNumberFormat="1" applyFont="1" applyFill="1" applyBorder="1" applyAlignment="1" applyProtection="1">
      <alignment horizontal="left" vertical="top" wrapText="1"/>
    </xf>
    <xf numFmtId="166" fontId="9" fillId="2" borderId="13" xfId="0" applyNumberFormat="1" applyFont="1" applyFill="1" applyBorder="1" applyAlignment="1" applyProtection="1">
      <alignment horizontal="left" vertical="top" wrapText="1"/>
    </xf>
  </cellXfs>
  <cellStyles count="5">
    <cellStyle name="Excel Built-in Normal" xfId="1"/>
    <cellStyle name="Normal" xfId="0" builtinId="0"/>
    <cellStyle name="Normal 2" xfId="3"/>
    <cellStyle name="Normal 3" xfId="4"/>
    <cellStyle name="Separador de milha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="115" zoomScaleSheetLayoutView="115" workbookViewId="0">
      <selection activeCell="E49" sqref="E49:E51"/>
    </sheetView>
  </sheetViews>
  <sheetFormatPr defaultColWidth="8.140625" defaultRowHeight="11.25"/>
  <cols>
    <col min="1" max="1" width="8.5703125" style="13" customWidth="1"/>
    <col min="2" max="2" width="12.7109375" style="13" customWidth="1"/>
    <col min="3" max="3" width="8.28515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10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 ht="30" customHeight="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/>
      <c r="C10" s="122" t="s">
        <v>43</v>
      </c>
      <c r="D10" s="123"/>
      <c r="E10" s="124"/>
      <c r="F10" s="125"/>
      <c r="G10" s="126"/>
      <c r="H10" s="126"/>
      <c r="I10" s="126"/>
      <c r="J10" s="126"/>
      <c r="K10" s="90" t="s">
        <v>65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 t="shared" ref="K14:K17" si="0"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si="0"/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44</v>
      </c>
      <c r="E21" s="44" t="s">
        <v>19</v>
      </c>
      <c r="F21" s="45">
        <v>80</v>
      </c>
      <c r="G21" s="44"/>
      <c r="H21" s="44"/>
      <c r="I21" s="45"/>
      <c r="J21" s="46">
        <v>7.08</v>
      </c>
      <c r="K21" s="47">
        <f t="shared" ref="K21:K26" si="1">F21*J21</f>
        <v>566.4</v>
      </c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>
        <f t="shared" si="1"/>
        <v>0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>
        <f t="shared" si="1"/>
        <v>0</v>
      </c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>
        <f t="shared" si="1"/>
        <v>0</v>
      </c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>
        <f t="shared" si="1"/>
        <v>0</v>
      </c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>
        <f t="shared" si="1"/>
        <v>0</v>
      </c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566.4</v>
      </c>
    </row>
    <row r="28" spans="1:11">
      <c r="A28" s="25" t="s">
        <v>45</v>
      </c>
      <c r="B28" s="26"/>
      <c r="C28" s="11"/>
      <c r="D28" s="87" t="s">
        <v>26</v>
      </c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/>
    </row>
    <row r="30" spans="1:11" ht="39" customHeight="1">
      <c r="A30" s="110" t="s">
        <v>46</v>
      </c>
      <c r="B30" s="111"/>
      <c r="C30" s="112"/>
      <c r="D30" s="101" t="s">
        <v>47</v>
      </c>
      <c r="E30" s="35" t="s">
        <v>48</v>
      </c>
      <c r="F30" s="35">
        <v>10000</v>
      </c>
      <c r="G30" s="21"/>
      <c r="H30" s="82"/>
      <c r="I30" s="32">
        <v>0.53</v>
      </c>
      <c r="J30" s="69"/>
      <c r="K30" s="33">
        <f t="shared" ref="K30:K37" si="2">I30*F30</f>
        <v>5300</v>
      </c>
    </row>
    <row r="31" spans="1:11" ht="41.25" customHeight="1">
      <c r="A31" s="110" t="s">
        <v>49</v>
      </c>
      <c r="B31" s="111"/>
      <c r="C31" s="112"/>
      <c r="D31" s="101" t="s">
        <v>50</v>
      </c>
      <c r="E31" s="35" t="s">
        <v>51</v>
      </c>
      <c r="F31" s="35">
        <v>22.5</v>
      </c>
      <c r="G31" s="7"/>
      <c r="H31" s="82"/>
      <c r="I31" s="32">
        <v>15.41</v>
      </c>
      <c r="J31" s="69"/>
      <c r="K31" s="33">
        <f t="shared" si="2"/>
        <v>346.72500000000002</v>
      </c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>
        <f t="shared" si="2"/>
        <v>0</v>
      </c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>
        <f t="shared" si="2"/>
        <v>0</v>
      </c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>
        <f t="shared" si="2"/>
        <v>0</v>
      </c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>
        <f t="shared" si="2"/>
        <v>0</v>
      </c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>
        <f t="shared" si="2"/>
        <v>0</v>
      </c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>
        <f t="shared" si="2"/>
        <v>0</v>
      </c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5646.7250000000004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6213.125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566.4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6213.125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1829.7653124999999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8042.8903124999997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24:C24"/>
    <mergeCell ref="A7:K7"/>
    <mergeCell ref="C10:F10"/>
    <mergeCell ref="G10:J10"/>
    <mergeCell ref="G12:H12"/>
    <mergeCell ref="I12:J12"/>
    <mergeCell ref="A14:C14"/>
    <mergeCell ref="A15:C15"/>
    <mergeCell ref="A16:C16"/>
    <mergeCell ref="A21:C21"/>
    <mergeCell ref="A22:C22"/>
    <mergeCell ref="A23:C23"/>
    <mergeCell ref="C9:F9"/>
    <mergeCell ref="G9:J9"/>
    <mergeCell ref="A9:B9"/>
    <mergeCell ref="A33:C33"/>
    <mergeCell ref="A34:C34"/>
    <mergeCell ref="A50:B50"/>
    <mergeCell ref="A25:C25"/>
    <mergeCell ref="A26:C26"/>
    <mergeCell ref="A29:C29"/>
    <mergeCell ref="A30:C30"/>
    <mergeCell ref="A31:C31"/>
    <mergeCell ref="A32:C32"/>
    <mergeCell ref="A35:C35"/>
    <mergeCell ref="A36:C36"/>
    <mergeCell ref="A37:C37"/>
    <mergeCell ref="A38:C38"/>
  </mergeCells>
  <pageMargins left="0.511811024" right="0.511811024" top="0.78740157499999996" bottom="0.78740157499999996" header="0.31496062000000002" footer="0.31496062000000002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topLeftCell="A16" zoomScaleSheetLayoutView="100" workbookViewId="0">
      <selection activeCell="E57" sqref="E57"/>
    </sheetView>
  </sheetViews>
  <sheetFormatPr defaultColWidth="8.140625" defaultRowHeight="11.25"/>
  <cols>
    <col min="1" max="1" width="8.5703125" style="13" customWidth="1"/>
    <col min="2" max="2" width="16.85546875" style="13" customWidth="1"/>
    <col min="3" max="3" width="7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7.42578125" style="13" customWidth="1"/>
    <col min="10" max="10" width="7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33" customHeight="1">
      <c r="A10" s="91" t="s">
        <v>1</v>
      </c>
      <c r="B10" s="92">
        <v>901310000</v>
      </c>
      <c r="C10" s="122" t="s">
        <v>87</v>
      </c>
      <c r="D10" s="123"/>
      <c r="E10" s="124"/>
      <c r="F10" s="125"/>
      <c r="G10" s="126"/>
      <c r="H10" s="126"/>
      <c r="I10" s="126"/>
      <c r="J10" s="126"/>
      <c r="K10" s="90" t="s">
        <v>73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ref="K15:K17" si="0">F15*I15</f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82</v>
      </c>
      <c r="E21" s="44" t="s">
        <v>19</v>
      </c>
      <c r="F21" s="45">
        <v>6</v>
      </c>
      <c r="G21" s="44"/>
      <c r="H21" s="44"/>
      <c r="I21" s="45"/>
      <c r="J21" s="46">
        <v>7.08</v>
      </c>
      <c r="K21" s="47">
        <f>F21*J21</f>
        <v>42.480000000000004</v>
      </c>
    </row>
    <row r="22" spans="1:11" ht="33.75">
      <c r="A22" s="115" t="s">
        <v>83</v>
      </c>
      <c r="B22" s="115"/>
      <c r="C22" s="115"/>
      <c r="D22" s="84" t="s">
        <v>84</v>
      </c>
      <c r="E22" s="44" t="s">
        <v>19</v>
      </c>
      <c r="F22" s="45">
        <v>2.5</v>
      </c>
      <c r="G22" s="44"/>
      <c r="H22" s="44"/>
      <c r="I22" s="45"/>
      <c r="J22" s="46">
        <v>11.99</v>
      </c>
      <c r="K22" s="47">
        <f t="shared" ref="K22:K23" si="1">F22*J22</f>
        <v>29.975000000000001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>
        <f t="shared" si="1"/>
        <v>0</v>
      </c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72.455000000000013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58.5" customHeight="1">
      <c r="A29" s="110" t="s">
        <v>86</v>
      </c>
      <c r="B29" s="111"/>
      <c r="C29" s="112"/>
      <c r="D29" s="84" t="s">
        <v>85</v>
      </c>
      <c r="E29" s="35" t="s">
        <v>73</v>
      </c>
      <c r="F29" s="69">
        <v>1</v>
      </c>
      <c r="G29" s="79"/>
      <c r="H29" s="80"/>
      <c r="I29" s="32">
        <v>2054.7199999999998</v>
      </c>
      <c r="J29" s="81"/>
      <c r="K29" s="33">
        <f>F29*I29</f>
        <v>2054.7199999999998</v>
      </c>
    </row>
    <row r="30" spans="1:11" ht="30.6" customHeight="1">
      <c r="A30" s="110"/>
      <c r="B30" s="111"/>
      <c r="C30" s="112"/>
      <c r="D30" s="78"/>
      <c r="E30" s="35"/>
      <c r="F30" s="35"/>
      <c r="G30" s="21"/>
      <c r="H30" s="82"/>
      <c r="I30" s="32"/>
      <c r="J30" s="69"/>
      <c r="K30" s="33"/>
    </row>
    <row r="31" spans="1:11" ht="30" customHeight="1">
      <c r="A31" s="110"/>
      <c r="B31" s="111"/>
      <c r="C31" s="112"/>
      <c r="D31" s="78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2054.7199999999998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2127.1749999999997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72.455000000000013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2127.1749999999997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626.45303749999994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2753.6280374999997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21:C21"/>
    <mergeCell ref="A22:C22"/>
    <mergeCell ref="A23:C23"/>
    <mergeCell ref="A7:K7"/>
    <mergeCell ref="C10:F10"/>
    <mergeCell ref="G10:J10"/>
    <mergeCell ref="G12:H12"/>
    <mergeCell ref="I12:J12"/>
    <mergeCell ref="C9:F9"/>
    <mergeCell ref="G9:J9"/>
    <mergeCell ref="A9:B9"/>
    <mergeCell ref="A14:C14"/>
    <mergeCell ref="A15:C15"/>
    <mergeCell ref="A16:C16"/>
    <mergeCell ref="A50:B50"/>
    <mergeCell ref="A31:C31"/>
    <mergeCell ref="A32:C32"/>
    <mergeCell ref="A33:C33"/>
    <mergeCell ref="A34:C34"/>
    <mergeCell ref="A35:C35"/>
    <mergeCell ref="A36:C36"/>
    <mergeCell ref="A37:C37"/>
    <mergeCell ref="A38:C38"/>
    <mergeCell ref="A30:C30"/>
    <mergeCell ref="A29:C29"/>
    <mergeCell ref="A24:C24"/>
    <mergeCell ref="A25:C25"/>
    <mergeCell ref="A26:C26"/>
  </mergeCells>
  <pageMargins left="0.511811024" right="0.511811024" top="0.78740157499999996" bottom="0.78740157499999996" header="0.31496062000000002" footer="0.31496062000000002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view="pageBreakPreview" zoomScaleSheetLayoutView="100" workbookViewId="0">
      <selection activeCell="E56" sqref="E56"/>
    </sheetView>
  </sheetViews>
  <sheetFormatPr defaultColWidth="8.140625" defaultRowHeight="11.25"/>
  <cols>
    <col min="1" max="1" width="8.5703125" style="13" customWidth="1"/>
    <col min="2" max="2" width="12.28515625" style="13" customWidth="1"/>
    <col min="3" max="3" width="7.140625" style="13" customWidth="1"/>
    <col min="4" max="4" width="9.140625" style="13" customWidth="1"/>
    <col min="5" max="5" width="7.42578125" style="13" customWidth="1"/>
    <col min="6" max="6" width="7.28515625" style="13" customWidth="1"/>
    <col min="7" max="7" width="6.7109375" style="13" customWidth="1"/>
    <col min="8" max="8" width="8.42578125" style="13" customWidth="1"/>
    <col min="9" max="9" width="7.140625" style="13" customWidth="1"/>
    <col min="10" max="10" width="8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 ht="30" customHeight="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69" customHeight="1">
      <c r="A10" s="91" t="s">
        <v>1</v>
      </c>
      <c r="B10" s="92">
        <v>1002040000</v>
      </c>
      <c r="C10" s="122" t="s">
        <v>102</v>
      </c>
      <c r="D10" s="123"/>
      <c r="E10" s="124"/>
      <c r="F10" s="125"/>
      <c r="G10" s="126"/>
      <c r="H10" s="126"/>
      <c r="I10" s="126"/>
      <c r="J10" s="126"/>
      <c r="K10" s="90" t="s">
        <v>65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ref="K15:K17" si="0">F15*I15</f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>
      <c r="A21" s="115"/>
      <c r="B21" s="115"/>
      <c r="C21" s="115"/>
      <c r="D21" s="83"/>
      <c r="E21" s="44"/>
      <c r="F21" s="45"/>
      <c r="G21" s="44"/>
      <c r="H21" s="44"/>
      <c r="I21" s="45"/>
      <c r="J21" s="46"/>
      <c r="K21" s="47"/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/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0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54" customHeight="1">
      <c r="A29" s="151" t="s">
        <v>106</v>
      </c>
      <c r="B29" s="152"/>
      <c r="C29" s="153"/>
      <c r="D29" s="104" t="s">
        <v>104</v>
      </c>
      <c r="E29" s="35" t="s">
        <v>73</v>
      </c>
      <c r="F29" s="69">
        <v>4.95</v>
      </c>
      <c r="G29" s="79"/>
      <c r="H29" s="80"/>
      <c r="I29" s="32">
        <v>41.32</v>
      </c>
      <c r="J29" s="81"/>
      <c r="K29" s="33">
        <f>F29*I29</f>
        <v>204.53400000000002</v>
      </c>
    </row>
    <row r="30" spans="1:11" ht="56.25" customHeight="1">
      <c r="A30" s="151" t="s">
        <v>103</v>
      </c>
      <c r="B30" s="152"/>
      <c r="C30" s="153"/>
      <c r="D30" s="104" t="s">
        <v>105</v>
      </c>
      <c r="E30" s="35" t="s">
        <v>73</v>
      </c>
      <c r="F30" s="35">
        <v>1.57</v>
      </c>
      <c r="G30" s="21"/>
      <c r="H30" s="82"/>
      <c r="I30" s="32">
        <v>23.28</v>
      </c>
      <c r="J30" s="69"/>
      <c r="K30" s="33">
        <f t="shared" ref="K30:K34" si="1">F30*I30</f>
        <v>36.549600000000005</v>
      </c>
    </row>
    <row r="31" spans="1:11" ht="60" customHeight="1">
      <c r="A31" s="151" t="s">
        <v>112</v>
      </c>
      <c r="B31" s="152"/>
      <c r="C31" s="153"/>
      <c r="D31" s="104" t="s">
        <v>111</v>
      </c>
      <c r="E31" s="35" t="s">
        <v>73</v>
      </c>
      <c r="F31" s="35">
        <v>0.182</v>
      </c>
      <c r="G31" s="7"/>
      <c r="H31" s="82"/>
      <c r="I31" s="32">
        <v>452.7</v>
      </c>
      <c r="J31" s="69"/>
      <c r="K31" s="33">
        <f t="shared" ref="K31" si="2">F31*I31</f>
        <v>82.39139999999999</v>
      </c>
    </row>
    <row r="32" spans="1:11" ht="84.75" customHeight="1">
      <c r="A32" s="154" t="s">
        <v>108</v>
      </c>
      <c r="B32" s="155"/>
      <c r="C32" s="156"/>
      <c r="D32" s="78" t="s">
        <v>107</v>
      </c>
      <c r="E32" s="35" t="s">
        <v>73</v>
      </c>
      <c r="F32" s="35">
        <v>1.21</v>
      </c>
      <c r="G32" s="21"/>
      <c r="H32" s="82"/>
      <c r="I32" s="32">
        <v>559.77</v>
      </c>
      <c r="J32" s="69"/>
      <c r="K32" s="33">
        <f t="shared" si="1"/>
        <v>677.32169999999996</v>
      </c>
    </row>
    <row r="33" spans="1:11" ht="66.75" customHeight="1">
      <c r="A33" s="154" t="s">
        <v>109</v>
      </c>
      <c r="B33" s="155"/>
      <c r="C33" s="156"/>
      <c r="D33" s="102" t="s">
        <v>125</v>
      </c>
      <c r="E33" s="35" t="s">
        <v>79</v>
      </c>
      <c r="F33" s="35">
        <v>15.08</v>
      </c>
      <c r="G33" s="7"/>
      <c r="H33" s="82"/>
      <c r="I33" s="32">
        <v>5.62</v>
      </c>
      <c r="J33" s="69"/>
      <c r="K33" s="33">
        <f t="shared" si="1"/>
        <v>84.749600000000001</v>
      </c>
    </row>
    <row r="34" spans="1:11" ht="88.5" customHeight="1">
      <c r="A34" s="151" t="s">
        <v>110</v>
      </c>
      <c r="B34" s="152"/>
      <c r="C34" s="153"/>
      <c r="D34" s="104" t="s">
        <v>126</v>
      </c>
      <c r="E34" s="35" t="s">
        <v>79</v>
      </c>
      <c r="F34" s="35">
        <v>7.54</v>
      </c>
      <c r="G34" s="7"/>
      <c r="H34" s="82"/>
      <c r="I34" s="32">
        <v>24.48</v>
      </c>
      <c r="J34" s="69"/>
      <c r="K34" s="33">
        <f t="shared" si="1"/>
        <v>184.57920000000001</v>
      </c>
    </row>
    <row r="35" spans="1:11" ht="139.5" customHeight="1">
      <c r="A35" s="151" t="s">
        <v>86</v>
      </c>
      <c r="B35" s="152"/>
      <c r="C35" s="153"/>
      <c r="D35" s="104" t="s">
        <v>85</v>
      </c>
      <c r="E35" s="35" t="s">
        <v>73</v>
      </c>
      <c r="F35" s="35">
        <f>0.208+2.6*0.1</f>
        <v>0.46799999999999997</v>
      </c>
      <c r="G35" s="7"/>
      <c r="H35" s="82"/>
      <c r="I35" s="32">
        <v>2054.7199999999998</v>
      </c>
      <c r="J35" s="69"/>
      <c r="K35" s="33">
        <f>F35*I35</f>
        <v>961.6089599999998</v>
      </c>
    </row>
    <row r="36" spans="1:11" ht="66.75" customHeight="1">
      <c r="A36" s="151" t="s">
        <v>113</v>
      </c>
      <c r="B36" s="152"/>
      <c r="C36" s="153"/>
      <c r="D36" s="104" t="s">
        <v>115</v>
      </c>
      <c r="E36" s="35" t="s">
        <v>73</v>
      </c>
      <c r="F36" s="35">
        <v>3.38</v>
      </c>
      <c r="G36" s="7"/>
      <c r="H36" s="82"/>
      <c r="I36" s="32">
        <v>1.2</v>
      </c>
      <c r="J36" s="69"/>
      <c r="K36" s="33">
        <f t="shared" ref="K36:K37" si="3">F36*I36</f>
        <v>4.056</v>
      </c>
    </row>
    <row r="37" spans="1:11" ht="51.75" customHeight="1">
      <c r="A37" s="151" t="s">
        <v>101</v>
      </c>
      <c r="B37" s="152"/>
      <c r="C37" s="153"/>
      <c r="D37" s="78" t="s">
        <v>114</v>
      </c>
      <c r="E37" s="35" t="s">
        <v>99</v>
      </c>
      <c r="F37" s="35">
        <f>3*F36</f>
        <v>10.14</v>
      </c>
      <c r="G37" s="7"/>
      <c r="H37" s="82"/>
      <c r="I37" s="32">
        <v>0.64</v>
      </c>
      <c r="J37" s="69"/>
      <c r="K37" s="33">
        <f t="shared" si="3"/>
        <v>6.4896000000000003</v>
      </c>
    </row>
    <row r="38" spans="1:11" ht="38.25" customHeight="1">
      <c r="A38" s="151" t="s">
        <v>120</v>
      </c>
      <c r="B38" s="152"/>
      <c r="C38" s="153"/>
      <c r="D38" s="104" t="s">
        <v>121</v>
      </c>
      <c r="E38" s="35" t="s">
        <v>73</v>
      </c>
      <c r="F38" s="35">
        <v>3.38</v>
      </c>
      <c r="G38" s="7"/>
      <c r="H38" s="82"/>
      <c r="I38" s="32">
        <v>2.15</v>
      </c>
      <c r="J38" s="69"/>
      <c r="K38" s="33">
        <f>F38*I38</f>
        <v>7.2669999999999995</v>
      </c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2249.5470599999994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2249.5470599999994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0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2249.5470599999994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662.49160916999983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2912.0386691699991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50:B50"/>
    <mergeCell ref="A37:C37"/>
    <mergeCell ref="A38:C38"/>
    <mergeCell ref="G9:J9"/>
    <mergeCell ref="A9:B9"/>
    <mergeCell ref="A36:C36"/>
    <mergeCell ref="A21:C21"/>
    <mergeCell ref="A22:C22"/>
    <mergeCell ref="A24:C24"/>
    <mergeCell ref="A29:C29"/>
    <mergeCell ref="A30:C30"/>
    <mergeCell ref="A31:C31"/>
    <mergeCell ref="A32:C32"/>
    <mergeCell ref="A35:C35"/>
    <mergeCell ref="A33:C33"/>
    <mergeCell ref="A34:C34"/>
    <mergeCell ref="A23:C23"/>
    <mergeCell ref="A25:C25"/>
    <mergeCell ref="A26:C26"/>
    <mergeCell ref="A14:C14"/>
    <mergeCell ref="A15:C15"/>
    <mergeCell ref="A16:C16"/>
    <mergeCell ref="A1:K1"/>
    <mergeCell ref="A2:K2"/>
    <mergeCell ref="A4:K4"/>
    <mergeCell ref="A5:B5"/>
    <mergeCell ref="C5:E5"/>
    <mergeCell ref="F5:H5"/>
    <mergeCell ref="I5:J5"/>
    <mergeCell ref="A7:K7"/>
    <mergeCell ref="C10:F10"/>
    <mergeCell ref="G10:J10"/>
    <mergeCell ref="G12:H12"/>
    <mergeCell ref="I12:J12"/>
    <mergeCell ref="C9:F9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topLeftCell="A16" zoomScaleNormal="100" zoomScaleSheetLayoutView="100" workbookViewId="0">
      <selection activeCell="F17" sqref="F17"/>
    </sheetView>
  </sheetViews>
  <sheetFormatPr defaultColWidth="8.140625" defaultRowHeight="11.25"/>
  <cols>
    <col min="1" max="1" width="8.5703125" style="13" customWidth="1"/>
    <col min="2" max="2" width="15.42578125" style="13" customWidth="1"/>
    <col min="3" max="3" width="10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11.28515625" style="13" customWidth="1"/>
    <col min="10" max="10" width="13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35" t="s">
        <v>9</v>
      </c>
      <c r="B7" s="137"/>
      <c r="C7" s="135" t="s">
        <v>10</v>
      </c>
      <c r="D7" s="136"/>
      <c r="E7" s="136"/>
      <c r="F7" s="137"/>
      <c r="G7" s="135" t="s">
        <v>11</v>
      </c>
      <c r="H7" s="136"/>
      <c r="I7" s="136"/>
      <c r="J7" s="137"/>
      <c r="K7" s="89" t="s">
        <v>12</v>
      </c>
    </row>
    <row r="8" spans="1:11" ht="48.75" customHeight="1">
      <c r="A8" s="91" t="s">
        <v>1</v>
      </c>
      <c r="B8" s="107"/>
      <c r="C8" s="122" t="s">
        <v>127</v>
      </c>
      <c r="D8" s="123"/>
      <c r="E8" s="124"/>
      <c r="F8" s="125"/>
      <c r="G8" s="126"/>
      <c r="H8" s="126"/>
      <c r="I8" s="126"/>
      <c r="J8" s="126"/>
      <c r="K8" s="90" t="s">
        <v>128</v>
      </c>
    </row>
    <row r="9" spans="1:11">
      <c r="A9" s="18" t="s">
        <v>13</v>
      </c>
      <c r="B9" s="19"/>
      <c r="C9" s="20"/>
      <c r="D9" s="21"/>
      <c r="E9" s="5"/>
      <c r="F9" s="5"/>
      <c r="G9" s="5"/>
      <c r="H9" s="5"/>
      <c r="I9" s="5"/>
      <c r="J9" s="5"/>
      <c r="K9" s="7"/>
    </row>
    <row r="10" spans="1:11">
      <c r="A10" s="22"/>
      <c r="B10" s="23"/>
      <c r="C10" s="23"/>
      <c r="D10" s="23"/>
      <c r="E10" s="10"/>
      <c r="F10" s="11"/>
      <c r="G10" s="127" t="s">
        <v>14</v>
      </c>
      <c r="H10" s="128"/>
      <c r="I10" s="127" t="s">
        <v>119</v>
      </c>
      <c r="J10" s="128"/>
      <c r="K10" s="24"/>
    </row>
    <row r="11" spans="1:11">
      <c r="A11" s="25" t="s">
        <v>15</v>
      </c>
      <c r="B11" s="26"/>
      <c r="C11" s="11"/>
      <c r="D11" s="11"/>
      <c r="E11" s="27" t="s">
        <v>12</v>
      </c>
      <c r="F11" s="27" t="s">
        <v>0</v>
      </c>
      <c r="G11" s="27" t="s">
        <v>16</v>
      </c>
      <c r="H11" s="27" t="s">
        <v>17</v>
      </c>
      <c r="I11" s="27" t="s">
        <v>16</v>
      </c>
      <c r="J11" s="27" t="s">
        <v>17</v>
      </c>
      <c r="K11" s="27" t="s">
        <v>18</v>
      </c>
    </row>
    <row r="12" spans="1:11">
      <c r="A12" s="115"/>
      <c r="B12" s="115"/>
      <c r="C12" s="115"/>
      <c r="D12" s="106"/>
      <c r="E12" s="44"/>
      <c r="F12" s="48"/>
      <c r="G12" s="45"/>
      <c r="H12" s="45"/>
      <c r="I12" s="46"/>
      <c r="J12" s="46"/>
      <c r="K12" s="47">
        <f t="shared" ref="K12" si="0">F12*I12</f>
        <v>0</v>
      </c>
    </row>
    <row r="13" spans="1:11">
      <c r="A13" s="8"/>
      <c r="B13" s="5"/>
      <c r="C13" s="5"/>
      <c r="D13" s="5"/>
      <c r="E13" s="5"/>
      <c r="F13" s="5"/>
      <c r="G13" s="5"/>
      <c r="H13" s="5"/>
      <c r="I13" s="4" t="s">
        <v>20</v>
      </c>
      <c r="J13" s="5"/>
      <c r="K13" s="93">
        <f>SUM(K12:K12)</f>
        <v>0</v>
      </c>
    </row>
    <row r="14" spans="1:11">
      <c r="A14" s="42"/>
      <c r="B14" s="1"/>
      <c r="C14" s="1"/>
      <c r="D14" s="1"/>
      <c r="E14" s="1"/>
      <c r="F14" s="1"/>
      <c r="G14" s="1"/>
      <c r="H14" s="1"/>
      <c r="I14" s="1"/>
      <c r="J14" s="1"/>
      <c r="K14" s="7"/>
    </row>
    <row r="15" spans="1:11">
      <c r="A15" s="25" t="s">
        <v>21</v>
      </c>
      <c r="B15" s="26"/>
      <c r="C15" s="10"/>
      <c r="D15" s="10"/>
      <c r="E15" s="43" t="s">
        <v>12</v>
      </c>
      <c r="F15" s="27" t="s">
        <v>0</v>
      </c>
      <c r="G15" s="10"/>
      <c r="H15" s="11"/>
      <c r="I15" s="43"/>
      <c r="J15" s="99" t="s">
        <v>22</v>
      </c>
      <c r="K15" s="27" t="s">
        <v>18</v>
      </c>
    </row>
    <row r="16" spans="1:11" ht="33.75">
      <c r="A16" s="115" t="s">
        <v>129</v>
      </c>
      <c r="B16" s="115"/>
      <c r="C16" s="115"/>
      <c r="D16" s="83" t="s">
        <v>132</v>
      </c>
      <c r="E16" s="44" t="s">
        <v>19</v>
      </c>
      <c r="F16" s="45">
        <v>60</v>
      </c>
      <c r="G16" s="44"/>
      <c r="H16" s="44"/>
      <c r="I16" s="45"/>
      <c r="J16" s="45">
        <v>21.26</v>
      </c>
      <c r="K16" s="47">
        <f>ROUND(F16*J16,2)</f>
        <v>1275.5999999999999</v>
      </c>
    </row>
    <row r="17" spans="1:11" ht="33.75">
      <c r="A17" s="115" t="s">
        <v>130</v>
      </c>
      <c r="B17" s="115"/>
      <c r="C17" s="115"/>
      <c r="D17" s="84" t="s">
        <v>133</v>
      </c>
      <c r="E17" s="44" t="s">
        <v>19</v>
      </c>
      <c r="F17" s="45">
        <f>15*8</f>
        <v>120</v>
      </c>
      <c r="G17" s="44"/>
      <c r="H17" s="44"/>
      <c r="I17" s="45"/>
      <c r="J17" s="45">
        <v>13.86</v>
      </c>
      <c r="K17" s="47">
        <f>ROUND(F17*J17,2)</f>
        <v>1663.2</v>
      </c>
    </row>
    <row r="18" spans="1:11" ht="33.75">
      <c r="A18" s="115" t="s">
        <v>131</v>
      </c>
      <c r="B18" s="115"/>
      <c r="C18" s="115"/>
      <c r="D18" s="84" t="s">
        <v>134</v>
      </c>
      <c r="E18" s="44" t="s">
        <v>19</v>
      </c>
      <c r="F18" s="45">
        <f>15*8</f>
        <v>120</v>
      </c>
      <c r="G18" s="44"/>
      <c r="H18" s="44"/>
      <c r="I18" s="45"/>
      <c r="J18" s="45">
        <v>8.6199999999999992</v>
      </c>
      <c r="K18" s="47">
        <f>ROUND(F18*J18,2)</f>
        <v>1034.4000000000001</v>
      </c>
    </row>
    <row r="19" spans="1:11">
      <c r="A19" s="18"/>
      <c r="B19" s="19"/>
      <c r="C19" s="19"/>
      <c r="D19" s="86"/>
      <c r="E19" s="1"/>
      <c r="F19" s="1"/>
      <c r="G19" s="5"/>
      <c r="H19" s="5"/>
      <c r="I19" s="4" t="s">
        <v>24</v>
      </c>
      <c r="J19" s="50"/>
      <c r="K19" s="51">
        <f>SUM(K16:K18)</f>
        <v>3973.2000000000003</v>
      </c>
    </row>
    <row r="20" spans="1:11">
      <c r="A20" s="25" t="s">
        <v>25</v>
      </c>
      <c r="B20" s="26"/>
      <c r="C20" s="11"/>
      <c r="D20" s="87" t="s">
        <v>26</v>
      </c>
      <c r="E20" s="43" t="s">
        <v>12</v>
      </c>
      <c r="F20" s="27" t="s">
        <v>0</v>
      </c>
      <c r="G20" s="11"/>
      <c r="H20" s="27"/>
      <c r="I20" s="27" t="s">
        <v>27</v>
      </c>
      <c r="J20" s="52" t="s">
        <v>28</v>
      </c>
      <c r="K20" s="52" t="s">
        <v>29</v>
      </c>
    </row>
    <row r="21" spans="1:11">
      <c r="A21" s="110"/>
      <c r="B21" s="111"/>
      <c r="C21" s="112"/>
      <c r="D21" s="105"/>
      <c r="E21" s="35"/>
      <c r="F21" s="35"/>
      <c r="G21" s="7"/>
      <c r="H21" s="82"/>
      <c r="I21" s="32"/>
      <c r="J21" s="69"/>
      <c r="K21" s="33"/>
    </row>
    <row r="22" spans="1:11">
      <c r="A22" s="9"/>
      <c r="B22" s="10"/>
      <c r="C22" s="10"/>
      <c r="D22" s="10"/>
      <c r="E22" s="10"/>
      <c r="F22" s="10"/>
      <c r="G22" s="10"/>
      <c r="H22" s="10"/>
      <c r="I22" s="26" t="s">
        <v>30</v>
      </c>
      <c r="J22" s="53"/>
      <c r="K22" s="51">
        <f>SUM(K21:K21)</f>
        <v>0</v>
      </c>
    </row>
    <row r="23" spans="1:11">
      <c r="A23" s="42"/>
      <c r="B23" s="1"/>
      <c r="C23" s="1"/>
      <c r="D23" s="88"/>
      <c r="E23" s="1"/>
      <c r="F23" s="1"/>
      <c r="G23" s="1"/>
      <c r="H23" s="1"/>
      <c r="I23" s="1"/>
      <c r="J23" s="54"/>
      <c r="K23" s="55"/>
    </row>
    <row r="24" spans="1:11">
      <c r="A24" s="42" t="s">
        <v>31</v>
      </c>
      <c r="B24" s="56"/>
      <c r="C24" s="57">
        <v>1</v>
      </c>
      <c r="D24" s="57"/>
      <c r="E24" s="9" t="s">
        <v>32</v>
      </c>
      <c r="F24" s="10"/>
      <c r="G24" s="10"/>
      <c r="H24" s="10"/>
      <c r="I24" s="10"/>
      <c r="J24" s="58"/>
      <c r="K24" s="59">
        <f>K22+K19+K13</f>
        <v>3973.2000000000003</v>
      </c>
    </row>
    <row r="25" spans="1:11">
      <c r="A25" s="9" t="s">
        <v>33</v>
      </c>
      <c r="B25" s="10"/>
      <c r="C25" s="60"/>
      <c r="D25" s="60"/>
      <c r="E25" s="10"/>
      <c r="F25" s="10"/>
      <c r="G25" s="10"/>
      <c r="H25" s="10"/>
      <c r="I25" s="10"/>
      <c r="J25" s="58"/>
      <c r="K25" s="61">
        <f>(K13+K19)/C24</f>
        <v>3973.2000000000003</v>
      </c>
    </row>
    <row r="26" spans="1:11">
      <c r="A26" s="9"/>
      <c r="B26" s="1"/>
      <c r="C26" s="1"/>
      <c r="D26" s="1"/>
      <c r="E26" s="1"/>
      <c r="F26" s="1"/>
      <c r="G26" s="1"/>
      <c r="H26" s="1"/>
      <c r="I26" s="1"/>
      <c r="J26" s="54"/>
      <c r="K26" s="55"/>
    </row>
    <row r="27" spans="1:11">
      <c r="A27" s="14" t="s">
        <v>34</v>
      </c>
      <c r="B27" s="15"/>
      <c r="C27" s="1"/>
      <c r="D27" s="1"/>
      <c r="E27" s="62"/>
      <c r="F27" s="1"/>
      <c r="G27" s="2"/>
      <c r="H27" s="63" t="s">
        <v>35</v>
      </c>
      <c r="I27" s="63" t="s">
        <v>36</v>
      </c>
      <c r="J27" s="64" t="s">
        <v>28</v>
      </c>
      <c r="K27" s="64" t="s">
        <v>29</v>
      </c>
    </row>
    <row r="28" spans="1:11">
      <c r="A28" s="34"/>
      <c r="B28" s="21"/>
      <c r="C28" s="21"/>
      <c r="D28" s="21"/>
      <c r="E28" s="5"/>
      <c r="F28" s="5"/>
      <c r="G28" s="7"/>
      <c r="H28" s="33"/>
      <c r="I28" s="32"/>
      <c r="J28" s="69"/>
      <c r="K28" s="33"/>
    </row>
    <row r="29" spans="1:11">
      <c r="A29" s="9"/>
      <c r="B29" s="10"/>
      <c r="C29" s="10"/>
      <c r="D29" s="10"/>
      <c r="E29" s="10"/>
      <c r="F29" s="10"/>
      <c r="G29" s="10"/>
      <c r="H29" s="10"/>
      <c r="I29" s="26" t="s">
        <v>37</v>
      </c>
      <c r="J29" s="100"/>
      <c r="K29" s="51"/>
    </row>
    <row r="30" spans="1:11">
      <c r="A30" s="9"/>
      <c r="B30" s="10"/>
      <c r="C30" s="10"/>
      <c r="D30" s="10"/>
      <c r="E30" s="10"/>
      <c r="F30" s="10"/>
      <c r="G30" s="10"/>
      <c r="H30" s="10"/>
      <c r="I30" s="10"/>
      <c r="J30" s="54"/>
      <c r="K30" s="55"/>
    </row>
    <row r="31" spans="1:11">
      <c r="A31" s="14" t="s">
        <v>38</v>
      </c>
      <c r="B31" s="15"/>
      <c r="C31" s="70"/>
      <c r="D31" s="71"/>
      <c r="E31" s="72"/>
      <c r="F31" s="4"/>
      <c r="G31" s="4"/>
      <c r="H31" s="4"/>
      <c r="I31" s="71"/>
      <c r="J31" s="73"/>
      <c r="K31" s="74">
        <f>K22+K25+K29</f>
        <v>3973.2000000000003</v>
      </c>
    </row>
    <row r="32" spans="1:11">
      <c r="A32" s="113">
        <v>0.29449999999999998</v>
      </c>
      <c r="B32" s="114"/>
      <c r="C32" s="75" t="s">
        <v>39</v>
      </c>
      <c r="D32" s="75"/>
      <c r="E32" s="72"/>
      <c r="F32" s="4"/>
      <c r="G32" s="4"/>
      <c r="H32" s="4"/>
      <c r="I32" s="4"/>
      <c r="J32" s="76"/>
      <c r="K32" s="76">
        <f>ROUND(K31*A32,2)</f>
        <v>1170.1099999999999</v>
      </c>
    </row>
    <row r="33" spans="1:11">
      <c r="A33" s="3" t="s">
        <v>40</v>
      </c>
      <c r="B33" s="4"/>
      <c r="C33" s="4"/>
      <c r="D33" s="4"/>
      <c r="E33" s="72"/>
      <c r="F33" s="4"/>
      <c r="G33" s="4"/>
      <c r="H33" s="4"/>
      <c r="I33" s="4"/>
      <c r="J33" s="50"/>
      <c r="K33" s="77">
        <f>K32+K31</f>
        <v>5143.3100000000004</v>
      </c>
    </row>
    <row r="34" spans="1:1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1"/>
    </row>
    <row r="35" spans="1:1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</sheetData>
  <mergeCells count="20">
    <mergeCell ref="A1:K1"/>
    <mergeCell ref="A2:K2"/>
    <mergeCell ref="A4:K4"/>
    <mergeCell ref="A5:B5"/>
    <mergeCell ref="C5:E5"/>
    <mergeCell ref="F5:H5"/>
    <mergeCell ref="I5:J5"/>
    <mergeCell ref="I10:J10"/>
    <mergeCell ref="A12:C12"/>
    <mergeCell ref="A16:C16"/>
    <mergeCell ref="A7:B7"/>
    <mergeCell ref="C7:F7"/>
    <mergeCell ref="G7:J7"/>
    <mergeCell ref="C8:F8"/>
    <mergeCell ref="G8:J8"/>
    <mergeCell ref="A21:C21"/>
    <mergeCell ref="A32:B32"/>
    <mergeCell ref="A17:C17"/>
    <mergeCell ref="A18:C18"/>
    <mergeCell ref="G10:H10"/>
  </mergeCells>
  <pageMargins left="0.511811024" right="0.511811024" top="0.78740157499999996" bottom="0.78740157499999996" header="0.31496062000000002" footer="0.31496062000000002"/>
  <pageSetup paperSize="9" scale="85" orientation="portrait" verticalDpi="0" r:id="rId1"/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K59"/>
  <sheetViews>
    <sheetView tabSelected="1" view="pageBreakPreview" zoomScale="85" zoomScaleNormal="100" zoomScaleSheetLayoutView="85" workbookViewId="0">
      <selection activeCell="M32" sqref="M32"/>
    </sheetView>
  </sheetViews>
  <sheetFormatPr defaultColWidth="8.140625" defaultRowHeight="11.25"/>
  <cols>
    <col min="1" max="1" width="8.5703125" style="13" customWidth="1"/>
    <col min="2" max="2" width="15.42578125" style="13" customWidth="1"/>
    <col min="3" max="3" width="10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11.28515625" style="13" customWidth="1"/>
    <col min="10" max="10" width="13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57" customHeight="1">
      <c r="A10" s="91" t="s">
        <v>1</v>
      </c>
      <c r="B10" s="107"/>
      <c r="C10" s="122" t="s">
        <v>135</v>
      </c>
      <c r="D10" s="123"/>
      <c r="E10" s="124"/>
      <c r="F10" s="125"/>
      <c r="G10" s="126"/>
      <c r="H10" s="126"/>
      <c r="I10" s="126"/>
      <c r="J10" s="126"/>
      <c r="K10" s="90" t="s">
        <v>128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108"/>
      <c r="E14" s="95"/>
      <c r="F14" s="96"/>
      <c r="G14" s="97"/>
      <c r="H14" s="97"/>
      <c r="I14" s="67"/>
      <c r="J14" s="67"/>
      <c r="K14" s="66">
        <f t="shared" ref="K14:K17" si="0">F14*I14</f>
        <v>0</v>
      </c>
    </row>
    <row r="15" spans="1:11">
      <c r="A15" s="132"/>
      <c r="B15" s="133"/>
      <c r="C15" s="134"/>
      <c r="D15" s="109"/>
      <c r="E15" s="29"/>
      <c r="F15" s="30"/>
      <c r="G15" s="31"/>
      <c r="H15" s="31"/>
      <c r="I15" s="32"/>
      <c r="J15" s="32"/>
      <c r="K15" s="33">
        <f t="shared" si="0"/>
        <v>0</v>
      </c>
    </row>
    <row r="16" spans="1:11">
      <c r="A16" s="132"/>
      <c r="B16" s="133"/>
      <c r="C16" s="134"/>
      <c r="D16" s="109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129</v>
      </c>
      <c r="B21" s="115"/>
      <c r="C21" s="115"/>
      <c r="D21" s="83" t="s">
        <v>132</v>
      </c>
      <c r="E21" s="44" t="s">
        <v>19</v>
      </c>
      <c r="F21" s="45">
        <v>80</v>
      </c>
      <c r="G21" s="44"/>
      <c r="H21" s="44"/>
      <c r="I21" s="45"/>
      <c r="J21" s="45">
        <v>21.26</v>
      </c>
      <c r="K21" s="47">
        <f>ROUND(F21*J21,2)</f>
        <v>1700.8</v>
      </c>
    </row>
    <row r="22" spans="1:11" ht="33.75">
      <c r="A22" s="115" t="s">
        <v>130</v>
      </c>
      <c r="B22" s="115"/>
      <c r="C22" s="115"/>
      <c r="D22" s="84" t="s">
        <v>133</v>
      </c>
      <c r="E22" s="44" t="s">
        <v>19</v>
      </c>
      <c r="F22" s="45">
        <v>120</v>
      </c>
      <c r="G22" s="44"/>
      <c r="H22" s="44"/>
      <c r="I22" s="45"/>
      <c r="J22" s="45">
        <v>13.86</v>
      </c>
      <c r="K22" s="47">
        <f>ROUND(F22*J22,2)</f>
        <v>1663.2</v>
      </c>
    </row>
    <row r="23" spans="1:11" ht="33.75">
      <c r="A23" s="115" t="s">
        <v>131</v>
      </c>
      <c r="B23" s="115"/>
      <c r="C23" s="115"/>
      <c r="D23" s="84" t="s">
        <v>134</v>
      </c>
      <c r="E23" s="44" t="s">
        <v>19</v>
      </c>
      <c r="F23" s="45">
        <v>120</v>
      </c>
      <c r="G23" s="44"/>
      <c r="H23" s="44"/>
      <c r="I23" s="45"/>
      <c r="J23" s="45">
        <v>8.6199999999999992</v>
      </c>
      <c r="K23" s="47">
        <f>ROUND(F23*J23,2)</f>
        <v>1034.4000000000001</v>
      </c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4398.3999999999996</v>
      </c>
    </row>
    <row r="28" spans="1:11">
      <c r="A28" s="25" t="s">
        <v>25</v>
      </c>
      <c r="B28" s="26"/>
      <c r="C28" s="11"/>
      <c r="D28" s="87" t="s">
        <v>26</v>
      </c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>
      <c r="A29" s="110"/>
      <c r="B29" s="111"/>
      <c r="C29" s="112"/>
      <c r="D29" s="105"/>
      <c r="E29" s="35"/>
      <c r="F29" s="69"/>
      <c r="G29" s="79"/>
      <c r="H29" s="80"/>
      <c r="I29" s="32"/>
      <c r="J29" s="81"/>
      <c r="K29" s="33"/>
    </row>
    <row r="30" spans="1:11">
      <c r="A30" s="110"/>
      <c r="B30" s="111"/>
      <c r="C30" s="112"/>
      <c r="D30" s="105"/>
      <c r="E30" s="35"/>
      <c r="F30" s="35"/>
      <c r="G30" s="21"/>
      <c r="H30" s="82"/>
      <c r="I30" s="32"/>
      <c r="J30" s="69"/>
      <c r="K30" s="33"/>
    </row>
    <row r="31" spans="1:11">
      <c r="A31" s="110"/>
      <c r="B31" s="111"/>
      <c r="C31" s="112"/>
      <c r="D31" s="105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105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105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105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105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105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105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105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0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4398.3999999999996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4398.3999999999996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4398.3999999999996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ROUND(K49*A50,2)</f>
        <v>1295.33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5693.73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7:K7"/>
    <mergeCell ref="A9:B9"/>
    <mergeCell ref="C9:F9"/>
    <mergeCell ref="G9:J9"/>
    <mergeCell ref="C10:F10"/>
    <mergeCell ref="G10:J10"/>
    <mergeCell ref="A29:C29"/>
    <mergeCell ref="G12:H12"/>
    <mergeCell ref="I12:J12"/>
    <mergeCell ref="A14:C14"/>
    <mergeCell ref="A15:C15"/>
    <mergeCell ref="A16:C16"/>
    <mergeCell ref="A21:C21"/>
    <mergeCell ref="A22:C22"/>
    <mergeCell ref="A23:C23"/>
    <mergeCell ref="A24:C24"/>
    <mergeCell ref="A25:C25"/>
    <mergeCell ref="A26:C26"/>
    <mergeCell ref="A36:C36"/>
    <mergeCell ref="A37:C37"/>
    <mergeCell ref="A38:C38"/>
    <mergeCell ref="A50:B50"/>
    <mergeCell ref="A30:C30"/>
    <mergeCell ref="A31:C31"/>
    <mergeCell ref="A32:C32"/>
    <mergeCell ref="A33:C33"/>
    <mergeCell ref="A34:C34"/>
    <mergeCell ref="A35:C35"/>
  </mergeCells>
  <pageMargins left="0.511811024" right="0.511811024" top="0.78740157499999996" bottom="0.78740157499999996" header="0.31496062000000002" footer="0.31496062000000002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topLeftCell="A22" zoomScale="85" zoomScaleSheetLayoutView="85" workbookViewId="0">
      <selection activeCell="D18" sqref="D18"/>
    </sheetView>
  </sheetViews>
  <sheetFormatPr defaultColWidth="8.140625" defaultRowHeight="11.25"/>
  <cols>
    <col min="1" max="1" width="8.5703125" style="13" customWidth="1"/>
    <col min="2" max="2" width="15.42578125" style="13" customWidth="1"/>
    <col min="3" max="3" width="7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10.42578125" style="13" customWidth="1"/>
    <col min="11" max="11" width="3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67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/>
      <c r="C10" s="122" t="s">
        <v>116</v>
      </c>
      <c r="D10" s="123"/>
      <c r="E10" s="124"/>
      <c r="F10" s="125"/>
      <c r="G10" s="126"/>
      <c r="H10" s="126"/>
      <c r="I10" s="126"/>
      <c r="J10" s="126"/>
      <c r="K10" s="90" t="s">
        <v>65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 t="shared" ref="K14:K17" si="0"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si="0"/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44</v>
      </c>
      <c r="E21" s="44" t="s">
        <v>19</v>
      </c>
      <c r="F21" s="45">
        <v>80</v>
      </c>
      <c r="G21" s="44"/>
      <c r="H21" s="44"/>
      <c r="I21" s="45"/>
      <c r="J21" s="46">
        <v>7.08</v>
      </c>
      <c r="K21" s="47">
        <f t="shared" ref="K21:K26" si="1">F21*J21</f>
        <v>566.4</v>
      </c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>
        <f t="shared" si="1"/>
        <v>0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>
        <f t="shared" si="1"/>
        <v>0</v>
      </c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>
        <f t="shared" si="1"/>
        <v>0</v>
      </c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>
        <f t="shared" si="1"/>
        <v>0</v>
      </c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>
        <f t="shared" si="1"/>
        <v>0</v>
      </c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566.4</v>
      </c>
    </row>
    <row r="28" spans="1:11">
      <c r="A28" s="25" t="s">
        <v>45</v>
      </c>
      <c r="B28" s="26"/>
      <c r="C28" s="11"/>
      <c r="D28" s="87" t="s">
        <v>26</v>
      </c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/>
    </row>
    <row r="30" spans="1:11" ht="36.75" customHeight="1">
      <c r="A30" s="110" t="s">
        <v>46</v>
      </c>
      <c r="B30" s="111"/>
      <c r="C30" s="112"/>
      <c r="D30" s="101" t="s">
        <v>47</v>
      </c>
      <c r="E30" s="35" t="s">
        <v>48</v>
      </c>
      <c r="F30" s="35">
        <v>10000</v>
      </c>
      <c r="G30" s="21"/>
      <c r="H30" s="82"/>
      <c r="I30" s="32">
        <v>0.53</v>
      </c>
      <c r="J30" s="69"/>
      <c r="K30" s="33">
        <f t="shared" ref="K30:K37" si="2">I30*F30</f>
        <v>5300</v>
      </c>
    </row>
    <row r="31" spans="1:11" ht="41.25" customHeight="1">
      <c r="A31" s="110" t="s">
        <v>49</v>
      </c>
      <c r="B31" s="111"/>
      <c r="C31" s="112"/>
      <c r="D31" s="78" t="s">
        <v>50</v>
      </c>
      <c r="E31" s="35" t="s">
        <v>51</v>
      </c>
      <c r="F31" s="35">
        <v>22.5</v>
      </c>
      <c r="G31" s="7"/>
      <c r="H31" s="82"/>
      <c r="I31" s="32">
        <v>15.41</v>
      </c>
      <c r="J31" s="69"/>
      <c r="K31" s="33">
        <f t="shared" si="2"/>
        <v>346.72500000000002</v>
      </c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>
        <f t="shared" si="2"/>
        <v>0</v>
      </c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>
        <f t="shared" si="2"/>
        <v>0</v>
      </c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>
        <f t="shared" si="2"/>
        <v>0</v>
      </c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>
        <f t="shared" si="2"/>
        <v>0</v>
      </c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>
        <f t="shared" si="2"/>
        <v>0</v>
      </c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>
        <f t="shared" si="2"/>
        <v>0</v>
      </c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5646.7250000000004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6213.125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566.4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6213.125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1829.7653124999999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8042.8903124999997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24:C24"/>
    <mergeCell ref="A7:K7"/>
    <mergeCell ref="C10:F10"/>
    <mergeCell ref="G10:J10"/>
    <mergeCell ref="G12:H12"/>
    <mergeCell ref="I12:J12"/>
    <mergeCell ref="A14:C14"/>
    <mergeCell ref="A15:C15"/>
    <mergeCell ref="A16:C16"/>
    <mergeCell ref="A21:C21"/>
    <mergeCell ref="A22:C22"/>
    <mergeCell ref="A23:C23"/>
    <mergeCell ref="C9:F9"/>
    <mergeCell ref="G9:J9"/>
    <mergeCell ref="A9:B9"/>
    <mergeCell ref="A33:C33"/>
    <mergeCell ref="A34:C34"/>
    <mergeCell ref="A50:B50"/>
    <mergeCell ref="A25:C25"/>
    <mergeCell ref="A26:C26"/>
    <mergeCell ref="A29:C29"/>
    <mergeCell ref="A30:C30"/>
    <mergeCell ref="A31:C31"/>
    <mergeCell ref="A32:C32"/>
    <mergeCell ref="A35:C35"/>
    <mergeCell ref="A36:C36"/>
    <mergeCell ref="A37:C37"/>
    <mergeCell ref="A38:C38"/>
  </mergeCells>
  <pageMargins left="0.511811024" right="0.511811024" top="0.78740157499999996" bottom="0.78740157499999996" header="0.31496062000000002" footer="0.31496062000000002"/>
  <pageSetup paperSize="9" scale="7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SheetLayoutView="100" workbookViewId="0">
      <selection activeCell="C27" sqref="C27"/>
    </sheetView>
  </sheetViews>
  <sheetFormatPr defaultColWidth="8.28515625" defaultRowHeight="11.25"/>
  <cols>
    <col min="1" max="1" width="8.28515625" style="13"/>
    <col min="2" max="2" width="16.28515625" style="13" customWidth="1"/>
    <col min="3" max="3" width="8.7109375" style="13" customWidth="1"/>
    <col min="4" max="5" width="8.28515625" style="13"/>
    <col min="6" max="6" width="12.140625" style="13" customWidth="1"/>
    <col min="7" max="10" width="8.28515625" style="13"/>
    <col min="11" max="11" width="13.5703125" style="13" customWidth="1"/>
    <col min="12" max="16384" width="8.28515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/>
      <c r="C10" s="122" t="s">
        <v>2</v>
      </c>
      <c r="D10" s="123"/>
      <c r="E10" s="124"/>
      <c r="F10" s="125"/>
      <c r="G10" s="126"/>
      <c r="H10" s="126"/>
      <c r="I10" s="126"/>
      <c r="J10" s="126"/>
      <c r="K10" s="90" t="s">
        <v>66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 t="shared" ref="K14:K17" si="0"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si="0"/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41</v>
      </c>
      <c r="E21" s="44" t="s">
        <v>19</v>
      </c>
      <c r="F21" s="45">
        <f>3*(9*22)</f>
        <v>594</v>
      </c>
      <c r="G21" s="44"/>
      <c r="H21" s="44"/>
      <c r="I21" s="45"/>
      <c r="J21" s="46">
        <v>7.08</v>
      </c>
      <c r="K21" s="47">
        <f t="shared" ref="K21" si="1">F21*J21</f>
        <v>4205.5200000000004</v>
      </c>
    </row>
    <row r="22" spans="1:11" ht="33.75">
      <c r="A22" s="115" t="s">
        <v>53</v>
      </c>
      <c r="B22" s="115"/>
      <c r="C22" s="115"/>
      <c r="D22" s="84" t="s">
        <v>54</v>
      </c>
      <c r="E22" s="44" t="s">
        <v>19</v>
      </c>
      <c r="F22" s="45">
        <f>3*(9*22)</f>
        <v>594</v>
      </c>
      <c r="G22" s="44"/>
      <c r="H22" s="44"/>
      <c r="I22" s="45"/>
      <c r="J22" s="46">
        <v>61.37</v>
      </c>
      <c r="K22" s="47">
        <f t="shared" ref="K22:K24" si="2">F22*J22</f>
        <v>36453.78</v>
      </c>
    </row>
    <row r="23" spans="1:11" ht="33.75">
      <c r="A23" s="115" t="s">
        <v>55</v>
      </c>
      <c r="B23" s="115"/>
      <c r="C23" s="115"/>
      <c r="D23" s="84" t="s">
        <v>56</v>
      </c>
      <c r="E23" s="44" t="s">
        <v>19</v>
      </c>
      <c r="F23" s="45">
        <f>3*(9*22)</f>
        <v>594</v>
      </c>
      <c r="G23" s="44"/>
      <c r="H23" s="44"/>
      <c r="I23" s="45"/>
      <c r="J23" s="46">
        <v>10.88</v>
      </c>
      <c r="K23" s="47">
        <f t="shared" si="2"/>
        <v>6462.72</v>
      </c>
    </row>
    <row r="24" spans="1:11" ht="33.75">
      <c r="A24" s="115" t="s">
        <v>64</v>
      </c>
      <c r="B24" s="115"/>
      <c r="C24" s="115"/>
      <c r="D24" s="84" t="s">
        <v>57</v>
      </c>
      <c r="E24" s="44" t="s">
        <v>19</v>
      </c>
      <c r="F24" s="45">
        <f>3*(2*15*13)</f>
        <v>1170</v>
      </c>
      <c r="G24" s="44"/>
      <c r="H24" s="44"/>
      <c r="I24" s="45"/>
      <c r="J24" s="47">
        <v>13.21</v>
      </c>
      <c r="K24" s="47">
        <f t="shared" si="2"/>
        <v>15455.7</v>
      </c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62577.72</v>
      </c>
    </row>
    <row r="28" spans="1:11">
      <c r="A28" s="25" t="s">
        <v>25</v>
      </c>
      <c r="B28" s="26"/>
      <c r="C28" s="11"/>
      <c r="D28" s="87" t="s">
        <v>26</v>
      </c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 t="s">
        <v>58</v>
      </c>
      <c r="B29" s="111"/>
      <c r="C29" s="112"/>
      <c r="D29" s="78"/>
      <c r="E29" s="35" t="s">
        <v>52</v>
      </c>
      <c r="F29" s="69">
        <v>3</v>
      </c>
      <c r="G29" s="79"/>
      <c r="H29" s="80"/>
      <c r="I29" s="32">
        <v>300</v>
      </c>
      <c r="J29" s="81"/>
      <c r="K29" s="33">
        <f>I29*F29</f>
        <v>900</v>
      </c>
    </row>
    <row r="30" spans="1:11" ht="30.6" customHeight="1">
      <c r="A30" s="110" t="s">
        <v>59</v>
      </c>
      <c r="B30" s="111"/>
      <c r="C30" s="112"/>
      <c r="D30" s="78"/>
      <c r="E30" s="35" t="s">
        <v>52</v>
      </c>
      <c r="F30" s="45">
        <v>3</v>
      </c>
      <c r="G30" s="21"/>
      <c r="H30" s="82"/>
      <c r="I30" s="32">
        <v>300</v>
      </c>
      <c r="J30" s="69"/>
      <c r="K30" s="33">
        <f t="shared" ref="K30:K36" si="3">I30*F30</f>
        <v>900</v>
      </c>
    </row>
    <row r="31" spans="1:11" ht="30" customHeight="1">
      <c r="A31" s="110" t="s">
        <v>60</v>
      </c>
      <c r="B31" s="111"/>
      <c r="C31" s="112"/>
      <c r="D31" s="78"/>
      <c r="E31" s="35" t="s">
        <v>52</v>
      </c>
      <c r="F31" s="45">
        <v>3</v>
      </c>
      <c r="G31" s="7"/>
      <c r="H31" s="82"/>
      <c r="I31" s="32">
        <v>300</v>
      </c>
      <c r="J31" s="69"/>
      <c r="K31" s="33">
        <f t="shared" si="3"/>
        <v>900</v>
      </c>
    </row>
    <row r="32" spans="1:11">
      <c r="A32" s="110" t="s">
        <v>61</v>
      </c>
      <c r="B32" s="111"/>
      <c r="C32" s="112"/>
      <c r="D32" s="78"/>
      <c r="E32" s="35" t="s">
        <v>52</v>
      </c>
      <c r="F32" s="45">
        <v>3</v>
      </c>
      <c r="G32" s="21"/>
      <c r="H32" s="82"/>
      <c r="I32" s="32">
        <v>150</v>
      </c>
      <c r="J32" s="69"/>
      <c r="K32" s="33">
        <f t="shared" si="3"/>
        <v>450</v>
      </c>
    </row>
    <row r="33" spans="1:11">
      <c r="A33" s="110" t="s">
        <v>69</v>
      </c>
      <c r="B33" s="111"/>
      <c r="C33" s="112"/>
      <c r="D33" s="78"/>
      <c r="E33" s="35" t="s">
        <v>52</v>
      </c>
      <c r="F33" s="45">
        <v>3</v>
      </c>
      <c r="G33" s="7"/>
      <c r="H33" s="82"/>
      <c r="I33" s="32">
        <v>350</v>
      </c>
      <c r="J33" s="69"/>
      <c r="K33" s="33">
        <f t="shared" si="3"/>
        <v>1050</v>
      </c>
    </row>
    <row r="34" spans="1:11">
      <c r="A34" s="110"/>
      <c r="B34" s="111"/>
      <c r="C34" s="112"/>
      <c r="D34" s="78"/>
      <c r="E34" s="35"/>
      <c r="F34" s="45"/>
      <c r="G34" s="7"/>
      <c r="H34" s="82"/>
      <c r="I34" s="32"/>
      <c r="J34" s="69"/>
      <c r="K34" s="33">
        <f t="shared" si="3"/>
        <v>0</v>
      </c>
    </row>
    <row r="35" spans="1:11">
      <c r="A35" s="110" t="s">
        <v>62</v>
      </c>
      <c r="B35" s="111"/>
      <c r="C35" s="112"/>
      <c r="D35" s="78"/>
      <c r="E35" s="35" t="s">
        <v>12</v>
      </c>
      <c r="F35" s="45">
        <v>3</v>
      </c>
      <c r="G35" s="7"/>
      <c r="H35" s="82"/>
      <c r="I35" s="32">
        <v>100</v>
      </c>
      <c r="J35" s="69"/>
      <c r="K35" s="33">
        <f t="shared" si="3"/>
        <v>300</v>
      </c>
    </row>
    <row r="36" spans="1:11">
      <c r="A36" s="110" t="s">
        <v>63</v>
      </c>
      <c r="B36" s="111"/>
      <c r="C36" s="112"/>
      <c r="D36" s="78"/>
      <c r="E36" s="35" t="s">
        <v>52</v>
      </c>
      <c r="F36" s="45">
        <v>3</v>
      </c>
      <c r="G36" s="7"/>
      <c r="H36" s="82"/>
      <c r="I36" s="32">
        <v>100</v>
      </c>
      <c r="J36" s="69"/>
      <c r="K36" s="33">
        <f t="shared" si="3"/>
        <v>300</v>
      </c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4800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67377.72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62577.72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67377.72</v>
      </c>
    </row>
    <row r="50" spans="1:11" ht="26.25" customHeight="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19842.738539999998</v>
      </c>
    </row>
    <row r="51" spans="1:11" ht="30" customHeight="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87220.458539999992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14:C14"/>
    <mergeCell ref="A15:C15"/>
    <mergeCell ref="A21:C21"/>
    <mergeCell ref="A22:C22"/>
    <mergeCell ref="A23:C23"/>
    <mergeCell ref="A7:K7"/>
    <mergeCell ref="C10:F10"/>
    <mergeCell ref="G10:J10"/>
    <mergeCell ref="G12:H12"/>
    <mergeCell ref="I12:J12"/>
    <mergeCell ref="C9:F9"/>
    <mergeCell ref="G9:J9"/>
    <mergeCell ref="A9:B9"/>
    <mergeCell ref="A26:C26"/>
    <mergeCell ref="A16:C16"/>
    <mergeCell ref="A25:C25"/>
    <mergeCell ref="A30:C30"/>
    <mergeCell ref="A50:B50"/>
    <mergeCell ref="A35:C35"/>
    <mergeCell ref="A36:C36"/>
    <mergeCell ref="A37:C37"/>
    <mergeCell ref="A34:C34"/>
    <mergeCell ref="A29:C29"/>
    <mergeCell ref="A31:C31"/>
    <mergeCell ref="A32:C32"/>
    <mergeCell ref="A33:C33"/>
    <mergeCell ref="A24:C24"/>
    <mergeCell ref="A38:C38"/>
  </mergeCells>
  <pageMargins left="0.36" right="0.4" top="0.78740157499999996" bottom="0.78740157499999996" header="0.31496062000000002" footer="0.31496062000000002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="85" zoomScaleSheetLayoutView="85" workbookViewId="0">
      <selection sqref="A1:XFD1048576"/>
    </sheetView>
  </sheetViews>
  <sheetFormatPr defaultColWidth="8.140625" defaultRowHeight="11.25"/>
  <cols>
    <col min="1" max="1" width="8.5703125" style="13" customWidth="1"/>
    <col min="2" max="2" width="15.42578125" style="13" customWidth="1"/>
    <col min="3" max="3" width="10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11.28515625" style="13" customWidth="1"/>
    <col min="10" max="10" width="13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42.6" customHeight="1">
      <c r="A10" s="91" t="s">
        <v>1</v>
      </c>
      <c r="B10" s="92">
        <v>6010006000</v>
      </c>
      <c r="C10" s="122" t="s">
        <v>81</v>
      </c>
      <c r="D10" s="123"/>
      <c r="E10" s="124"/>
      <c r="F10" s="125"/>
      <c r="G10" s="126"/>
      <c r="H10" s="126"/>
      <c r="I10" s="126"/>
      <c r="J10" s="126"/>
      <c r="K10" s="90" t="s">
        <v>79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 t="shared" ref="K14:K17" si="0"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si="0"/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78</v>
      </c>
      <c r="B21" s="115"/>
      <c r="C21" s="115"/>
      <c r="D21" s="83" t="s">
        <v>77</v>
      </c>
      <c r="E21" s="44" t="s">
        <v>19</v>
      </c>
      <c r="F21" s="45">
        <v>1</v>
      </c>
      <c r="G21" s="44"/>
      <c r="H21" s="44"/>
      <c r="I21" s="45"/>
      <c r="J21" s="46">
        <v>9</v>
      </c>
      <c r="K21" s="47">
        <f t="shared" ref="K21:K22" si="1">F21*J21</f>
        <v>9</v>
      </c>
    </row>
    <row r="22" spans="1:11" ht="33.75">
      <c r="A22" s="115" t="s">
        <v>76</v>
      </c>
      <c r="B22" s="115"/>
      <c r="C22" s="115"/>
      <c r="D22" s="84" t="s">
        <v>75</v>
      </c>
      <c r="E22" s="44" t="s">
        <v>19</v>
      </c>
      <c r="F22" s="45">
        <v>0.8</v>
      </c>
      <c r="G22" s="44"/>
      <c r="H22" s="44"/>
      <c r="I22" s="45"/>
      <c r="J22" s="46">
        <v>11.99</v>
      </c>
      <c r="K22" s="47">
        <f t="shared" si="1"/>
        <v>9.5920000000000005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18.591999999999999</v>
      </c>
    </row>
    <row r="28" spans="1:11">
      <c r="A28" s="25" t="s">
        <v>25</v>
      </c>
      <c r="B28" s="26"/>
      <c r="C28" s="11"/>
      <c r="D28" s="87" t="s">
        <v>26</v>
      </c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40.5" customHeight="1">
      <c r="A29" s="110" t="s">
        <v>80</v>
      </c>
      <c r="B29" s="111"/>
      <c r="C29" s="112"/>
      <c r="D29" s="78" t="s">
        <v>70</v>
      </c>
      <c r="E29" s="35" t="s">
        <v>71</v>
      </c>
      <c r="F29" s="69">
        <v>1.4999999999999999E-2</v>
      </c>
      <c r="G29" s="79"/>
      <c r="H29" s="80"/>
      <c r="I29" s="32">
        <v>8.5500000000000007</v>
      </c>
      <c r="J29" s="81">
        <v>0</v>
      </c>
      <c r="K29" s="33">
        <f t="shared" ref="K29:K31" si="2">I29*F29</f>
        <v>0.12825</v>
      </c>
    </row>
    <row r="30" spans="1:11" ht="46.5" customHeight="1">
      <c r="A30" s="110" t="s">
        <v>74</v>
      </c>
      <c r="B30" s="111"/>
      <c r="C30" s="112"/>
      <c r="D30" s="78" t="s">
        <v>72</v>
      </c>
      <c r="E30" s="35" t="s">
        <v>73</v>
      </c>
      <c r="F30" s="35">
        <v>1.2E-2</v>
      </c>
      <c r="G30" s="21"/>
      <c r="H30" s="82"/>
      <c r="I30" s="32">
        <v>2087.34</v>
      </c>
      <c r="J30" s="69"/>
      <c r="K30" s="33">
        <f t="shared" si="2"/>
        <v>25.048080000000002</v>
      </c>
    </row>
    <row r="31" spans="1:11" ht="45.75" customHeight="1">
      <c r="A31" s="110" t="s">
        <v>123</v>
      </c>
      <c r="B31" s="111"/>
      <c r="C31" s="112"/>
      <c r="D31" s="101" t="s">
        <v>122</v>
      </c>
      <c r="E31" s="35" t="s">
        <v>79</v>
      </c>
      <c r="F31" s="35">
        <v>0.17</v>
      </c>
      <c r="G31" s="7"/>
      <c r="H31" s="82"/>
      <c r="I31" s="32">
        <v>300</v>
      </c>
      <c r="J31" s="69"/>
      <c r="K31" s="33">
        <f t="shared" si="2"/>
        <v>51.000000000000007</v>
      </c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76.176330000000007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94.768330000000006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18.591999999999999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94.768330000000006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27.909273185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122.67760318500001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14:C14"/>
    <mergeCell ref="A15:C15"/>
    <mergeCell ref="A21:C21"/>
    <mergeCell ref="A22:C22"/>
    <mergeCell ref="A23:C23"/>
    <mergeCell ref="A7:K7"/>
    <mergeCell ref="C10:F10"/>
    <mergeCell ref="G10:J10"/>
    <mergeCell ref="G12:H12"/>
    <mergeCell ref="I12:J12"/>
    <mergeCell ref="C9:F9"/>
    <mergeCell ref="G9:J9"/>
    <mergeCell ref="A9:B9"/>
    <mergeCell ref="A30:C30"/>
    <mergeCell ref="A29:C29"/>
    <mergeCell ref="A26:C26"/>
    <mergeCell ref="A16:C16"/>
    <mergeCell ref="A50:B50"/>
    <mergeCell ref="A33:C33"/>
    <mergeCell ref="A34:C34"/>
    <mergeCell ref="A35:C35"/>
    <mergeCell ref="A36:C36"/>
    <mergeCell ref="A37:C37"/>
    <mergeCell ref="A32:C32"/>
    <mergeCell ref="A31:C31"/>
    <mergeCell ref="A25:C25"/>
    <mergeCell ref="A24:C24"/>
    <mergeCell ref="A38:C38"/>
  </mergeCells>
  <pageMargins left="0.511811024" right="0.511811024" top="0.78740157499999996" bottom="0.78740157499999996" header="0.31496062000000002" footer="0.31496062000000002"/>
  <pageSetup paperSize="9" scale="7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SheetLayoutView="100" workbookViewId="0">
      <selection activeCell="E49" sqref="E49:E51"/>
    </sheetView>
  </sheetViews>
  <sheetFormatPr defaultColWidth="8.140625" defaultRowHeight="11.25"/>
  <cols>
    <col min="1" max="1" width="8.5703125" style="13" customWidth="1"/>
    <col min="2" max="2" width="12.85546875" style="13" customWidth="1"/>
    <col min="3" max="3" width="7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7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65.45" customHeight="1">
      <c r="A10" s="91" t="s">
        <v>1</v>
      </c>
      <c r="B10" s="92">
        <v>302070000</v>
      </c>
      <c r="C10" s="122" t="s">
        <v>92</v>
      </c>
      <c r="D10" s="123"/>
      <c r="E10" s="124"/>
      <c r="F10" s="125"/>
      <c r="G10" s="126"/>
      <c r="H10" s="126"/>
      <c r="I10" s="126"/>
      <c r="J10" s="126"/>
      <c r="K10" s="90" t="s">
        <v>88</v>
      </c>
    </row>
    <row r="11" spans="1:11">
      <c r="A11" s="18" t="s">
        <v>117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>
      <c r="A14" s="129"/>
      <c r="B14" s="130"/>
      <c r="C14" s="131"/>
      <c r="D14" s="94"/>
      <c r="E14" s="95"/>
      <c r="F14" s="96"/>
      <c r="G14" s="97"/>
      <c r="H14" s="97"/>
      <c r="I14" s="67"/>
      <c r="J14" s="67"/>
      <c r="K14" s="66">
        <f>F14*I14</f>
        <v>0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 t="shared" ref="K15:K17" si="0">F15*I15</f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>
        <f t="shared" si="0"/>
        <v>0</v>
      </c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>
        <f t="shared" si="0"/>
        <v>0</v>
      </c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78</v>
      </c>
      <c r="B21" s="115"/>
      <c r="C21" s="115"/>
      <c r="D21" s="83" t="s">
        <v>77</v>
      </c>
      <c r="E21" s="44" t="s">
        <v>19</v>
      </c>
      <c r="F21" s="45">
        <v>0.01</v>
      </c>
      <c r="G21" s="44"/>
      <c r="H21" s="44"/>
      <c r="I21" s="45"/>
      <c r="J21" s="46">
        <v>9</v>
      </c>
      <c r="K21" s="47">
        <f t="shared" ref="K21:K22" si="1">F21*J21</f>
        <v>0.09</v>
      </c>
    </row>
    <row r="22" spans="1:11" ht="33.75">
      <c r="A22" s="115" t="s">
        <v>76</v>
      </c>
      <c r="B22" s="115"/>
      <c r="C22" s="115"/>
      <c r="D22" s="84" t="s">
        <v>75</v>
      </c>
      <c r="E22" s="44" t="s">
        <v>19</v>
      </c>
      <c r="F22" s="45">
        <v>0.01</v>
      </c>
      <c r="G22" s="44"/>
      <c r="H22" s="44"/>
      <c r="I22" s="45"/>
      <c r="J22" s="46">
        <v>11.99</v>
      </c>
      <c r="K22" s="47">
        <f t="shared" si="1"/>
        <v>0.11990000000000001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0.2099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36" customHeight="1">
      <c r="A29" s="110" t="s">
        <v>89</v>
      </c>
      <c r="B29" s="111"/>
      <c r="C29" s="112"/>
      <c r="D29" s="78" t="s">
        <v>90</v>
      </c>
      <c r="E29" s="35" t="s">
        <v>88</v>
      </c>
      <c r="F29" s="69">
        <v>0.1</v>
      </c>
      <c r="G29" s="79"/>
      <c r="H29" s="80"/>
      <c r="I29" s="32">
        <v>5.51</v>
      </c>
      <c r="J29" s="81"/>
      <c r="K29" s="33">
        <f>F29*I29</f>
        <v>0.55100000000000005</v>
      </c>
    </row>
    <row r="30" spans="1:11" ht="40.5" customHeight="1">
      <c r="A30" s="110" t="s">
        <v>124</v>
      </c>
      <c r="B30" s="111"/>
      <c r="C30" s="112"/>
      <c r="D30" s="102" t="s">
        <v>91</v>
      </c>
      <c r="E30" s="35" t="s">
        <v>88</v>
      </c>
      <c r="F30" s="35">
        <v>0.1</v>
      </c>
      <c r="G30" s="21"/>
      <c r="H30" s="82"/>
      <c r="I30" s="32">
        <v>1.88</v>
      </c>
      <c r="J30" s="69"/>
      <c r="K30" s="33">
        <f>F30*I30</f>
        <v>0.188</v>
      </c>
    </row>
    <row r="31" spans="1:11" ht="30" customHeight="1">
      <c r="A31" s="110"/>
      <c r="B31" s="111"/>
      <c r="C31" s="112"/>
      <c r="D31" s="78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0.7390000000000001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0.94890000000000008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0.2099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0.94890000000000008</v>
      </c>
    </row>
    <row r="50" spans="1:11" ht="35.25" customHeight="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0.27945105000000003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1.2283510500000001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21:C21"/>
    <mergeCell ref="A22:C22"/>
    <mergeCell ref="A25:C25"/>
    <mergeCell ref="A7:K7"/>
    <mergeCell ref="C10:F10"/>
    <mergeCell ref="G10:J10"/>
    <mergeCell ref="G12:H12"/>
    <mergeCell ref="I12:J12"/>
    <mergeCell ref="C9:F9"/>
    <mergeCell ref="G9:J9"/>
    <mergeCell ref="A9:B9"/>
    <mergeCell ref="A14:C14"/>
    <mergeCell ref="A15:C15"/>
    <mergeCell ref="A16:C16"/>
    <mergeCell ref="A50:B50"/>
    <mergeCell ref="A37:C37"/>
    <mergeCell ref="A31:C31"/>
    <mergeCell ref="A32:C32"/>
    <mergeCell ref="A33:C33"/>
    <mergeCell ref="A34:C34"/>
    <mergeCell ref="A35:C35"/>
    <mergeCell ref="A36:C36"/>
    <mergeCell ref="A38:C38"/>
    <mergeCell ref="A30:C30"/>
    <mergeCell ref="A29:C29"/>
    <mergeCell ref="A23:C23"/>
    <mergeCell ref="A24:C24"/>
    <mergeCell ref="A26:C26"/>
  </mergeCells>
  <pageMargins left="0.511811024" right="0.511811024" top="0.78740157499999996" bottom="0.78740157499999996" header="0.31496062000000002" footer="0.31496062000000002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SheetLayoutView="100" workbookViewId="0">
      <selection activeCell="E49" sqref="E49:E51"/>
    </sheetView>
  </sheetViews>
  <sheetFormatPr defaultColWidth="8.140625" defaultRowHeight="11.25"/>
  <cols>
    <col min="1" max="1" width="8.5703125" style="13" customWidth="1"/>
    <col min="2" max="2" width="13.140625" style="13" customWidth="1"/>
    <col min="3" max="3" width="7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7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>
        <v>6010166000</v>
      </c>
      <c r="C10" s="122" t="s">
        <v>93</v>
      </c>
      <c r="D10" s="123"/>
      <c r="E10" s="124"/>
      <c r="F10" s="125"/>
      <c r="G10" s="126"/>
      <c r="H10" s="126"/>
      <c r="I10" s="126"/>
      <c r="J10" s="126"/>
      <c r="K10" s="90" t="s">
        <v>73</v>
      </c>
    </row>
    <row r="11" spans="1:11">
      <c r="A11" s="18" t="s">
        <v>117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 ht="48" customHeight="1">
      <c r="A14" s="129" t="s">
        <v>42</v>
      </c>
      <c r="B14" s="130"/>
      <c r="C14" s="131"/>
      <c r="D14" s="83" t="s">
        <v>96</v>
      </c>
      <c r="E14" s="95" t="s">
        <v>19</v>
      </c>
      <c r="F14" s="96">
        <v>2.5000000000000001E-2</v>
      </c>
      <c r="G14" s="97"/>
      <c r="H14" s="97"/>
      <c r="I14" s="67">
        <v>66.88</v>
      </c>
      <c r="J14" s="67"/>
      <c r="K14" s="66">
        <f>F14*I14</f>
        <v>1.6719999999999999</v>
      </c>
    </row>
    <row r="15" spans="1:11" ht="52.5" customHeight="1">
      <c r="A15" s="132" t="s">
        <v>95</v>
      </c>
      <c r="B15" s="133"/>
      <c r="C15" s="134"/>
      <c r="D15" s="83" t="s">
        <v>94</v>
      </c>
      <c r="E15" s="29" t="s">
        <v>19</v>
      </c>
      <c r="F15" s="30">
        <v>2.5000000000000001E-2</v>
      </c>
      <c r="G15" s="31"/>
      <c r="H15" s="31"/>
      <c r="I15" s="32">
        <v>90</v>
      </c>
      <c r="J15" s="32"/>
      <c r="K15" s="33">
        <f>F15*I15</f>
        <v>2.25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/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/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3.9219999999999997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82</v>
      </c>
      <c r="E21" s="44" t="s">
        <v>19</v>
      </c>
      <c r="F21" s="45">
        <v>2.1999999999999999E-2</v>
      </c>
      <c r="G21" s="44"/>
      <c r="H21" s="44"/>
      <c r="I21" s="45"/>
      <c r="J21" s="46">
        <v>7.08</v>
      </c>
      <c r="K21" s="47">
        <f t="shared" ref="K21" si="0">F21*J21</f>
        <v>0.15575999999999998</v>
      </c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>
        <f t="shared" ref="K22" si="1">F22*J22</f>
        <v>0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0.15575999999999998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>
        <f>F29*I29</f>
        <v>0</v>
      </c>
    </row>
    <row r="30" spans="1:11" ht="30.6" customHeight="1">
      <c r="A30" s="110"/>
      <c r="B30" s="111"/>
      <c r="C30" s="112"/>
      <c r="D30" s="78"/>
      <c r="E30" s="35"/>
      <c r="F30" s="35"/>
      <c r="G30" s="21"/>
      <c r="H30" s="82"/>
      <c r="I30" s="32"/>
      <c r="J30" s="69"/>
      <c r="K30" s="33">
        <f>F30*I30</f>
        <v>0</v>
      </c>
    </row>
    <row r="31" spans="1:11" ht="30" customHeight="1">
      <c r="A31" s="110"/>
      <c r="B31" s="111"/>
      <c r="C31" s="112"/>
      <c r="D31" s="78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0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4.0777599999999996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4.0777599999999996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4.0777599999999996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1.2009003199999999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5.2786603199999993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14:C14"/>
    <mergeCell ref="A15:C15"/>
    <mergeCell ref="A16:C16"/>
    <mergeCell ref="A22:C22"/>
    <mergeCell ref="C9:F9"/>
    <mergeCell ref="A9:B9"/>
    <mergeCell ref="A7:K7"/>
    <mergeCell ref="C10:F10"/>
    <mergeCell ref="G10:J10"/>
    <mergeCell ref="G12:H12"/>
    <mergeCell ref="I12:J12"/>
    <mergeCell ref="G9:J9"/>
    <mergeCell ref="A50:B50"/>
    <mergeCell ref="A21:C21"/>
    <mergeCell ref="A32:C32"/>
    <mergeCell ref="A33:C33"/>
    <mergeCell ref="A34:C34"/>
    <mergeCell ref="A35:C35"/>
    <mergeCell ref="A36:C36"/>
    <mergeCell ref="A37:C37"/>
    <mergeCell ref="A31:C31"/>
    <mergeCell ref="A26:C26"/>
    <mergeCell ref="A38:C38"/>
    <mergeCell ref="A30:C30"/>
    <mergeCell ref="A29:C29"/>
    <mergeCell ref="A23:C23"/>
    <mergeCell ref="A24:C24"/>
    <mergeCell ref="A25:C25"/>
  </mergeCells>
  <pageMargins left="0.511811024" right="0.511811024" top="0.78740157499999996" bottom="0.78740157499999996" header="0.31496062000000002" footer="0.31496062000000002"/>
  <pageSetup paperSize="9" scale="9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topLeftCell="A32" zoomScaleSheetLayoutView="100" workbookViewId="0">
      <selection activeCell="E49" sqref="E49:E51"/>
    </sheetView>
  </sheetViews>
  <sheetFormatPr defaultColWidth="8.140625" defaultRowHeight="11.25"/>
  <cols>
    <col min="1" max="1" width="8.5703125" style="13" customWidth="1"/>
    <col min="2" max="2" width="19.85546875" style="13" customWidth="1"/>
    <col min="3" max="3" width="7.140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7.285156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>
        <v>602040000</v>
      </c>
      <c r="C10" s="122" t="s">
        <v>101</v>
      </c>
      <c r="D10" s="123"/>
      <c r="E10" s="124"/>
      <c r="F10" s="125"/>
      <c r="G10" s="126"/>
      <c r="H10" s="126"/>
      <c r="I10" s="126"/>
      <c r="J10" s="126"/>
      <c r="K10" s="90" t="s">
        <v>99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 ht="33.75">
      <c r="A14" s="129" t="s">
        <v>42</v>
      </c>
      <c r="B14" s="130"/>
      <c r="C14" s="131"/>
      <c r="D14" s="103" t="s">
        <v>96</v>
      </c>
      <c r="E14" s="95" t="s">
        <v>19</v>
      </c>
      <c r="F14" s="96">
        <v>0.01</v>
      </c>
      <c r="G14" s="97"/>
      <c r="H14" s="97"/>
      <c r="I14" s="67">
        <v>66.88</v>
      </c>
      <c r="J14" s="67"/>
      <c r="K14" s="66">
        <f>F14*I14</f>
        <v>0.66879999999999995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/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/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/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0.66879999999999995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>
      <c r="A21" s="115"/>
      <c r="B21" s="115"/>
      <c r="C21" s="115"/>
      <c r="D21" s="83"/>
      <c r="E21" s="44"/>
      <c r="F21" s="45"/>
      <c r="G21" s="44"/>
      <c r="H21" s="44"/>
      <c r="I21" s="45"/>
      <c r="J21" s="46"/>
      <c r="K21" s="47"/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>
        <f t="shared" ref="K22" si="0">F22*J22</f>
        <v>0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0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>
        <f>F29*I29</f>
        <v>0</v>
      </c>
    </row>
    <row r="30" spans="1:11" ht="30.6" customHeight="1">
      <c r="A30" s="110"/>
      <c r="B30" s="111"/>
      <c r="C30" s="112"/>
      <c r="D30" s="78"/>
      <c r="E30" s="35"/>
      <c r="F30" s="35"/>
      <c r="G30" s="21"/>
      <c r="H30" s="82"/>
      <c r="I30" s="32"/>
      <c r="J30" s="69"/>
      <c r="K30" s="33">
        <f>F30*I30</f>
        <v>0</v>
      </c>
    </row>
    <row r="31" spans="1:11" ht="30" customHeight="1">
      <c r="A31" s="110"/>
      <c r="B31" s="111"/>
      <c r="C31" s="112"/>
      <c r="D31" s="78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0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0.66879999999999995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0.66879999999999995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0.66879999999999995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0.19696159999999999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0.86576159999999991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14:C14"/>
    <mergeCell ref="A15:C15"/>
    <mergeCell ref="A16:C16"/>
    <mergeCell ref="C9:F9"/>
    <mergeCell ref="G9:J9"/>
    <mergeCell ref="A9:B9"/>
    <mergeCell ref="A7:K7"/>
    <mergeCell ref="C10:F10"/>
    <mergeCell ref="G10:J10"/>
    <mergeCell ref="G12:H12"/>
    <mergeCell ref="I12:J12"/>
    <mergeCell ref="A33:C33"/>
    <mergeCell ref="A21:C21"/>
    <mergeCell ref="A22:C22"/>
    <mergeCell ref="A23:C23"/>
    <mergeCell ref="A24:C24"/>
    <mergeCell ref="A29:C29"/>
    <mergeCell ref="A30:C30"/>
    <mergeCell ref="A31:C31"/>
    <mergeCell ref="A32:C32"/>
    <mergeCell ref="A25:C25"/>
    <mergeCell ref="A26:C26"/>
    <mergeCell ref="A50:B50"/>
    <mergeCell ref="A34:C34"/>
    <mergeCell ref="A35:C35"/>
    <mergeCell ref="A36:C36"/>
    <mergeCell ref="A37:C37"/>
    <mergeCell ref="A38:C38"/>
  </mergeCells>
  <pageMargins left="0.511811024" right="0.511811024" top="0.78740157499999996" bottom="0.78740157499999996" header="0.31496062000000002" footer="0.31496062000000002"/>
  <pageSetup paperSize="9" scale="9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9"/>
  <sheetViews>
    <sheetView view="pageBreakPreview" zoomScale="85" zoomScaleSheetLayoutView="85" workbookViewId="0">
      <selection activeCell="J13" sqref="J13"/>
    </sheetView>
  </sheetViews>
  <sheetFormatPr defaultColWidth="8.140625" defaultRowHeight="11.25"/>
  <cols>
    <col min="1" max="1" width="8.5703125" style="13" customWidth="1"/>
    <col min="2" max="2" width="16.140625" style="13" customWidth="1"/>
    <col min="3" max="3" width="10.425781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10.4257812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>
        <v>602010000</v>
      </c>
      <c r="C10" s="122" t="s">
        <v>100</v>
      </c>
      <c r="D10" s="123"/>
      <c r="E10" s="124"/>
      <c r="F10" s="125"/>
      <c r="G10" s="126"/>
      <c r="H10" s="126"/>
      <c r="I10" s="126"/>
      <c r="J10" s="126"/>
      <c r="K10" s="90" t="s">
        <v>99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 ht="33.75">
      <c r="A14" s="129" t="s">
        <v>42</v>
      </c>
      <c r="B14" s="130"/>
      <c r="C14" s="131"/>
      <c r="D14" s="103" t="s">
        <v>96</v>
      </c>
      <c r="E14" s="95" t="s">
        <v>19</v>
      </c>
      <c r="F14" s="96">
        <v>1.35E-2</v>
      </c>
      <c r="G14" s="97"/>
      <c r="H14" s="97"/>
      <c r="I14" s="67">
        <v>66.88</v>
      </c>
      <c r="J14" s="67"/>
      <c r="K14" s="66">
        <f>F14*I14</f>
        <v>0.9028799999999999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/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/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/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0.9028799999999999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>
      <c r="A21" s="115"/>
      <c r="B21" s="115"/>
      <c r="C21" s="115"/>
      <c r="D21" s="83"/>
      <c r="E21" s="44"/>
      <c r="F21" s="45"/>
      <c r="G21" s="44"/>
      <c r="H21" s="44"/>
      <c r="I21" s="45"/>
      <c r="J21" s="46"/>
      <c r="K21" s="47"/>
    </row>
    <row r="22" spans="1:11">
      <c r="A22" s="115"/>
      <c r="B22" s="115"/>
      <c r="C22" s="115"/>
      <c r="D22" s="84"/>
      <c r="E22" s="44"/>
      <c r="F22" s="45"/>
      <c r="G22" s="44"/>
      <c r="H22" s="44"/>
      <c r="I22" s="45"/>
      <c r="J22" s="46"/>
      <c r="K22" s="47">
        <f t="shared" ref="K22" si="0">F22*J22</f>
        <v>0</v>
      </c>
    </row>
    <row r="23" spans="1:11">
      <c r="A23" s="115"/>
      <c r="B23" s="115"/>
      <c r="C23" s="115"/>
      <c r="D23" s="84"/>
      <c r="E23" s="44"/>
      <c r="F23" s="45"/>
      <c r="G23" s="44"/>
      <c r="H23" s="44"/>
      <c r="I23" s="45"/>
      <c r="J23" s="46"/>
      <c r="K23" s="47"/>
    </row>
    <row r="24" spans="1:11">
      <c r="A24" s="115"/>
      <c r="B24" s="115"/>
      <c r="C24" s="115"/>
      <c r="D24" s="85"/>
      <c r="E24" s="44"/>
      <c r="F24" s="45"/>
      <c r="G24" s="44"/>
      <c r="H24" s="44"/>
      <c r="I24" s="45"/>
      <c r="J24" s="47"/>
      <c r="K24" s="47"/>
    </row>
    <row r="25" spans="1:11">
      <c r="A25" s="115"/>
      <c r="B25" s="115"/>
      <c r="C25" s="115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0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>
        <f>F29*I29</f>
        <v>0</v>
      </c>
    </row>
    <row r="30" spans="1:11" ht="30.6" customHeight="1">
      <c r="A30" s="110"/>
      <c r="B30" s="111"/>
      <c r="C30" s="112"/>
      <c r="D30" s="78"/>
      <c r="E30" s="35"/>
      <c r="F30" s="35"/>
      <c r="G30" s="21"/>
      <c r="H30" s="82"/>
      <c r="I30" s="32"/>
      <c r="J30" s="69"/>
      <c r="K30" s="33">
        <f>F30*I30</f>
        <v>0</v>
      </c>
    </row>
    <row r="31" spans="1:11" ht="30" customHeight="1">
      <c r="A31" s="110"/>
      <c r="B31" s="111"/>
      <c r="C31" s="112"/>
      <c r="D31" s="78"/>
      <c r="E31" s="35"/>
      <c r="F31" s="35"/>
      <c r="G31" s="7"/>
      <c r="H31" s="82"/>
      <c r="I31" s="32"/>
      <c r="J31" s="69"/>
      <c r="K31" s="33"/>
    </row>
    <row r="32" spans="1:11">
      <c r="A32" s="110"/>
      <c r="B32" s="111"/>
      <c r="C32" s="112"/>
      <c r="D32" s="78"/>
      <c r="E32" s="35"/>
      <c r="F32" s="35"/>
      <c r="G32" s="21"/>
      <c r="H32" s="82"/>
      <c r="I32" s="32"/>
      <c r="J32" s="69"/>
      <c r="K32" s="33"/>
    </row>
    <row r="33" spans="1:11">
      <c r="A33" s="110"/>
      <c r="B33" s="111"/>
      <c r="C33" s="112"/>
      <c r="D33" s="78"/>
      <c r="E33" s="35"/>
      <c r="F33" s="35"/>
      <c r="G33" s="7"/>
      <c r="H33" s="82"/>
      <c r="I33" s="32"/>
      <c r="J33" s="69"/>
      <c r="K33" s="33"/>
    </row>
    <row r="34" spans="1:11">
      <c r="A34" s="110"/>
      <c r="B34" s="111"/>
      <c r="C34" s="112"/>
      <c r="D34" s="78"/>
      <c r="E34" s="35"/>
      <c r="F34" s="35"/>
      <c r="G34" s="7"/>
      <c r="H34" s="82"/>
      <c r="I34" s="32"/>
      <c r="J34" s="69"/>
      <c r="K34" s="33"/>
    </row>
    <row r="35" spans="1:11">
      <c r="A35" s="110"/>
      <c r="B35" s="111"/>
      <c r="C35" s="112"/>
      <c r="D35" s="78"/>
      <c r="E35" s="35"/>
      <c r="F35" s="35"/>
      <c r="G35" s="7"/>
      <c r="H35" s="82"/>
      <c r="I35" s="32"/>
      <c r="J35" s="69"/>
      <c r="K35" s="33"/>
    </row>
    <row r="36" spans="1:11">
      <c r="A36" s="110"/>
      <c r="B36" s="111"/>
      <c r="C36" s="112"/>
      <c r="D36" s="78"/>
      <c r="E36" s="35"/>
      <c r="F36" s="35"/>
      <c r="G36" s="7"/>
      <c r="H36" s="82"/>
      <c r="I36" s="32"/>
      <c r="J36" s="69"/>
      <c r="K36" s="33"/>
    </row>
    <row r="37" spans="1:11">
      <c r="A37" s="110"/>
      <c r="B37" s="111"/>
      <c r="C37" s="112"/>
      <c r="D37" s="78"/>
      <c r="E37" s="35"/>
      <c r="F37" s="35"/>
      <c r="G37" s="7"/>
      <c r="H37" s="82"/>
      <c r="I37" s="32"/>
      <c r="J37" s="69"/>
      <c r="K37" s="33"/>
    </row>
    <row r="38" spans="1:11">
      <c r="A38" s="110"/>
      <c r="B38" s="111"/>
      <c r="C38" s="112"/>
      <c r="D38" s="78"/>
      <c r="E38" s="35"/>
      <c r="F38" s="35"/>
      <c r="G38" s="7"/>
      <c r="H38" s="82"/>
      <c r="I38" s="32"/>
      <c r="J38" s="69"/>
      <c r="K38" s="33"/>
    </row>
    <row r="39" spans="1:11">
      <c r="A39" s="9"/>
      <c r="B39" s="10"/>
      <c r="C39" s="10"/>
      <c r="D39" s="10"/>
      <c r="E39" s="10"/>
      <c r="F39" s="10"/>
      <c r="G39" s="10"/>
      <c r="H39" s="10"/>
      <c r="I39" s="26" t="s">
        <v>30</v>
      </c>
      <c r="J39" s="53"/>
      <c r="K39" s="51">
        <f>SUM(K29:K38)</f>
        <v>0</v>
      </c>
    </row>
    <row r="40" spans="1:11">
      <c r="A40" s="42"/>
      <c r="B40" s="1"/>
      <c r="C40" s="1"/>
      <c r="D40" s="88"/>
      <c r="E40" s="1"/>
      <c r="F40" s="1"/>
      <c r="G40" s="1"/>
      <c r="H40" s="1"/>
      <c r="I40" s="1"/>
      <c r="J40" s="54"/>
      <c r="K40" s="55"/>
    </row>
    <row r="41" spans="1:11">
      <c r="A41" s="42" t="s">
        <v>31</v>
      </c>
      <c r="B41" s="56"/>
      <c r="C41" s="57">
        <v>1</v>
      </c>
      <c r="D41" s="57"/>
      <c r="E41" s="9" t="s">
        <v>32</v>
      </c>
      <c r="F41" s="10"/>
      <c r="G41" s="10"/>
      <c r="H41" s="10"/>
      <c r="I41" s="10"/>
      <c r="J41" s="58"/>
      <c r="K41" s="59">
        <f>K39+K27+K18</f>
        <v>0.9028799999999999</v>
      </c>
    </row>
    <row r="42" spans="1:11">
      <c r="A42" s="9" t="s">
        <v>33</v>
      </c>
      <c r="B42" s="10"/>
      <c r="C42" s="60"/>
      <c r="D42" s="60"/>
      <c r="E42" s="10"/>
      <c r="F42" s="10"/>
      <c r="G42" s="10"/>
      <c r="H42" s="10"/>
      <c r="I42" s="10"/>
      <c r="J42" s="58"/>
      <c r="K42" s="61">
        <f>(K18+K27)/C41</f>
        <v>0.9028799999999999</v>
      </c>
    </row>
    <row r="43" spans="1:11">
      <c r="A43" s="9"/>
      <c r="B43" s="1"/>
      <c r="C43" s="1"/>
      <c r="D43" s="1"/>
      <c r="E43" s="1"/>
      <c r="F43" s="1"/>
      <c r="G43" s="1"/>
      <c r="H43" s="1"/>
      <c r="I43" s="1"/>
      <c r="J43" s="54"/>
      <c r="K43" s="55"/>
    </row>
    <row r="44" spans="1:11">
      <c r="A44" s="14" t="s">
        <v>34</v>
      </c>
      <c r="B44" s="15"/>
      <c r="C44" s="1"/>
      <c r="D44" s="1"/>
      <c r="E44" s="62"/>
      <c r="F44" s="1"/>
      <c r="G44" s="2"/>
      <c r="H44" s="63" t="s">
        <v>35</v>
      </c>
      <c r="I44" s="63" t="s">
        <v>36</v>
      </c>
      <c r="J44" s="64" t="s">
        <v>28</v>
      </c>
      <c r="K44" s="64" t="s">
        <v>29</v>
      </c>
    </row>
    <row r="45" spans="1:11">
      <c r="A45" s="65"/>
      <c r="B45" s="49"/>
      <c r="C45" s="49"/>
      <c r="D45" s="49"/>
      <c r="E45" s="1"/>
      <c r="F45" s="1"/>
      <c r="G45" s="2"/>
      <c r="H45" s="66"/>
      <c r="I45" s="67"/>
      <c r="J45" s="68"/>
      <c r="K45" s="66"/>
    </row>
    <row r="46" spans="1:11">
      <c r="A46" s="34"/>
      <c r="B46" s="21"/>
      <c r="C46" s="21"/>
      <c r="D46" s="21"/>
      <c r="E46" s="5"/>
      <c r="F46" s="5"/>
      <c r="G46" s="7"/>
      <c r="H46" s="33"/>
      <c r="I46" s="32"/>
      <c r="J46" s="69"/>
      <c r="K46" s="33"/>
    </row>
    <row r="47" spans="1:11">
      <c r="A47" s="9"/>
      <c r="B47" s="10"/>
      <c r="C47" s="10"/>
      <c r="D47" s="10"/>
      <c r="E47" s="10"/>
      <c r="F47" s="10"/>
      <c r="G47" s="10"/>
      <c r="H47" s="10"/>
      <c r="I47" s="26" t="s">
        <v>37</v>
      </c>
      <c r="J47" s="100"/>
      <c r="K47" s="51"/>
    </row>
    <row r="48" spans="1:11">
      <c r="A48" s="9"/>
      <c r="B48" s="10"/>
      <c r="C48" s="10"/>
      <c r="D48" s="10"/>
      <c r="E48" s="10"/>
      <c r="F48" s="10"/>
      <c r="G48" s="10"/>
      <c r="H48" s="10"/>
      <c r="I48" s="10"/>
      <c r="J48" s="54"/>
      <c r="K48" s="55"/>
    </row>
    <row r="49" spans="1:11">
      <c r="A49" s="14" t="s">
        <v>38</v>
      </c>
      <c r="B49" s="15"/>
      <c r="C49" s="70"/>
      <c r="D49" s="71"/>
      <c r="E49" s="72"/>
      <c r="F49" s="4"/>
      <c r="G49" s="4"/>
      <c r="H49" s="4"/>
      <c r="I49" s="71"/>
      <c r="J49" s="73"/>
      <c r="K49" s="74">
        <f>K39+K42+K47</f>
        <v>0.9028799999999999</v>
      </c>
    </row>
    <row r="50" spans="1:11">
      <c r="A50" s="113">
        <v>0.29449999999999998</v>
      </c>
      <c r="B50" s="114"/>
      <c r="C50" s="75" t="s">
        <v>39</v>
      </c>
      <c r="D50" s="75"/>
      <c r="E50" s="72"/>
      <c r="F50" s="4"/>
      <c r="G50" s="4"/>
      <c r="H50" s="4"/>
      <c r="I50" s="4"/>
      <c r="J50" s="76"/>
      <c r="K50" s="76">
        <f>K49*A50</f>
        <v>0.26589815999999994</v>
      </c>
    </row>
    <row r="51" spans="1:11">
      <c r="A51" s="3" t="s">
        <v>40</v>
      </c>
      <c r="B51" s="4"/>
      <c r="C51" s="4"/>
      <c r="D51" s="4"/>
      <c r="E51" s="72"/>
      <c r="F51" s="4"/>
      <c r="G51" s="4"/>
      <c r="H51" s="4"/>
      <c r="I51" s="4"/>
      <c r="J51" s="50"/>
      <c r="K51" s="77">
        <f>K50+K49</f>
        <v>1.1687781599999998</v>
      </c>
    </row>
    <row r="52" spans="1:11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35">
    <mergeCell ref="A1:K1"/>
    <mergeCell ref="A2:K2"/>
    <mergeCell ref="A4:K4"/>
    <mergeCell ref="A5:B5"/>
    <mergeCell ref="C5:E5"/>
    <mergeCell ref="F5:H5"/>
    <mergeCell ref="I5:J5"/>
    <mergeCell ref="A14:C14"/>
    <mergeCell ref="A15:C15"/>
    <mergeCell ref="A16:C16"/>
    <mergeCell ref="C9:F9"/>
    <mergeCell ref="G9:J9"/>
    <mergeCell ref="A9:B9"/>
    <mergeCell ref="A7:K7"/>
    <mergeCell ref="C10:F10"/>
    <mergeCell ref="G10:J10"/>
    <mergeCell ref="G12:H12"/>
    <mergeCell ref="I12:J12"/>
    <mergeCell ref="A33:C33"/>
    <mergeCell ref="A21:C21"/>
    <mergeCell ref="A22:C22"/>
    <mergeCell ref="A23:C23"/>
    <mergeCell ref="A24:C24"/>
    <mergeCell ref="A29:C29"/>
    <mergeCell ref="A30:C30"/>
    <mergeCell ref="A31:C31"/>
    <mergeCell ref="A32:C32"/>
    <mergeCell ref="A25:C25"/>
    <mergeCell ref="A26:C26"/>
    <mergeCell ref="A50:B50"/>
    <mergeCell ref="A34:C34"/>
    <mergeCell ref="A35:C35"/>
    <mergeCell ref="A36:C36"/>
    <mergeCell ref="A37:C37"/>
    <mergeCell ref="A38:C38"/>
  </mergeCells>
  <pageMargins left="0.511811024" right="0.511811024" top="0.78740157499999996" bottom="0.78740157499999996" header="0.31496062000000002" footer="0.31496062000000002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zoomScaleSheetLayoutView="100" workbookViewId="0">
      <selection activeCell="N25" sqref="N25"/>
    </sheetView>
  </sheetViews>
  <sheetFormatPr defaultColWidth="8.140625" defaultRowHeight="11.25"/>
  <cols>
    <col min="1" max="1" width="8.5703125" style="13" customWidth="1"/>
    <col min="2" max="2" width="16.5703125" style="13" customWidth="1"/>
    <col min="3" max="3" width="12.28515625" style="13" customWidth="1"/>
    <col min="4" max="4" width="8.140625" style="13"/>
    <col min="5" max="5" width="7.42578125" style="13" customWidth="1"/>
    <col min="6" max="6" width="7.28515625" style="13" customWidth="1"/>
    <col min="7" max="7" width="6.7109375" style="13" customWidth="1"/>
    <col min="8" max="8" width="8.140625" style="13"/>
    <col min="9" max="9" width="6.42578125" style="13" customWidth="1"/>
    <col min="10" max="10" width="9.85546875" style="13" customWidth="1"/>
    <col min="11" max="11" width="14" style="13" customWidth="1"/>
    <col min="12" max="16384" width="8.140625" style="13"/>
  </cols>
  <sheetData>
    <row r="1" spans="1:11">
      <c r="A1" s="138" t="s">
        <v>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39" t="s">
        <v>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2"/>
    </row>
    <row r="4" spans="1:11">
      <c r="A4" s="140" t="s">
        <v>5</v>
      </c>
      <c r="B4" s="141"/>
      <c r="C4" s="141"/>
      <c r="D4" s="141"/>
      <c r="E4" s="141"/>
      <c r="F4" s="141"/>
      <c r="G4" s="141"/>
      <c r="H4" s="141"/>
      <c r="I4" s="141"/>
      <c r="J4" s="141"/>
      <c r="K4" s="142"/>
    </row>
    <row r="5" spans="1:11">
      <c r="A5" s="143" t="s">
        <v>6</v>
      </c>
      <c r="B5" s="144"/>
      <c r="C5" s="145" t="s">
        <v>7</v>
      </c>
      <c r="D5" s="146"/>
      <c r="E5" s="147"/>
      <c r="F5" s="148" t="s">
        <v>68</v>
      </c>
      <c r="G5" s="149"/>
      <c r="H5" s="150"/>
      <c r="I5" s="143" t="s">
        <v>8</v>
      </c>
      <c r="J5" s="144"/>
      <c r="K5" s="16"/>
    </row>
    <row r="6" spans="1:11">
      <c r="A6" s="3"/>
      <c r="B6" s="4"/>
      <c r="C6" s="5"/>
      <c r="D6" s="5"/>
      <c r="E6" s="5"/>
      <c r="F6" s="5"/>
      <c r="G6" s="5"/>
      <c r="H6" s="5"/>
      <c r="I6" s="5"/>
      <c r="J6" s="5"/>
      <c r="K6" s="6"/>
    </row>
    <row r="7" spans="1:11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21"/>
    </row>
    <row r="8" spans="1:11">
      <c r="A8" s="17"/>
      <c r="B8" s="5"/>
      <c r="C8" s="5"/>
      <c r="D8" s="5"/>
      <c r="E8" s="5"/>
      <c r="F8" s="5"/>
      <c r="G8" s="5"/>
      <c r="H8" s="5"/>
      <c r="I8" s="5"/>
      <c r="J8" s="5"/>
      <c r="K8" s="7"/>
    </row>
    <row r="9" spans="1:11">
      <c r="A9" s="135" t="s">
        <v>9</v>
      </c>
      <c r="B9" s="137"/>
      <c r="C9" s="135" t="s">
        <v>10</v>
      </c>
      <c r="D9" s="136"/>
      <c r="E9" s="136"/>
      <c r="F9" s="137"/>
      <c r="G9" s="135" t="s">
        <v>11</v>
      </c>
      <c r="H9" s="136"/>
      <c r="I9" s="136"/>
      <c r="J9" s="137"/>
      <c r="K9" s="89" t="s">
        <v>12</v>
      </c>
    </row>
    <row r="10" spans="1:11" ht="22.15" customHeight="1">
      <c r="A10" s="91" t="s">
        <v>1</v>
      </c>
      <c r="B10" s="92">
        <v>6010167000</v>
      </c>
      <c r="C10" s="122" t="s">
        <v>98</v>
      </c>
      <c r="D10" s="123"/>
      <c r="E10" s="124"/>
      <c r="F10" s="125"/>
      <c r="G10" s="126"/>
      <c r="H10" s="126"/>
      <c r="I10" s="126"/>
      <c r="J10" s="126"/>
      <c r="K10" s="90" t="s">
        <v>73</v>
      </c>
    </row>
    <row r="11" spans="1:11">
      <c r="A11" s="18" t="s">
        <v>13</v>
      </c>
      <c r="B11" s="19"/>
      <c r="C11" s="20"/>
      <c r="D11" s="21"/>
      <c r="E11" s="5"/>
      <c r="F11" s="5"/>
      <c r="G11" s="5"/>
      <c r="H11" s="5"/>
      <c r="I11" s="5"/>
      <c r="J11" s="5"/>
      <c r="K11" s="7"/>
    </row>
    <row r="12" spans="1:11">
      <c r="A12" s="22"/>
      <c r="B12" s="23"/>
      <c r="C12" s="23"/>
      <c r="D12" s="23"/>
      <c r="E12" s="10"/>
      <c r="F12" s="11"/>
      <c r="G12" s="127" t="s">
        <v>14</v>
      </c>
      <c r="H12" s="128"/>
      <c r="I12" s="127" t="s">
        <v>119</v>
      </c>
      <c r="J12" s="128"/>
      <c r="K12" s="24"/>
    </row>
    <row r="13" spans="1:11">
      <c r="A13" s="25" t="s">
        <v>15</v>
      </c>
      <c r="B13" s="26"/>
      <c r="C13" s="11"/>
      <c r="D13" s="11"/>
      <c r="E13" s="27" t="s">
        <v>12</v>
      </c>
      <c r="F13" s="27" t="s">
        <v>0</v>
      </c>
      <c r="G13" s="27" t="s">
        <v>16</v>
      </c>
      <c r="H13" s="27" t="s">
        <v>17</v>
      </c>
      <c r="I13" s="27" t="s">
        <v>16</v>
      </c>
      <c r="J13" s="27" t="s">
        <v>17</v>
      </c>
      <c r="K13" s="27" t="s">
        <v>18</v>
      </c>
    </row>
    <row r="14" spans="1:11" ht="33.75">
      <c r="A14" s="129" t="s">
        <v>118</v>
      </c>
      <c r="B14" s="130"/>
      <c r="C14" s="131"/>
      <c r="D14" s="83" t="s">
        <v>97</v>
      </c>
      <c r="E14" s="95" t="s">
        <v>19</v>
      </c>
      <c r="F14" s="96">
        <v>2.5000000000000001E-2</v>
      </c>
      <c r="G14" s="97"/>
      <c r="H14" s="97"/>
      <c r="I14" s="67">
        <v>197.04</v>
      </c>
      <c r="J14" s="67"/>
      <c r="K14" s="66">
        <f>F14*I14</f>
        <v>4.9260000000000002</v>
      </c>
    </row>
    <row r="15" spans="1:11">
      <c r="A15" s="132"/>
      <c r="B15" s="133"/>
      <c r="C15" s="134"/>
      <c r="D15" s="28"/>
      <c r="E15" s="29"/>
      <c r="F15" s="30"/>
      <c r="G15" s="31"/>
      <c r="H15" s="31"/>
      <c r="I15" s="32"/>
      <c r="J15" s="32"/>
      <c r="K15" s="33">
        <f>F15*I15</f>
        <v>0</v>
      </c>
    </row>
    <row r="16" spans="1:11">
      <c r="A16" s="132"/>
      <c r="B16" s="133"/>
      <c r="C16" s="134"/>
      <c r="D16" s="28"/>
      <c r="E16" s="29"/>
      <c r="F16" s="30"/>
      <c r="G16" s="31"/>
      <c r="H16" s="31"/>
      <c r="I16" s="32"/>
      <c r="J16" s="32"/>
      <c r="K16" s="33"/>
    </row>
    <row r="17" spans="1:11">
      <c r="A17" s="36"/>
      <c r="B17" s="37"/>
      <c r="C17" s="38"/>
      <c r="D17" s="38"/>
      <c r="E17" s="98"/>
      <c r="F17" s="39"/>
      <c r="G17" s="40"/>
      <c r="H17" s="40"/>
      <c r="I17" s="98"/>
      <c r="J17" s="98"/>
      <c r="K17" s="41"/>
    </row>
    <row r="18" spans="1:11">
      <c r="A18" s="8"/>
      <c r="B18" s="5"/>
      <c r="C18" s="5"/>
      <c r="D18" s="5"/>
      <c r="E18" s="5"/>
      <c r="F18" s="5"/>
      <c r="G18" s="5"/>
      <c r="H18" s="5"/>
      <c r="I18" s="4" t="s">
        <v>20</v>
      </c>
      <c r="J18" s="5"/>
      <c r="K18" s="93">
        <f>SUM(K14:K17)</f>
        <v>4.9260000000000002</v>
      </c>
    </row>
    <row r="19" spans="1:11">
      <c r="A19" s="42"/>
      <c r="B19" s="1"/>
      <c r="C19" s="1"/>
      <c r="D19" s="1"/>
      <c r="E19" s="1"/>
      <c r="F19" s="1"/>
      <c r="G19" s="1"/>
      <c r="H19" s="1"/>
      <c r="I19" s="1"/>
      <c r="J19" s="1"/>
      <c r="K19" s="7"/>
    </row>
    <row r="20" spans="1:11" ht="22.5">
      <c r="A20" s="25" t="s">
        <v>21</v>
      </c>
      <c r="B20" s="26"/>
      <c r="C20" s="10"/>
      <c r="D20" s="10"/>
      <c r="E20" s="43" t="s">
        <v>12</v>
      </c>
      <c r="F20" s="27" t="s">
        <v>0</v>
      </c>
      <c r="G20" s="10"/>
      <c r="H20" s="11"/>
      <c r="I20" s="43"/>
      <c r="J20" s="99" t="s">
        <v>22</v>
      </c>
      <c r="K20" s="27" t="s">
        <v>18</v>
      </c>
    </row>
    <row r="21" spans="1:11" ht="33.75">
      <c r="A21" s="115" t="s">
        <v>23</v>
      </c>
      <c r="B21" s="115"/>
      <c r="C21" s="115"/>
      <c r="D21" s="83" t="s">
        <v>82</v>
      </c>
      <c r="E21" s="44" t="s">
        <v>19</v>
      </c>
      <c r="F21" s="45">
        <v>0.01</v>
      </c>
      <c r="G21" s="44"/>
      <c r="H21" s="44"/>
      <c r="I21" s="45"/>
      <c r="J21" s="46">
        <v>7.08</v>
      </c>
      <c r="K21" s="47">
        <f t="shared" ref="K21:K22" si="0">F21*J21</f>
        <v>7.0800000000000002E-2</v>
      </c>
    </row>
    <row r="22" spans="1:11">
      <c r="A22" s="116"/>
      <c r="B22" s="117"/>
      <c r="C22" s="118"/>
      <c r="D22" s="84"/>
      <c r="E22" s="44"/>
      <c r="F22" s="45"/>
      <c r="G22" s="44"/>
      <c r="H22" s="44"/>
      <c r="I22" s="45"/>
      <c r="J22" s="46"/>
      <c r="K22" s="47">
        <f t="shared" si="0"/>
        <v>0</v>
      </c>
    </row>
    <row r="23" spans="1:11">
      <c r="A23" s="116"/>
      <c r="B23" s="117"/>
      <c r="C23" s="118"/>
      <c r="D23" s="84"/>
      <c r="E23" s="44"/>
      <c r="F23" s="45"/>
      <c r="G23" s="44"/>
      <c r="H23" s="44"/>
      <c r="I23" s="45"/>
      <c r="J23" s="46"/>
      <c r="K23" s="47"/>
    </row>
    <row r="24" spans="1:11">
      <c r="A24" s="116"/>
      <c r="B24" s="117"/>
      <c r="C24" s="118"/>
      <c r="D24" s="85"/>
      <c r="E24" s="44"/>
      <c r="F24" s="45"/>
      <c r="G24" s="44"/>
      <c r="H24" s="44"/>
      <c r="I24" s="45"/>
      <c r="J24" s="47"/>
      <c r="K24" s="47"/>
    </row>
    <row r="25" spans="1:11">
      <c r="A25" s="116"/>
      <c r="B25" s="117"/>
      <c r="C25" s="118"/>
      <c r="D25" s="85"/>
      <c r="E25" s="44"/>
      <c r="F25" s="45"/>
      <c r="G25" s="43"/>
      <c r="H25" s="48"/>
      <c r="I25" s="45"/>
      <c r="J25" s="47"/>
      <c r="K25" s="47"/>
    </row>
    <row r="26" spans="1:11">
      <c r="A26" s="116"/>
      <c r="B26" s="117"/>
      <c r="C26" s="118"/>
      <c r="D26" s="85"/>
      <c r="E26" s="44"/>
      <c r="F26" s="45"/>
      <c r="G26" s="43"/>
      <c r="H26" s="48"/>
      <c r="I26" s="45"/>
      <c r="J26" s="47"/>
      <c r="K26" s="47"/>
    </row>
    <row r="27" spans="1:11">
      <c r="A27" s="18"/>
      <c r="B27" s="19"/>
      <c r="C27" s="19"/>
      <c r="D27" s="86"/>
      <c r="E27" s="1"/>
      <c r="F27" s="1"/>
      <c r="G27" s="5"/>
      <c r="H27" s="5"/>
      <c r="I27" s="4" t="s">
        <v>24</v>
      </c>
      <c r="J27" s="50"/>
      <c r="K27" s="51">
        <f>SUM(K21:K26)</f>
        <v>7.0800000000000002E-2</v>
      </c>
    </row>
    <row r="28" spans="1:11">
      <c r="A28" s="25" t="s">
        <v>25</v>
      </c>
      <c r="B28" s="26"/>
      <c r="C28" s="11"/>
      <c r="D28" s="87"/>
      <c r="E28" s="43" t="s">
        <v>12</v>
      </c>
      <c r="F28" s="27" t="s">
        <v>0</v>
      </c>
      <c r="G28" s="11"/>
      <c r="H28" s="27"/>
      <c r="I28" s="27" t="s">
        <v>27</v>
      </c>
      <c r="J28" s="52" t="s">
        <v>28</v>
      </c>
      <c r="K28" s="52" t="s">
        <v>29</v>
      </c>
    </row>
    <row r="29" spans="1:11" ht="21.6" customHeight="1">
      <c r="A29" s="110"/>
      <c r="B29" s="111"/>
      <c r="C29" s="112"/>
      <c r="D29" s="78"/>
      <c r="E29" s="35"/>
      <c r="F29" s="69"/>
      <c r="G29" s="79"/>
      <c r="H29" s="80"/>
      <c r="I29" s="32"/>
      <c r="J29" s="81"/>
      <c r="K29" s="33">
        <f>F29*I29</f>
        <v>0</v>
      </c>
    </row>
    <row r="30" spans="1:11">
      <c r="A30" s="9"/>
      <c r="B30" s="10"/>
      <c r="C30" s="10"/>
      <c r="D30" s="10"/>
      <c r="E30" s="10"/>
      <c r="F30" s="10"/>
      <c r="G30" s="10"/>
      <c r="H30" s="10"/>
      <c r="I30" s="26" t="s">
        <v>30</v>
      </c>
      <c r="J30" s="53"/>
      <c r="K30" s="51">
        <f>SUM(K29:K29)</f>
        <v>0</v>
      </c>
    </row>
    <row r="31" spans="1:11">
      <c r="A31" s="42"/>
      <c r="B31" s="1"/>
      <c r="C31" s="1"/>
      <c r="D31" s="88"/>
      <c r="E31" s="1"/>
      <c r="F31" s="1"/>
      <c r="G31" s="1"/>
      <c r="H31" s="1"/>
      <c r="I31" s="1"/>
      <c r="J31" s="54"/>
      <c r="K31" s="55"/>
    </row>
    <row r="32" spans="1:11">
      <c r="A32" s="42" t="s">
        <v>31</v>
      </c>
      <c r="B32" s="56"/>
      <c r="C32" s="57">
        <v>1</v>
      </c>
      <c r="D32" s="57"/>
      <c r="E32" s="9" t="s">
        <v>32</v>
      </c>
      <c r="F32" s="10"/>
      <c r="G32" s="10"/>
      <c r="H32" s="10"/>
      <c r="I32" s="10"/>
      <c r="J32" s="58"/>
      <c r="K32" s="59">
        <f>K30+K27+K18</f>
        <v>4.9968000000000004</v>
      </c>
    </row>
    <row r="33" spans="1:11">
      <c r="A33" s="9" t="s">
        <v>33</v>
      </c>
      <c r="B33" s="10"/>
      <c r="C33" s="60"/>
      <c r="D33" s="60"/>
      <c r="E33" s="10"/>
      <c r="F33" s="10"/>
      <c r="G33" s="10"/>
      <c r="H33" s="10"/>
      <c r="I33" s="10"/>
      <c r="J33" s="58"/>
      <c r="K33" s="61">
        <f>(K18+K27)/C32</f>
        <v>4.9968000000000004</v>
      </c>
    </row>
    <row r="34" spans="1:11">
      <c r="A34" s="9"/>
      <c r="B34" s="1"/>
      <c r="C34" s="1"/>
      <c r="D34" s="1"/>
      <c r="E34" s="1"/>
      <c r="F34" s="1"/>
      <c r="G34" s="1"/>
      <c r="H34" s="1"/>
      <c r="I34" s="1"/>
      <c r="J34" s="54"/>
      <c r="K34" s="55"/>
    </row>
    <row r="35" spans="1:11">
      <c r="A35" s="14" t="s">
        <v>34</v>
      </c>
      <c r="B35" s="15"/>
      <c r="C35" s="1"/>
      <c r="D35" s="1"/>
      <c r="E35" s="62"/>
      <c r="F35" s="1"/>
      <c r="G35" s="2"/>
      <c r="H35" s="63" t="s">
        <v>35</v>
      </c>
      <c r="I35" s="63" t="s">
        <v>36</v>
      </c>
      <c r="J35" s="64" t="s">
        <v>28</v>
      </c>
      <c r="K35" s="64" t="s">
        <v>29</v>
      </c>
    </row>
    <row r="36" spans="1:11">
      <c r="A36" s="65"/>
      <c r="B36" s="49"/>
      <c r="C36" s="49"/>
      <c r="D36" s="49"/>
      <c r="E36" s="1"/>
      <c r="F36" s="1"/>
      <c r="G36" s="2"/>
      <c r="H36" s="66"/>
      <c r="I36" s="67"/>
      <c r="J36" s="68"/>
      <c r="K36" s="66"/>
    </row>
    <row r="37" spans="1:11">
      <c r="A37" s="34"/>
      <c r="B37" s="21"/>
      <c r="C37" s="21"/>
      <c r="D37" s="21"/>
      <c r="E37" s="5"/>
      <c r="F37" s="5"/>
      <c r="G37" s="7"/>
      <c r="H37" s="33"/>
      <c r="I37" s="32"/>
      <c r="J37" s="69"/>
      <c r="K37" s="33"/>
    </row>
    <row r="38" spans="1:11">
      <c r="A38" s="9"/>
      <c r="B38" s="10"/>
      <c r="C38" s="10"/>
      <c r="D38" s="10"/>
      <c r="E38" s="10"/>
      <c r="F38" s="10"/>
      <c r="G38" s="10"/>
      <c r="H38" s="10"/>
      <c r="I38" s="26" t="s">
        <v>37</v>
      </c>
      <c r="J38" s="100"/>
      <c r="K38" s="51"/>
    </row>
    <row r="39" spans="1:11">
      <c r="A39" s="9"/>
      <c r="B39" s="10"/>
      <c r="C39" s="10"/>
      <c r="D39" s="10"/>
      <c r="E39" s="10"/>
      <c r="F39" s="10"/>
      <c r="G39" s="10"/>
      <c r="H39" s="10"/>
      <c r="I39" s="10"/>
      <c r="J39" s="54"/>
      <c r="K39" s="55"/>
    </row>
    <row r="40" spans="1:11">
      <c r="A40" s="14" t="s">
        <v>38</v>
      </c>
      <c r="B40" s="15"/>
      <c r="C40" s="70"/>
      <c r="D40" s="71"/>
      <c r="E40" s="72"/>
      <c r="F40" s="4"/>
      <c r="G40" s="4"/>
      <c r="H40" s="4"/>
      <c r="I40" s="71"/>
      <c r="J40" s="73"/>
      <c r="K40" s="74">
        <f>K30+K33+K38</f>
        <v>4.9968000000000004</v>
      </c>
    </row>
    <row r="41" spans="1:11">
      <c r="A41" s="113">
        <v>0.29449999999999998</v>
      </c>
      <c r="B41" s="114"/>
      <c r="C41" s="75" t="s">
        <v>39</v>
      </c>
      <c r="D41" s="75"/>
      <c r="E41" s="72"/>
      <c r="F41" s="4"/>
      <c r="G41" s="4"/>
      <c r="H41" s="4"/>
      <c r="I41" s="4"/>
      <c r="J41" s="76"/>
      <c r="K41" s="76">
        <f>K40*A41</f>
        <v>1.4715576000000001</v>
      </c>
    </row>
    <row r="42" spans="1:11">
      <c r="A42" s="3" t="s">
        <v>40</v>
      </c>
      <c r="B42" s="4"/>
      <c r="C42" s="4"/>
      <c r="D42" s="4"/>
      <c r="E42" s="72"/>
      <c r="F42" s="4"/>
      <c r="G42" s="4"/>
      <c r="H42" s="4"/>
      <c r="I42" s="4"/>
      <c r="J42" s="50"/>
      <c r="K42" s="77">
        <f>K41+K40</f>
        <v>6.4683576000000009</v>
      </c>
    </row>
    <row r="43" spans="1:11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1"/>
    </row>
    <row r="44" spans="1:1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ht="11.25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</sheetData>
  <mergeCells count="26">
    <mergeCell ref="A14:C14"/>
    <mergeCell ref="C9:F9"/>
    <mergeCell ref="G9:J9"/>
    <mergeCell ref="A9:B9"/>
    <mergeCell ref="A1:K1"/>
    <mergeCell ref="A2:K2"/>
    <mergeCell ref="A4:K4"/>
    <mergeCell ref="A5:B5"/>
    <mergeCell ref="C5:E5"/>
    <mergeCell ref="F5:H5"/>
    <mergeCell ref="I5:J5"/>
    <mergeCell ref="A7:K7"/>
    <mergeCell ref="C10:F10"/>
    <mergeCell ref="G10:J10"/>
    <mergeCell ref="G12:H12"/>
    <mergeCell ref="I12:J12"/>
    <mergeCell ref="A16:C16"/>
    <mergeCell ref="A15:C15"/>
    <mergeCell ref="A41:B41"/>
    <mergeCell ref="A21:C21"/>
    <mergeCell ref="A22:C22"/>
    <mergeCell ref="A23:C23"/>
    <mergeCell ref="A24:C24"/>
    <mergeCell ref="A29:C29"/>
    <mergeCell ref="A25:C25"/>
    <mergeCell ref="A26:C26"/>
  </mergeCells>
  <pageMargins left="0.511811024" right="0.511811024" top="0.78740157499999996" bottom="0.78740157499999996" header="0.31496062000000002" footer="0.31496062000000002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</vt:i4>
      </vt:variant>
    </vt:vector>
  </HeadingPairs>
  <TitlesOfParts>
    <vt:vector size="14" baseType="lpstr">
      <vt:lpstr>mob</vt:lpstr>
      <vt:lpstr>desmob</vt:lpstr>
      <vt:lpstr>adm</vt:lpstr>
      <vt:lpstr>placa sinaliz</vt:lpstr>
      <vt:lpstr>cerca</vt:lpstr>
      <vt:lpstr>carg roch</vt:lpstr>
      <vt:lpstr>mt solo</vt:lpstr>
      <vt:lpstr>mt roch</vt:lpstr>
      <vt:lpstr>espalh roch</vt:lpstr>
      <vt:lpstr>bloco ancor</vt:lpstr>
      <vt:lpstr>caixa</vt:lpstr>
      <vt:lpstr>elet.EBP</vt:lpstr>
      <vt:lpstr>elet.EBS</vt:lpstr>
      <vt:lpstr>adm!Area_de_impressao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DÉCIO</dc:creator>
  <cp:keywords>CODEVASF</cp:keywords>
  <cp:lastModifiedBy>Jefferson Ferreira da Silva</cp:lastModifiedBy>
  <cp:lastPrinted>2015-10-23T14:06:41Z</cp:lastPrinted>
  <dcterms:created xsi:type="dcterms:W3CDTF">2007-11-26T11:49:42Z</dcterms:created>
  <dcterms:modified xsi:type="dcterms:W3CDTF">2015-10-23T14:06:51Z</dcterms:modified>
</cp:coreProperties>
</file>