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U:\6ª GRD-UEP\2019\CODEVASF ITINERANTE\35 - FECHAMENTO GALPÕES - 6ªSR Codevasf\"/>
    </mc:Choice>
  </mc:AlternateContent>
  <xr:revisionPtr revIDLastSave="0" documentId="13_ncr:1_{CD163841-5472-41AC-B90E-29FB0355B6C5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Orçamento" sheetId="1" r:id="rId1"/>
    <sheet name="Composições" sheetId="2" r:id="rId2"/>
    <sheet name="B.D.I" sheetId="3" r:id="rId3"/>
    <sheet name="Encargos Sociais" sheetId="4" r:id="rId4"/>
    <sheet name="Cronograma" sheetId="5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0" i="5" l="1"/>
  <c r="W19" i="5"/>
  <c r="W18" i="5"/>
  <c r="W17" i="5"/>
  <c r="W16" i="5"/>
  <c r="W15" i="5"/>
  <c r="W14" i="5"/>
  <c r="W13" i="5"/>
  <c r="W12" i="5"/>
  <c r="W11" i="5"/>
  <c r="W10" i="5"/>
  <c r="W9" i="5"/>
  <c r="W8" i="5"/>
  <c r="W7" i="5"/>
  <c r="W6" i="5"/>
  <c r="W5" i="5"/>
  <c r="U20" i="5"/>
  <c r="U19" i="5"/>
  <c r="U18" i="5"/>
  <c r="U17" i="5"/>
  <c r="U16" i="5"/>
  <c r="U15" i="5"/>
  <c r="U14" i="5"/>
  <c r="U13" i="5"/>
  <c r="U12" i="5"/>
  <c r="U11" i="5"/>
  <c r="U10" i="5"/>
  <c r="U9" i="5"/>
  <c r="U8" i="5"/>
  <c r="U7" i="5"/>
  <c r="U6" i="5"/>
  <c r="U5" i="5"/>
  <c r="S20" i="5"/>
  <c r="S19" i="5"/>
  <c r="S18" i="5"/>
  <c r="S17" i="5"/>
  <c r="S16" i="5"/>
  <c r="S15" i="5"/>
  <c r="S14" i="5"/>
  <c r="S13" i="5"/>
  <c r="S12" i="5"/>
  <c r="S11" i="5"/>
  <c r="S10" i="5"/>
  <c r="S9" i="5"/>
  <c r="S8" i="5"/>
  <c r="S7" i="5"/>
  <c r="S6" i="5"/>
  <c r="S5" i="5"/>
  <c r="Q20" i="5"/>
  <c r="Q19" i="5"/>
  <c r="Q18" i="5"/>
  <c r="Q17" i="5"/>
  <c r="Q16" i="5"/>
  <c r="Q15" i="5"/>
  <c r="Q14" i="5"/>
  <c r="Q13" i="5"/>
  <c r="Q12" i="5"/>
  <c r="Q11" i="5"/>
  <c r="Q10" i="5"/>
  <c r="Q9" i="5"/>
  <c r="Q8" i="5"/>
  <c r="Q7" i="5"/>
  <c r="Q6" i="5"/>
  <c r="Q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5" i="5"/>
  <c r="M7" i="5"/>
  <c r="K5" i="5"/>
  <c r="M6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5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C27" i="5"/>
  <c r="E5" i="5"/>
  <c r="Q22" i="5" l="1"/>
  <c r="Q21" i="5" s="1"/>
  <c r="U22" i="5"/>
  <c r="U21" i="5" s="1"/>
  <c r="S22" i="5"/>
  <c r="S21" i="5" s="1"/>
  <c r="M22" i="5"/>
  <c r="M21" i="5" s="1"/>
  <c r="K22" i="5"/>
  <c r="K21" i="5" s="1"/>
  <c r="G22" i="5"/>
  <c r="G21" i="5" s="1"/>
  <c r="O22" i="5"/>
  <c r="O21" i="5" s="1"/>
  <c r="I22" i="5"/>
  <c r="I21" i="5" s="1"/>
  <c r="E22" i="5"/>
  <c r="E24" i="5" s="1"/>
  <c r="G24" i="5" l="1"/>
  <c r="I24" i="5" s="1"/>
  <c r="K24" i="5" s="1"/>
  <c r="M24" i="5" s="1"/>
  <c r="O24" i="5" s="1"/>
  <c r="Q24" i="5" s="1"/>
  <c r="S24" i="5" s="1"/>
  <c r="U24" i="5" s="1"/>
  <c r="E21" i="5"/>
  <c r="E23" i="5" s="1"/>
  <c r="G23" i="5" s="1"/>
  <c r="I23" i="5" s="1"/>
  <c r="K23" i="5" s="1"/>
  <c r="M23" i="5" s="1"/>
  <c r="O23" i="5" s="1"/>
  <c r="Q23" i="5" s="1"/>
  <c r="S23" i="5" s="1"/>
  <c r="U23" i="5" s="1"/>
  <c r="A6" i="5" l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E24" i="3"/>
  <c r="F24" i="3" s="1"/>
  <c r="E22" i="3"/>
  <c r="F22" i="3" s="1"/>
  <c r="F20" i="3"/>
  <c r="E20" i="3"/>
  <c r="E18" i="3"/>
  <c r="F18" i="3" s="1"/>
  <c r="D13" i="3"/>
  <c r="D27" i="3" s="1"/>
  <c r="F27" i="3" s="1"/>
  <c r="F10" i="3"/>
  <c r="E10" i="3"/>
  <c r="E16" i="3" l="1"/>
  <c r="E15" i="3"/>
  <c r="E14" i="3"/>
  <c r="F13" i="3" s="1"/>
  <c r="F25" i="3" s="1"/>
  <c r="F28" i="3" s="1"/>
  <c r="D25" i="3"/>
  <c r="F41" i="4" l="1"/>
  <c r="F36" i="4"/>
  <c r="F28" i="4"/>
  <c r="F15" i="4"/>
  <c r="F43" i="4" l="1"/>
  <c r="L24" i="3"/>
  <c r="L22" i="3"/>
  <c r="L18" i="3"/>
  <c r="L16" i="3"/>
  <c r="L15" i="3"/>
  <c r="L14" i="3"/>
  <c r="B32" i="3"/>
  <c r="L10" i="3"/>
  <c r="L25" i="3" s="1"/>
  <c r="L26" i="3" s="1"/>
  <c r="E29" i="3" l="1"/>
  <c r="B30" i="3"/>
  <c r="I16" i="3" l="1"/>
  <c r="K16" i="3" s="1"/>
  <c r="I10" i="3"/>
  <c r="K10" i="3" s="1"/>
  <c r="K25" i="3" s="1"/>
  <c r="K27" i="3" s="1"/>
  <c r="I15" i="3"/>
  <c r="K15" i="3" s="1"/>
  <c r="I22" i="3"/>
  <c r="K22" i="3" s="1"/>
  <c r="I24" i="3"/>
  <c r="K24" i="3" s="1"/>
  <c r="I18" i="3"/>
  <c r="K18" i="3" s="1"/>
  <c r="I14" i="3"/>
  <c r="K14" i="3" s="1"/>
  <c r="M16" i="3" l="1"/>
  <c r="M15" i="3"/>
  <c r="M14" i="3" l="1"/>
  <c r="L27" i="3" s="1"/>
  <c r="F29" i="3" l="1"/>
  <c r="I25" i="3"/>
  <c r="I26" i="3" s="1"/>
</calcChain>
</file>

<file path=xl/sharedStrings.xml><?xml version="1.0" encoding="utf-8"?>
<sst xmlns="http://schemas.openxmlformats.org/spreadsheetml/2006/main" count="3169" uniqueCount="768">
  <si>
    <t>B.D.I.</t>
  </si>
  <si>
    <t>Encargos Sociais</t>
  </si>
  <si>
    <t>Planilha Orçamentária Sintética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</si>
  <si>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</si>
  <si>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</si>
  <si>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</si>
  <si>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</si>
  <si>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</si>
  <si>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</si>
  <si>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</si>
  <si>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</si>
  <si>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</si>
  <si>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</si>
  <si>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 xml:space="preserve"> 1.1 </t>
  </si>
  <si>
    <t>Próprio</t>
  </si>
  <si>
    <t xml:space="preserve"> 1.2 </t>
  </si>
  <si>
    <t xml:space="preserve"> 1.3 </t>
  </si>
  <si>
    <t xml:space="preserve"> 74209/001 </t>
  </si>
  <si>
    <t>SINAPI</t>
  </si>
  <si>
    <t>PLACA DE OBRA EM CHAPA DE ACO GALVANIZADO</t>
  </si>
  <si>
    <t>m²</t>
  </si>
  <si>
    <t xml:space="preserve"> 1.4 </t>
  </si>
  <si>
    <t xml:space="preserve"> 1.5 </t>
  </si>
  <si>
    <t xml:space="preserve"> 2 </t>
  </si>
  <si>
    <t xml:space="preserve"> 2.1 </t>
  </si>
  <si>
    <t>m³</t>
  </si>
  <si>
    <t xml:space="preserve"> 2.2 </t>
  </si>
  <si>
    <t>Tipo</t>
  </si>
  <si>
    <t>Composição</t>
  </si>
  <si>
    <t>SERP - SERVIÇOS PRELIMINARES</t>
  </si>
  <si>
    <t>Composição Auxiliar</t>
  </si>
  <si>
    <t>CHOR - CUSTOS HORÁRIOS DE MÁQUINAS E EQUIPAMENTOS</t>
  </si>
  <si>
    <t>CHI</t>
  </si>
  <si>
    <t>CHP</t>
  </si>
  <si>
    <t>Insumo</t>
  </si>
  <si>
    <t>ORSE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</si>
  <si>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</si>
  <si>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</si>
  <si>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</si>
  <si>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</si>
  <si>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</si>
  <si>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</si>
  <si>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</si>
  <si>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>CANT - CANTEIRO DE OBRAS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</si>
  <si>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</si>
  <si>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</si>
  <si>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</si>
  <si>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 xml:space="preserve"> 88262 </t>
  </si>
  <si>
    <t>CARPINTEIRO DE FORMAS COM ENCARGOS COMPLEMENTARES</t>
  </si>
  <si>
    <t>SEDI - SERVIÇOS DIVERSOS</t>
  </si>
  <si>
    <t>H</t>
  </si>
  <si>
    <t xml:space="preserve"> 88316 </t>
  </si>
  <si>
    <t>SERVENTE COM ENCARGOS COMPLEMENTARES</t>
  </si>
  <si>
    <t xml:space="preserve"> 00004813 </t>
  </si>
  <si>
    <t>Material</t>
  </si>
  <si>
    <t xml:space="preserve"> 00004491 </t>
  </si>
  <si>
    <t>PONTALETE DE MADEIRA NAO APARELHADA *7,5 X 7,5* CM (3 X 3 ") PINUS, MISTA OU EQUIVALENTE DA REGIAO</t>
  </si>
  <si>
    <t>M</t>
  </si>
  <si>
    <t xml:space="preserve"> 00005075 </t>
  </si>
  <si>
    <t>PREGO DE ACO POLIDO COM CABECA 18 X 30 (2 3/4 X 10)</t>
  </si>
  <si>
    <t>KG</t>
  </si>
  <si>
    <t xml:space="preserve"> 00004417 </t>
  </si>
  <si>
    <t>SARRAFO DE MADEIRA NAO APARELHADA *2,5 X 7* CM, MACARANDUBA, ANGELIM OU EQUIVALENTE DA REGIAO</t>
  </si>
  <si>
    <t>ASTU - ASSENTAMENTO DE TUBOS E PECAS</t>
  </si>
  <si>
    <t>L</t>
  </si>
  <si>
    <t>MOVT - MOVIMENTO DE TERRA</t>
  </si>
  <si>
    <t>COMPANHIA DE DESENVOLVIMENTO DOS VALES DO SÃO FRANCISCO E DO PARNAÍBA</t>
  </si>
  <si>
    <t>6ª SUPERINTENDÊNCIA REGIONAL</t>
  </si>
  <si>
    <t>DETALHAMENTO DO BDI - SEM DESONERAÇÃO</t>
  </si>
  <si>
    <t>ITEM</t>
  </si>
  <si>
    <t>DESCRIÇÕES DOS ITENS</t>
  </si>
  <si>
    <t>%</t>
  </si>
  <si>
    <t>Valor</t>
  </si>
  <si>
    <t>BDI</t>
  </si>
  <si>
    <t xml:space="preserve"> </t>
  </si>
  <si>
    <t>(R$)</t>
  </si>
  <si>
    <t>ADMINISTRAÇÃO CENTRAL ( AC )</t>
  </si>
  <si>
    <t>TRIBUTOS ( I )</t>
  </si>
  <si>
    <t>2.1</t>
  </si>
  <si>
    <t>ISS</t>
  </si>
  <si>
    <t>2.2</t>
  </si>
  <si>
    <t>PIS</t>
  </si>
  <si>
    <t>2.3</t>
  </si>
  <si>
    <t>Cofins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</si>
  <si>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</si>
  <si>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</si>
  <si>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</si>
  <si>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</si>
  <si>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</si>
  <si>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</si>
  <si>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</si>
  <si>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PV = </t>
  </si>
  <si>
    <t xml:space="preserve">                    (1-I)</t>
  </si>
  <si>
    <t>LUCRO (L) =</t>
  </si>
  <si>
    <t>DETALHAMENTO DOS ENCARGOS SOCIAIS</t>
  </si>
  <si>
    <t>DISCRIMINAÇÃO</t>
  </si>
  <si>
    <t>SEM DESONERAÇÃO</t>
  </si>
  <si>
    <t>HORISTA</t>
  </si>
  <si>
    <t>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</si>
  <si>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</si>
  <si>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</si>
  <si>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</si>
  <si>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</si>
  <si>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</si>
  <si>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</si>
  <si>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</si>
  <si>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</si>
  <si>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</si>
  <si>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</si>
  <si>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</si>
  <si>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</si>
  <si>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 xml:space="preserve">Salário Educação </t>
  </si>
  <si>
    <t>A7</t>
  </si>
  <si>
    <t>Seguro Contra Acidente de Trabalho</t>
  </si>
  <si>
    <t>A8</t>
  </si>
  <si>
    <t>FGTS</t>
  </si>
  <si>
    <t>A9</t>
  </si>
  <si>
    <t>Seconci</t>
  </si>
  <si>
    <t>0,00%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</si>
  <si>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</si>
  <si>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</si>
  <si>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</si>
  <si>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</si>
  <si>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</si>
  <si>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</si>
  <si>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</si>
  <si>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</si>
  <si>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</si>
  <si>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</si>
  <si>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</si>
  <si>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</si>
  <si>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</si>
  <si>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</si>
  <si>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</si>
  <si>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</si>
  <si>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</si>
  <si>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</si>
  <si>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</si>
  <si>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</si>
  <si>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</si>
  <si>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</si>
  <si>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</si>
  <si>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</si>
  <si>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</si>
  <si>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</si>
  <si>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</si>
  <si>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</si>
  <si>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</si>
  <si>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</si>
  <si>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</si>
  <si>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</si>
  <si>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</si>
  <si>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</si>
  <si>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</si>
  <si>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</si>
  <si>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</si>
  <si>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</si>
  <si>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</si>
  <si>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</si>
  <si>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</si>
  <si>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</si>
  <si>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</si>
  <si>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</si>
  <si>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</si>
  <si>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Companhia de Desenvolvimento dos Vales do S. Francisco e Parnaiba- MDR</t>
  </si>
  <si>
    <t>COMPOSIÇÕES DOS SERVIÇOS</t>
  </si>
  <si>
    <t>Cronograma Físico e Financeiro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</si>
  <si>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</si>
  <si>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</si>
  <si>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</si>
  <si>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</si>
  <si>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</si>
  <si>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</si>
  <si>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</si>
  <si>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</si>
  <si>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</si>
  <si>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</si>
  <si>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Porcentagem</t>
  </si>
  <si>
    <t>Custo</t>
  </si>
  <si>
    <t>Porcentagem Acumulado</t>
  </si>
  <si>
    <t>Custo Acumulado</t>
  </si>
  <si>
    <t>Referência</t>
  </si>
  <si>
    <t xml:space="preserve">SINAPI - 09/2019 - Bahia
SBC - 10/2019 - Bahia
ORSE - 09/2019 - Sergipe
SEDOP - 04/2019 - Pará
</t>
  </si>
  <si>
    <t>Não Desonerado: 
Horista: 116,85%
Mensalista: 72,82%</t>
  </si>
  <si>
    <t>Peso (%)</t>
  </si>
  <si>
    <t>SERVIÇOS PRELIMINARES</t>
  </si>
  <si>
    <t xml:space="preserve"> 180 - Referência ORSE 4654 </t>
  </si>
  <si>
    <t>Canteiro de Obras</t>
  </si>
  <si>
    <t>mês</t>
  </si>
  <si>
    <t xml:space="preserve"> 168 - Próprio </t>
  </si>
  <si>
    <t>Administração Local (Galpões)</t>
  </si>
  <si>
    <t>global</t>
  </si>
  <si>
    <t xml:space="preserve"> 7344 </t>
  </si>
  <si>
    <t>Projeto Hidraúlico - Água fria com área até 500m²</t>
  </si>
  <si>
    <t xml:space="preserve"> 7355 </t>
  </si>
  <si>
    <t>Projeto de Cabeamento Estruturado com área até  500m²</t>
  </si>
  <si>
    <t xml:space="preserve"> 1.6 </t>
  </si>
  <si>
    <t xml:space="preserve"> 7027 </t>
  </si>
  <si>
    <t>Projeto arquitetônico executivo de obras novas de galpões, oficinas, telheiros, garagens, armazéns, silos, trapiches, depósitos, pavilhão de exposições, píer, atracadouros (sem repetições)</t>
  </si>
  <si>
    <t xml:space="preserve"> 1.7 </t>
  </si>
  <si>
    <t xml:space="preserve"> 7363 </t>
  </si>
  <si>
    <t>Projeto de Climatização com área até 500m² (Simples)</t>
  </si>
  <si>
    <t xml:space="preserve"> 1.8 </t>
  </si>
  <si>
    <t xml:space="preserve"> 7316 </t>
  </si>
  <si>
    <t>Projeto elétrico de edificações comuns incluindo áreas urbanizadas até 500m²</t>
  </si>
  <si>
    <t xml:space="preserve"> 1.9 </t>
  </si>
  <si>
    <t xml:space="preserve"> 7351 </t>
  </si>
  <si>
    <t>Projeto de Combate a incêndio com área até 750m² ( com extintor )</t>
  </si>
  <si>
    <t>INFRAESTRUTURA</t>
  </si>
  <si>
    <t xml:space="preserve"> 73859/002 </t>
  </si>
  <si>
    <t>CAPINA E LIMPEZA MANUAL DE TERRENO</t>
  </si>
  <si>
    <t xml:space="preserve"> 171 - PRÓPRIA - REFERÊNCIA ORSE CÓD.4176 </t>
  </si>
  <si>
    <t>Locação de construção de edificação entre 200 e 1000 m2, inclusive execução de gabarito de madeira</t>
  </si>
  <si>
    <t xml:space="preserve"> 2.3 </t>
  </si>
  <si>
    <t xml:space="preserve"> 93358 </t>
  </si>
  <si>
    <t>ESCAVAÇÃO MANUAL DE VALA COM PROFUNDIDADE MENOR OU IGUAL A 1,30 M. AF_03/2016</t>
  </si>
  <si>
    <t xml:space="preserve"> 2.4 </t>
  </si>
  <si>
    <t xml:space="preserve"> 96619 </t>
  </si>
  <si>
    <t>LASTRO DE CONCRETO MAGRO, APLICADO EM BLOCOS DE COROAMENTO OU SAPATAS, ESPESSURA DE 5 CM. AF_08/2017</t>
  </si>
  <si>
    <t xml:space="preserve"> 2.5 </t>
  </si>
  <si>
    <t xml:space="preserve"> 95467 </t>
  </si>
  <si>
    <t>EMBASAMENTO C/PEDRA ARGAMASSADA UTILIZANDO ARG.CIM/AREIA 1:4</t>
  </si>
  <si>
    <t xml:space="preserve"> 2.6 </t>
  </si>
  <si>
    <t xml:space="preserve"> 93205 </t>
  </si>
  <si>
    <t>CINTA DE AMARRAÇÃO DE ALVENARIA MOLDADA IN LOCO COM UTILIZAÇÃO DE BLOCOS CANALETA. AF_03/2016</t>
  </si>
  <si>
    <t xml:space="preserve"> 2.7 </t>
  </si>
  <si>
    <t xml:space="preserve"> 170 - PRÓPRIA - REFERÊNCIA ORSE CÓD.77 </t>
  </si>
  <si>
    <t>Aterro de caixão de ediificação, com fornec. de areia, adensada com água</t>
  </si>
  <si>
    <t xml:space="preserve"> 2.8 </t>
  </si>
  <si>
    <t xml:space="preserve"> 172 - PRÓPRIA - REFERÊNCIA ORSE CÓD.11472 </t>
  </si>
  <si>
    <t>Regularização manual e compactão com placa vibratótia</t>
  </si>
  <si>
    <t xml:space="preserve"> 3 </t>
  </si>
  <si>
    <t>PAREDES E PAINÉIS / DIVISÓRIAS</t>
  </si>
  <si>
    <t xml:space="preserve"> 3.1 </t>
  </si>
  <si>
    <t xml:space="preserve"> 89978 </t>
  </si>
  <si>
    <t>(COMPOSIÇÃO REPRESENTATIVA) DO SERVIÇO DE ALVENARIA DE VEDAÇÃO DE BLOCOS VAZADOS DE CONCRETO DE 14X19X39CM (ESPESSURA 14CM), PARA EDIFICAÇÃO HABITACIONAL UNIFAMILIAR (CASA) E EDIFICAÇÃO PÚBLICA PADRÃO. AF_12/2014</t>
  </si>
  <si>
    <t xml:space="preserve"> 3.2 </t>
  </si>
  <si>
    <t xml:space="preserve"> 89168 </t>
  </si>
  <si>
    <t>(COMPOSIÇÃO REPRESENTATIVA) DO SERVIÇO DE ALVENARIA DE VEDAÇÃO DE BLOCOS VAZADOS DE CERÂMICA DE 9X19X19CM (ESPESSURA 9CM), PARA EDIFICAÇÃO HABITACIONAL UNIFAMILIAR (CASA) E EDIFICAÇÃO PÚBLICA PADRÃO. AF_11/2014</t>
  </si>
  <si>
    <t xml:space="preserve"> 3.3 </t>
  </si>
  <si>
    <t xml:space="preserve"> 93182 </t>
  </si>
  <si>
    <t>VERGA PRÉ-MOLDADA PARA JANELAS COM ATÉ 1,5 M DE VÃO. AF_03/2016</t>
  </si>
  <si>
    <t xml:space="preserve"> 3.4 </t>
  </si>
  <si>
    <t xml:space="preserve"> 93183 </t>
  </si>
  <si>
    <t>VERGA PRÉ-MOLDADA PARA JANELAS COM MAIS DE 1,5 M DE VÃO. AF_03/2016</t>
  </si>
  <si>
    <t xml:space="preserve"> 3.5 </t>
  </si>
  <si>
    <t xml:space="preserve"> 93194 </t>
  </si>
  <si>
    <t>CONTRAVERGA PRÉ-MOLDADA PARA VÃOS DE ATÉ 1,5 M DE COMPRIMENTO. AF_03/2016</t>
  </si>
  <si>
    <t xml:space="preserve"> 3.6 </t>
  </si>
  <si>
    <t xml:space="preserve"> 93202 </t>
  </si>
  <si>
    <t>FIXAÇÃO (ENCUNHAMENTO) DE ALVENARIA DE VEDAÇÃO COM TIJOLO MACIÇO. AF_03/2016</t>
  </si>
  <si>
    <t xml:space="preserve"> 3.7 </t>
  </si>
  <si>
    <t xml:space="preserve"> 090093 </t>
  </si>
  <si>
    <t>SBC</t>
  </si>
  <si>
    <t>DIVISORIA 36mm PAINEL-VIDRO-PAINEL MADEIRA COLMEIA</t>
  </si>
  <si>
    <t xml:space="preserve"> 3.8 </t>
  </si>
  <si>
    <t xml:space="preserve"> 95969 </t>
  </si>
  <si>
    <t>(COMPOSIÇÃO REPRESENTATIVA) EXECUÇÃO DE ESCADA EM CONCRETO ARMADO, MOLDADA IN LOCO, FCK = 25 MPA. AF_02/2017</t>
  </si>
  <si>
    <t xml:space="preserve"> 3.10 </t>
  </si>
  <si>
    <t xml:space="preserve"> 4982 </t>
  </si>
  <si>
    <t>Aluguel de andaime metálico tubular de encaixe tipo Torre, c/largura de até 2m,altura 1,00m - aluguel por metro mês</t>
  </si>
  <si>
    <t>m/Mês</t>
  </si>
  <si>
    <t xml:space="preserve"> 4 </t>
  </si>
  <si>
    <t>PORTAS E ESQUADRIAS</t>
  </si>
  <si>
    <t xml:space="preserve"> 4.1 </t>
  </si>
  <si>
    <t xml:space="preserve"> 91332 </t>
  </si>
  <si>
    <t>KIT DE PORTA DE MADEIRA FRISADA, SEMI-OCA (LEVE OU MÉDIA), PADRÃO MÉDIO, 80X210CM, ESPESSURA DE 3,5CM, ITENS INCLUSOS: DOBRADIÇAS, MONTAGEM E INSTALAÇÃO DO BATENTE, SEM FECHADURA - FORNECIMENTO E INSTALAÇÃO. AF_08/2015</t>
  </si>
  <si>
    <t>UN</t>
  </si>
  <si>
    <t xml:space="preserve"> 4.2 </t>
  </si>
  <si>
    <t xml:space="preserve"> 91330 </t>
  </si>
  <si>
    <t>KIT DE PORTA DE MADEIRA FRISADA, SEMI-OCA (LEVE OU MÉDIA), PADRÃO MÉDIO, 70X210CM, ESPESSURA DE 3CM, ITENS INCLUSOS: DOBRADIÇAS, MONTAGEM E INSTALAÇÃO DO BATENTE, SEM FECHADURA - FORNECIMENTO E INSTALAÇÃO. AF_08/2015</t>
  </si>
  <si>
    <t xml:space="preserve"> 4.3 </t>
  </si>
  <si>
    <t xml:space="preserve"> 84885 </t>
  </si>
  <si>
    <t>JOGO DE FERRAGENS CROMADAS PARA PORTA DE VIDRO TEMPERADO, UMA FOLHA COMPOSTO DE DOBRADICAS SUPERIOR E INFERIOR, TRINCO, FECHADURA, CONTRA FECHADURA COM CAPUCHINHO SEM MOLA E PUXADOR</t>
  </si>
  <si>
    <t xml:space="preserve"> 4.5 </t>
  </si>
  <si>
    <t xml:space="preserve"> 1884 </t>
  </si>
  <si>
    <t>Vidro temperado  8 mm, liso, transparente, com ferragens</t>
  </si>
  <si>
    <t xml:space="preserve"> 72120 </t>
  </si>
  <si>
    <t>VIDRO TEMPERADO INCOLOR, ESPESSURA 10MM, FORNECIMENTO E INSTALACAO, INCLUSIVE MASSA PARA VEDACAO</t>
  </si>
  <si>
    <t xml:space="preserve"> 4.6 </t>
  </si>
  <si>
    <t xml:space="preserve"> 84089 </t>
  </si>
  <si>
    <t>PEITORIL EM MARMORE BRANCO, LARGURA DE 25CM, ASSENTADO COM ARGAMASSA TRACO 1:3 (CIMENTO E AREIA MEDIA), PREPARO MANUAL DA ARGAMASSA</t>
  </si>
  <si>
    <t xml:space="preserve"> 5 </t>
  </si>
  <si>
    <t>COBERTURAS</t>
  </si>
  <si>
    <t xml:space="preserve"> 5.1 </t>
  </si>
  <si>
    <t xml:space="preserve"> 94213 </t>
  </si>
  <si>
    <t>TELHAMENTO COM TELHA DE AÇO/ALUMÍNIO E = 0,5 MM, COM ATÉ 2 ÁGUAS, INCLUSO IÇAMENTO. AF_07/2019</t>
  </si>
  <si>
    <t xml:space="preserve"> 5.2 </t>
  </si>
  <si>
    <t xml:space="preserve"> 94228 </t>
  </si>
  <si>
    <t>CALHA EM CHAPA DE AÇO GALVANIZADO NÚMERO 24, DESENVOLVIMENTO DE 50 CM, INCLUSO TRANSPORTE VERTICAL. AF_07/2019</t>
  </si>
  <si>
    <t xml:space="preserve"> 6 </t>
  </si>
  <si>
    <t>REVESTIMENTOS EM PAREDES</t>
  </si>
  <si>
    <t xml:space="preserve"> 6.1 </t>
  </si>
  <si>
    <t xml:space="preserve"> 87879 </t>
  </si>
  <si>
    <t>CHAPISCO APLICADO EM ALVENARIAS E ESTRUTURAS DE CONCRETO INTERNAS, COM COLHER DE PEDREIRO.  ARGAMASSA TRAÇO 1:3 COM PREPARO EM BETONEIRA 400L. AF_06/2014</t>
  </si>
  <si>
    <t xml:space="preserve"> 6.2 </t>
  </si>
  <si>
    <t xml:space="preserve"> 87794 </t>
  </si>
  <si>
    <t>EMBOÇO OU MASSA ÚNICA EM ARGAMASSA TRAÇO 1:2:8, PREPARO MANUAL, APLICADA MANUALMENTE EM PANOS CEGOS DE FACHADA (SEM PRESENÇA DE VÃOS), ESPESSURA DE 25 MM. AF_06/2014</t>
  </si>
  <si>
    <t xml:space="preserve"> 6.3 </t>
  </si>
  <si>
    <t xml:space="preserve"> 87529 </t>
  </si>
  <si>
    <t>MASSA ÚNICA, PARA RECEBIMENTO DE PINTURA, EM ARGAMASSA TRAÇO 1:2:8, PREPARO MECÂNICO COM BETONEIRA 400L, APLICADA MANUALMENTE EM FACES INTERNAS DE PAREDES, ESPESSURA DE 20MM, COM EXECUÇÃO DE TALISCAS. AF_06/2014</t>
  </si>
  <si>
    <t xml:space="preserve"> 6.4 </t>
  </si>
  <si>
    <t xml:space="preserve"> 89170 </t>
  </si>
  <si>
    <t>(COMPOSIÇÃO REPRESENTATIVA) DO SERVIÇO DE REVESTIMENTO CERÂMICO PARA PAREDES INTERNAS, MEIA PAREDE, OU PAREDE INTEIRA, PLACAS GRÊS OU SEMI-GRÊS DE 20X20 CM, PARA EDIFICAÇÕES HABITACIONAIS UNIFAMILIAR (CASAS) E EDIFICAÇÕES PÚBLICAS PADRÃO. AF_11/2014</t>
  </si>
  <si>
    <t xml:space="preserve"> 6.5 </t>
  </si>
  <si>
    <t xml:space="preserve"> 98685 </t>
  </si>
  <si>
    <t>RODAPÉ EM GRANITO, ALTURA 10 CM. AF_06/2018</t>
  </si>
  <si>
    <t xml:space="preserve"> 7 </t>
  </si>
  <si>
    <t>PISOS</t>
  </si>
  <si>
    <t xml:space="preserve"> 7.1 </t>
  </si>
  <si>
    <t xml:space="preserve"> 87298 </t>
  </si>
  <si>
    <t>ARGAMASSA TRAÇO 1:3 (CIMENTO E AREIA MÉDIA) PARA CONTRAPISO, PREPARO MECÂNICO COM BETONEIRA 400 L. AF_06/2014</t>
  </si>
  <si>
    <t xml:space="preserve"> 7.2 </t>
  </si>
  <si>
    <t xml:space="preserve"> 72137 </t>
  </si>
  <si>
    <t>PISO INDUSTRIAL ALTA RESISTENCIA, ESPESSURA 12MM, INCLUSO JUNTAS DE DILATACAO PLASTICAS E POLIMENTO MECANIZADO</t>
  </si>
  <si>
    <t xml:space="preserve"> 7.3 </t>
  </si>
  <si>
    <t xml:space="preserve"> 94990 </t>
  </si>
  <si>
    <t>EXECUÇÃO DE PASSEIO (CALÇADA) OU PISO DE CONCRETO COM CONCRETO MOLDADO IN LOCO, FEITO EM OBRA, ACABAMENTO CONVENCIONAL, NÃO ARMADO. AF_07/2016</t>
  </si>
  <si>
    <t xml:space="preserve"> 8 </t>
  </si>
  <si>
    <t>PINTURAS</t>
  </si>
  <si>
    <t xml:space="preserve"> 8.1 </t>
  </si>
  <si>
    <t xml:space="preserve"> 96132 </t>
  </si>
  <si>
    <t>APLICAÇÃO MANUAL DE MASSA ACRÍLICA EM PANOS DE FACHADA SEM PRESENÇA DE VÃOS, DE EDIFÍCIOS DE MÚLTIPLOS PAVIMENTOS, DUAS DEMÃOS. AF_05/2017</t>
  </si>
  <si>
    <t xml:space="preserve"> 8.2 </t>
  </si>
  <si>
    <t xml:space="preserve"> 88497 </t>
  </si>
  <si>
    <t>APLICAÇÃO E LIXAMENTO DE MASSA LÁTEX EM PAREDES, DUAS DEMÃOS. AF_06/2014</t>
  </si>
  <si>
    <t xml:space="preserve"> 8.3 </t>
  </si>
  <si>
    <t xml:space="preserve"> 88483 </t>
  </si>
  <si>
    <t>APLICAÇÃO DE FUNDO SELADOR LÁTEX PVA EM PAREDES, UMA DEMÃO. AF_06/2014</t>
  </si>
  <si>
    <t xml:space="preserve"> 8.4 </t>
  </si>
  <si>
    <t xml:space="preserve"> 88413 </t>
  </si>
  <si>
    <t>APLICAÇÃO MANUAL DE FUNDO SELADOR ACRÍLICO EM SUPERFÍCIES EXTERNAS DE SACADA DE EDIFÍCIOS DE MÚLTIPLOS PAVIMENTOS. AF_06/2014</t>
  </si>
  <si>
    <t xml:space="preserve"> 8.5 </t>
  </si>
  <si>
    <t xml:space="preserve"> 88487 </t>
  </si>
  <si>
    <t>APLICAÇÃO MANUAL DE PINTURA COM TINTA LÁTEX PVA EM PAREDES, DUAS DEMÃOS. AF_06/2014</t>
  </si>
  <si>
    <t xml:space="preserve"> 8.6 </t>
  </si>
  <si>
    <t xml:space="preserve"> 88489 </t>
  </si>
  <si>
    <t>APLICAÇÃO MANUAL DE PINTURA COM TINTA LÁTEX ACRÍLICA EM PAREDES, DUAS DEMÃOS. AF_06/2014</t>
  </si>
  <si>
    <t xml:space="preserve"> 9 </t>
  </si>
  <si>
    <t>INSTALAÇÕES ELÉTRICAS E LÓGICA</t>
  </si>
  <si>
    <t xml:space="preserve"> 9.1 </t>
  </si>
  <si>
    <t xml:space="preserve"> 93139 </t>
  </si>
  <si>
    <t>PONTO DE ILUMINAÇÃO RESIDENCIAL INCLUINDO INTERRUPTOR PARALELO (2 MÓDULOS), CAIXA ELÉTRICA, ELETRODUTO, CABO, RASGO, QUEBRA E CHUMBAMENTO (EXCLUINDO LUMINÁRIA E LÂMPADA). AF_01/2016</t>
  </si>
  <si>
    <t xml:space="preserve"> 9.2 </t>
  </si>
  <si>
    <t xml:space="preserve"> 93141 </t>
  </si>
  <si>
    <t>PONTO DE TOMADA RESIDENCIAL INCLUINDO TOMADA 10A/250V, CAIXA ELÉTRICA, ELETRODUTO, CABO, RASGO, QUEBRA E CHUMBAMENTO. AF_01/2016</t>
  </si>
  <si>
    <t xml:space="preserve"> 9.3 </t>
  </si>
  <si>
    <t xml:space="preserve"> 74131/006 </t>
  </si>
  <si>
    <t>QUADRO DE DISTRIBUICAO DE ENERGIA DE EMBUTIR, EM CHAPA METALICA, PARA 32 DISJUNTORES TERMOMAGNETICOS MONOPOLARES, COM BARRAMENTO TRIFASICO E NEUTRO, FORNECIMENTO E INSTALACAO</t>
  </si>
  <si>
    <t xml:space="preserve"> 9.4 </t>
  </si>
  <si>
    <t xml:space="preserve"> 73953/008 </t>
  </si>
  <si>
    <t>LUMINÁRIAS TIPO CALHA, DE SOBREPOR, COM REATORES DE PARTIDA RÁPIDA E LÂMPADAS FLUORESCENTES 2X2X36W, COMPLETAS, FORNECIMENTO E INSTALAÇÃO</t>
  </si>
  <si>
    <t xml:space="preserve"> 9.5 </t>
  </si>
  <si>
    <t xml:space="preserve"> 74130/001 </t>
  </si>
  <si>
    <t>DISJUNTOR TERMOMAGNETICO MONOPOLAR PADRAO NEMA (AMERICANO) 10 A 30A 240V, FORNECIMENTO E INSTALACAO</t>
  </si>
  <si>
    <t xml:space="preserve"> 9.6 </t>
  </si>
  <si>
    <t xml:space="preserve"> 173 - PRÓPRIA - REFERÊNCIA ORSE CÓD.7139 </t>
  </si>
  <si>
    <t>Ponto para cabeamento estruturado embutido, com eletroduto pvc rígido Ø 3/4" c/cabo UTP 4 pares cat. 6</t>
  </si>
  <si>
    <t>pt</t>
  </si>
  <si>
    <t xml:space="preserve"> 9.7 </t>
  </si>
  <si>
    <t xml:space="preserve"> 96986 </t>
  </si>
  <si>
    <t>HASTE DE ATERRAMENTO 3/4  PARA SPDA - FORNECIMENTO E INSTALAÇÃO. AF_12/2017</t>
  </si>
  <si>
    <t xml:space="preserve"> 9.8 </t>
  </si>
  <si>
    <t xml:space="preserve"> 98111 </t>
  </si>
  <si>
    <t>CAIXA DE INSPEÇÃO PARA ATERRAMENTO, CIRCULAR, EM POLIETILENO, DIÂMETRO INTERNO = 0,3 M. AF_05/2018</t>
  </si>
  <si>
    <t xml:space="preserve"> 9.9 </t>
  </si>
  <si>
    <t xml:space="preserve"> 2996 </t>
  </si>
  <si>
    <t>Mão-de-obra para implantação de aterramento</t>
  </si>
  <si>
    <t>un</t>
  </si>
  <si>
    <t xml:space="preserve"> 00000857 </t>
  </si>
  <si>
    <t>CABO DE COBRE NU 16 MM2 MEIO-DURO</t>
  </si>
  <si>
    <t xml:space="preserve"> 10 </t>
  </si>
  <si>
    <t>CLIMATIZAÇÃO</t>
  </si>
  <si>
    <t xml:space="preserve"> 10.1 </t>
  </si>
  <si>
    <t xml:space="preserve"> 174 - PRÓPRIA - REFERÊNCIA ORSE CÓD.3397 </t>
  </si>
  <si>
    <t>Ponto de tomada 3p para ar condicionado até 3000 va, com eletroduto de pvc flexível sanfonado embutido Ø 3/4", incluindo conjunto astop/30a-220v, inclusive aterramento</t>
  </si>
  <si>
    <t xml:space="preserve"> 10.2 </t>
  </si>
  <si>
    <t xml:space="preserve"> 00042422 </t>
  </si>
  <si>
    <t>AR CONDICIONADO SPLIT INVERTER, HI-WALL (PAREDE), 18000 BTU/H, CICLO FRIO, 60HZ, CLASSIFICACAO A (SELO PROCEL), GAS HFC, CONTROLE S/FIO</t>
  </si>
  <si>
    <t xml:space="preserve"> 10.3 </t>
  </si>
  <si>
    <t xml:space="preserve"> 00039664 </t>
  </si>
  <si>
    <t>TUBO DE COBRE FLEXIVEL, D = 3/8 ", E = 0,79 MM, PARA AR-CONDICIONADO/ INSTALACOES GAS RESIDENCIAIS E COMERCIAIS</t>
  </si>
  <si>
    <t xml:space="preserve"> 10.4 </t>
  </si>
  <si>
    <t xml:space="preserve"> E00726 </t>
  </si>
  <si>
    <t>SEDOP</t>
  </si>
  <si>
    <t>Cabo "PP" 4x2,5mm</t>
  </si>
  <si>
    <t xml:space="preserve"> 10.5 </t>
  </si>
  <si>
    <t xml:space="preserve"> 175 - PRÓPRIA - REFERÊNCIA ORSE CÓD.9886 </t>
  </si>
  <si>
    <t>Manejo de ar condicionado tipo Split (ref:obra Sergipetec)</t>
  </si>
  <si>
    <t xml:space="preserve"> 10.6 </t>
  </si>
  <si>
    <t xml:space="preserve"> 00039660 </t>
  </si>
  <si>
    <t>TUBO DE COBRE FLEXIVEL, D = 1/2 ", E = 0,79 MM, PARA AR-CONDICIONADO/ INSTALACOES GAS RESIDENCIAIS E COMERCIAIS</t>
  </si>
  <si>
    <t xml:space="preserve"> 10.7 </t>
  </si>
  <si>
    <t xml:space="preserve"> 00039712 </t>
  </si>
  <si>
    <t>TUBO DE ESPUMA DE POLIETILENO EXPANDIDO FLEXIVEL PARA ISOLAMENTO TERMICO DE TUBULACAO DE AR CONDICIONADO, AGUA QUENTE,  DN 1/2", E= 10 MM</t>
  </si>
  <si>
    <t xml:space="preserve"> 10.8 </t>
  </si>
  <si>
    <t xml:space="preserve"> 00039713 </t>
  </si>
  <si>
    <t>TUBO DE ESPUMA DE POLIETILENO EXPANDIDO FLEXIVEL PARA ISOLAMENTO TERMICO DE TUBULACAO DE AR CONDICIONADO, AGUA QUENTE,  DN 1/4", E= 10 MM</t>
  </si>
  <si>
    <t xml:space="preserve"> 11 </t>
  </si>
  <si>
    <t>INSTALAÇÕES HIDRÁULICAS</t>
  </si>
  <si>
    <t xml:space="preserve"> 11.1 </t>
  </si>
  <si>
    <t xml:space="preserve"> 89957 </t>
  </si>
  <si>
    <t>PONTO DE CONSUMO TERMINAL DE ÁGUA FRIA (SUBRAMAL) COM TUBULAÇÃO DE PVC, DN 25 MM, INSTALADO EM RAMAL DE ÁGUA, INCLUSOS RASGO E CHUMBAMENTO EM ALVENARIA. AF_12/2014</t>
  </si>
  <si>
    <t xml:space="preserve"> 11.2 </t>
  </si>
  <si>
    <t xml:space="preserve"> 91785 </t>
  </si>
  <si>
    <t>(COMPOSIÇÃO REPRESENTATIVA) DO SERVIÇO DE INSTALAÇÃO DE TUBOS DE PVC, SOLDÁVEL, ÁGUA FRIA, DN 25 MM (INSTALADO EM RAMAL, SUB-RAMAL, RAMAL DE DISTRIBUIÇÃO OU PRUMADA), INCLUSIVE CONEXÕES, CORTES E FIXAÇÕES, PARA PRÉDIOS. AF_10/2015</t>
  </si>
  <si>
    <t xml:space="preserve"> 11.3 </t>
  </si>
  <si>
    <t xml:space="preserve"> 89972 </t>
  </si>
  <si>
    <t>KIT DE REGISTRO DE GAVETA BRUTO DE LATÃO ¾", INCLUSIVE CONEXÕES, ROSCÁVEL, INSTALADO EM RAMAL DE ÁGUA FRIA - FORNECIMENTO E INSTALAÇÃO. AF_12/2014</t>
  </si>
  <si>
    <t xml:space="preserve"> 11.6 </t>
  </si>
  <si>
    <t xml:space="preserve"> 72554 </t>
  </si>
  <si>
    <t>EXTINTOR DE CO2 6KG - FORNECIMENTO E INSTALACAO</t>
  </si>
  <si>
    <t xml:space="preserve"> 11.7 </t>
  </si>
  <si>
    <t xml:space="preserve"> 73775/002 </t>
  </si>
  <si>
    <t>EXTINTOR INCENDIO AGUA-PRESSURIZADA 10L INCL SUPORTE PAREDE CARGA     COMPLETA FORNECIMENTO E COLOCACAO</t>
  </si>
  <si>
    <t xml:space="preserve"> 12 </t>
  </si>
  <si>
    <t>INSTALAÇÕES DE ESGOTO</t>
  </si>
  <si>
    <t xml:space="preserve"> 12.1 </t>
  </si>
  <si>
    <t xml:space="preserve"> 178 - PRÓPRIA - REFERÊNCIA ORSE CÓD.1679 </t>
  </si>
  <si>
    <t>Ponto de esgoto com tubo de pvc rígido soldável de Ø 40 mm (lavatórios, mictórios, ralos sifonados, etc...)</t>
  </si>
  <si>
    <t xml:space="preserve"> 12.2 </t>
  </si>
  <si>
    <t xml:space="preserve"> 176 - PRÓPRIA - REFERÊNCIA ORSE CÓD.1678 </t>
  </si>
  <si>
    <t>Ponto de esgoto com tubo de pvc rígido soldável de Ø 50 mm (pias de cozinha, máquinas de lavar, etc...)</t>
  </si>
  <si>
    <t xml:space="preserve"> 12.3 </t>
  </si>
  <si>
    <t xml:space="preserve"> 177 - PRÓPRIA - REFERÊNCIA ORSE CÓD.1683 </t>
  </si>
  <si>
    <t>Ponto de esgoto com tubo de pvc rígido soldável de Ø 100 mm (vaso sanitário)</t>
  </si>
  <si>
    <t xml:space="preserve"> 12.4 </t>
  </si>
  <si>
    <t xml:space="preserve"> 93350 </t>
  </si>
  <si>
    <t>COLETOR PREDIAL DE ESGOTO, DA CAIXA ATÉ A REDE (DISTÂNCIA = 10 M, LARGURA DA VALA = 0,65 M), INCLUINDO ESCAVAÇÃO MANUAL, PREPARO DE FUNDO DE VALA E REATERRO MANUAL COM COMPACTAÇÃO MECANIZADA, TUBO PVC P/ REDE COLETORA ESGOTO JEI DN 100 MM E CONEXÕES - FORNECIMENTO E INSTALAÇÃO. AF_03/2016</t>
  </si>
  <si>
    <t xml:space="preserve"> 12.5 </t>
  </si>
  <si>
    <t xml:space="preserve"> 98110 </t>
  </si>
  <si>
    <t>CAIXA DE GORDURA PEQUENA (CAPACIDADE: 19 L), CIRCULAR, EM PVC, DIÂMETRO INTERNO= 0,3 M. AF_05/2018</t>
  </si>
  <si>
    <t xml:space="preserve"> 12.6 </t>
  </si>
  <si>
    <t xml:space="preserve"> 83446 </t>
  </si>
  <si>
    <t>CAIXA DE PASSAGEM 30X30X40 COM TAMPA E DRENO BRITA</t>
  </si>
  <si>
    <t xml:space="preserve"> 13 </t>
  </si>
  <si>
    <t>BANCADAS, LOUÇAS E METAIS</t>
  </si>
  <si>
    <t xml:space="preserve"> 13.1 </t>
  </si>
  <si>
    <t xml:space="preserve"> 79627 </t>
  </si>
  <si>
    <t>DIVISORIA EM GRANITO BRANCO POLIDO, ESP = 3CM, ASSENTADO COM ARGAMASSA TRACO 1:4, ARREMATE EM CIMENTO BRANCO, EXCLUSIVE FERRAGENS</t>
  </si>
  <si>
    <t xml:space="preserve"> 13.2 </t>
  </si>
  <si>
    <t xml:space="preserve"> 86899 </t>
  </si>
  <si>
    <t>BANCADA DE MÁRMORE BRANCO POLIDO PARA LAVATÓRIO 0,50 X 0,60 M - FORNECIMENTO E INSTALAÇÃO. AF_12/2013</t>
  </si>
  <si>
    <t xml:space="preserve"> 13.3 </t>
  </si>
  <si>
    <t xml:space="preserve"> 86933 </t>
  </si>
  <si>
    <t>BANCADA DE MÁRMORE SINTÉTICO 120 X 60CM, COM CUBA INTEGRADA, INCLUSO SIFÃO TIPO GARRAFA EM PVC, VÁLVULA EM PLÁSTICO CROMADO TIPO AMERICANA E TORNEIRA CROMADA LONGA, DE PAREDE, PADRÃO POPULAR - FORNECIMENTO E INSTALAÇÃO. AF_12/2013</t>
  </si>
  <si>
    <t xml:space="preserve"> 13.4 </t>
  </si>
  <si>
    <t xml:space="preserve"> 86889 </t>
  </si>
  <si>
    <t>BANCADA DE GRANITO CINZA POLIDO PARA PIA DE COZINHA 1,50 X 0,60 M - FORNECIMENTO E INSTALAÇÃO. AF_12/2013</t>
  </si>
  <si>
    <t xml:space="preserve"> 13.5 </t>
  </si>
  <si>
    <t xml:space="preserve"> 74234/001 </t>
  </si>
  <si>
    <t>MICTORIO SIFONADO DE LOUCA BRANCA COM PERTENCES, COM REGISTRO DE PRESSAO 1/2" COM CANOPLA CROMADA ACABAMENTO SIMPLES E CONJUNTO PARA FIXACAO  - FORNECIMENTO E INSTALACAO</t>
  </si>
  <si>
    <t xml:space="preserve"> 13.6 </t>
  </si>
  <si>
    <t xml:space="preserve"> 179 - PRÓPRIA - REFERÊNCIA ORSE CÓD.10759 </t>
  </si>
  <si>
    <t>Bancada em granito cinza andorinha, e=2cm</t>
  </si>
  <si>
    <t xml:space="preserve"> 13.7 </t>
  </si>
  <si>
    <t xml:space="preserve"> 86932 </t>
  </si>
  <si>
    <t>VASO SANITÁRIO SIFONADO COM CAIXA ACOPLADA LOUÇA BRANCA - PADRÃO MÉDIO, INCLUSO ENGATE FLEXÍVEL EM METAL CROMADO, 1/2 X 40CM - FORNECIMENTO E INSTALAÇÃO. AF_12/2013</t>
  </si>
  <si>
    <t xml:space="preserve"> 13.8 </t>
  </si>
  <si>
    <t xml:space="preserve"> 95472 </t>
  </si>
  <si>
    <t>VASO SANITARIO SIFONADO CONVENCIONAL PARA PCD SEM FURO FRONTAL COM LOUÇA BRANCA SEM ASSENTO, INCLUSO CONJUNTO DE LIGAÇÃO PARA BACIA SANITÁRIA AJUSTÁVEL - FORNECIMENTO E INSTALAÇÃO. AF_10/2016</t>
  </si>
  <si>
    <t xml:space="preserve"> 14 </t>
  </si>
  <si>
    <t>FÔRRO</t>
  </si>
  <si>
    <t xml:space="preserve"> 14.1 </t>
  </si>
  <si>
    <t xml:space="preserve"> 96486 </t>
  </si>
  <si>
    <t>FORRO DE PVC, LISO, PARA AMBIENTES COMERCIAIS, INCLUSIVE ESTRUTURA DE FIXAÇÃO. AF_05/2017_P</t>
  </si>
  <si>
    <t xml:space="preserve"> 15 </t>
  </si>
  <si>
    <t>IMPERMEABILIZAÇÕES</t>
  </si>
  <si>
    <t xml:space="preserve"> 15.1 </t>
  </si>
  <si>
    <t xml:space="preserve"> 73872/002 </t>
  </si>
  <si>
    <t>IMPERMEABILIZACAO COM PINTURA A BASE DE RESINA EPOXI ALCATRAO, DUAS DEMAOS.</t>
  </si>
  <si>
    <t xml:space="preserve"> 16 </t>
  </si>
  <si>
    <t>OUTROS SERVIÇOS</t>
  </si>
  <si>
    <t xml:space="preserve"> 16.1 </t>
  </si>
  <si>
    <t xml:space="preserve"> 72897 </t>
  </si>
  <si>
    <t>CARGA MANUAL DE ENTULHO EM CAMINHAO BASCULANTE 6 M3</t>
  </si>
  <si>
    <t xml:space="preserve"> 16.2 </t>
  </si>
  <si>
    <t xml:space="preserve"> 72900 </t>
  </si>
  <si>
    <t>TRANSPORTE DE ENTULHO COM CAMINHAO BASCULANTE 6 M3, RODOVIA PAVIMENTADA, DMT 0,5 A 1,0 KM</t>
  </si>
  <si>
    <t xml:space="preserve"> 16.3 </t>
  </si>
  <si>
    <t xml:space="preserve"> 9537 </t>
  </si>
  <si>
    <t>LIMPEZA FINAL DA OBRA</t>
  </si>
  <si>
    <t>Total sem BDI</t>
  </si>
  <si>
    <t>Total do BDI</t>
  </si>
  <si>
    <t>Total Geral</t>
  </si>
  <si>
    <t>SERVIÇOS DE ENGENHARIA PARA COBERTURA DE 02 (DOIS) GALPÕES E FECHAMENTO COM ALVENARIA, REVESTIMENTOS E INSTALAÇÕES PREDIAIS DE 01 (UM) GALPÃO, A SEREM IMPLANTADOS NAS DEPENDÊNCIAS DA SEDE DA 6ª SUPERINTENDÊNCIA REGIONAL DA CODEVASF, NO MUNICÍPIO DE JUAZEIRO, LOCALIZADO NO ESTADO DA BAHIA.</t>
  </si>
  <si>
    <t>BDI: 21,59%</t>
  </si>
  <si>
    <t xml:space="preserve">SINAPI - 09/2019 - Bahia
SBC - 10/2019 - Bahia
ORSE - 09/2019 - Sergipe
SEDOP - 04/2019 - Pará
</t>
  </si>
  <si>
    <t>Planilha Orçamentária Analítica</t>
  </si>
  <si>
    <t>PLACA DE OBRA (PARA CONSTRUCAO CIVIL) EM CHAPA GALVANIZADA *N. 22*, ADESIVADA, DE *2,0 X 1,125* M</t>
  </si>
  <si>
    <t xml:space="preserve"> 4654 </t>
  </si>
  <si>
    <t>Locação de container - Almoxarifado com banheiro - 6,00 x 2,30m</t>
  </si>
  <si>
    <t>Mobilização / Instalações Provisórias / Desmobilização</t>
  </si>
  <si>
    <t xml:space="preserve"> 90777 </t>
  </si>
  <si>
    <t>ENGENHEIRO CIVIL DE OBRA JUNIOR COM ENCARGOS COMPLEMENTARES</t>
  </si>
  <si>
    <t xml:space="preserve"> 90776 </t>
  </si>
  <si>
    <t>ENCARREGADO GERAL COM ENCARGOS COMPLEMENTARES</t>
  </si>
  <si>
    <t>Serviços</t>
  </si>
  <si>
    <t xml:space="preserve"> 88253 </t>
  </si>
  <si>
    <t>AUXILIAR DE TOPÓGRAFO COM ENCARGOS COMPLEMENTARES</t>
  </si>
  <si>
    <t xml:space="preserve"> 90781 </t>
  </si>
  <si>
    <t>TOPOGRAFO COM ENCARGOS COMPLEMENTARES</t>
  </si>
  <si>
    <t xml:space="preserve"> 1569 </t>
  </si>
  <si>
    <t>Madeira mista serrada (barrote) 6 x 6cm - 0,0036 m3/m (angelim, louro)</t>
  </si>
  <si>
    <t>m</t>
  </si>
  <si>
    <t xml:space="preserve"> 00000345 </t>
  </si>
  <si>
    <t>ARAME GALVANIZADO 18 BWG, 1,24MM (0,009 KG/M)</t>
  </si>
  <si>
    <t xml:space="preserve"> 00005067 </t>
  </si>
  <si>
    <t>PREGO DE ACO POLIDO COM CABECA 16 X 24 (2 1/4 X 12)</t>
  </si>
  <si>
    <t xml:space="preserve"> 00010567 </t>
  </si>
  <si>
    <t>TABUA DE MADEIRA NAO APARELHADA *2,5 X 23* CM (1 x 9 ") PINUS, MISTA OU EQUIVALENTE DA REGIAO</t>
  </si>
  <si>
    <t xml:space="preserve"> 94968 </t>
  </si>
  <si>
    <t>CONCRETO MAGRO PARA LASTRO, TRAÇO 1:4,5:4,5 (CIMENTO/ AREIA MÉDIA/ BRITA 1)  - PREPARO MECÂNICO COM BETONEIRA 600 L. AF_07/2016</t>
  </si>
  <si>
    <t xml:space="preserve"> 88309 </t>
  </si>
  <si>
    <t>PEDREIRO COM ENCARGOS COMPLEMENTARES</t>
  </si>
  <si>
    <t xml:space="preserve"> 87316 </t>
  </si>
  <si>
    <t>ARGAMASSA TRAÇO 1:4 (CIMENTO E AREIA GROSSA) PARA CHAPISCO CONVENCIONAL, PREPARO MECÂNICO COM BETONEIRA 400 L. AF_06/2014</t>
  </si>
  <si>
    <t xml:space="preserve"> 00004730 </t>
  </si>
  <si>
    <t>PEDRA DE MAO OU PEDRA RACHAO PARA ARRIMO/FUNDACAO (POSTO PEDREIRA/FORNECEDOR, SEM FRETE)</t>
  </si>
  <si>
    <t xml:space="preserve"> 92793 </t>
  </si>
  <si>
    <t>CORTE E DOBRA DE AÇO CA-50, DIÂMETRO DE 8,0 MM, UTILIZADO EM ESTRUTURAS DIVERSAS, EXCETO LAJES. AF_12/2015</t>
  </si>
  <si>
    <t xml:space="preserve"> 90279 </t>
  </si>
  <si>
    <t>GRAUTE FGK=20 MPA; TRAÇO 1:0,04:1,6:1,9 (CIMENTO/ CAL/ AREIA GROSSA/ BRITA 0) - PREPARO MECÂNICO COM BETONEIRA 400 L. AF_02/2015</t>
  </si>
  <si>
    <t xml:space="preserve"> 87294 </t>
  </si>
  <si>
    <t>ARGAMASSA TRAÇO 1:2:9 (CIMENTO, CAL E AREIA MÉDIA) PARA EMBOÇO/MASSA ÚNICA/ASSENTAMENTO DE ALVENARIA DE VEDAÇÃO, PREPARO MECÂNICO COM BETONEIRA 600 L. AF_06/2014</t>
  </si>
  <si>
    <t xml:space="preserve"> 00000659 </t>
  </si>
  <si>
    <t>CANALETA CONCRETO 14 X 19 X 19 CM (CLASSE C - NBR 6136)</t>
  </si>
  <si>
    <t xml:space="preserve"> 00000366 </t>
  </si>
  <si>
    <t>AREIA FINA - POSTO JAZIDA/FORNECEDOR (RETIRADO NA JAZIDA, SEM TRANSPORTE)</t>
  </si>
  <si>
    <t xml:space="preserve"> 11449 </t>
  </si>
  <si>
    <t>Compactação manual com placa vibratória sem controle do grau de compactação</t>
  </si>
  <si>
    <t>Aterros / Reaterros / Compactações</t>
  </si>
  <si>
    <t>PARE - PAREDES/PAINEIS</t>
  </si>
  <si>
    <t xml:space="preserve"> 87449 </t>
  </si>
  <si>
    <t>ALVENARIA DE VEDAÇÃO DE BLOCOS VAZADOS DE CONCRETO DE 14X19X39CM (ESPESSURA 14CM) DE PAREDES COM ÁREA LÍQUIDA MENOR QUE 6M² SEM VÃOS E ARGAMASSA DE ASSENTAMENTO COM PREPARO EM BETONEIRA. AF_06/2014</t>
  </si>
  <si>
    <t xml:space="preserve"> 87455 </t>
  </si>
  <si>
    <t>ALVENARIA DE VEDAÇÃO DE BLOCOS VAZADOS DE CONCRETO DE 14X19X39CM (ESPESSURA 14CM) DE PAREDES COM ÁREA LÍQUIDA MAIOR OU IGUAL A 6M² SEM VÃOS E ARGAMASSA DE ASSENTAMENTO COM PREPARO EM BETONEIRA. AF_06/2014</t>
  </si>
  <si>
    <t xml:space="preserve"> 87461 </t>
  </si>
  <si>
    <t>ALVENARIA DE VEDAÇÃO DE BLOCOS VAZADOS DE CONCRETO DE 14X19X39CM (ESPESSURA 14CM) DE PAREDES COM ÁREA LÍQUIDA MENOR QUE 6M² COM VÃOS E ARGAMASSA DE ASSENTAMENTO COM PREPARO EM BETONEIRA. AF_06/2014</t>
  </si>
  <si>
    <t xml:space="preserve"> 87467 </t>
  </si>
  <si>
    <t>ALVENARIA DE VEDAÇÃO DE BLOCOS VAZADOS DE CONCRETO DE 14X19X39CM (ESPESSURA 14CM) DE PAREDES COM ÁREA LÍQUIDA MAIOR OU IGUAL A 6M² COM VÃOS E ARGAMASSA DE ASSENTAMENTO COM PREPARO EM BETONEIRA. AF_06/2014</t>
  </si>
  <si>
    <t xml:space="preserve"> 87495 </t>
  </si>
  <si>
    <t>ALVENARIA DE VEDAÇÃO DE BLOCOS CERÂMICOS FURADOS NA HORIZONTAL DE 9X19X19CM (ESPESSURA 9CM) DE PAREDES COM ÁREA LÍQUIDA MENOR QUE 6M² SEM VÃOS E ARGAMASSA DE ASSENTAMENTO COM PREPARO EM BETONEIRA. AF_06/2014</t>
  </si>
  <si>
    <t xml:space="preserve"> 87503 </t>
  </si>
  <si>
    <t>ALVENARIA DE VEDAÇÃO DE BLOCOS CERÂMICOS FURADOS NA HORIZONTAL DE 9X19X19CM (ESPESSURA 9CM) DE PAREDES COM ÁREA LÍQUIDA MAIOR OU IGUAL A 6M² SEM VÃOS E ARGAMASSA DE ASSENTAMENTO COM PREPARO EM BETONEIRA. AF_06/2014</t>
  </si>
  <si>
    <t xml:space="preserve"> 87511 </t>
  </si>
  <si>
    <t>ALVENARIA DE VEDAÇÃO DE BLOCOS CERÂMICOS FURADOS NA HORIZONTAL DE 9X19X19CM (ESPESSURA 9CM) DE PAREDES COM ÁREA LÍQUIDA MENOR QUE 6M² COM VÃOS E ARGAMASSA DE ASSENTAMENTO COM PREPARO EM BETONEIRA. AF_06/2014</t>
  </si>
  <si>
    <t xml:space="preserve"> 87519 </t>
  </si>
  <si>
    <t>ALVENARIA DE VEDAÇÃO DE BLOCOS CERÂMICOS FURADOS NA HORIZONTAL DE 9X19X19CM (ESPESSURA 9CM) DE PAREDES COM ÁREA LÍQUIDA MAIOR OU IGUAL A 6M² COM VÃOS E ARGAMASSA DE ASSENTAMENTO COM PREPARO EM BETONEIRA. AF_06/2014</t>
  </si>
  <si>
    <t xml:space="preserve"> 92270 </t>
  </si>
  <si>
    <t>FABRICAÇÃO DE FÔRMA PARA VIGAS, COM MADEIRA SERRADA, E = 25 MM. AF_12/2015</t>
  </si>
  <si>
    <t xml:space="preserve"> 92792 </t>
  </si>
  <si>
    <t>CORTE E DOBRA DE AÇO CA-50, DIÂMETRO DE 6,3 MM, UTILIZADO EM ESTRUTURAS DIVERSAS, EXCETO LAJES. AF_12/2015</t>
  </si>
  <si>
    <t xml:space="preserve"> 94970 </t>
  </si>
  <si>
    <t>CONCRETO FCK = 20MPA, TRAÇO 1:2,7:3 (CIMENTO/ AREIA MÉDIA/ BRITA 1)  - PREPARO MECÂNICO COM BETONEIRA 600 L. AF_07/2016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</si>
  <si>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</si>
  <si>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</si>
  <si>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</si>
  <si>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</si>
  <si>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00007258 </t>
  </si>
  <si>
    <t>TIJOLO CERAMICO MACICO *5 X 10 X 20* CM</t>
  </si>
  <si>
    <t xml:space="preserve"> 88239 </t>
  </si>
  <si>
    <t>AJUDANTE DE CARPINTEIRO COM ENCARGOS COMPLEMENTARES</t>
  </si>
  <si>
    <t xml:space="preserve"> 88261 </t>
  </si>
  <si>
    <t>CARPINTEIRO DE ESQUADRIA COM ENCARGOS COMPLEMENTARES</t>
  </si>
  <si>
    <t xml:space="preserve"> 012626 </t>
  </si>
  <si>
    <t>DIVISORIA 36mm PAINEL 1,2x2,11m-VIDRO/LAM.MADEIRA+COLOC</t>
  </si>
  <si>
    <t xml:space="preserve"> 95939 </t>
  </si>
  <si>
    <t>MONTAGEM E DESMONTAGEM DE FÔRMA PARA ESCADAS, COM 2 LANCES, EM CHAPA DE MADEIRA COMPENSADA RESINADA, 4 UTILIZAÇÕES. AF_01/2017</t>
  </si>
  <si>
    <t xml:space="preserve"> 95944 </t>
  </si>
  <si>
    <t>ARMAÇÃO DE ESCADA, COM 2 LANCES, DE UMA ESTRUTURA CONVENCIONAL DE CONCRETO ARMADO UTILIZANDO AÇO CA-50 DE 6,3 MM - MONTAGEM. AF_01/2017</t>
  </si>
  <si>
    <t xml:space="preserve"> 95945 </t>
  </si>
  <si>
    <t>ARMAÇÃO DE ESCADA, COM 2 LANCES, DE UMA ESTRUTURA CONVENCIONAL DE CONCRETO ARMADO UTILIZANDO AÇO CA-50 DE 8,0 MM - MONTAGEM. AF_01/2017</t>
  </si>
  <si>
    <t xml:space="preserve"> 92874 </t>
  </si>
  <si>
    <t>LANÇAMENTO COM USO DE BOMBA, ADENSAMENTO E ACABAMENTO DE CONCRETO EM ESTRUTURAS. AF_12/2015</t>
  </si>
  <si>
    <t xml:space="preserve"> 00001527 </t>
  </si>
  <si>
    <t>CONCRETO USINADO BOMBEAVEL, CLASSE DE RESISTENCIA C25, COM BRITA 0 E 1, SLUMP = 100 +/- 20 MM, INCLUI SERVICO DE BOMBEAMENTO (NBR 8953)</t>
  </si>
  <si>
    <t>ESQV - ESQUADRIAS/FERRAGENS/VIDROS</t>
  </si>
  <si>
    <t xml:space="preserve"> 90802 </t>
  </si>
  <si>
    <t>ADUELA / MARCO / BATENTE PARA PORTA DE 80X210CM, PADRÃO MÉDIO - FORNECIMENTO E MONTAGEM. AF_08/2015</t>
  </si>
  <si>
    <t xml:space="preserve"> 90817 </t>
  </si>
  <si>
    <t>ADUELA / MARCO / BATENTE PARA PORTA DE 80X210CM, FIXAÇÃO COM ARGAMASSA - SOMENTE INSTALAÇÃO. AF_08/2015_P</t>
  </si>
  <si>
    <t xml:space="preserve"> 90828 </t>
  </si>
  <si>
    <t>ALIZAR / GUARNIÇÃO DE 5X1,5CM PARA PORTA DE 80X210CM FIXADO COM PREGOS, PADRÃO MÉDIO - FORNECIMENTO E INSTALAÇÃO. AF_08/2015</t>
  </si>
  <si>
    <t xml:space="preserve"> 91297 </t>
  </si>
  <si>
    <t>PORTA DE MADEIRA FRISADA, SEMI-OCA (LEVE OU MÉDIA), 80X210CM, ESPESSURA DE 3,5CM, INCLUSO DOBRADIÇAS - FORNECIMENTO E INSTALAÇÃO. AF_08/2015</t>
  </si>
  <si>
    <t xml:space="preserve"> 90801 </t>
  </si>
  <si>
    <t>ADUELA / MARCO / BATENTE PARA PORTA DE 70X210CM, PADRÃO MÉDIO - FORNECIMENTO E MONTAGEM. AF_08/2015</t>
  </si>
  <si>
    <t xml:space="preserve"> 90807 </t>
  </si>
  <si>
    <t>ADUELA / MARCO / BATENTE PARA PORTA DE 70X210CM, FIXAÇÃO COM ARGAMASSA - SOMENTE INSTALAÇÃO. AF_08/2015_P</t>
  </si>
  <si>
    <t xml:space="preserve"> 90827 </t>
  </si>
  <si>
    <t>ALIZAR / GUARNIÇÃO DE 5X1,5CM PARA PORTA DE 70X210CM FIXADO COM PREGOS, PADRÃO MÉDIO - FORNECIMENTO E INSTALAÇÃO. AF_08/2015</t>
  </si>
  <si>
    <t xml:space="preserve"> 91296 </t>
  </si>
  <si>
    <t>PORTA DE MADEIRA FRISADA, SEMI-OCA (LEVE OU MÉDIA), 70X210CM, ESPESSURA DE 3CM, INCLUSO DOBRADIÇAS - FORNECIMENTO E INSTALAÇÃO. AF_08/2015</t>
  </si>
  <si>
    <t xml:space="preserve"> 88325 </t>
  </si>
  <si>
    <t>VIDRACEIRO COM ENCARGOS COMPLEMENTARES</t>
  </si>
  <si>
    <t xml:space="preserve"> 00003104 </t>
  </si>
  <si>
    <t>JOGO DE FERRAGENS CROMADAS P/ PORTA DE VIDRO TEMPERADO, UMA FOLHA COMPOSTA: DOBRADICA SUPERIOR (101) E INFERIOR (103),TRINCO (502), FECHADURA (520),CONTRA FECHADURA (531),COM CAPUCHINHO</t>
  </si>
  <si>
    <t>CJ</t>
  </si>
  <si>
    <t>Vidros Temperados</t>
  </si>
  <si>
    <t xml:space="preserve"> 2432 </t>
  </si>
  <si>
    <t>Vidro temperado 8 mm, liso, transparente, com ferragens</t>
  </si>
  <si>
    <t xml:space="preserve"> 00010498 </t>
  </si>
  <si>
    <t>MASSA PARA VIDRO</t>
  </si>
  <si>
    <t xml:space="preserve"> 00010507 </t>
  </si>
  <si>
    <t>VIDRO TEMPERADO INCOLOR E = 10 MM, SEM COLOCACAO</t>
  </si>
  <si>
    <t>REVE - REVESTIMENTO E TRATAMENTO DE SUPERFÍCIES</t>
  </si>
  <si>
    <t xml:space="preserve"> 88629 </t>
  </si>
  <si>
    <t>ARGAMASSA TRAÇO 1:3 (CIMENTO E AREIA MÉDIA), PREPARO MANUAL. AF_08/2014</t>
  </si>
  <si>
    <t xml:space="preserve"> 88274 </t>
  </si>
  <si>
    <t>MARMORISTA/GRANITEIRO COM ENCARGOS COMPLEMENTARES</t>
  </si>
  <si>
    <t xml:space="preserve"> 00004825 </t>
  </si>
  <si>
    <t>PEITORIL/ SOLEIRA EM MARMORE, POLIDO, BRANCO COMUM, L= *25* CM, E=  *3* CM, CORTE RETO</t>
  </si>
  <si>
    <t>COBE - COBERTURA</t>
  </si>
  <si>
    <t xml:space="preserve"> 93281 </t>
  </si>
  <si>
    <t>GUINCHO ELÉTRICO DE COLUNA, CAPACIDADE 400 KG, COM MOTO FREIO, MOTOR TRIFÁSICO DE 1,25 CV - CHP DIURNO. AF_03/2016</t>
  </si>
  <si>
    <t xml:space="preserve"> 93282 </t>
  </si>
  <si>
    <t>GUINCHO ELÉTRICO DE COLUNA, CAPACIDADE 400 KG, COM MOTO FREIO, MOTOR TRIFÁSICO DE 1,25 CV - CHI DIURNO. AF_03/2016</t>
  </si>
  <si>
    <t xml:space="preserve"> 88323 </t>
  </si>
  <si>
    <t>TELHADISTA COM ENCARGOS COMPLEMENTARES</t>
  </si>
  <si>
    <t xml:space="preserve"> 00011029 </t>
  </si>
  <si>
    <t>HASTE RETA PARA GANCHO DE FERRO GALVANIZADO, COM ROSCA 1/4 " X 30 CM PARA FIXACAO DE TELHA METALICA, INCLUI PORCA E ARRUELAS DE VEDACAO</t>
  </si>
  <si>
    <t xml:space="preserve"> 00007243 </t>
  </si>
  <si>
    <t>TELHA DE ACO ZINCADO TRAPEZOIDAL, A = *40* MM, E = 0,5 MM, SEM PINTURA</t>
  </si>
  <si>
    <t xml:space="preserve"> 00040870 </t>
  </si>
  <si>
    <t>CALHA QUADRADA DE CHAPA DE ACO GALVANIZADA NUM 24, CORTE 50 CM (COLETADO CAIXA)</t>
  </si>
  <si>
    <t xml:space="preserve"> 00005061 </t>
  </si>
  <si>
    <t>PREGO DE ACO POLIDO COM CABECA 18 X 27 (2 1/2 X 10)</t>
  </si>
  <si>
    <t xml:space="preserve"> 00005104 </t>
  </si>
  <si>
    <t>REBITE DE ALUMINIO VAZADO DE REPUXO, 3,2 X 8 MM (1KG = 1025 UNIDADES)</t>
  </si>
  <si>
    <t xml:space="preserve"> 00000142 </t>
  </si>
  <si>
    <t>SELANTE ELASTICO MONOCOMPONENTE A BASE DE POLIURETANO PARA JUNTAS DIVERSAS</t>
  </si>
  <si>
    <t>310ML</t>
  </si>
  <si>
    <t xml:space="preserve"> 00013388 </t>
  </si>
  <si>
    <t>SOLDA EM BARRA DE ESTANHO-CHUMBO 50/50</t>
  </si>
  <si>
    <t xml:space="preserve"> 87313 </t>
  </si>
  <si>
    <t>ARGAMASSA TRAÇO 1:3 (CIMENTO E AREIA GROSSA) PARA CHAPISCO CONVENCIONAL, PREPARO MECÂNICO COM BETONEIRA 400 L. AF_06/2014</t>
  </si>
  <si>
    <t xml:space="preserve"> 87369 </t>
  </si>
  <si>
    <t>ARGAMASSA TRAÇO 1:2:8 (CIMENTO, CAL E AREIA MÉDIA) PARA EMBOÇO/MASSA ÚNICA/ASSENTAMENTO DE ALVENARIA DE VEDAÇÃO, PREPARO MANUAL. AF_06/2014</t>
  </si>
  <si>
    <t xml:space="preserve"> 00037411 </t>
  </si>
  <si>
    <t>TELA DE ACO SOLDADA GALVANIZADA/ZINCADA PARA ALVENARIA, FIO  D = *1,24 MM, MALHA 25 X 25 MM</t>
  </si>
  <si>
    <t xml:space="preserve"> 87292 </t>
  </si>
  <si>
    <t>ARGAMASSA TRAÇO 1:2:8 (CIMENTO, CAL E AREIA MÉDIA) PARA EMBOÇO/MASSA ÚNICA/ASSENTAMENTO DE ALVENARIA DE VEDAÇÃO, PREPARO MECÂNICO COM BETONEIRA 400 L. AF_06/2014</t>
  </si>
  <si>
    <t xml:space="preserve"> 87264 </t>
  </si>
  <si>
    <t>REVESTIMENTO CERÂMICO PARA PAREDES INTERNAS COM PLACAS TIPO ESMALTADA EXTRA DE DIMENSÕES 20X20 CM APLICADAS EM AMBIENTES DE ÁREA MENOR QUE 5 M² NA ALTURA INTEIRA DAS PAREDES. AF_06/2014</t>
  </si>
  <si>
    <t xml:space="preserve"> 87265 </t>
  </si>
  <si>
    <t>REVESTIMENTO CERÂMICO PARA PAREDES INTERNAS COM PLACAS TIPO ESMALTADA EXTRA DE DIMENSÕES 20X20 CM APLICADAS EM AMBIENTES DE ÁREA MAIOR QUE 5 M² NA ALTURA INTEIRA DAS PAREDES. AF_06/2014</t>
  </si>
  <si>
    <t xml:space="preserve"> 87266 </t>
  </si>
  <si>
    <t>REVESTIMENTO CERÂMICO PARA PAREDES INTERNAS COM PLACAS TIPO ESMALTADA EXTRA DE DIMENSÕES 20X20 CM APLICADAS EM AMBIENTES DE ÁREA MENOR QUE 5 M² A MEIA ALTURA DAS PAREDES. AF_06/2014</t>
  </si>
  <si>
    <t xml:space="preserve"> 87267 </t>
  </si>
  <si>
    <t>REVESTIMENTO CERÂMICO PARA PAREDES INTERNAS COM PLACAS TIPO ESMALTADA EXTRA DE DIMENSÕES 20X20 CM APLICADAS EM AMBIENTES DE ÁREA MAIOR QUE 5 M² A MEIA ALTURA DAS PAREDES. AF_06/2014</t>
  </si>
  <si>
    <t>PISO - PISOS</t>
  </si>
  <si>
    <t xml:space="preserve"> 00037595 </t>
  </si>
  <si>
    <t>ARGAMASSA COLANTE TIPO ACIII</t>
  </si>
  <si>
    <t xml:space="preserve"> 00034356 </t>
  </si>
  <si>
    <t>REJUNTE BRANCO, CIMENTICIO</t>
  </si>
  <si>
    <t xml:space="preserve"> 00020231 </t>
  </si>
  <si>
    <t>RODAPE OU RODABANCADA EM GRANITO, POLIDO, TIPO ANDORINHA/ QUARTZ/ CASTELO/ CORUMBA OU OUTROS EQUIVALENTES DA REGIAO, H= 10 CM, E=  *2,0* CM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</si>
  <si>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</si>
  <si>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</si>
  <si>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88831 </t>
  </si>
  <si>
    <t>BETONEIRA CAPACIDADE NOMINAL DE 400 L, CAPACIDADE DE MISTURA 280 L, MOTOR ELÉTRICO TRIFÁSICO POTÊNCIA DE 2 CV, SEM CARREGADOR - CHI DIURNO. AF_10/2014</t>
  </si>
  <si>
    <t xml:space="preserve"> 88377 </t>
  </si>
  <si>
    <t>OPERADOR DE BETONEIRA ESTACIONÁRIA/MISTURADOR COM ENCARGOS COMPLEMENTARES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</si>
  <si>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</si>
  <si>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</si>
  <si>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</si>
  <si>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</si>
  <si>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95276 </t>
  </si>
  <si>
    <t>POLIDORA DE PISO (POLITRIZ), PESO DE 100KG, DIÂMETRO 450 MM, MOTOR ELÉTRICO, POTÊNCIA 4 HP - CHP DIURNO. AF_09/2016</t>
  </si>
  <si>
    <t xml:space="preserve"> 00004824 </t>
  </si>
  <si>
    <t>GRANILHA/ GRANA/ PEDRISCO OU AGREGADO EM MARMORE/ GRANITO/ QUARTZO E CALCARIO, PRETO, CINZA, PALHA OU BRANCO</t>
  </si>
  <si>
    <t xml:space="preserve"> 00003671 </t>
  </si>
  <si>
    <t>JUNTA PLASTICA DE DILATACAO PARA PISOS, COR CINZA, 17 X 3 MM (ALTURA X ESPESSURA)</t>
  </si>
  <si>
    <t xml:space="preserve"> 00007353 </t>
  </si>
  <si>
    <t>RESINA ACRILICA BASE AGUA - COR BRANCA</t>
  </si>
  <si>
    <t xml:space="preserve"> 94964 </t>
  </si>
  <si>
    <t>CONCRETO FCK = 20MPA, TRAÇO 1:2,7:3 (CIMENTO/ AREIA MÉDIA/ BRITA 1)  - PREPARO MECÂNICO COM BETONEIRA 400 L. AF_07/2016</t>
  </si>
  <si>
    <t xml:space="preserve"> 00004460 </t>
  </si>
  <si>
    <t>SARRAFO DE MADEIRA NAO APARELHADA *2,5 X 10 CM, MACARANDUBA, ANGELIM OU EQUIVALENTE DA REGIAO</t>
  </si>
  <si>
    <t xml:space="preserve"> 00004517 </t>
  </si>
  <si>
    <t>SARRAFO DE MADEIRA NAO APARELHADA *2,5 X 7,5* CM (1 X 3 ") PINUS, MISTA OU EQUIVALENTE DA REGIAO</t>
  </si>
  <si>
    <t>PINT - PINTURAS</t>
  </si>
  <si>
    <t xml:space="preserve"> 88310 </t>
  </si>
  <si>
    <t>PINTOR COM ENCARGOS COMPLEMENTARES</t>
  </si>
  <si>
    <t xml:space="preserve"> 00003767 </t>
  </si>
  <si>
    <t>LIXA EM FOLHA PARA PAREDE OU MADEIRA, NUMERO 120 (COR VERMELHA)</t>
  </si>
  <si>
    <t xml:space="preserve"> 00004056 </t>
  </si>
  <si>
    <t>MASSA ACRILICA PARA PAREDES INTERIOR/EXTERIOR</t>
  </si>
  <si>
    <t>GL</t>
  </si>
  <si>
    <t xml:space="preserve"> 00004051 </t>
  </si>
  <si>
    <t>MASSA CORRIDA PVA PARA PAREDES INTERNAS</t>
  </si>
  <si>
    <t>18L</t>
  </si>
  <si>
    <t xml:space="preserve"> 00006090 </t>
  </si>
  <si>
    <t>SELADOR PVA PAREDES INTERNAS</t>
  </si>
  <si>
    <t xml:space="preserve"> 00006085 </t>
  </si>
  <si>
    <t>SELADOR ACRILICO PAREDES INTERNAS/EXTERNAS</t>
  </si>
  <si>
    <t xml:space="preserve"> 00007345 </t>
  </si>
  <si>
    <t>TINTA LATEX PVA PREMIUM, COR BRANCA</t>
  </si>
  <si>
    <t xml:space="preserve"> 00007356 </t>
  </si>
  <si>
    <t>TINTA ACRILICA PREMIUM, COR BRANCO FOSCO</t>
  </si>
  <si>
    <t>INEL - INSTALAÇÃO ELÉTRICA/ELETRIFICAÇÃO E ILUMINAÇÃO EXTERNA</t>
  </si>
  <si>
    <t xml:space="preserve"> 91842 </t>
  </si>
  <si>
    <t>ELETRODUTO FLEXÍVEL CORRUGADO, PVC, DN 20 MM (1/2"), PARA CIRCUITOS TERMINAIS, INSTALADO EM LAJE - FORNECIMENTO E INSTALAÇÃO. AF_12/2015</t>
  </si>
  <si>
    <t xml:space="preserve"> 91852 </t>
  </si>
  <si>
    <t>ELETRODUTO FLEXÍVEL CORRUGADO, PVC, DN 20 MM (1/2"), PARA CIRCUITOS TERMINAIS, INSTALADO EM PAREDE - FORNECIMENTO E INSTALAÇÃO. AF_12/2015</t>
  </si>
  <si>
    <t xml:space="preserve"> 91924 </t>
  </si>
  <si>
    <t>CABO DE COBRE FLEXÍVEL ISOLADO, 1,5 MM², ANTI-CHAMA 450/750 V, PARA CIRCUITOS TERMINAIS - FORNECIMENTO E INSTALAÇÃO. AF_12/2015</t>
  </si>
  <si>
    <t xml:space="preserve"> 91937 </t>
  </si>
  <si>
    <t>CAIXA OCTOGONAL 3" X 3", PVC, INSTALADA EM LAJE - FORNECIMENTO E INSTALAÇÃO. AF_12/2015</t>
  </si>
  <si>
    <t xml:space="preserve"> 91940 </t>
  </si>
  <si>
    <t>CAIXA RETANGULAR 4" X 2" MÉDIA (1,30 M DO PISO), PVC, INSTALADA EM PAREDE - FORNECIMENTO E INSTALAÇÃO. AF_12/2015</t>
  </si>
  <si>
    <t xml:space="preserve"> 91961 </t>
  </si>
  <si>
    <t>INTERRUPTOR PARALELO (2 MÓDULOS), 10A/250V, INCLUINDO SUPORTE E PLACA - FORNECIMENTO E INSTALAÇÃO. AF_12/2015</t>
  </si>
  <si>
    <t xml:space="preserve"> 90447 </t>
  </si>
  <si>
    <t>RASGO EM ALVENARIA PARA ELETRODUTOS COM DIAMETROS MENORES OU IGUAIS A 40 MM. AF_05/2015</t>
  </si>
  <si>
    <t>INHI - INSTALAÇÕES HIDROS SANITÁRIAS</t>
  </si>
  <si>
    <t xml:space="preserve"> 90456 </t>
  </si>
  <si>
    <t>QUEBRA EM ALVENARIA PARA INSTALAÇÃO DE CAIXA DE TOMADA (4X4 OU 4X2). AF_05/2015</t>
  </si>
  <si>
    <t xml:space="preserve"> 90466 </t>
  </si>
  <si>
    <t>CHUMBAMENTO LINEAR EM ALVENARIA PARA RAMAIS/DISTRIBUIÇÃO COM DIÂMETROS MENORES OU IGUAIS A 40 MM. AF_05/2015</t>
  </si>
  <si>
    <t xml:space="preserve"> 91926 </t>
  </si>
  <si>
    <t>CABO DE COBRE FLEXÍVEL ISOLADO, 2,5 MM², ANTI-CHAMA 450/750 V, PARA CIRCUITOS TERMINAIS - FORNECIMENTO E INSTALAÇÃO. AF_12/2015</t>
  </si>
  <si>
    <t xml:space="preserve"> 91996 </t>
  </si>
  <si>
    <t>TOMADA MÉDIA DE EMBUTIR (1 MÓDULO), 2P+T 10 A, INCLUINDO SUPORTE E PLACA - FORNECIMENTO E INSTALAÇÃO. AF_12/2015</t>
  </si>
  <si>
    <t xml:space="preserve"> 88247 </t>
  </si>
  <si>
    <t>AUXILIAR DE ELETRICISTA COM ENCARGOS COMPLEMENTARES</t>
  </si>
  <si>
    <t xml:space="preserve"> 88264 </t>
  </si>
  <si>
    <t>ELETRICISTA COM ENCARGOS COMPLEMENTARES</t>
  </si>
  <si>
    <t xml:space="preserve"> 00012041 </t>
  </si>
  <si>
    <t>QUADRO DE DISTRIBUICAO COM BARRAMENTO TRIFASICO, DE EMBUTIR, EM CHAPA DE ACO GALVANIZADO, PARA 30 DISJUNTORES DIN, 150 A</t>
  </si>
  <si>
    <t xml:space="preserve"> 00003799 </t>
  </si>
  <si>
    <t>LUMINARIA DE SOBREPOR EM CHAPA DE ACO PARA 2 LAMPADAS FLUORESCENTES DE *36* W, ALETADA, COMPLETA (LAMPADAS E REATOR INCLUSOS)</t>
  </si>
  <si>
    <t xml:space="preserve"> 00002370 </t>
  </si>
  <si>
    <t>DISJUNTOR TIPO NEMA, MONOPOLAR 10 ATE 30A, TENSAO MAXIMA DE 240 V</t>
  </si>
  <si>
    <t xml:space="preserve"> 720 </t>
  </si>
  <si>
    <t>Fornecimento e instalação de conector rj 45 fêmea cat 5e (krone ou similar)</t>
  </si>
  <si>
    <t>Pontos de Suprimento de Lógica</t>
  </si>
  <si>
    <t xml:space="preserve"> 7138 </t>
  </si>
  <si>
    <t>Fornecimento e lançamento de cabo utp 4 pares cat 6</t>
  </si>
  <si>
    <t xml:space="preserve"> 00001872 </t>
  </si>
  <si>
    <t>CAIXA DE PASSAGEM, EM PVC, DE 4" X 2", PARA ELETRODUTO FLEXIVEL CORRUGADO</t>
  </si>
  <si>
    <t xml:space="preserve"> 00002674 </t>
  </si>
  <si>
    <t>ELETRODUTO DE PVC RIGIDO ROSCAVEL DE 3/4 ", SEM LUVA</t>
  </si>
  <si>
    <t xml:space="preserve"> 00000337 </t>
  </si>
  <si>
    <t>ARAME RECOZIDO 18 BWG, 1,25 MM (0,01 KG/M)</t>
  </si>
  <si>
    <t xml:space="preserve"> 2242 </t>
  </si>
  <si>
    <t>Tomada para lógica, rj45, com placa</t>
  </si>
  <si>
    <t xml:space="preserve"> 00003378 </t>
  </si>
  <si>
    <t>!EM PROCESSO DE DESATIVACAO! HASTE DE ATERRAMENTO EM ACO COM 3,00 M DE COMPRIMENTO E DN = 3/4", REVESTIDA COM BAIXA CAMADA DE COBRE, SEM CONECTOR</t>
  </si>
  <si>
    <t xml:space="preserve">Não Desonerado: 
Horista: 116,85%
Mensalista: 72,82%
</t>
  </si>
  <si>
    <t>MINISTÉRIO DO DESENVOLVIMENTO REGIONAL - MDR</t>
  </si>
  <si>
    <t>6.92%</t>
  </si>
  <si>
    <t>4.38%</t>
  </si>
  <si>
    <t>14.1%</t>
  </si>
  <si>
    <t>5.29%</t>
  </si>
  <si>
    <t>3.48%</t>
  </si>
  <si>
    <t>9.57%</t>
  </si>
  <si>
    <t>15.29%</t>
  </si>
  <si>
    <t>4.74%</t>
  </si>
  <si>
    <t>6.39%</t>
  </si>
  <si>
    <t>15.47%</t>
  </si>
  <si>
    <t>1.56%</t>
  </si>
  <si>
    <t>0.64%</t>
  </si>
  <si>
    <t>3.35%</t>
  </si>
  <si>
    <t>7.32%</t>
  </si>
  <si>
    <t>0.81%</t>
  </si>
  <si>
    <t>0.61%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</si>
</sst>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#,##0.0000000"/>
    <numFmt numFmtId="166" formatCode="&quot;R$ &quot;#,##0.00"/>
    <numFmt numFmtId="167" formatCode="0.0000%"/>
    <numFmt numFmtId="168" formatCode="&quot;BDI = &quot;0.00%"/>
    <numFmt numFmtId="169" formatCode="0.0000"/>
    <numFmt numFmtId="170" formatCode="#,##0.00\ %"/>
    <numFmt numFmtId="171" formatCode="&quot;R$&quot;#,##0.00"/>
  </numFmts>
  <fonts count="31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sz val="10"/>
      <color indexed="10"/>
      <name val="Arial Narrow"/>
      <family val="2"/>
    </font>
    <font>
      <sz val="10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6"/>
      <name val="Arial"/>
      <family val="2"/>
    </font>
    <font>
      <sz val="10"/>
      <color theme="0" tint="-0.14999847407452621"/>
      <name val="Arial"/>
      <family val="1"/>
    </font>
    <font>
      <sz val="10"/>
      <color theme="0" tint="-0.14999847407452621"/>
      <name val="Arial"/>
      <family val="2"/>
    </font>
    <font>
      <b/>
      <sz val="10"/>
      <color theme="0" tint="-0.1499984740745262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1"/>
    </font>
    <font>
      <sz val="10"/>
      <color theme="0" tint="-0.249977111117893"/>
      <name val="Arial"/>
      <family val="1"/>
    </font>
    <font>
      <sz val="10"/>
      <color theme="0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theme="8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164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282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10" fillId="0" borderId="0" xfId="0" applyFont="1"/>
    <xf numFmtId="0" fontId="12" fillId="0" borderId="0" xfId="0" applyFont="1" applyAlignment="1">
      <alignment horizontal="center"/>
    </xf>
    <xf numFmtId="0" fontId="12" fillId="0" borderId="0" xfId="0" applyFont="1"/>
    <xf numFmtId="164" fontId="12" fillId="0" borderId="0" xfId="1" applyFont="1"/>
    <xf numFmtId="164" fontId="10" fillId="0" borderId="0" xfId="1" applyFont="1"/>
    <xf numFmtId="10" fontId="12" fillId="0" borderId="0" xfId="0" applyNumberFormat="1" applyFont="1"/>
    <xf numFmtId="164" fontId="10" fillId="0" borderId="0" xfId="0" applyNumberFormat="1" applyFont="1"/>
    <xf numFmtId="4" fontId="10" fillId="0" borderId="0" xfId="0" applyNumberFormat="1" applyFont="1"/>
    <xf numFmtId="164" fontId="10" fillId="0" borderId="0" xfId="0" applyNumberFormat="1" applyFont="1"/>
    <xf numFmtId="167" fontId="10" fillId="0" borderId="0" xfId="2" applyNumberFormat="1" applyFont="1"/>
    <xf numFmtId="169" fontId="10" fillId="0" borderId="0" xfId="0" applyNumberFormat="1" applyFont="1"/>
    <xf numFmtId="2" fontId="12" fillId="0" borderId="0" xfId="0" applyNumberFormat="1" applyFont="1"/>
    <xf numFmtId="0" fontId="12" fillId="0" borderId="0" xfId="0" applyFont="1" applyAlignment="1">
      <alignment horizontal="right"/>
    </xf>
    <xf numFmtId="10" fontId="12" fillId="0" borderId="0" xfId="2" applyNumberFormat="1" applyFont="1"/>
    <xf numFmtId="0" fontId="14" fillId="0" borderId="0" xfId="0" applyFont="1"/>
    <xf numFmtId="0" fontId="17" fillId="0" borderId="27" xfId="3" applyFont="1" applyBorder="1" applyAlignment="1">
      <alignment horizontal="center" vertical="center"/>
    </xf>
    <xf numFmtId="0" fontId="17" fillId="10" borderId="27" xfId="3" applyFont="1" applyFill="1" applyBorder="1" applyAlignment="1">
      <alignment horizontal="center" vertical="center"/>
    </xf>
    <xf numFmtId="0" fontId="18" fillId="0" borderId="27" xfId="3" applyFont="1" applyBorder="1" applyAlignment="1">
      <alignment horizontal="center" vertical="center"/>
    </xf>
    <xf numFmtId="0" fontId="17" fillId="0" borderId="26" xfId="3" applyFont="1" applyBorder="1" applyAlignment="1">
      <alignment horizontal="center" vertical="center"/>
    </xf>
    <xf numFmtId="0" fontId="17" fillId="0" borderId="26" xfId="3" applyFont="1" applyBorder="1" applyAlignment="1">
      <alignment horizontal="left" vertical="center"/>
    </xf>
    <xf numFmtId="0" fontId="18" fillId="0" borderId="26" xfId="3" applyFont="1" applyBorder="1" applyAlignment="1">
      <alignment horizontal="center" vertical="center"/>
    </xf>
    <xf numFmtId="0" fontId="18" fillId="0" borderId="22" xfId="3" applyFont="1" applyBorder="1" applyAlignment="1">
      <alignment horizontal="left" vertical="center"/>
    </xf>
    <xf numFmtId="0" fontId="17" fillId="0" borderId="32" xfId="3" applyFont="1" applyBorder="1" applyAlignment="1">
      <alignment horizontal="left" vertical="center"/>
    </xf>
    <xf numFmtId="0" fontId="17" fillId="0" borderId="33" xfId="3" applyFont="1" applyBorder="1" applyAlignment="1">
      <alignment horizontal="left" vertical="center"/>
    </xf>
    <xf numFmtId="0" fontId="18" fillId="0" borderId="30" xfId="3" applyFont="1" applyBorder="1" applyAlignment="1">
      <alignment horizontal="left" vertical="center"/>
    </xf>
    <xf numFmtId="0" fontId="18" fillId="0" borderId="28" xfId="3" applyFont="1" applyBorder="1" applyAlignment="1">
      <alignment horizontal="left" vertical="center"/>
    </xf>
    <xf numFmtId="0" fontId="15" fillId="11" borderId="31" xfId="3" applyFill="1" applyBorder="1" applyAlignment="1">
      <alignment horizontal="right" vertical="center"/>
    </xf>
    <xf numFmtId="0" fontId="19" fillId="11" borderId="31" xfId="3" applyFont="1" applyFill="1" applyBorder="1" applyAlignment="1">
      <alignment horizontal="right" vertical="center"/>
    </xf>
    <xf numFmtId="0" fontId="19" fillId="11" borderId="40" xfId="3" applyFont="1" applyFill="1" applyBorder="1" applyAlignment="1">
      <alignment horizontal="right" vertical="center"/>
    </xf>
    <xf numFmtId="0" fontId="17" fillId="10" borderId="26" xfId="3" applyFont="1" applyFill="1" applyBorder="1" applyAlignment="1">
      <alignment horizontal="center" vertical="center" wrapText="1"/>
    </xf>
    <xf numFmtId="0" fontId="15" fillId="0" borderId="0" xfId="4"/>
    <xf numFmtId="0" fontId="17" fillId="10" borderId="27" xfId="4" applyFont="1" applyFill="1" applyBorder="1" applyAlignment="1">
      <alignment horizontal="center"/>
    </xf>
    <xf numFmtId="0" fontId="18" fillId="0" borderId="29" xfId="4" applyFont="1" applyBorder="1" applyAlignment="1">
      <alignment horizontal="left"/>
    </xf>
    <xf numFmtId="0" fontId="18" fillId="0" borderId="30" xfId="4" applyFont="1" applyBorder="1" applyAlignment="1">
      <alignment horizontal="left"/>
    </xf>
    <xf numFmtId="10" fontId="18" fillId="10" borderId="27" xfId="5" applyNumberFormat="1" applyFont="1" applyFill="1" applyBorder="1" applyAlignment="1">
      <alignment horizontal="center"/>
    </xf>
    <xf numFmtId="49" fontId="18" fillId="10" borderId="27" xfId="5" applyNumberFormat="1" applyFont="1" applyFill="1" applyBorder="1" applyAlignment="1">
      <alignment horizontal="center"/>
    </xf>
    <xf numFmtId="10" fontId="17" fillId="10" borderId="27" xfId="5" applyNumberFormat="1" applyFont="1" applyFill="1" applyBorder="1" applyAlignment="1">
      <alignment horizontal="center"/>
    </xf>
    <xf numFmtId="0" fontId="18" fillId="0" borderId="34" xfId="4" applyFont="1" applyBorder="1" applyAlignment="1">
      <alignment vertical="center"/>
    </xf>
    <xf numFmtId="10" fontId="17" fillId="10" borderId="36" xfId="4" applyNumberFormat="1" applyFont="1" applyFill="1" applyBorder="1" applyAlignment="1">
      <alignment horizontal="center"/>
    </xf>
    <xf numFmtId="10" fontId="18" fillId="10" borderId="38" xfId="5" applyNumberFormat="1" applyFont="1" applyFill="1" applyBorder="1" applyAlignment="1">
      <alignment horizontal="center"/>
    </xf>
    <xf numFmtId="10" fontId="17" fillId="10" borderId="41" xfId="5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0" fontId="4" fillId="5" borderId="0" xfId="0" applyFont="1" applyFill="1" applyBorder="1" applyAlignment="1">
      <alignment horizontal="left" vertical="top" wrapText="1"/>
    </xf>
    <xf numFmtId="0" fontId="0" fillId="0" borderId="0" xfId="0"/>
    <xf numFmtId="0" fontId="1" fillId="6" borderId="0" xfId="0" applyFont="1" applyFill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right" vertical="top" wrapText="1"/>
    </xf>
    <xf numFmtId="0" fontId="5" fillId="6" borderId="0" xfId="0" applyFont="1" applyFill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/>
    <xf numFmtId="0" fontId="6" fillId="3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0" fontId="3" fillId="6" borderId="0" xfId="0" applyFont="1" applyFill="1" applyBorder="1" applyAlignment="1">
      <alignment horizontal="left" vertical="top" wrapText="1"/>
    </xf>
    <xf numFmtId="0" fontId="3" fillId="6" borderId="21" xfId="0" applyFont="1" applyFill="1" applyBorder="1" applyAlignment="1">
      <alignment horizontal="left" vertical="top" wrapText="1"/>
    </xf>
    <xf numFmtId="0" fontId="1" fillId="6" borderId="0" xfId="0" applyFont="1" applyFill="1" applyAlignment="1">
      <alignment horizontal="center" wrapText="1"/>
    </xf>
    <xf numFmtId="0" fontId="1" fillId="6" borderId="0" xfId="0" applyFont="1" applyFill="1" applyAlignment="1">
      <alignment horizontal="center" vertical="top" wrapText="1"/>
    </xf>
    <xf numFmtId="0" fontId="1" fillId="6" borderId="1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right" vertical="top" wrapText="1"/>
    </xf>
    <xf numFmtId="0" fontId="1" fillId="6" borderId="1" xfId="0" applyFont="1" applyFill="1" applyBorder="1" applyAlignment="1">
      <alignment horizontal="center" vertical="top" wrapText="1"/>
    </xf>
    <xf numFmtId="4" fontId="2" fillId="4" borderId="1" xfId="0" applyNumberFormat="1" applyFont="1" applyFill="1" applyBorder="1" applyAlignment="1">
      <alignment horizontal="right" vertical="top" wrapText="1"/>
    </xf>
    <xf numFmtId="0" fontId="3" fillId="6" borderId="0" xfId="0" applyFont="1" applyFill="1" applyAlignment="1">
      <alignment horizontal="right" vertical="top" wrapText="1"/>
    </xf>
    <xf numFmtId="0" fontId="3" fillId="6" borderId="0" xfId="0" applyFont="1" applyFill="1" applyAlignment="1">
      <alignment horizontal="center" vertical="top" wrapText="1"/>
    </xf>
    <xf numFmtId="4" fontId="3" fillId="6" borderId="0" xfId="0" applyNumberFormat="1" applyFont="1" applyFill="1" applyAlignment="1">
      <alignment horizontal="right" vertical="top" wrapText="1"/>
    </xf>
    <xf numFmtId="0" fontId="0" fillId="0" borderId="0" xfId="0" applyFill="1"/>
    <xf numFmtId="0" fontId="2" fillId="4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righ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right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170" fontId="2" fillId="4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170" fontId="4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0" fontId="5" fillId="6" borderId="0" xfId="0" applyFont="1" applyFill="1" applyAlignment="1">
      <alignment horizontal="center" vertical="center" wrapText="1"/>
    </xf>
    <xf numFmtId="0" fontId="5" fillId="6" borderId="0" xfId="0" applyFont="1" applyFill="1" applyAlignment="1">
      <alignment horizontal="left" vertical="center" wrapText="1"/>
    </xf>
    <xf numFmtId="0" fontId="3" fillId="6" borderId="0" xfId="0" applyFont="1" applyFill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right" vertical="top" wrapText="1"/>
    </xf>
    <xf numFmtId="4" fontId="5" fillId="6" borderId="0" xfId="0" applyNumberFormat="1" applyFont="1" applyFill="1" applyAlignment="1">
      <alignment horizontal="right" vertical="top" wrapText="1"/>
    </xf>
    <xf numFmtId="165" fontId="3" fillId="6" borderId="0" xfId="0" applyNumberFormat="1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 wrapText="1"/>
    </xf>
    <xf numFmtId="4" fontId="5" fillId="0" borderId="0" xfId="0" applyNumberFormat="1" applyFont="1" applyFill="1" applyAlignment="1">
      <alignment horizontal="right" vertical="top" wrapText="1"/>
    </xf>
    <xf numFmtId="0" fontId="4" fillId="5" borderId="0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47" xfId="0" applyFont="1" applyFill="1" applyBorder="1" applyAlignment="1">
      <alignment horizontal="center" vertical="top" wrapText="1"/>
    </xf>
    <xf numFmtId="0" fontId="4" fillId="0" borderId="47" xfId="0" applyFont="1" applyFill="1" applyBorder="1" applyAlignment="1">
      <alignment horizontal="left" vertical="top" wrapText="1"/>
    </xf>
    <xf numFmtId="49" fontId="8" fillId="0" borderId="0" xfId="4" applyNumberFormat="1" applyFont="1" applyAlignment="1">
      <alignment horizontal="left" vertical="top" wrapText="1" indent="1"/>
    </xf>
    <xf numFmtId="0" fontId="11" fillId="0" borderId="0" xfId="4" applyFont="1"/>
    <xf numFmtId="0" fontId="12" fillId="0" borderId="0" xfId="4" applyFont="1" applyAlignment="1">
      <alignment horizontal="left"/>
    </xf>
    <xf numFmtId="166" fontId="12" fillId="0" borderId="0" xfId="4" applyNumberFormat="1" applyFont="1" applyAlignment="1">
      <alignment horizontal="left"/>
    </xf>
    <xf numFmtId="0" fontId="10" fillId="0" borderId="0" xfId="4" applyFont="1"/>
    <xf numFmtId="0" fontId="12" fillId="8" borderId="4" xfId="4" applyFont="1" applyFill="1" applyBorder="1" applyAlignment="1">
      <alignment horizontal="center"/>
    </xf>
    <xf numFmtId="0" fontId="12" fillId="8" borderId="6" xfId="4" applyFont="1" applyFill="1" applyBorder="1" applyAlignment="1">
      <alignment horizontal="center"/>
    </xf>
    <xf numFmtId="0" fontId="12" fillId="8" borderId="9" xfId="4" applyFont="1" applyFill="1" applyBorder="1" applyAlignment="1">
      <alignment horizontal="center"/>
    </xf>
    <xf numFmtId="0" fontId="12" fillId="8" borderId="11" xfId="4" applyFont="1" applyFill="1" applyBorder="1" applyAlignment="1">
      <alignment horizontal="center"/>
    </xf>
    <xf numFmtId="0" fontId="12" fillId="0" borderId="12" xfId="4" applyFont="1" applyBorder="1" applyAlignment="1">
      <alignment horizontal="center" vertical="center"/>
    </xf>
    <xf numFmtId="0" fontId="10" fillId="0" borderId="3" xfId="4" applyFont="1" applyBorder="1" applyAlignment="1">
      <alignment horizontal="center" vertical="center"/>
    </xf>
    <xf numFmtId="0" fontId="10" fillId="0" borderId="4" xfId="4" applyFont="1" applyBorder="1" applyAlignment="1">
      <alignment horizontal="center" vertical="center"/>
    </xf>
    <xf numFmtId="0" fontId="12" fillId="0" borderId="13" xfId="4" applyFont="1" applyBorder="1" applyAlignment="1">
      <alignment horizontal="center"/>
    </xf>
    <xf numFmtId="0" fontId="12" fillId="0" borderId="14" xfId="4" applyFont="1" applyBorder="1" applyAlignment="1">
      <alignment horizontal="center"/>
    </xf>
    <xf numFmtId="0" fontId="12" fillId="0" borderId="15" xfId="4" applyFont="1" applyBorder="1" applyAlignment="1">
      <alignment horizontal="center"/>
    </xf>
    <xf numFmtId="0" fontId="12" fillId="0" borderId="12" xfId="4" applyFont="1" applyBorder="1" applyAlignment="1">
      <alignment horizontal="center"/>
    </xf>
    <xf numFmtId="0" fontId="12" fillId="0" borderId="16" xfId="4" applyFont="1" applyBorder="1"/>
    <xf numFmtId="0" fontId="12" fillId="0" borderId="14" xfId="4" applyFont="1" applyBorder="1"/>
    <xf numFmtId="2" fontId="12" fillId="0" borderId="13" xfId="4" applyNumberFormat="1" applyFont="1" applyBorder="1" applyAlignment="1">
      <alignment horizontal="center"/>
    </xf>
    <xf numFmtId="4" fontId="10" fillId="0" borderId="14" xfId="4" applyNumberFormat="1" applyFont="1" applyBorder="1"/>
    <xf numFmtId="4" fontId="12" fillId="0" borderId="13" xfId="4" applyNumberFormat="1" applyFont="1" applyBorder="1"/>
    <xf numFmtId="0" fontId="10" fillId="0" borderId="12" xfId="4" applyFont="1" applyBorder="1" applyAlignment="1">
      <alignment horizontal="center"/>
    </xf>
    <xf numFmtId="0" fontId="10" fillId="0" borderId="16" xfId="4" applyFont="1" applyBorder="1"/>
    <xf numFmtId="0" fontId="10" fillId="0" borderId="14" xfId="4" applyFont="1" applyBorder="1"/>
    <xf numFmtId="2" fontId="10" fillId="0" borderId="13" xfId="4" applyNumberFormat="1" applyFont="1" applyBorder="1" applyAlignment="1">
      <alignment horizontal="center"/>
    </xf>
    <xf numFmtId="0" fontId="10" fillId="0" borderId="15" xfId="4" applyFont="1" applyBorder="1"/>
    <xf numFmtId="4" fontId="12" fillId="0" borderId="15" xfId="4" applyNumberFormat="1" applyFont="1" applyBorder="1"/>
    <xf numFmtId="0" fontId="10" fillId="0" borderId="16" xfId="4" applyFont="1" applyBorder="1" applyAlignment="1">
      <alignment horizontal="left"/>
    </xf>
    <xf numFmtId="0" fontId="10" fillId="0" borderId="14" xfId="4" applyFont="1" applyBorder="1" applyAlignment="1">
      <alignment horizontal="left"/>
    </xf>
    <xf numFmtId="4" fontId="10" fillId="0" borderId="15" xfId="4" applyNumberFormat="1" applyFont="1" applyBorder="1"/>
    <xf numFmtId="2" fontId="12" fillId="0" borderId="14" xfId="4" applyNumberFormat="1" applyFont="1" applyBorder="1"/>
    <xf numFmtId="0" fontId="12" fillId="0" borderId="7" xfId="4" applyFont="1" applyBorder="1" applyAlignment="1">
      <alignment horizontal="center"/>
    </xf>
    <xf numFmtId="0" fontId="12" fillId="0" borderId="8" xfId="4" applyFont="1" applyBorder="1"/>
    <xf numFmtId="0" fontId="12" fillId="0" borderId="9" xfId="4" applyFont="1" applyBorder="1"/>
    <xf numFmtId="2" fontId="12" fillId="0" borderId="10" xfId="4" applyNumberFormat="1" applyFont="1" applyBorder="1" applyAlignment="1">
      <alignment horizontal="center"/>
    </xf>
    <xf numFmtId="4" fontId="10" fillId="0" borderId="9" xfId="4" applyNumberFormat="1" applyFont="1" applyBorder="1"/>
    <xf numFmtId="4" fontId="12" fillId="0" borderId="11" xfId="4" applyNumberFormat="1" applyFont="1" applyBorder="1"/>
    <xf numFmtId="0" fontId="10" fillId="0" borderId="0" xfId="4" applyFont="1" applyAlignment="1">
      <alignment horizontal="right"/>
    </xf>
    <xf numFmtId="10" fontId="13" fillId="0" borderId="0" xfId="6" applyNumberFormat="1" applyFont="1" applyAlignment="1">
      <alignment horizontal="center"/>
    </xf>
    <xf numFmtId="4" fontId="10" fillId="0" borderId="0" xfId="4" applyNumberFormat="1" applyFont="1"/>
    <xf numFmtId="4" fontId="12" fillId="0" borderId="0" xfId="4" applyNumberFormat="1" applyFont="1"/>
    <xf numFmtId="0" fontId="10" fillId="0" borderId="18" xfId="4" applyFont="1" applyBorder="1"/>
    <xf numFmtId="0" fontId="12" fillId="0" borderId="0" xfId="4" applyFont="1"/>
    <xf numFmtId="166" fontId="11" fillId="0" borderId="0" xfId="5" applyNumberFormat="1" applyFont="1"/>
    <xf numFmtId="0" fontId="10" fillId="0" borderId="21" xfId="4" applyFont="1" applyBorder="1"/>
    <xf numFmtId="164" fontId="12" fillId="0" borderId="0" xfId="5" applyFont="1"/>
    <xf numFmtId="0" fontId="0" fillId="0" borderId="0" xfId="0" applyBorder="1"/>
    <xf numFmtId="0" fontId="3" fillId="6" borderId="0" xfId="0" applyFont="1" applyFill="1" applyBorder="1" applyAlignment="1">
      <alignment horizontal="right" vertical="center" wrapText="1"/>
    </xf>
    <xf numFmtId="4" fontId="22" fillId="0" borderId="0" xfId="0" applyNumberFormat="1" applyFont="1"/>
    <xf numFmtId="10" fontId="0" fillId="0" borderId="0" xfId="0" applyNumberFormat="1" applyFont="1"/>
    <xf numFmtId="10" fontId="0" fillId="0" borderId="0" xfId="0" applyNumberFormat="1" applyFill="1"/>
    <xf numFmtId="0" fontId="21" fillId="0" borderId="42" xfId="0" applyFont="1" applyFill="1" applyBorder="1" applyAlignment="1">
      <alignment horizontal="left" vertical="top" wrapText="1"/>
    </xf>
    <xf numFmtId="4" fontId="4" fillId="0" borderId="42" xfId="0" applyNumberFormat="1" applyFont="1" applyFill="1" applyBorder="1" applyAlignment="1">
      <alignment horizontal="center" vertical="center" wrapText="1"/>
    </xf>
    <xf numFmtId="2" fontId="20" fillId="12" borderId="42" xfId="0" applyNumberFormat="1" applyFont="1" applyFill="1" applyBorder="1" applyAlignment="1">
      <alignment horizontal="center" vertical="center" wrapText="1"/>
    </xf>
    <xf numFmtId="10" fontId="4" fillId="12" borderId="42" xfId="0" applyNumberFormat="1" applyFont="1" applyFill="1" applyBorder="1" applyAlignment="1">
      <alignment horizontal="center" vertical="center" wrapText="1"/>
    </xf>
    <xf numFmtId="2" fontId="27" fillId="12" borderId="42" xfId="0" applyNumberFormat="1" applyFont="1" applyFill="1" applyBorder="1" applyAlignment="1">
      <alignment horizontal="center" vertical="center" wrapText="1"/>
    </xf>
    <xf numFmtId="10" fontId="28" fillId="12" borderId="42" xfId="0" applyNumberFormat="1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left" vertical="top" wrapText="1"/>
    </xf>
    <xf numFmtId="2" fontId="29" fillId="0" borderId="42" xfId="0" applyNumberFormat="1" applyFont="1" applyFill="1" applyBorder="1" applyAlignment="1">
      <alignment horizontal="center" vertical="center" wrapText="1"/>
    </xf>
    <xf numFmtId="10" fontId="29" fillId="0" borderId="42" xfId="0" applyNumberFormat="1" applyFont="1" applyFill="1" applyBorder="1" applyAlignment="1">
      <alignment horizontal="center" vertical="center" wrapText="1"/>
    </xf>
    <xf numFmtId="2" fontId="23" fillId="0" borderId="42" xfId="0" applyNumberFormat="1" applyFont="1" applyFill="1" applyBorder="1" applyAlignment="1">
      <alignment horizontal="center" vertical="center" wrapText="1"/>
    </xf>
    <xf numFmtId="10" fontId="23" fillId="0" borderId="42" xfId="0" applyNumberFormat="1" applyFont="1" applyFill="1" applyBorder="1" applyAlignment="1">
      <alignment horizontal="center" vertical="center" wrapText="1"/>
    </xf>
    <xf numFmtId="2" fontId="25" fillId="0" borderId="42" xfId="0" applyNumberFormat="1" applyFont="1" applyFill="1" applyBorder="1" applyAlignment="1">
      <alignment horizontal="center" vertical="center" wrapText="1"/>
    </xf>
    <xf numFmtId="2" fontId="19" fillId="12" borderId="42" xfId="0" applyNumberFormat="1" applyFont="1" applyFill="1" applyBorder="1" applyAlignment="1">
      <alignment horizontal="center" vertical="center" wrapText="1"/>
    </xf>
    <xf numFmtId="10" fontId="19" fillId="12" borderId="42" xfId="0" applyNumberFormat="1" applyFont="1" applyFill="1" applyBorder="1" applyAlignment="1">
      <alignment horizontal="center" vertical="center" wrapText="1"/>
    </xf>
    <xf numFmtId="10" fontId="24" fillId="0" borderId="42" xfId="0" applyNumberFormat="1" applyFont="1" applyFill="1" applyBorder="1" applyAlignment="1">
      <alignment horizontal="center" vertical="center" wrapText="1"/>
    </xf>
    <xf numFmtId="10" fontId="30" fillId="0" borderId="42" xfId="0" applyNumberFormat="1" applyFont="1" applyFill="1" applyBorder="1" applyAlignment="1">
      <alignment horizontal="center" vertical="center" wrapText="1"/>
    </xf>
    <xf numFmtId="10" fontId="26" fillId="12" borderId="42" xfId="0" applyNumberFormat="1" applyFont="1" applyFill="1" applyBorder="1" applyAlignment="1">
      <alignment horizontal="center" vertical="center" wrapText="1"/>
    </xf>
    <xf numFmtId="10" fontId="4" fillId="0" borderId="43" xfId="0" applyNumberFormat="1" applyFont="1" applyFill="1" applyBorder="1" applyAlignment="1">
      <alignment horizontal="center" vertical="center" wrapText="1"/>
    </xf>
    <xf numFmtId="0" fontId="21" fillId="0" borderId="49" xfId="0" applyFont="1" applyFill="1" applyBorder="1" applyAlignment="1">
      <alignment horizontal="left" vertical="top" wrapText="1"/>
    </xf>
    <xf numFmtId="4" fontId="4" fillId="0" borderId="49" xfId="0" applyNumberFormat="1" applyFont="1" applyFill="1" applyBorder="1" applyAlignment="1">
      <alignment horizontal="center" vertical="center" wrapText="1"/>
    </xf>
    <xf numFmtId="10" fontId="4" fillId="0" borderId="48" xfId="0" applyNumberFormat="1" applyFont="1" applyFill="1" applyBorder="1" applyAlignment="1">
      <alignment horizontal="center" vertical="center" wrapText="1"/>
    </xf>
    <xf numFmtId="2" fontId="20" fillId="12" borderId="49" xfId="0" applyNumberFormat="1" applyFont="1" applyFill="1" applyBorder="1" applyAlignment="1">
      <alignment horizontal="center" vertical="center" wrapText="1"/>
    </xf>
    <xf numFmtId="10" fontId="4" fillId="12" borderId="49" xfId="0" applyNumberFormat="1" applyFont="1" applyFill="1" applyBorder="1" applyAlignment="1">
      <alignment horizontal="center" vertical="center" wrapText="1"/>
    </xf>
    <xf numFmtId="2" fontId="27" fillId="12" borderId="49" xfId="0" applyNumberFormat="1" applyFont="1" applyFill="1" applyBorder="1" applyAlignment="1">
      <alignment horizontal="center" vertical="center" wrapText="1"/>
    </xf>
    <xf numFmtId="10" fontId="28" fillId="12" borderId="49" xfId="0" applyNumberFormat="1" applyFont="1" applyFill="1" applyBorder="1" applyAlignment="1">
      <alignment horizontal="center" vertical="center" wrapText="1"/>
    </xf>
    <xf numFmtId="0" fontId="1" fillId="6" borderId="50" xfId="0" applyFont="1" applyFill="1" applyBorder="1" applyAlignment="1">
      <alignment horizontal="left" vertical="top" wrapText="1"/>
    </xf>
    <xf numFmtId="0" fontId="1" fillId="6" borderId="51" xfId="0" applyFont="1" applyFill="1" applyBorder="1" applyAlignment="1">
      <alignment horizontal="left" vertical="top" wrapText="1"/>
    </xf>
    <xf numFmtId="0" fontId="21" fillId="0" borderId="57" xfId="0" applyFont="1" applyFill="1" applyBorder="1" applyAlignment="1">
      <alignment horizontal="center" vertical="top" wrapText="1"/>
    </xf>
    <xf numFmtId="10" fontId="28" fillId="12" borderId="58" xfId="0" applyNumberFormat="1" applyFont="1" applyFill="1" applyBorder="1" applyAlignment="1">
      <alignment horizontal="center" vertical="center" wrapText="1"/>
    </xf>
    <xf numFmtId="0" fontId="4" fillId="0" borderId="59" xfId="0" applyFont="1" applyFill="1" applyBorder="1" applyAlignment="1">
      <alignment horizontal="center" vertical="top" wrapText="1"/>
    </xf>
    <xf numFmtId="10" fontId="23" fillId="0" borderId="60" xfId="0" applyNumberFormat="1" applyFont="1" applyFill="1" applyBorder="1" applyAlignment="1">
      <alignment horizontal="center" vertical="center" wrapText="1"/>
    </xf>
    <xf numFmtId="0" fontId="21" fillId="0" borderId="59" xfId="0" applyFont="1" applyFill="1" applyBorder="1" applyAlignment="1">
      <alignment horizontal="center" vertical="top" wrapText="1"/>
    </xf>
    <xf numFmtId="10" fontId="24" fillId="0" borderId="60" xfId="0" applyNumberFormat="1" applyFont="1" applyFill="1" applyBorder="1" applyAlignment="1">
      <alignment horizontal="center" vertical="center" wrapText="1"/>
    </xf>
    <xf numFmtId="10" fontId="4" fillId="12" borderId="60" xfId="0" applyNumberFormat="1" applyFont="1" applyFill="1" applyBorder="1" applyAlignment="1">
      <alignment horizontal="center" vertical="center" wrapText="1"/>
    </xf>
    <xf numFmtId="0" fontId="1" fillId="6" borderId="0" xfId="0" applyFont="1" applyFill="1" applyAlignment="1">
      <alignment vertical="top" wrapText="1"/>
    </xf>
    <xf numFmtId="0" fontId="3" fillId="6" borderId="0" xfId="0" applyFont="1" applyFill="1" applyAlignment="1">
      <alignment vertical="top" wrapText="1"/>
    </xf>
    <xf numFmtId="10" fontId="3" fillId="6" borderId="0" xfId="0" applyNumberFormat="1" applyFont="1" applyFill="1" applyAlignment="1">
      <alignment horizontal="center" vertical="top" wrapText="1"/>
    </xf>
    <xf numFmtId="0" fontId="1" fillId="6" borderId="0" xfId="0" applyFont="1" applyFill="1" applyAlignment="1">
      <alignment horizontal="center" wrapText="1"/>
    </xf>
    <xf numFmtId="0" fontId="3" fillId="3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top" wrapText="1"/>
    </xf>
    <xf numFmtId="0" fontId="6" fillId="3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4" fontId="3" fillId="6" borderId="0" xfId="0" applyNumberFormat="1" applyFont="1" applyFill="1" applyAlignment="1">
      <alignment horizontal="right" vertical="center" wrapText="1"/>
    </xf>
    <xf numFmtId="0" fontId="3" fillId="6" borderId="0" xfId="0" applyFont="1" applyFill="1" applyAlignment="1">
      <alignment horizontal="left" vertical="center" wrapText="1"/>
    </xf>
    <xf numFmtId="0" fontId="3" fillId="6" borderId="0" xfId="0" applyFont="1" applyFill="1" applyAlignment="1">
      <alignment horizontal="right" vertical="center" wrapText="1"/>
    </xf>
    <xf numFmtId="0" fontId="3" fillId="7" borderId="42" xfId="0" applyFont="1" applyFill="1" applyBorder="1" applyAlignment="1">
      <alignment horizontal="left" vertical="center" wrapText="1"/>
    </xf>
    <xf numFmtId="4" fontId="3" fillId="7" borderId="42" xfId="0" applyNumberFormat="1" applyFont="1" applyFill="1" applyBorder="1" applyAlignment="1">
      <alignment horizontal="right" vertical="center" wrapText="1"/>
    </xf>
    <xf numFmtId="0" fontId="1" fillId="6" borderId="0" xfId="0" applyFont="1" applyFill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0" fontId="0" fillId="0" borderId="0" xfId="0"/>
    <xf numFmtId="0" fontId="2" fillId="4" borderId="1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7" borderId="43" xfId="0" applyFont="1" applyFill="1" applyBorder="1" applyAlignment="1">
      <alignment horizontal="center" wrapText="1"/>
    </xf>
    <xf numFmtId="0" fontId="0" fillId="7" borderId="44" xfId="0" applyFill="1" applyBorder="1"/>
    <xf numFmtId="0" fontId="0" fillId="7" borderId="45" xfId="0" applyFill="1" applyBorder="1"/>
    <xf numFmtId="0" fontId="1" fillId="6" borderId="0" xfId="0" applyFont="1" applyFill="1" applyAlignment="1">
      <alignment horizontal="center" vertical="top" wrapText="1"/>
    </xf>
    <xf numFmtId="0" fontId="5" fillId="6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 wrapText="1"/>
    </xf>
    <xf numFmtId="0" fontId="12" fillId="0" borderId="0" xfId="4" applyFont="1" applyAlignment="1">
      <alignment horizontal="center"/>
    </xf>
    <xf numFmtId="0" fontId="12" fillId="0" borderId="17" xfId="4" applyFont="1" applyBorder="1" applyAlignment="1">
      <alignment horizontal="right" vertical="center"/>
    </xf>
    <xf numFmtId="0" fontId="12" fillId="0" borderId="20" xfId="4" applyFont="1" applyBorder="1" applyAlignment="1">
      <alignment horizontal="right" vertical="center"/>
    </xf>
    <xf numFmtId="0" fontId="10" fillId="0" borderId="19" xfId="4" quotePrefix="1" applyFont="1" applyBorder="1" applyAlignment="1">
      <alignment horizontal="left" vertical="center"/>
    </xf>
    <xf numFmtId="0" fontId="10" fillId="0" borderId="21" xfId="4" applyFont="1" applyBorder="1" applyAlignment="1">
      <alignment horizontal="left" vertical="center"/>
    </xf>
    <xf numFmtId="168" fontId="12" fillId="0" borderId="6" xfId="6" applyNumberFormat="1" applyFont="1" applyBorder="1" applyAlignment="1">
      <alignment horizontal="center" vertical="center"/>
    </xf>
    <xf numFmtId="168" fontId="12" fillId="0" borderId="11" xfId="6" applyNumberFormat="1" applyFont="1" applyBorder="1" applyAlignment="1">
      <alignment horizontal="center" vertical="center"/>
    </xf>
    <xf numFmtId="49" fontId="9" fillId="0" borderId="0" xfId="4" applyNumberFormat="1" applyFont="1" applyAlignment="1">
      <alignment horizontal="left" vertical="top" wrapText="1" indent="7"/>
    </xf>
    <xf numFmtId="0" fontId="11" fillId="0" borderId="0" xfId="4" applyFont="1" applyAlignment="1">
      <alignment horizontal="center"/>
    </xf>
    <xf numFmtId="0" fontId="12" fillId="8" borderId="2" xfId="4" applyFont="1" applyFill="1" applyBorder="1" applyAlignment="1">
      <alignment horizontal="center" vertical="center"/>
    </xf>
    <xf numFmtId="0" fontId="12" fillId="0" borderId="7" xfId="4" applyFont="1" applyBorder="1" applyAlignment="1">
      <alignment horizontal="center" vertical="center"/>
    </xf>
    <xf numFmtId="0" fontId="12" fillId="8" borderId="3" xfId="4" applyFont="1" applyFill="1" applyBorder="1" applyAlignment="1">
      <alignment horizontal="center" vertical="center"/>
    </xf>
    <xf numFmtId="0" fontId="12" fillId="8" borderId="4" xfId="4" applyFont="1" applyFill="1" applyBorder="1" applyAlignment="1">
      <alignment horizontal="center" vertical="center"/>
    </xf>
    <xf numFmtId="0" fontId="12" fillId="8" borderId="8" xfId="4" applyFont="1" applyFill="1" applyBorder="1" applyAlignment="1">
      <alignment horizontal="center" vertical="center"/>
    </xf>
    <xf numFmtId="0" fontId="12" fillId="8" borderId="9" xfId="4" applyFont="1" applyFill="1" applyBorder="1" applyAlignment="1">
      <alignment horizontal="center" vertical="center"/>
    </xf>
    <xf numFmtId="0" fontId="12" fillId="8" borderId="5" xfId="4" applyFont="1" applyFill="1" applyBorder="1" applyAlignment="1">
      <alignment horizontal="center" vertical="center"/>
    </xf>
    <xf numFmtId="0" fontId="12" fillId="8" borderId="10" xfId="4" applyFont="1" applyFill="1" applyBorder="1" applyAlignment="1">
      <alignment horizontal="center" vertical="center"/>
    </xf>
    <xf numFmtId="10" fontId="12" fillId="0" borderId="0" xfId="2" applyNumberFormat="1" applyFont="1" applyAlignment="1">
      <alignment horizontal="center" vertical="center"/>
    </xf>
    <xf numFmtId="0" fontId="12" fillId="0" borderId="0" xfId="0" applyFont="1"/>
    <xf numFmtId="0" fontId="18" fillId="0" borderId="27" xfId="4" applyFont="1" applyBorder="1" applyAlignment="1">
      <alignment horizontal="left" wrapText="1"/>
    </xf>
    <xf numFmtId="0" fontId="18" fillId="0" borderId="27" xfId="4" applyFont="1" applyBorder="1" applyAlignment="1">
      <alignment horizontal="left"/>
    </xf>
    <xf numFmtId="0" fontId="17" fillId="0" borderId="26" xfId="3" applyFont="1" applyBorder="1" applyAlignment="1">
      <alignment horizontal="center" vertical="center"/>
    </xf>
    <xf numFmtId="0" fontId="17" fillId="0" borderId="27" xfId="3" applyFont="1" applyBorder="1" applyAlignment="1">
      <alignment horizontal="left" vertical="center"/>
    </xf>
    <xf numFmtId="0" fontId="17" fillId="0" borderId="22" xfId="3" applyFont="1" applyBorder="1" applyAlignment="1">
      <alignment horizontal="right" vertical="center"/>
    </xf>
    <xf numFmtId="0" fontId="18" fillId="0" borderId="27" xfId="3" applyFont="1" applyBorder="1" applyAlignment="1">
      <alignment horizontal="left" vertical="center"/>
    </xf>
    <xf numFmtId="0" fontId="18" fillId="0" borderId="29" xfId="3" applyFont="1" applyBorder="1" applyAlignment="1">
      <alignment horizontal="left" vertical="center" wrapText="1"/>
    </xf>
    <xf numFmtId="0" fontId="18" fillId="0" borderId="30" xfId="3" applyFont="1" applyBorder="1" applyAlignment="1">
      <alignment horizontal="left" vertical="center" wrapText="1"/>
    </xf>
    <xf numFmtId="0" fontId="18" fillId="0" borderId="28" xfId="3" applyFont="1" applyBorder="1" applyAlignment="1">
      <alignment horizontal="left" vertical="center" wrapText="1"/>
    </xf>
    <xf numFmtId="0" fontId="17" fillId="0" borderId="31" xfId="3" applyFont="1" applyBorder="1" applyAlignment="1">
      <alignment horizontal="right" vertical="center"/>
    </xf>
    <xf numFmtId="0" fontId="16" fillId="9" borderId="22" xfId="3" applyFont="1" applyFill="1" applyBorder="1" applyAlignment="1">
      <alignment horizontal="center" vertical="center"/>
    </xf>
    <xf numFmtId="0" fontId="16" fillId="9" borderId="23" xfId="3" applyFont="1" applyFill="1" applyBorder="1" applyAlignment="1">
      <alignment horizontal="center" vertical="center"/>
    </xf>
    <xf numFmtId="0" fontId="16" fillId="9" borderId="24" xfId="3" applyFont="1" applyFill="1" applyBorder="1" applyAlignment="1">
      <alignment horizontal="center" vertical="center"/>
    </xf>
    <xf numFmtId="0" fontId="16" fillId="9" borderId="25" xfId="3" applyFont="1" applyFill="1" applyBorder="1" applyAlignment="1">
      <alignment horizontal="center" vertical="center"/>
    </xf>
    <xf numFmtId="0" fontId="15" fillId="11" borderId="31" xfId="3" applyFill="1" applyBorder="1" applyAlignment="1">
      <alignment horizontal="center" vertical="center"/>
    </xf>
    <xf numFmtId="0" fontId="15" fillId="11" borderId="37" xfId="3" applyFill="1" applyBorder="1" applyAlignment="1">
      <alignment horizontal="center" vertical="center"/>
    </xf>
    <xf numFmtId="0" fontId="15" fillId="11" borderId="39" xfId="3" applyFill="1" applyBorder="1" applyAlignment="1">
      <alignment horizontal="center" vertical="center"/>
    </xf>
    <xf numFmtId="0" fontId="18" fillId="0" borderId="29" xfId="4" applyFont="1" applyBorder="1" applyAlignment="1">
      <alignment horizontal="left"/>
    </xf>
    <xf numFmtId="0" fontId="18" fillId="0" borderId="30" xfId="4" applyFont="1" applyBorder="1" applyAlignment="1">
      <alignment horizontal="left"/>
    </xf>
    <xf numFmtId="0" fontId="18" fillId="0" borderId="28" xfId="4" applyFont="1" applyBorder="1" applyAlignment="1">
      <alignment horizontal="left"/>
    </xf>
    <xf numFmtId="0" fontId="17" fillId="0" borderId="26" xfId="3" applyFont="1" applyBorder="1" applyAlignment="1">
      <alignment horizontal="left" vertical="center"/>
    </xf>
    <xf numFmtId="0" fontId="17" fillId="0" borderId="35" xfId="3" applyFont="1" applyBorder="1" applyAlignment="1">
      <alignment horizontal="right" vertical="center"/>
    </xf>
    <xf numFmtId="0" fontId="1" fillId="6" borderId="54" xfId="0" applyFont="1" applyFill="1" applyBorder="1" applyAlignment="1">
      <alignment horizontal="center" vertical="top" wrapText="1"/>
    </xf>
    <xf numFmtId="0" fontId="1" fillId="6" borderId="55" xfId="0" applyFont="1" applyFill="1" applyBorder="1" applyAlignment="1">
      <alignment horizontal="center" vertical="top" wrapText="1"/>
    </xf>
    <xf numFmtId="0" fontId="1" fillId="6" borderId="52" xfId="0" applyFont="1" applyFill="1" applyBorder="1" applyAlignment="1">
      <alignment horizontal="center" vertical="top" wrapText="1"/>
    </xf>
    <xf numFmtId="0" fontId="1" fillId="6" borderId="53" xfId="0" applyFont="1" applyFill="1" applyBorder="1" applyAlignment="1">
      <alignment horizontal="center" vertical="top" wrapText="1"/>
    </xf>
    <xf numFmtId="10" fontId="3" fillId="6" borderId="16" xfId="0" applyNumberFormat="1" applyFont="1" applyFill="1" applyBorder="1" applyAlignment="1">
      <alignment horizontal="center" vertical="top" wrapText="1"/>
    </xf>
    <xf numFmtId="10" fontId="3" fillId="6" borderId="14" xfId="0" applyNumberFormat="1" applyFont="1" applyFill="1" applyBorder="1" applyAlignment="1">
      <alignment horizontal="center" vertical="top" wrapText="1"/>
    </xf>
    <xf numFmtId="171" fontId="3" fillId="6" borderId="16" xfId="0" applyNumberFormat="1" applyFont="1" applyFill="1" applyBorder="1" applyAlignment="1">
      <alignment horizontal="center" vertical="top" wrapText="1"/>
    </xf>
    <xf numFmtId="171" fontId="3" fillId="6" borderId="14" xfId="0" applyNumberFormat="1" applyFont="1" applyFill="1" applyBorder="1" applyAlignment="1">
      <alignment horizontal="center" vertical="top" wrapText="1"/>
    </xf>
    <xf numFmtId="0" fontId="3" fillId="6" borderId="14" xfId="0" applyFont="1" applyFill="1" applyBorder="1" applyAlignment="1">
      <alignment horizontal="center" vertical="top" wrapText="1"/>
    </xf>
    <xf numFmtId="10" fontId="3" fillId="6" borderId="0" xfId="0" applyNumberFormat="1" applyFont="1" applyFill="1" applyAlignment="1">
      <alignment horizontal="left" vertical="top" wrapText="1"/>
    </xf>
    <xf numFmtId="171" fontId="3" fillId="6" borderId="8" xfId="0" applyNumberFormat="1" applyFont="1" applyFill="1" applyBorder="1" applyAlignment="1">
      <alignment horizontal="center" vertical="top" wrapText="1"/>
    </xf>
    <xf numFmtId="171" fontId="3" fillId="6" borderId="9" xfId="0" applyNumberFormat="1" applyFont="1" applyFill="1" applyBorder="1" applyAlignment="1">
      <alignment horizontal="center" vertical="top" wrapText="1"/>
    </xf>
    <xf numFmtId="0" fontId="3" fillId="6" borderId="46" xfId="0" applyFont="1" applyFill="1" applyBorder="1" applyAlignment="1">
      <alignment horizontal="left" vertical="top" wrapText="1"/>
    </xf>
    <xf numFmtId="0" fontId="3" fillId="6" borderId="0" xfId="0" applyFont="1" applyFill="1" applyBorder="1" applyAlignment="1">
      <alignment horizontal="left" vertical="top" wrapText="1"/>
    </xf>
    <xf numFmtId="0" fontId="3" fillId="6" borderId="20" xfId="0" applyFont="1" applyFill="1" applyBorder="1" applyAlignment="1">
      <alignment horizontal="left" vertical="top" wrapText="1"/>
    </xf>
    <xf numFmtId="0" fontId="3" fillId="6" borderId="21" xfId="0" applyFont="1" applyFill="1" applyBorder="1" applyAlignment="1">
      <alignment horizontal="left" vertical="top" wrapText="1"/>
    </xf>
    <xf numFmtId="171" fontId="3" fillId="7" borderId="8" xfId="0" applyNumberFormat="1" applyFont="1" applyFill="1" applyBorder="1" applyAlignment="1">
      <alignment horizontal="center" vertical="top" wrapText="1"/>
    </xf>
    <xf numFmtId="171" fontId="3" fillId="7" borderId="11" xfId="0" applyNumberFormat="1" applyFont="1" applyFill="1" applyBorder="1" applyAlignment="1">
      <alignment horizontal="center" vertical="top" wrapText="1"/>
    </xf>
    <xf numFmtId="0" fontId="3" fillId="6" borderId="0" xfId="0" applyFont="1" applyFill="1" applyAlignment="1">
      <alignment horizontal="center" vertical="top" wrapText="1"/>
    </xf>
    <xf numFmtId="0" fontId="1" fillId="6" borderId="56" xfId="0" applyFont="1" applyFill="1" applyBorder="1" applyAlignment="1">
      <alignment horizontal="center" vertical="top" wrapText="1"/>
    </xf>
    <xf numFmtId="10" fontId="3" fillId="6" borderId="15" xfId="0" applyNumberFormat="1" applyFont="1" applyFill="1" applyBorder="1" applyAlignment="1">
      <alignment horizontal="center" vertical="top" wrapText="1"/>
    </xf>
    <xf numFmtId="171" fontId="3" fillId="6" borderId="15" xfId="0" applyNumberFormat="1" applyFont="1" applyFill="1" applyBorder="1" applyAlignment="1">
      <alignment horizontal="center" vertical="top" wrapText="1"/>
    </xf>
    <xf numFmtId="0" fontId="3" fillId="6" borderId="15" xfId="0" applyFont="1" applyFill="1" applyBorder="1" applyAlignment="1">
      <alignment horizontal="center" vertical="top" wrapText="1"/>
    </xf>
  </cellXfs>
  <cellStyles count="7">
    <cellStyle name="Normal" xfId="0" builtinId="0"/>
    <cellStyle name="Normal 2" xfId="4" xr:uid="{00F79245-6816-40D0-B585-4F142411E9F7}"/>
    <cellStyle name="Normal_PP-VI" xfId="3" xr:uid="{84D07590-F8FE-4B74-BFBC-03A61356ABE9}"/>
    <cellStyle name="Porcentagem" xfId="2" builtinId="5"/>
    <cellStyle name="Porcentagem 3" xfId="6" xr:uid="{BC905A69-3F9B-41BB-918D-274EFB01B92F}"/>
    <cellStyle name="Vírgula" xfId="1" builtinId="3"/>
    <cellStyle name="Vírgula 2" xfId="5" xr:uid="{CD00185B-BA59-4A9B-912F-70517FC594E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667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  <xdr:twoCellAnchor>
    <xdr:from>
      <xdr:col>0</xdr:col>
      <xdr:colOff>12246</xdr:colOff>
      <xdr:row>0</xdr:row>
      <xdr:rowOff>9525</xdr:rowOff>
    </xdr:from>
    <xdr:to>
      <xdr:col>2</xdr:col>
      <xdr:colOff>619125</xdr:colOff>
      <xdr:row>1</xdr:row>
      <xdr:rowOff>306532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6C1803CF-4D1B-49C9-8D37-3E26EEC0C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6" y="9525"/>
          <a:ext cx="2130879" cy="6780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57150</xdr:rowOff>
    </xdr:from>
    <xdr:to>
      <xdr:col>1</xdr:col>
      <xdr:colOff>885825</xdr:colOff>
      <xdr:row>1</xdr:row>
      <xdr:rowOff>622155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D93AC4EC-B9C2-42BE-9DC5-23393E0148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47650"/>
          <a:ext cx="1590675" cy="565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752475</xdr:colOff>
      <xdr:row>2</xdr:row>
      <xdr:rowOff>123825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2C8EBF2B-81A4-4B18-A1BC-A99B81D9B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668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752475</xdr:colOff>
      <xdr:row>2</xdr:row>
      <xdr:rowOff>123825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9E5761FA-CE22-4E80-BAF8-7313B8651E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668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47625</xdr:rowOff>
    </xdr:from>
    <xdr:to>
      <xdr:col>1</xdr:col>
      <xdr:colOff>28575</xdr:colOff>
      <xdr:row>1</xdr:row>
      <xdr:rowOff>276225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4A4DC3E8-6975-4DE6-AD15-9EA181880B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47625"/>
          <a:ext cx="7715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5"/>
  <sheetViews>
    <sheetView tabSelected="1" showOutlineSymbols="0" showWhiteSpace="0" workbookViewId="0">
      <selection activeCell="D15" sqref="D15"/>
    </sheetView>
  </sheetViews>
  <sheetFormatPr defaultRowHeight="14.25" x14ac:dyDescent="0.2"/>
  <cols>
    <col min="1" max="1" width="10" bestFit="1" customWidth="1"/>
    <col min="2" max="2" width="10" style="57" bestFit="1" customWidth="1"/>
    <col min="3" max="3" width="9.875" style="57" bestFit="1" customWidth="1"/>
    <col min="4" max="4" width="60" bestFit="1" customWidth="1"/>
    <col min="5" max="5" width="8" bestFit="1" customWidth="1"/>
    <col min="6" max="6" width="13" bestFit="1" customWidth="1"/>
    <col min="7" max="7" width="13" hidden="1" customWidth="1"/>
    <col min="8" max="8" width="16.625" customWidth="1"/>
    <col min="10" max="12" width="9" hidden="1" customWidth="1"/>
    <col min="13" max="13" width="0" hidden="1" customWidth="1"/>
  </cols>
  <sheetData>
    <row r="1" spans="1:10" ht="30" customHeight="1" x14ac:dyDescent="0.2">
      <c r="A1" s="1"/>
      <c r="B1" s="60"/>
      <c r="C1" s="60"/>
      <c r="D1" s="194" t="s">
        <v>485</v>
      </c>
      <c r="E1" s="196" t="s">
        <v>486</v>
      </c>
      <c r="F1" s="196"/>
      <c r="G1" s="199" t="s">
        <v>1</v>
      </c>
      <c r="H1" s="199"/>
    </row>
    <row r="2" spans="1:10" ht="58.5" customHeight="1" x14ac:dyDescent="0.2">
      <c r="A2" s="2"/>
      <c r="B2" s="59"/>
      <c r="C2" s="59"/>
      <c r="D2" s="195"/>
      <c r="E2" s="197" t="s">
        <v>487</v>
      </c>
      <c r="F2" s="198"/>
      <c r="G2" s="197" t="s">
        <v>183</v>
      </c>
      <c r="H2" s="198"/>
    </row>
    <row r="3" spans="1:10" s="58" customFormat="1" ht="15" x14ac:dyDescent="0.25">
      <c r="A3" s="193" t="s">
        <v>2</v>
      </c>
      <c r="B3" s="193"/>
      <c r="C3" s="193"/>
      <c r="D3" s="193"/>
      <c r="E3" s="193"/>
      <c r="F3" s="193"/>
      <c r="G3" s="193"/>
      <c r="H3" s="193"/>
      <c r="I3" s="193"/>
      <c r="J3" s="193"/>
    </row>
    <row r="4" spans="1:10" s="82" customFormat="1" ht="30" x14ac:dyDescent="0.2">
      <c r="A4" s="79" t="s">
        <v>3</v>
      </c>
      <c r="B4" s="81" t="s">
        <v>4</v>
      </c>
      <c r="C4" s="81" t="s">
        <v>5</v>
      </c>
      <c r="D4" s="79" t="s">
        <v>6</v>
      </c>
      <c r="E4" s="81" t="s">
        <v>7</v>
      </c>
      <c r="F4" s="80" t="s">
        <v>8</v>
      </c>
      <c r="G4" s="80" t="s">
        <v>9</v>
      </c>
      <c r="H4" s="80" t="s">
        <v>10</v>
      </c>
      <c r="I4" s="80" t="s">
        <v>11</v>
      </c>
      <c r="J4" s="80" t="s">
        <v>184</v>
      </c>
    </row>
    <row r="5" spans="1:10" s="82" customFormat="1" x14ac:dyDescent="0.2">
      <c r="A5" s="77" t="s">
        <v>12</v>
      </c>
      <c r="B5" s="94"/>
      <c r="C5" s="94"/>
      <c r="D5" s="77" t="s">
        <v>185</v>
      </c>
      <c r="E5" s="77"/>
      <c r="F5" s="83"/>
      <c r="G5" s="77"/>
      <c r="H5" s="77"/>
      <c r="I5" s="84">
        <v>44408.66</v>
      </c>
      <c r="J5" s="85">
        <v>6.9195099999999995E-2</v>
      </c>
    </row>
    <row r="6" spans="1:10" s="90" customFormat="1" x14ac:dyDescent="0.2">
      <c r="A6" s="78" t="s">
        <v>13</v>
      </c>
      <c r="B6" s="87" t="s">
        <v>17</v>
      </c>
      <c r="C6" s="87" t="s">
        <v>18</v>
      </c>
      <c r="D6" s="78" t="s">
        <v>19</v>
      </c>
      <c r="E6" s="87" t="s">
        <v>20</v>
      </c>
      <c r="F6" s="86">
        <v>6</v>
      </c>
      <c r="G6" s="88">
        <v>293.14999999999998</v>
      </c>
      <c r="H6" s="88">
        <v>356.44</v>
      </c>
      <c r="I6" s="88">
        <v>2138.64</v>
      </c>
      <c r="J6" s="89">
        <v>3.3322999999999998E-3</v>
      </c>
    </row>
    <row r="7" spans="1:10" s="90" customFormat="1" ht="38.25" x14ac:dyDescent="0.2">
      <c r="A7" s="78" t="s">
        <v>15</v>
      </c>
      <c r="B7" s="87" t="s">
        <v>186</v>
      </c>
      <c r="C7" s="87" t="s">
        <v>14</v>
      </c>
      <c r="D7" s="78" t="s">
        <v>187</v>
      </c>
      <c r="E7" s="87" t="s">
        <v>188</v>
      </c>
      <c r="F7" s="86">
        <v>9</v>
      </c>
      <c r="G7" s="88">
        <v>523.42999999999995</v>
      </c>
      <c r="H7" s="88">
        <v>636.42999999999995</v>
      </c>
      <c r="I7" s="88">
        <v>5727.87</v>
      </c>
      <c r="J7" s="89">
        <v>8.9248000000000001E-3</v>
      </c>
    </row>
    <row r="8" spans="1:10" s="90" customFormat="1" ht="25.5" x14ac:dyDescent="0.2">
      <c r="A8" s="78" t="s">
        <v>16</v>
      </c>
      <c r="B8" s="87" t="s">
        <v>189</v>
      </c>
      <c r="C8" s="87" t="s">
        <v>14</v>
      </c>
      <c r="D8" s="78" t="s">
        <v>190</v>
      </c>
      <c r="E8" s="87" t="s">
        <v>191</v>
      </c>
      <c r="F8" s="86">
        <v>1</v>
      </c>
      <c r="G8" s="88">
        <v>13933.8</v>
      </c>
      <c r="H8" s="88">
        <v>16942.099999999999</v>
      </c>
      <c r="I8" s="88">
        <v>16942.099999999999</v>
      </c>
      <c r="J8" s="89">
        <v>2.63982E-2</v>
      </c>
    </row>
    <row r="9" spans="1:10" s="90" customFormat="1" x14ac:dyDescent="0.2">
      <c r="A9" s="78" t="s">
        <v>21</v>
      </c>
      <c r="B9" s="87" t="s">
        <v>192</v>
      </c>
      <c r="C9" s="87" t="s">
        <v>35</v>
      </c>
      <c r="D9" s="78" t="s">
        <v>193</v>
      </c>
      <c r="E9" s="87" t="s">
        <v>20</v>
      </c>
      <c r="F9" s="86">
        <v>657.28</v>
      </c>
      <c r="G9" s="88">
        <v>2.5</v>
      </c>
      <c r="H9" s="88">
        <v>3.03</v>
      </c>
      <c r="I9" s="88">
        <v>1991.55</v>
      </c>
      <c r="J9" s="89">
        <v>3.1031000000000001E-3</v>
      </c>
    </row>
    <row r="10" spans="1:10" s="90" customFormat="1" x14ac:dyDescent="0.2">
      <c r="A10" s="78" t="s">
        <v>22</v>
      </c>
      <c r="B10" s="87" t="s">
        <v>194</v>
      </c>
      <c r="C10" s="87" t="s">
        <v>35</v>
      </c>
      <c r="D10" s="78" t="s">
        <v>195</v>
      </c>
      <c r="E10" s="87" t="s">
        <v>20</v>
      </c>
      <c r="F10" s="86">
        <v>657.28</v>
      </c>
      <c r="G10" s="88">
        <v>2.2000000000000002</v>
      </c>
      <c r="H10" s="88">
        <v>2.67</v>
      </c>
      <c r="I10" s="88">
        <v>1754.93</v>
      </c>
      <c r="J10" s="89">
        <v>2.7344000000000001E-3</v>
      </c>
    </row>
    <row r="11" spans="1:10" s="90" customFormat="1" ht="38.25" x14ac:dyDescent="0.2">
      <c r="A11" s="78" t="s">
        <v>196</v>
      </c>
      <c r="B11" s="87" t="s">
        <v>197</v>
      </c>
      <c r="C11" s="87" t="s">
        <v>35</v>
      </c>
      <c r="D11" s="78" t="s">
        <v>198</v>
      </c>
      <c r="E11" s="87" t="s">
        <v>20</v>
      </c>
      <c r="F11" s="86">
        <v>657.28</v>
      </c>
      <c r="G11" s="88">
        <v>8.9</v>
      </c>
      <c r="H11" s="88">
        <v>10.82</v>
      </c>
      <c r="I11" s="88">
        <v>7111.76</v>
      </c>
      <c r="J11" s="89">
        <v>1.10811E-2</v>
      </c>
    </row>
    <row r="12" spans="1:10" s="90" customFormat="1" x14ac:dyDescent="0.2">
      <c r="A12" s="78" t="s">
        <v>199</v>
      </c>
      <c r="B12" s="87" t="s">
        <v>200</v>
      </c>
      <c r="C12" s="87" t="s">
        <v>35</v>
      </c>
      <c r="D12" s="78" t="s">
        <v>201</v>
      </c>
      <c r="E12" s="87" t="s">
        <v>20</v>
      </c>
      <c r="F12" s="86">
        <v>657.28</v>
      </c>
      <c r="G12" s="88">
        <v>3.35</v>
      </c>
      <c r="H12" s="88">
        <v>4.07</v>
      </c>
      <c r="I12" s="88">
        <v>2675.12</v>
      </c>
      <c r="J12" s="89">
        <v>4.1682000000000004E-3</v>
      </c>
    </row>
    <row r="13" spans="1:10" s="90" customFormat="1" x14ac:dyDescent="0.2">
      <c r="A13" s="78" t="s">
        <v>202</v>
      </c>
      <c r="B13" s="87" t="s">
        <v>203</v>
      </c>
      <c r="C13" s="87" t="s">
        <v>35</v>
      </c>
      <c r="D13" s="78" t="s">
        <v>204</v>
      </c>
      <c r="E13" s="87" t="s">
        <v>20</v>
      </c>
      <c r="F13" s="86">
        <v>657.28</v>
      </c>
      <c r="G13" s="88">
        <v>5.8</v>
      </c>
      <c r="H13" s="88">
        <v>7.05</v>
      </c>
      <c r="I13" s="88">
        <v>4633.82</v>
      </c>
      <c r="J13" s="89">
        <v>7.2202000000000004E-3</v>
      </c>
    </row>
    <row r="14" spans="1:10" s="90" customFormat="1" x14ac:dyDescent="0.2">
      <c r="A14" s="78" t="s">
        <v>205</v>
      </c>
      <c r="B14" s="87" t="s">
        <v>206</v>
      </c>
      <c r="C14" s="87" t="s">
        <v>35</v>
      </c>
      <c r="D14" s="78" t="s">
        <v>207</v>
      </c>
      <c r="E14" s="87" t="s">
        <v>20</v>
      </c>
      <c r="F14" s="86">
        <v>657.28</v>
      </c>
      <c r="G14" s="88">
        <v>1.8</v>
      </c>
      <c r="H14" s="88">
        <v>2.1800000000000002</v>
      </c>
      <c r="I14" s="88">
        <v>1432.87</v>
      </c>
      <c r="J14" s="89">
        <v>2.2325999999999999E-3</v>
      </c>
    </row>
    <row r="15" spans="1:10" s="82" customFormat="1" x14ac:dyDescent="0.2">
      <c r="A15" s="77" t="s">
        <v>23</v>
      </c>
      <c r="B15" s="94"/>
      <c r="C15" s="94"/>
      <c r="D15" s="77" t="s">
        <v>208</v>
      </c>
      <c r="E15" s="77"/>
      <c r="F15" s="83"/>
      <c r="G15" s="77"/>
      <c r="H15" s="77"/>
      <c r="I15" s="84">
        <v>28157.15</v>
      </c>
      <c r="J15" s="85">
        <v>4.3872899999999999E-2</v>
      </c>
    </row>
    <row r="16" spans="1:10" s="90" customFormat="1" x14ac:dyDescent="0.2">
      <c r="A16" s="78" t="s">
        <v>24</v>
      </c>
      <c r="B16" s="87" t="s">
        <v>209</v>
      </c>
      <c r="C16" s="87" t="s">
        <v>18</v>
      </c>
      <c r="D16" s="78" t="s">
        <v>210</v>
      </c>
      <c r="E16" s="87" t="s">
        <v>20</v>
      </c>
      <c r="F16" s="86">
        <v>405.84</v>
      </c>
      <c r="G16" s="88">
        <v>1.28</v>
      </c>
      <c r="H16" s="88">
        <v>1.55</v>
      </c>
      <c r="I16" s="88">
        <v>629.04999999999995</v>
      </c>
      <c r="J16" s="89">
        <v>9.8020000000000008E-4</v>
      </c>
    </row>
    <row r="17" spans="1:10" s="90" customFormat="1" ht="63.75" x14ac:dyDescent="0.2">
      <c r="A17" s="78" t="s">
        <v>26</v>
      </c>
      <c r="B17" s="87" t="s">
        <v>211</v>
      </c>
      <c r="C17" s="87" t="s">
        <v>14</v>
      </c>
      <c r="D17" s="78" t="s">
        <v>212</v>
      </c>
      <c r="E17" s="87" t="s">
        <v>20</v>
      </c>
      <c r="F17" s="86">
        <v>328.64</v>
      </c>
      <c r="G17" s="88">
        <v>4.71</v>
      </c>
      <c r="H17" s="88">
        <v>5.72</v>
      </c>
      <c r="I17" s="88">
        <v>1879.82</v>
      </c>
      <c r="J17" s="89">
        <v>2.9290000000000002E-3</v>
      </c>
    </row>
    <row r="18" spans="1:10" s="90" customFormat="1" ht="25.5" x14ac:dyDescent="0.2">
      <c r="A18" s="78" t="s">
        <v>213</v>
      </c>
      <c r="B18" s="87" t="s">
        <v>214</v>
      </c>
      <c r="C18" s="87" t="s">
        <v>18</v>
      </c>
      <c r="D18" s="78" t="s">
        <v>215</v>
      </c>
      <c r="E18" s="87" t="s">
        <v>25</v>
      </c>
      <c r="F18" s="86">
        <v>10.98</v>
      </c>
      <c r="G18" s="88">
        <v>63.33</v>
      </c>
      <c r="H18" s="88">
        <v>77</v>
      </c>
      <c r="I18" s="88">
        <v>845.46</v>
      </c>
      <c r="J18" s="89">
        <v>1.3173E-3</v>
      </c>
    </row>
    <row r="19" spans="1:10" s="90" customFormat="1" ht="25.5" x14ac:dyDescent="0.2">
      <c r="A19" s="78" t="s">
        <v>216</v>
      </c>
      <c r="B19" s="87" t="s">
        <v>217</v>
      </c>
      <c r="C19" s="87" t="s">
        <v>18</v>
      </c>
      <c r="D19" s="78" t="s">
        <v>218</v>
      </c>
      <c r="E19" s="87" t="s">
        <v>20</v>
      </c>
      <c r="F19" s="86">
        <v>35.729999999999997</v>
      </c>
      <c r="G19" s="88">
        <v>24.14</v>
      </c>
      <c r="H19" s="88">
        <v>29.35</v>
      </c>
      <c r="I19" s="88">
        <v>1048.67</v>
      </c>
      <c r="J19" s="89">
        <v>1.634E-3</v>
      </c>
    </row>
    <row r="20" spans="1:10" s="90" customFormat="1" ht="25.5" x14ac:dyDescent="0.2">
      <c r="A20" s="78" t="s">
        <v>219</v>
      </c>
      <c r="B20" s="87" t="s">
        <v>220</v>
      </c>
      <c r="C20" s="87" t="s">
        <v>18</v>
      </c>
      <c r="D20" s="78" t="s">
        <v>221</v>
      </c>
      <c r="E20" s="87" t="s">
        <v>25</v>
      </c>
      <c r="F20" s="86">
        <v>15.38</v>
      </c>
      <c r="G20" s="88">
        <v>409.44</v>
      </c>
      <c r="H20" s="88">
        <v>497.83</v>
      </c>
      <c r="I20" s="88">
        <v>7656.62</v>
      </c>
      <c r="J20" s="89">
        <v>1.1930100000000001E-2</v>
      </c>
    </row>
    <row r="21" spans="1:10" s="90" customFormat="1" ht="25.5" x14ac:dyDescent="0.2">
      <c r="A21" s="78" t="s">
        <v>222</v>
      </c>
      <c r="B21" s="87" t="s">
        <v>223</v>
      </c>
      <c r="C21" s="87" t="s">
        <v>18</v>
      </c>
      <c r="D21" s="78" t="s">
        <v>224</v>
      </c>
      <c r="E21" s="87" t="s">
        <v>57</v>
      </c>
      <c r="F21" s="86">
        <v>119.1</v>
      </c>
      <c r="G21" s="88">
        <v>22.11</v>
      </c>
      <c r="H21" s="88">
        <v>26.88</v>
      </c>
      <c r="I21" s="88">
        <v>3201.4</v>
      </c>
      <c r="J21" s="89">
        <v>4.9881999999999999E-3</v>
      </c>
    </row>
    <row r="22" spans="1:10" s="90" customFormat="1" ht="63.75" x14ac:dyDescent="0.2">
      <c r="A22" s="78" t="s">
        <v>225</v>
      </c>
      <c r="B22" s="87" t="s">
        <v>226</v>
      </c>
      <c r="C22" s="87" t="s">
        <v>14</v>
      </c>
      <c r="D22" s="78" t="s">
        <v>227</v>
      </c>
      <c r="E22" s="87" t="s">
        <v>25</v>
      </c>
      <c r="F22" s="86">
        <v>65.73</v>
      </c>
      <c r="G22" s="88">
        <v>128.43</v>
      </c>
      <c r="H22" s="88">
        <v>156.15</v>
      </c>
      <c r="I22" s="88">
        <v>10263.73</v>
      </c>
      <c r="J22" s="89">
        <v>1.59924E-2</v>
      </c>
    </row>
    <row r="23" spans="1:10" s="90" customFormat="1" ht="63.75" x14ac:dyDescent="0.2">
      <c r="A23" s="78" t="s">
        <v>228</v>
      </c>
      <c r="B23" s="87" t="s">
        <v>229</v>
      </c>
      <c r="C23" s="87" t="s">
        <v>14</v>
      </c>
      <c r="D23" s="78" t="s">
        <v>230</v>
      </c>
      <c r="E23" s="87" t="s">
        <v>20</v>
      </c>
      <c r="F23" s="86">
        <v>328.64</v>
      </c>
      <c r="G23" s="88">
        <v>6.59</v>
      </c>
      <c r="H23" s="88">
        <v>8.01</v>
      </c>
      <c r="I23" s="88">
        <v>2632.4</v>
      </c>
      <c r="J23" s="89">
        <v>4.1016999999999998E-3</v>
      </c>
    </row>
    <row r="24" spans="1:10" s="82" customFormat="1" x14ac:dyDescent="0.2">
      <c r="A24" s="77" t="s">
        <v>231</v>
      </c>
      <c r="B24" s="94"/>
      <c r="C24" s="94"/>
      <c r="D24" s="77" t="s">
        <v>232</v>
      </c>
      <c r="E24" s="77"/>
      <c r="F24" s="83"/>
      <c r="G24" s="77"/>
      <c r="H24" s="77"/>
      <c r="I24" s="84">
        <v>90551.47</v>
      </c>
      <c r="J24" s="85">
        <v>0.1410922</v>
      </c>
    </row>
    <row r="25" spans="1:10" s="90" customFormat="1" ht="51" x14ac:dyDescent="0.2">
      <c r="A25" s="78" t="s">
        <v>233</v>
      </c>
      <c r="B25" s="87" t="s">
        <v>234</v>
      </c>
      <c r="C25" s="87" t="s">
        <v>18</v>
      </c>
      <c r="D25" s="78" t="s">
        <v>235</v>
      </c>
      <c r="E25" s="87" t="s">
        <v>20</v>
      </c>
      <c r="F25" s="86">
        <v>423</v>
      </c>
      <c r="G25" s="88">
        <v>57.71</v>
      </c>
      <c r="H25" s="88">
        <v>70.16</v>
      </c>
      <c r="I25" s="88">
        <v>29677.68</v>
      </c>
      <c r="J25" s="89">
        <v>4.6242100000000001E-2</v>
      </c>
    </row>
    <row r="26" spans="1:10" s="90" customFormat="1" ht="51" x14ac:dyDescent="0.2">
      <c r="A26" s="78" t="s">
        <v>236</v>
      </c>
      <c r="B26" s="87" t="s">
        <v>237</v>
      </c>
      <c r="C26" s="87" t="s">
        <v>18</v>
      </c>
      <c r="D26" s="78" t="s">
        <v>238</v>
      </c>
      <c r="E26" s="87" t="s">
        <v>20</v>
      </c>
      <c r="F26" s="86">
        <v>146</v>
      </c>
      <c r="G26" s="88">
        <v>70.11</v>
      </c>
      <c r="H26" s="88">
        <v>85.24</v>
      </c>
      <c r="I26" s="88">
        <v>12445.04</v>
      </c>
      <c r="J26" s="89">
        <v>1.9391200000000001E-2</v>
      </c>
    </row>
    <row r="27" spans="1:10" s="90" customFormat="1" ht="25.5" x14ac:dyDescent="0.2">
      <c r="A27" s="78" t="s">
        <v>239</v>
      </c>
      <c r="B27" s="87" t="s">
        <v>240</v>
      </c>
      <c r="C27" s="87" t="s">
        <v>18</v>
      </c>
      <c r="D27" s="78" t="s">
        <v>241</v>
      </c>
      <c r="E27" s="87" t="s">
        <v>57</v>
      </c>
      <c r="F27" s="86">
        <v>114</v>
      </c>
      <c r="G27" s="88">
        <v>25.82</v>
      </c>
      <c r="H27" s="88">
        <v>31.39</v>
      </c>
      <c r="I27" s="88">
        <v>3578.46</v>
      </c>
      <c r="J27" s="89">
        <v>5.5757999999999997E-3</v>
      </c>
    </row>
    <row r="28" spans="1:10" s="90" customFormat="1" ht="25.5" x14ac:dyDescent="0.2">
      <c r="A28" s="78" t="s">
        <v>242</v>
      </c>
      <c r="B28" s="87" t="s">
        <v>243</v>
      </c>
      <c r="C28" s="87" t="s">
        <v>18</v>
      </c>
      <c r="D28" s="78" t="s">
        <v>244</v>
      </c>
      <c r="E28" s="87" t="s">
        <v>57</v>
      </c>
      <c r="F28" s="86">
        <v>5</v>
      </c>
      <c r="G28" s="88">
        <v>32.53</v>
      </c>
      <c r="H28" s="88">
        <v>39.549999999999997</v>
      </c>
      <c r="I28" s="88">
        <v>197.75</v>
      </c>
      <c r="J28" s="89">
        <v>3.0810000000000001E-4</v>
      </c>
    </row>
    <row r="29" spans="1:10" s="90" customFormat="1" ht="25.5" x14ac:dyDescent="0.2">
      <c r="A29" s="78" t="s">
        <v>245</v>
      </c>
      <c r="B29" s="87" t="s">
        <v>246</v>
      </c>
      <c r="C29" s="87" t="s">
        <v>18</v>
      </c>
      <c r="D29" s="78" t="s">
        <v>247</v>
      </c>
      <c r="E29" s="87" t="s">
        <v>57</v>
      </c>
      <c r="F29" s="86">
        <v>108</v>
      </c>
      <c r="G29" s="88">
        <v>25.4</v>
      </c>
      <c r="H29" s="88">
        <v>30.88</v>
      </c>
      <c r="I29" s="88">
        <v>3335.04</v>
      </c>
      <c r="J29" s="89">
        <v>5.1964999999999997E-3</v>
      </c>
    </row>
    <row r="30" spans="1:10" s="90" customFormat="1" ht="25.5" x14ac:dyDescent="0.2">
      <c r="A30" s="78" t="s">
        <v>248</v>
      </c>
      <c r="B30" s="87" t="s">
        <v>249</v>
      </c>
      <c r="C30" s="87" t="s">
        <v>18</v>
      </c>
      <c r="D30" s="78" t="s">
        <v>250</v>
      </c>
      <c r="E30" s="87" t="s">
        <v>57</v>
      </c>
      <c r="F30" s="86">
        <v>146.4</v>
      </c>
      <c r="G30" s="88">
        <v>19.399999999999999</v>
      </c>
      <c r="H30" s="88">
        <v>23.58</v>
      </c>
      <c r="I30" s="88">
        <v>3452.11</v>
      </c>
      <c r="J30" s="89">
        <v>5.3788999999999998E-3</v>
      </c>
    </row>
    <row r="31" spans="1:10" s="90" customFormat="1" x14ac:dyDescent="0.2">
      <c r="A31" s="78" t="s">
        <v>251</v>
      </c>
      <c r="B31" s="87" t="s">
        <v>252</v>
      </c>
      <c r="C31" s="87" t="s">
        <v>253</v>
      </c>
      <c r="D31" s="78" t="s">
        <v>254</v>
      </c>
      <c r="E31" s="87" t="s">
        <v>20</v>
      </c>
      <c r="F31" s="86">
        <v>102</v>
      </c>
      <c r="G31" s="88">
        <v>252.8</v>
      </c>
      <c r="H31" s="88">
        <v>307.37</v>
      </c>
      <c r="I31" s="88">
        <v>31351.74</v>
      </c>
      <c r="J31" s="89">
        <v>4.8850499999999998E-2</v>
      </c>
    </row>
    <row r="32" spans="1:10" s="90" customFormat="1" ht="25.5" x14ac:dyDescent="0.2">
      <c r="A32" s="78" t="s">
        <v>255</v>
      </c>
      <c r="B32" s="87" t="s">
        <v>256</v>
      </c>
      <c r="C32" s="87" t="s">
        <v>18</v>
      </c>
      <c r="D32" s="78" t="s">
        <v>257</v>
      </c>
      <c r="E32" s="87" t="s">
        <v>25</v>
      </c>
      <c r="F32" s="86">
        <v>1.8</v>
      </c>
      <c r="G32" s="88">
        <v>2067.13</v>
      </c>
      <c r="H32" s="88">
        <v>2513.42</v>
      </c>
      <c r="I32" s="88">
        <v>4524.1499999999996</v>
      </c>
      <c r="J32" s="89">
        <v>7.0492999999999997E-3</v>
      </c>
    </row>
    <row r="33" spans="1:10" s="90" customFormat="1" ht="25.5" x14ac:dyDescent="0.2">
      <c r="A33" s="78" t="s">
        <v>258</v>
      </c>
      <c r="B33" s="87" t="s">
        <v>259</v>
      </c>
      <c r="C33" s="87" t="s">
        <v>35</v>
      </c>
      <c r="D33" s="78" t="s">
        <v>260</v>
      </c>
      <c r="E33" s="87" t="s">
        <v>261</v>
      </c>
      <c r="F33" s="86">
        <v>173</v>
      </c>
      <c r="G33" s="88">
        <v>10</v>
      </c>
      <c r="H33" s="88">
        <v>11.5</v>
      </c>
      <c r="I33" s="88">
        <v>1989.5</v>
      </c>
      <c r="J33" s="89">
        <v>3.0999000000000001E-3</v>
      </c>
    </row>
    <row r="34" spans="1:10" s="82" customFormat="1" x14ac:dyDescent="0.2">
      <c r="A34" s="77" t="s">
        <v>262</v>
      </c>
      <c r="B34" s="94"/>
      <c r="C34" s="94"/>
      <c r="D34" s="77" t="s">
        <v>263</v>
      </c>
      <c r="E34" s="77"/>
      <c r="F34" s="83"/>
      <c r="G34" s="77"/>
      <c r="H34" s="77"/>
      <c r="I34" s="84">
        <v>34004.870000000003</v>
      </c>
      <c r="J34" s="85">
        <v>5.2984499999999997E-2</v>
      </c>
    </row>
    <row r="35" spans="1:10" s="90" customFormat="1" ht="51" x14ac:dyDescent="0.2">
      <c r="A35" s="78" t="s">
        <v>264</v>
      </c>
      <c r="B35" s="87" t="s">
        <v>265</v>
      </c>
      <c r="C35" s="87" t="s">
        <v>18</v>
      </c>
      <c r="D35" s="78" t="s">
        <v>266</v>
      </c>
      <c r="E35" s="87" t="s">
        <v>267</v>
      </c>
      <c r="F35" s="86">
        <v>2</v>
      </c>
      <c r="G35" s="88">
        <v>659.29</v>
      </c>
      <c r="H35" s="88">
        <v>801.63</v>
      </c>
      <c r="I35" s="88">
        <v>1603.26</v>
      </c>
      <c r="J35" s="89">
        <v>2.4981000000000001E-3</v>
      </c>
    </row>
    <row r="36" spans="1:10" s="90" customFormat="1" ht="51" x14ac:dyDescent="0.2">
      <c r="A36" s="78" t="s">
        <v>268</v>
      </c>
      <c r="B36" s="87" t="s">
        <v>269</v>
      </c>
      <c r="C36" s="87" t="s">
        <v>18</v>
      </c>
      <c r="D36" s="78" t="s">
        <v>270</v>
      </c>
      <c r="E36" s="87" t="s">
        <v>267</v>
      </c>
      <c r="F36" s="86">
        <v>3</v>
      </c>
      <c r="G36" s="88">
        <v>601.74</v>
      </c>
      <c r="H36" s="88">
        <v>731.65</v>
      </c>
      <c r="I36" s="88">
        <v>2194.9499999999998</v>
      </c>
      <c r="J36" s="89">
        <v>3.4199999999999999E-3</v>
      </c>
    </row>
    <row r="37" spans="1:10" s="90" customFormat="1" ht="51" x14ac:dyDescent="0.2">
      <c r="A37" s="78" t="s">
        <v>271</v>
      </c>
      <c r="B37" s="87" t="s">
        <v>272</v>
      </c>
      <c r="C37" s="87" t="s">
        <v>18</v>
      </c>
      <c r="D37" s="78" t="s">
        <v>273</v>
      </c>
      <c r="E37" s="87" t="s">
        <v>267</v>
      </c>
      <c r="F37" s="86">
        <v>2</v>
      </c>
      <c r="G37" s="88">
        <v>713.2</v>
      </c>
      <c r="H37" s="88">
        <v>867.17</v>
      </c>
      <c r="I37" s="88">
        <v>1734.34</v>
      </c>
      <c r="J37" s="89">
        <v>2.7024000000000002E-3</v>
      </c>
    </row>
    <row r="38" spans="1:10" s="90" customFormat="1" x14ac:dyDescent="0.2">
      <c r="A38" s="78" t="s">
        <v>274</v>
      </c>
      <c r="B38" s="87" t="s">
        <v>275</v>
      </c>
      <c r="C38" s="87" t="s">
        <v>35</v>
      </c>
      <c r="D38" s="78" t="s">
        <v>276</v>
      </c>
      <c r="E38" s="87" t="s">
        <v>20</v>
      </c>
      <c r="F38" s="86">
        <v>68</v>
      </c>
      <c r="G38" s="88">
        <v>217.21</v>
      </c>
      <c r="H38" s="88">
        <v>264.10000000000002</v>
      </c>
      <c r="I38" s="88">
        <v>17958.8</v>
      </c>
      <c r="J38" s="89">
        <v>2.7982400000000001E-2</v>
      </c>
    </row>
    <row r="39" spans="1:10" s="90" customFormat="1" ht="25.5" x14ac:dyDescent="0.2">
      <c r="A39" s="78" t="s">
        <v>274</v>
      </c>
      <c r="B39" s="87" t="s">
        <v>277</v>
      </c>
      <c r="C39" s="87" t="s">
        <v>18</v>
      </c>
      <c r="D39" s="78" t="s">
        <v>278</v>
      </c>
      <c r="E39" s="87" t="s">
        <v>20</v>
      </c>
      <c r="F39" s="86">
        <v>8.4</v>
      </c>
      <c r="G39" s="88">
        <v>247.08</v>
      </c>
      <c r="H39" s="88">
        <v>300.42</v>
      </c>
      <c r="I39" s="88">
        <v>2523.52</v>
      </c>
      <c r="J39" s="89">
        <v>3.9319999999999997E-3</v>
      </c>
    </row>
    <row r="40" spans="1:10" s="90" customFormat="1" ht="38.25" x14ac:dyDescent="0.2">
      <c r="A40" s="78" t="s">
        <v>279</v>
      </c>
      <c r="B40" s="87" t="s">
        <v>280</v>
      </c>
      <c r="C40" s="87" t="s">
        <v>18</v>
      </c>
      <c r="D40" s="78" t="s">
        <v>281</v>
      </c>
      <c r="E40" s="87" t="s">
        <v>57</v>
      </c>
      <c r="F40" s="86">
        <v>68</v>
      </c>
      <c r="G40" s="88">
        <v>96.64</v>
      </c>
      <c r="H40" s="88">
        <v>117.5</v>
      </c>
      <c r="I40" s="88">
        <v>7990</v>
      </c>
      <c r="J40" s="89">
        <v>1.24496E-2</v>
      </c>
    </row>
    <row r="41" spans="1:10" s="82" customFormat="1" x14ac:dyDescent="0.2">
      <c r="A41" s="77" t="s">
        <v>282</v>
      </c>
      <c r="B41" s="94"/>
      <c r="C41" s="94"/>
      <c r="D41" s="77" t="s">
        <v>283</v>
      </c>
      <c r="E41" s="77"/>
      <c r="F41" s="83"/>
      <c r="G41" s="77"/>
      <c r="H41" s="77"/>
      <c r="I41" s="84">
        <v>22336.89</v>
      </c>
      <c r="J41" s="85">
        <v>3.4804099999999998E-2</v>
      </c>
    </row>
    <row r="42" spans="1:10" s="90" customFormat="1" ht="25.5" x14ac:dyDescent="0.2">
      <c r="A42" s="78" t="s">
        <v>284</v>
      </c>
      <c r="B42" s="87" t="s">
        <v>285</v>
      </c>
      <c r="C42" s="87" t="s">
        <v>18</v>
      </c>
      <c r="D42" s="78" t="s">
        <v>286</v>
      </c>
      <c r="E42" s="87" t="s">
        <v>20</v>
      </c>
      <c r="F42" s="86">
        <v>384.55</v>
      </c>
      <c r="G42" s="88">
        <v>40.82</v>
      </c>
      <c r="H42" s="88">
        <v>49.63</v>
      </c>
      <c r="I42" s="88">
        <v>19085.21</v>
      </c>
      <c r="J42" s="89">
        <v>2.97375E-2</v>
      </c>
    </row>
    <row r="43" spans="1:10" s="90" customFormat="1" ht="38.25" x14ac:dyDescent="0.2">
      <c r="A43" s="78" t="s">
        <v>287</v>
      </c>
      <c r="B43" s="87" t="s">
        <v>288</v>
      </c>
      <c r="C43" s="87" t="s">
        <v>18</v>
      </c>
      <c r="D43" s="78" t="s">
        <v>289</v>
      </c>
      <c r="E43" s="87" t="s">
        <v>57</v>
      </c>
      <c r="F43" s="86">
        <v>43.6</v>
      </c>
      <c r="G43" s="88">
        <v>61.34</v>
      </c>
      <c r="H43" s="88">
        <v>74.58</v>
      </c>
      <c r="I43" s="88">
        <v>3251.68</v>
      </c>
      <c r="J43" s="89">
        <v>5.0666000000000001E-3</v>
      </c>
    </row>
    <row r="44" spans="1:10" s="82" customFormat="1" x14ac:dyDescent="0.2">
      <c r="A44" s="77" t="s">
        <v>290</v>
      </c>
      <c r="B44" s="94"/>
      <c r="C44" s="94"/>
      <c r="D44" s="77" t="s">
        <v>291</v>
      </c>
      <c r="E44" s="77"/>
      <c r="F44" s="83"/>
      <c r="G44" s="77"/>
      <c r="H44" s="77"/>
      <c r="I44" s="84">
        <v>61433.34</v>
      </c>
      <c r="J44" s="85">
        <v>9.5722000000000002E-2</v>
      </c>
    </row>
    <row r="45" spans="1:10" s="90" customFormat="1" ht="38.25" x14ac:dyDescent="0.2">
      <c r="A45" s="78" t="s">
        <v>292</v>
      </c>
      <c r="B45" s="87" t="s">
        <v>293</v>
      </c>
      <c r="C45" s="87" t="s">
        <v>18</v>
      </c>
      <c r="D45" s="78" t="s">
        <v>294</v>
      </c>
      <c r="E45" s="87" t="s">
        <v>20</v>
      </c>
      <c r="F45" s="86">
        <v>1138</v>
      </c>
      <c r="G45" s="88">
        <v>3.35</v>
      </c>
      <c r="H45" s="88">
        <v>4.07</v>
      </c>
      <c r="I45" s="88">
        <v>4631.66</v>
      </c>
      <c r="J45" s="89">
        <v>7.2167999999999998E-3</v>
      </c>
    </row>
    <row r="46" spans="1:10" s="90" customFormat="1" ht="38.25" x14ac:dyDescent="0.2">
      <c r="A46" s="78" t="s">
        <v>295</v>
      </c>
      <c r="B46" s="87" t="s">
        <v>296</v>
      </c>
      <c r="C46" s="87" t="s">
        <v>18</v>
      </c>
      <c r="D46" s="78" t="s">
        <v>297</v>
      </c>
      <c r="E46" s="87" t="s">
        <v>20</v>
      </c>
      <c r="F46" s="86">
        <v>181.84</v>
      </c>
      <c r="G46" s="88">
        <v>31.79</v>
      </c>
      <c r="H46" s="88">
        <v>38.65</v>
      </c>
      <c r="I46" s="88">
        <v>7028.11</v>
      </c>
      <c r="J46" s="89">
        <v>1.09508E-2</v>
      </c>
    </row>
    <row r="47" spans="1:10" s="90" customFormat="1" ht="51" x14ac:dyDescent="0.2">
      <c r="A47" s="78" t="s">
        <v>298</v>
      </c>
      <c r="B47" s="87" t="s">
        <v>299</v>
      </c>
      <c r="C47" s="87" t="s">
        <v>18</v>
      </c>
      <c r="D47" s="78" t="s">
        <v>300</v>
      </c>
      <c r="E47" s="87" t="s">
        <v>20</v>
      </c>
      <c r="F47" s="86">
        <v>956.16</v>
      </c>
      <c r="G47" s="88">
        <v>29.6</v>
      </c>
      <c r="H47" s="88">
        <v>35.99</v>
      </c>
      <c r="I47" s="88">
        <v>34412.19</v>
      </c>
      <c r="J47" s="89">
        <v>5.3619100000000003E-2</v>
      </c>
    </row>
    <row r="48" spans="1:10" s="90" customFormat="1" ht="63.75" x14ac:dyDescent="0.2">
      <c r="A48" s="78" t="s">
        <v>301</v>
      </c>
      <c r="B48" s="87" t="s">
        <v>302</v>
      </c>
      <c r="C48" s="87" t="s">
        <v>18</v>
      </c>
      <c r="D48" s="78" t="s">
        <v>303</v>
      </c>
      <c r="E48" s="87" t="s">
        <v>20</v>
      </c>
      <c r="F48" s="86">
        <v>181.84</v>
      </c>
      <c r="G48" s="88">
        <v>42.8</v>
      </c>
      <c r="H48" s="88">
        <v>52.04</v>
      </c>
      <c r="I48" s="88">
        <v>9462.9500000000007</v>
      </c>
      <c r="J48" s="89">
        <v>1.47446E-2</v>
      </c>
    </row>
    <row r="49" spans="1:10" s="90" customFormat="1" x14ac:dyDescent="0.2">
      <c r="A49" s="78" t="s">
        <v>304</v>
      </c>
      <c r="B49" s="87" t="s">
        <v>305</v>
      </c>
      <c r="C49" s="87" t="s">
        <v>18</v>
      </c>
      <c r="D49" s="78" t="s">
        <v>306</v>
      </c>
      <c r="E49" s="87" t="s">
        <v>57</v>
      </c>
      <c r="F49" s="86">
        <v>99.2</v>
      </c>
      <c r="G49" s="88">
        <v>48.91</v>
      </c>
      <c r="H49" s="88">
        <v>59.46</v>
      </c>
      <c r="I49" s="88">
        <v>5898.43</v>
      </c>
      <c r="J49" s="89">
        <v>9.1906000000000002E-3</v>
      </c>
    </row>
    <row r="50" spans="1:10" s="82" customFormat="1" x14ac:dyDescent="0.2">
      <c r="A50" s="77" t="s">
        <v>307</v>
      </c>
      <c r="B50" s="94"/>
      <c r="C50" s="94"/>
      <c r="D50" s="77" t="s">
        <v>308</v>
      </c>
      <c r="E50" s="77"/>
      <c r="F50" s="83"/>
      <c r="G50" s="77"/>
      <c r="H50" s="77"/>
      <c r="I50" s="84">
        <v>98176.12</v>
      </c>
      <c r="J50" s="85">
        <v>0.15297250000000001</v>
      </c>
    </row>
    <row r="51" spans="1:10" s="90" customFormat="1" ht="25.5" x14ac:dyDescent="0.2">
      <c r="A51" s="78" t="s">
        <v>309</v>
      </c>
      <c r="B51" s="87" t="s">
        <v>310</v>
      </c>
      <c r="C51" s="87" t="s">
        <v>18</v>
      </c>
      <c r="D51" s="78" t="s">
        <v>311</v>
      </c>
      <c r="E51" s="87" t="s">
        <v>25</v>
      </c>
      <c r="F51" s="86">
        <v>31.6</v>
      </c>
      <c r="G51" s="88">
        <v>500.69</v>
      </c>
      <c r="H51" s="88">
        <v>608.78</v>
      </c>
      <c r="I51" s="88">
        <v>19237.439999999999</v>
      </c>
      <c r="J51" s="89">
        <v>2.99747E-2</v>
      </c>
    </row>
    <row r="52" spans="1:10" s="90" customFormat="1" ht="25.5" x14ac:dyDescent="0.2">
      <c r="A52" s="78" t="s">
        <v>312</v>
      </c>
      <c r="B52" s="87" t="s">
        <v>313</v>
      </c>
      <c r="C52" s="87" t="s">
        <v>18</v>
      </c>
      <c r="D52" s="78" t="s">
        <v>314</v>
      </c>
      <c r="E52" s="87" t="s">
        <v>20</v>
      </c>
      <c r="F52" s="86">
        <v>642.28</v>
      </c>
      <c r="G52" s="88">
        <v>93.86</v>
      </c>
      <c r="H52" s="88">
        <v>114.12</v>
      </c>
      <c r="I52" s="88">
        <v>73296.990000000005</v>
      </c>
      <c r="J52" s="89">
        <v>0.11420719999999999</v>
      </c>
    </row>
    <row r="53" spans="1:10" s="90" customFormat="1" ht="38.25" x14ac:dyDescent="0.2">
      <c r="A53" s="78" t="s">
        <v>315</v>
      </c>
      <c r="B53" s="87" t="s">
        <v>316</v>
      </c>
      <c r="C53" s="87" t="s">
        <v>18</v>
      </c>
      <c r="D53" s="78" t="s">
        <v>317</v>
      </c>
      <c r="E53" s="87" t="s">
        <v>25</v>
      </c>
      <c r="F53" s="86">
        <v>7.72</v>
      </c>
      <c r="G53" s="88">
        <v>601.03</v>
      </c>
      <c r="H53" s="88">
        <v>730.79</v>
      </c>
      <c r="I53" s="88">
        <v>5641.69</v>
      </c>
      <c r="J53" s="89">
        <v>8.7906000000000008E-3</v>
      </c>
    </row>
    <row r="54" spans="1:10" s="82" customFormat="1" x14ac:dyDescent="0.2">
      <c r="A54" s="77" t="s">
        <v>318</v>
      </c>
      <c r="B54" s="94"/>
      <c r="C54" s="94"/>
      <c r="D54" s="77" t="s">
        <v>319</v>
      </c>
      <c r="E54" s="77"/>
      <c r="F54" s="83"/>
      <c r="G54" s="77"/>
      <c r="H54" s="77"/>
      <c r="I54" s="84">
        <v>30446.04</v>
      </c>
      <c r="J54" s="85">
        <v>4.7439299999999997E-2</v>
      </c>
    </row>
    <row r="55" spans="1:10" s="90" customFormat="1" ht="38.25" x14ac:dyDescent="0.2">
      <c r="A55" s="78" t="s">
        <v>320</v>
      </c>
      <c r="B55" s="87" t="s">
        <v>321</v>
      </c>
      <c r="C55" s="87" t="s">
        <v>18</v>
      </c>
      <c r="D55" s="78" t="s">
        <v>322</v>
      </c>
      <c r="E55" s="87" t="s">
        <v>20</v>
      </c>
      <c r="F55" s="86">
        <v>512.4</v>
      </c>
      <c r="G55" s="88">
        <v>14.55</v>
      </c>
      <c r="H55" s="88">
        <v>17.690000000000001</v>
      </c>
      <c r="I55" s="88">
        <v>9064.35</v>
      </c>
      <c r="J55" s="89">
        <v>1.41236E-2</v>
      </c>
    </row>
    <row r="56" spans="1:10" s="90" customFormat="1" ht="25.5" x14ac:dyDescent="0.2">
      <c r="A56" s="78" t="s">
        <v>323</v>
      </c>
      <c r="B56" s="87" t="s">
        <v>324</v>
      </c>
      <c r="C56" s="87" t="s">
        <v>18</v>
      </c>
      <c r="D56" s="78" t="s">
        <v>325</v>
      </c>
      <c r="E56" s="87" t="s">
        <v>20</v>
      </c>
      <c r="F56" s="86">
        <v>443.76</v>
      </c>
      <c r="G56" s="88">
        <v>11.98</v>
      </c>
      <c r="H56" s="88">
        <v>14.56</v>
      </c>
      <c r="I56" s="88">
        <v>6461.14</v>
      </c>
      <c r="J56" s="89">
        <v>1.0067400000000001E-2</v>
      </c>
    </row>
    <row r="57" spans="1:10" s="90" customFormat="1" ht="25.5" x14ac:dyDescent="0.2">
      <c r="A57" s="78" t="s">
        <v>326</v>
      </c>
      <c r="B57" s="87" t="s">
        <v>327</v>
      </c>
      <c r="C57" s="87" t="s">
        <v>18</v>
      </c>
      <c r="D57" s="78" t="s">
        <v>328</v>
      </c>
      <c r="E57" s="87" t="s">
        <v>20</v>
      </c>
      <c r="F57" s="86">
        <v>443.76</v>
      </c>
      <c r="G57" s="88">
        <v>2.4900000000000002</v>
      </c>
      <c r="H57" s="88">
        <v>3.02</v>
      </c>
      <c r="I57" s="88">
        <v>1340.15</v>
      </c>
      <c r="J57" s="89">
        <v>2.0880999999999999E-3</v>
      </c>
    </row>
    <row r="58" spans="1:10" s="90" customFormat="1" ht="38.25" x14ac:dyDescent="0.2">
      <c r="A58" s="78" t="s">
        <v>329</v>
      </c>
      <c r="B58" s="87" t="s">
        <v>330</v>
      </c>
      <c r="C58" s="87" t="s">
        <v>18</v>
      </c>
      <c r="D58" s="78" t="s">
        <v>331</v>
      </c>
      <c r="E58" s="87" t="s">
        <v>20</v>
      </c>
      <c r="F58" s="86">
        <v>512.4</v>
      </c>
      <c r="G58" s="88">
        <v>3.47</v>
      </c>
      <c r="H58" s="88">
        <v>4.21</v>
      </c>
      <c r="I58" s="88">
        <v>2157.1999999999998</v>
      </c>
      <c r="J58" s="89">
        <v>3.3612E-3</v>
      </c>
    </row>
    <row r="59" spans="1:10" s="90" customFormat="1" ht="25.5" x14ac:dyDescent="0.2">
      <c r="A59" s="78" t="s">
        <v>332</v>
      </c>
      <c r="B59" s="87" t="s">
        <v>333</v>
      </c>
      <c r="C59" s="87" t="s">
        <v>18</v>
      </c>
      <c r="D59" s="78" t="s">
        <v>334</v>
      </c>
      <c r="E59" s="87" t="s">
        <v>20</v>
      </c>
      <c r="F59" s="86">
        <v>443.76</v>
      </c>
      <c r="G59" s="88">
        <v>8.52</v>
      </c>
      <c r="H59" s="88">
        <v>10.35</v>
      </c>
      <c r="I59" s="88">
        <v>4592.91</v>
      </c>
      <c r="J59" s="89">
        <v>7.1564000000000003E-3</v>
      </c>
    </row>
    <row r="60" spans="1:10" s="90" customFormat="1" ht="25.5" x14ac:dyDescent="0.2">
      <c r="A60" s="78" t="s">
        <v>335</v>
      </c>
      <c r="B60" s="87" t="s">
        <v>336</v>
      </c>
      <c r="C60" s="87" t="s">
        <v>18</v>
      </c>
      <c r="D60" s="78" t="s">
        <v>337</v>
      </c>
      <c r="E60" s="87" t="s">
        <v>20</v>
      </c>
      <c r="F60" s="86">
        <v>512.4</v>
      </c>
      <c r="G60" s="88">
        <v>10.97</v>
      </c>
      <c r="H60" s="88">
        <v>13.33</v>
      </c>
      <c r="I60" s="88">
        <v>6830.29</v>
      </c>
      <c r="J60" s="89">
        <v>1.06426E-2</v>
      </c>
    </row>
    <row r="61" spans="1:10" s="82" customFormat="1" x14ac:dyDescent="0.2">
      <c r="A61" s="77" t="s">
        <v>338</v>
      </c>
      <c r="B61" s="94"/>
      <c r="C61" s="94"/>
      <c r="D61" s="77" t="s">
        <v>339</v>
      </c>
      <c r="E61" s="77"/>
      <c r="F61" s="83"/>
      <c r="G61" s="77"/>
      <c r="H61" s="77"/>
      <c r="I61" s="84">
        <v>41071.25</v>
      </c>
      <c r="J61" s="85">
        <v>6.3994899999999993E-2</v>
      </c>
    </row>
    <row r="62" spans="1:10" s="90" customFormat="1" ht="51" x14ac:dyDescent="0.2">
      <c r="A62" s="78" t="s">
        <v>340</v>
      </c>
      <c r="B62" s="87" t="s">
        <v>341</v>
      </c>
      <c r="C62" s="87" t="s">
        <v>18</v>
      </c>
      <c r="D62" s="78" t="s">
        <v>342</v>
      </c>
      <c r="E62" s="87" t="s">
        <v>267</v>
      </c>
      <c r="F62" s="86">
        <v>61</v>
      </c>
      <c r="G62" s="88">
        <v>164.93</v>
      </c>
      <c r="H62" s="88">
        <v>200.53</v>
      </c>
      <c r="I62" s="88">
        <v>12232.33</v>
      </c>
      <c r="J62" s="89">
        <v>1.9059699999999999E-2</v>
      </c>
    </row>
    <row r="63" spans="1:10" s="90" customFormat="1" ht="38.25" x14ac:dyDescent="0.2">
      <c r="A63" s="78" t="s">
        <v>343</v>
      </c>
      <c r="B63" s="87" t="s">
        <v>344</v>
      </c>
      <c r="C63" s="87" t="s">
        <v>18</v>
      </c>
      <c r="D63" s="78" t="s">
        <v>345</v>
      </c>
      <c r="E63" s="87" t="s">
        <v>267</v>
      </c>
      <c r="F63" s="86">
        <v>70</v>
      </c>
      <c r="G63" s="88">
        <v>139.24</v>
      </c>
      <c r="H63" s="88">
        <v>169.3</v>
      </c>
      <c r="I63" s="88">
        <v>11851</v>
      </c>
      <c r="J63" s="89">
        <v>1.8465599999999999E-2</v>
      </c>
    </row>
    <row r="64" spans="1:10" s="90" customFormat="1" ht="51" x14ac:dyDescent="0.2">
      <c r="A64" s="78" t="s">
        <v>346</v>
      </c>
      <c r="B64" s="87" t="s">
        <v>347</v>
      </c>
      <c r="C64" s="87" t="s">
        <v>18</v>
      </c>
      <c r="D64" s="78" t="s">
        <v>348</v>
      </c>
      <c r="E64" s="87" t="s">
        <v>267</v>
      </c>
      <c r="F64" s="86">
        <v>1</v>
      </c>
      <c r="G64" s="88">
        <v>665.38</v>
      </c>
      <c r="H64" s="88">
        <v>809.03</v>
      </c>
      <c r="I64" s="88">
        <v>809.03</v>
      </c>
      <c r="J64" s="89">
        <v>1.2606E-3</v>
      </c>
    </row>
    <row r="65" spans="1:10" s="90" customFormat="1" ht="38.25" x14ac:dyDescent="0.2">
      <c r="A65" s="78" t="s">
        <v>349</v>
      </c>
      <c r="B65" s="87" t="s">
        <v>350</v>
      </c>
      <c r="C65" s="87" t="s">
        <v>18</v>
      </c>
      <c r="D65" s="78" t="s">
        <v>351</v>
      </c>
      <c r="E65" s="87" t="s">
        <v>267</v>
      </c>
      <c r="F65" s="86">
        <v>61</v>
      </c>
      <c r="G65" s="88">
        <v>147.6</v>
      </c>
      <c r="H65" s="88">
        <v>179.46</v>
      </c>
      <c r="I65" s="88">
        <v>10947.06</v>
      </c>
      <c r="J65" s="89">
        <v>1.7057099999999999E-2</v>
      </c>
    </row>
    <row r="66" spans="1:10" s="90" customFormat="1" ht="25.5" x14ac:dyDescent="0.2">
      <c r="A66" s="78" t="s">
        <v>352</v>
      </c>
      <c r="B66" s="87" t="s">
        <v>353</v>
      </c>
      <c r="C66" s="87" t="s">
        <v>18</v>
      </c>
      <c r="D66" s="78" t="s">
        <v>354</v>
      </c>
      <c r="E66" s="87" t="s">
        <v>267</v>
      </c>
      <c r="F66" s="86">
        <v>32</v>
      </c>
      <c r="G66" s="88">
        <v>13.38</v>
      </c>
      <c r="H66" s="88">
        <v>16.260000000000002</v>
      </c>
      <c r="I66" s="88">
        <v>520.32000000000005</v>
      </c>
      <c r="J66" s="89">
        <v>8.1070000000000003E-4</v>
      </c>
    </row>
    <row r="67" spans="1:10" s="90" customFormat="1" ht="63.75" x14ac:dyDescent="0.2">
      <c r="A67" s="78" t="s">
        <v>355</v>
      </c>
      <c r="B67" s="87" t="s">
        <v>356</v>
      </c>
      <c r="C67" s="87" t="s">
        <v>14</v>
      </c>
      <c r="D67" s="78" t="s">
        <v>357</v>
      </c>
      <c r="E67" s="87" t="s">
        <v>358</v>
      </c>
      <c r="F67" s="86">
        <v>10</v>
      </c>
      <c r="G67" s="88">
        <v>259.86</v>
      </c>
      <c r="H67" s="88">
        <v>315.95999999999998</v>
      </c>
      <c r="I67" s="88">
        <v>3159.6</v>
      </c>
      <c r="J67" s="89">
        <v>4.9230999999999997E-3</v>
      </c>
    </row>
    <row r="68" spans="1:10" s="90" customFormat="1" ht="25.5" x14ac:dyDescent="0.2">
      <c r="A68" s="78" t="s">
        <v>359</v>
      </c>
      <c r="B68" s="87" t="s">
        <v>360</v>
      </c>
      <c r="C68" s="87" t="s">
        <v>18</v>
      </c>
      <c r="D68" s="78" t="s">
        <v>361</v>
      </c>
      <c r="E68" s="87" t="s">
        <v>267</v>
      </c>
      <c r="F68" s="86">
        <v>3</v>
      </c>
      <c r="G68" s="88">
        <v>75.47</v>
      </c>
      <c r="H68" s="88">
        <v>91.76</v>
      </c>
      <c r="I68" s="88">
        <v>275.27999999999997</v>
      </c>
      <c r="J68" s="89">
        <v>4.2890000000000002E-4</v>
      </c>
    </row>
    <row r="69" spans="1:10" s="90" customFormat="1" ht="25.5" x14ac:dyDescent="0.2">
      <c r="A69" s="78" t="s">
        <v>362</v>
      </c>
      <c r="B69" s="87" t="s">
        <v>363</v>
      </c>
      <c r="C69" s="87" t="s">
        <v>18</v>
      </c>
      <c r="D69" s="78" t="s">
        <v>364</v>
      </c>
      <c r="E69" s="87" t="s">
        <v>267</v>
      </c>
      <c r="F69" s="86">
        <v>3</v>
      </c>
      <c r="G69" s="88">
        <v>20.57</v>
      </c>
      <c r="H69" s="88">
        <v>25.01</v>
      </c>
      <c r="I69" s="88">
        <v>75.03</v>
      </c>
      <c r="J69" s="89">
        <v>1.169E-4</v>
      </c>
    </row>
    <row r="70" spans="1:10" s="90" customFormat="1" x14ac:dyDescent="0.2">
      <c r="A70" s="78" t="s">
        <v>365</v>
      </c>
      <c r="B70" s="87" t="s">
        <v>366</v>
      </c>
      <c r="C70" s="87" t="s">
        <v>35</v>
      </c>
      <c r="D70" s="78" t="s">
        <v>367</v>
      </c>
      <c r="E70" s="87" t="s">
        <v>368</v>
      </c>
      <c r="F70" s="86">
        <v>6</v>
      </c>
      <c r="G70" s="88">
        <v>56.01</v>
      </c>
      <c r="H70" s="88">
        <v>68.099999999999994</v>
      </c>
      <c r="I70" s="88">
        <v>408.6</v>
      </c>
      <c r="J70" s="89">
        <v>6.3670000000000003E-4</v>
      </c>
    </row>
    <row r="71" spans="1:10" s="90" customFormat="1" x14ac:dyDescent="0.2">
      <c r="A71" s="78" t="s">
        <v>365</v>
      </c>
      <c r="B71" s="87" t="s">
        <v>369</v>
      </c>
      <c r="C71" s="87" t="s">
        <v>18</v>
      </c>
      <c r="D71" s="78" t="s">
        <v>370</v>
      </c>
      <c r="E71" s="87" t="s">
        <v>57</v>
      </c>
      <c r="F71" s="86">
        <v>100</v>
      </c>
      <c r="G71" s="88">
        <v>6.9</v>
      </c>
      <c r="H71" s="88">
        <v>7.93</v>
      </c>
      <c r="I71" s="88">
        <v>793</v>
      </c>
      <c r="J71" s="89">
        <v>1.2355999999999999E-3</v>
      </c>
    </row>
    <row r="72" spans="1:10" s="82" customFormat="1" x14ac:dyDescent="0.2">
      <c r="A72" s="77" t="s">
        <v>371</v>
      </c>
      <c r="B72" s="94"/>
      <c r="C72" s="94"/>
      <c r="D72" s="77" t="s">
        <v>372</v>
      </c>
      <c r="E72" s="77"/>
      <c r="F72" s="83"/>
      <c r="G72" s="77"/>
      <c r="H72" s="77"/>
      <c r="I72" s="84">
        <v>99303.94</v>
      </c>
      <c r="J72" s="85">
        <v>0.1547298</v>
      </c>
    </row>
    <row r="73" spans="1:10" s="90" customFormat="1" ht="63.75" x14ac:dyDescent="0.2">
      <c r="A73" s="78" t="s">
        <v>373</v>
      </c>
      <c r="B73" s="87" t="s">
        <v>374</v>
      </c>
      <c r="C73" s="87" t="s">
        <v>14</v>
      </c>
      <c r="D73" s="78" t="s">
        <v>375</v>
      </c>
      <c r="E73" s="87" t="s">
        <v>358</v>
      </c>
      <c r="F73" s="86">
        <v>27</v>
      </c>
      <c r="G73" s="88">
        <v>251.37</v>
      </c>
      <c r="H73" s="88">
        <v>305.64</v>
      </c>
      <c r="I73" s="88">
        <v>8252.2800000000007</v>
      </c>
      <c r="J73" s="89">
        <v>1.28582E-2</v>
      </c>
    </row>
    <row r="74" spans="1:10" s="90" customFormat="1" ht="38.25" x14ac:dyDescent="0.2">
      <c r="A74" s="78" t="s">
        <v>376</v>
      </c>
      <c r="B74" s="87" t="s">
        <v>377</v>
      </c>
      <c r="C74" s="87" t="s">
        <v>18</v>
      </c>
      <c r="D74" s="78" t="s">
        <v>378</v>
      </c>
      <c r="E74" s="87" t="s">
        <v>267</v>
      </c>
      <c r="F74" s="86">
        <v>27</v>
      </c>
      <c r="G74" s="88">
        <v>2549</v>
      </c>
      <c r="H74" s="88">
        <v>2931.35</v>
      </c>
      <c r="I74" s="88">
        <v>79146.45</v>
      </c>
      <c r="J74" s="89">
        <v>0.1233215</v>
      </c>
    </row>
    <row r="75" spans="1:10" s="90" customFormat="1" ht="25.5" x14ac:dyDescent="0.2">
      <c r="A75" s="78" t="s">
        <v>379</v>
      </c>
      <c r="B75" s="87" t="s">
        <v>380</v>
      </c>
      <c r="C75" s="87" t="s">
        <v>18</v>
      </c>
      <c r="D75" s="78" t="s">
        <v>381</v>
      </c>
      <c r="E75" s="87" t="s">
        <v>57</v>
      </c>
      <c r="F75" s="86">
        <v>116.5</v>
      </c>
      <c r="G75" s="88">
        <v>17</v>
      </c>
      <c r="H75" s="88">
        <v>19.55</v>
      </c>
      <c r="I75" s="88">
        <v>2277.5700000000002</v>
      </c>
      <c r="J75" s="89">
        <v>3.5488E-3</v>
      </c>
    </row>
    <row r="76" spans="1:10" s="90" customFormat="1" x14ac:dyDescent="0.2">
      <c r="A76" s="78" t="s">
        <v>382</v>
      </c>
      <c r="B76" s="87" t="s">
        <v>383</v>
      </c>
      <c r="C76" s="87" t="s">
        <v>384</v>
      </c>
      <c r="D76" s="78" t="s">
        <v>385</v>
      </c>
      <c r="E76" s="87" t="s">
        <v>57</v>
      </c>
      <c r="F76" s="86">
        <v>116.5</v>
      </c>
      <c r="G76" s="88">
        <v>6.25</v>
      </c>
      <c r="H76" s="88">
        <v>7.18</v>
      </c>
      <c r="I76" s="88">
        <v>836.47</v>
      </c>
      <c r="J76" s="89">
        <v>1.3033000000000001E-3</v>
      </c>
    </row>
    <row r="77" spans="1:10" s="90" customFormat="1" ht="63.75" x14ac:dyDescent="0.2">
      <c r="A77" s="78" t="s">
        <v>386</v>
      </c>
      <c r="B77" s="87" t="s">
        <v>387</v>
      </c>
      <c r="C77" s="87" t="s">
        <v>14</v>
      </c>
      <c r="D77" s="78" t="s">
        <v>388</v>
      </c>
      <c r="E77" s="87" t="s">
        <v>368</v>
      </c>
      <c r="F77" s="86">
        <v>27</v>
      </c>
      <c r="G77" s="88">
        <v>164.1</v>
      </c>
      <c r="H77" s="88">
        <v>199.52</v>
      </c>
      <c r="I77" s="88">
        <v>5387.04</v>
      </c>
      <c r="J77" s="89">
        <v>8.3937999999999999E-3</v>
      </c>
    </row>
    <row r="78" spans="1:10" s="90" customFormat="1" ht="25.5" x14ac:dyDescent="0.2">
      <c r="A78" s="78" t="s">
        <v>389</v>
      </c>
      <c r="B78" s="87" t="s">
        <v>390</v>
      </c>
      <c r="C78" s="87" t="s">
        <v>18</v>
      </c>
      <c r="D78" s="78" t="s">
        <v>391</v>
      </c>
      <c r="E78" s="87" t="s">
        <v>57</v>
      </c>
      <c r="F78" s="86">
        <v>116.5</v>
      </c>
      <c r="G78" s="88">
        <v>23.05</v>
      </c>
      <c r="H78" s="88">
        <v>26.5</v>
      </c>
      <c r="I78" s="88">
        <v>3087.25</v>
      </c>
      <c r="J78" s="89">
        <v>4.8104000000000003E-3</v>
      </c>
    </row>
    <row r="79" spans="1:10" s="90" customFormat="1" ht="38.25" x14ac:dyDescent="0.2">
      <c r="A79" s="78" t="s">
        <v>392</v>
      </c>
      <c r="B79" s="87" t="s">
        <v>393</v>
      </c>
      <c r="C79" s="87" t="s">
        <v>18</v>
      </c>
      <c r="D79" s="78" t="s">
        <v>394</v>
      </c>
      <c r="E79" s="87" t="s">
        <v>57</v>
      </c>
      <c r="F79" s="86">
        <v>116.5</v>
      </c>
      <c r="G79" s="88">
        <v>1.33</v>
      </c>
      <c r="H79" s="88">
        <v>1.52</v>
      </c>
      <c r="I79" s="88">
        <v>177.08</v>
      </c>
      <c r="J79" s="89">
        <v>2.7589999999999998E-4</v>
      </c>
    </row>
    <row r="80" spans="1:10" s="90" customFormat="1" ht="38.25" x14ac:dyDescent="0.2">
      <c r="A80" s="78" t="s">
        <v>395</v>
      </c>
      <c r="B80" s="87" t="s">
        <v>396</v>
      </c>
      <c r="C80" s="87" t="s">
        <v>18</v>
      </c>
      <c r="D80" s="78" t="s">
        <v>397</v>
      </c>
      <c r="E80" s="87" t="s">
        <v>57</v>
      </c>
      <c r="F80" s="86">
        <v>116.5</v>
      </c>
      <c r="G80" s="88">
        <v>1.05</v>
      </c>
      <c r="H80" s="88">
        <v>1.2</v>
      </c>
      <c r="I80" s="88">
        <v>139.80000000000001</v>
      </c>
      <c r="J80" s="89">
        <v>2.1780000000000001E-4</v>
      </c>
    </row>
    <row r="81" spans="1:10" s="82" customFormat="1" x14ac:dyDescent="0.2">
      <c r="A81" s="77" t="s">
        <v>398</v>
      </c>
      <c r="B81" s="94"/>
      <c r="C81" s="94"/>
      <c r="D81" s="77" t="s">
        <v>399</v>
      </c>
      <c r="E81" s="77"/>
      <c r="F81" s="83"/>
      <c r="G81" s="77"/>
      <c r="H81" s="77"/>
      <c r="I81" s="84">
        <v>10054.700000000001</v>
      </c>
      <c r="J81" s="85">
        <v>1.5666699999999999E-2</v>
      </c>
    </row>
    <row r="82" spans="1:10" s="90" customFormat="1" ht="38.25" x14ac:dyDescent="0.2">
      <c r="A82" s="78" t="s">
        <v>400</v>
      </c>
      <c r="B82" s="87" t="s">
        <v>401</v>
      </c>
      <c r="C82" s="87" t="s">
        <v>18</v>
      </c>
      <c r="D82" s="78" t="s">
        <v>402</v>
      </c>
      <c r="E82" s="87" t="s">
        <v>267</v>
      </c>
      <c r="F82" s="86">
        <v>14</v>
      </c>
      <c r="G82" s="88">
        <v>115.73</v>
      </c>
      <c r="H82" s="88">
        <v>140.71</v>
      </c>
      <c r="I82" s="88">
        <v>1969.94</v>
      </c>
      <c r="J82" s="89">
        <v>3.0693999999999999E-3</v>
      </c>
    </row>
    <row r="83" spans="1:10" s="90" customFormat="1" ht="63.75" x14ac:dyDescent="0.2">
      <c r="A83" s="78" t="s">
        <v>403</v>
      </c>
      <c r="B83" s="87" t="s">
        <v>404</v>
      </c>
      <c r="C83" s="87" t="s">
        <v>18</v>
      </c>
      <c r="D83" s="78" t="s">
        <v>405</v>
      </c>
      <c r="E83" s="87" t="s">
        <v>57</v>
      </c>
      <c r="F83" s="86">
        <v>120</v>
      </c>
      <c r="G83" s="88">
        <v>34.83</v>
      </c>
      <c r="H83" s="88">
        <v>42.34</v>
      </c>
      <c r="I83" s="88">
        <v>5080.8</v>
      </c>
      <c r="J83" s="89">
        <v>7.9165999999999993E-3</v>
      </c>
    </row>
    <row r="84" spans="1:10" s="90" customFormat="1" ht="38.25" x14ac:dyDescent="0.2">
      <c r="A84" s="78" t="s">
        <v>406</v>
      </c>
      <c r="B84" s="87" t="s">
        <v>407</v>
      </c>
      <c r="C84" s="87" t="s">
        <v>18</v>
      </c>
      <c r="D84" s="78" t="s">
        <v>408</v>
      </c>
      <c r="E84" s="87" t="s">
        <v>267</v>
      </c>
      <c r="F84" s="86">
        <v>4</v>
      </c>
      <c r="G84" s="88">
        <v>43.59</v>
      </c>
      <c r="H84" s="88">
        <v>53</v>
      </c>
      <c r="I84" s="88">
        <v>212</v>
      </c>
      <c r="J84" s="89">
        <v>3.3030000000000001E-4</v>
      </c>
    </row>
    <row r="85" spans="1:10" s="90" customFormat="1" x14ac:dyDescent="0.2">
      <c r="A85" s="78" t="s">
        <v>409</v>
      </c>
      <c r="B85" s="87" t="s">
        <v>410</v>
      </c>
      <c r="C85" s="87" t="s">
        <v>18</v>
      </c>
      <c r="D85" s="78" t="s">
        <v>411</v>
      </c>
      <c r="E85" s="87" t="s">
        <v>267</v>
      </c>
      <c r="F85" s="86">
        <v>4</v>
      </c>
      <c r="G85" s="88">
        <v>431.96</v>
      </c>
      <c r="H85" s="88">
        <v>525.22</v>
      </c>
      <c r="I85" s="88">
        <v>2100.88</v>
      </c>
      <c r="J85" s="89">
        <v>3.2734999999999999E-3</v>
      </c>
    </row>
    <row r="86" spans="1:10" s="90" customFormat="1" ht="25.5" x14ac:dyDescent="0.2">
      <c r="A86" s="78" t="s">
        <v>412</v>
      </c>
      <c r="B86" s="87" t="s">
        <v>413</v>
      </c>
      <c r="C86" s="87" t="s">
        <v>18</v>
      </c>
      <c r="D86" s="78" t="s">
        <v>414</v>
      </c>
      <c r="E86" s="87" t="s">
        <v>267</v>
      </c>
      <c r="F86" s="86">
        <v>4</v>
      </c>
      <c r="G86" s="88">
        <v>142.1</v>
      </c>
      <c r="H86" s="88">
        <v>172.77</v>
      </c>
      <c r="I86" s="88">
        <v>691.08</v>
      </c>
      <c r="J86" s="89">
        <v>1.0767999999999999E-3</v>
      </c>
    </row>
    <row r="87" spans="1:10" s="82" customFormat="1" x14ac:dyDescent="0.2">
      <c r="A87" s="77" t="s">
        <v>415</v>
      </c>
      <c r="B87" s="94"/>
      <c r="C87" s="94"/>
      <c r="D87" s="77" t="s">
        <v>416</v>
      </c>
      <c r="E87" s="77"/>
      <c r="F87" s="83"/>
      <c r="G87" s="77"/>
      <c r="H87" s="77"/>
      <c r="I87" s="84">
        <v>4113.74</v>
      </c>
      <c r="J87" s="85">
        <v>6.4098000000000002E-3</v>
      </c>
    </row>
    <row r="88" spans="1:10" s="90" customFormat="1" ht="63.75" x14ac:dyDescent="0.2">
      <c r="A88" s="78" t="s">
        <v>417</v>
      </c>
      <c r="B88" s="87" t="s">
        <v>418</v>
      </c>
      <c r="C88" s="87" t="s">
        <v>14</v>
      </c>
      <c r="D88" s="78" t="s">
        <v>419</v>
      </c>
      <c r="E88" s="87" t="s">
        <v>368</v>
      </c>
      <c r="F88" s="86">
        <v>8</v>
      </c>
      <c r="G88" s="88">
        <v>53.68</v>
      </c>
      <c r="H88" s="88">
        <v>65.260000000000005</v>
      </c>
      <c r="I88" s="88">
        <v>522.08000000000004</v>
      </c>
      <c r="J88" s="89">
        <v>8.1349999999999999E-4</v>
      </c>
    </row>
    <row r="89" spans="1:10" s="90" customFormat="1" ht="63.75" x14ac:dyDescent="0.2">
      <c r="A89" s="78" t="s">
        <v>420</v>
      </c>
      <c r="B89" s="87" t="s">
        <v>421</v>
      </c>
      <c r="C89" s="87" t="s">
        <v>14</v>
      </c>
      <c r="D89" s="78" t="s">
        <v>422</v>
      </c>
      <c r="E89" s="87" t="s">
        <v>368</v>
      </c>
      <c r="F89" s="86">
        <v>1</v>
      </c>
      <c r="G89" s="88">
        <v>66.459999999999994</v>
      </c>
      <c r="H89" s="88">
        <v>80.8</v>
      </c>
      <c r="I89" s="88">
        <v>80.8</v>
      </c>
      <c r="J89" s="89">
        <v>1.259E-4</v>
      </c>
    </row>
    <row r="90" spans="1:10" s="90" customFormat="1" ht="63.75" x14ac:dyDescent="0.2">
      <c r="A90" s="78" t="s">
        <v>423</v>
      </c>
      <c r="B90" s="87" t="s">
        <v>424</v>
      </c>
      <c r="C90" s="87" t="s">
        <v>14</v>
      </c>
      <c r="D90" s="78" t="s">
        <v>425</v>
      </c>
      <c r="E90" s="87" t="s">
        <v>368</v>
      </c>
      <c r="F90" s="86">
        <v>5</v>
      </c>
      <c r="G90" s="88">
        <v>69.47</v>
      </c>
      <c r="H90" s="88">
        <v>84.46</v>
      </c>
      <c r="I90" s="88">
        <v>422.3</v>
      </c>
      <c r="J90" s="89">
        <v>6.5799999999999995E-4</v>
      </c>
    </row>
    <row r="91" spans="1:10" s="90" customFormat="1" ht="76.5" x14ac:dyDescent="0.2">
      <c r="A91" s="78" t="s">
        <v>426</v>
      </c>
      <c r="B91" s="87" t="s">
        <v>427</v>
      </c>
      <c r="C91" s="87" t="s">
        <v>18</v>
      </c>
      <c r="D91" s="78" t="s">
        <v>428</v>
      </c>
      <c r="E91" s="87" t="s">
        <v>267</v>
      </c>
      <c r="F91" s="86">
        <v>2</v>
      </c>
      <c r="G91" s="88">
        <v>848.43</v>
      </c>
      <c r="H91" s="88">
        <v>1031.5999999999999</v>
      </c>
      <c r="I91" s="88">
        <v>2063.1999999999998</v>
      </c>
      <c r="J91" s="89">
        <v>3.2147999999999999E-3</v>
      </c>
    </row>
    <row r="92" spans="1:10" s="90" customFormat="1" ht="25.5" x14ac:dyDescent="0.2">
      <c r="A92" s="78" t="s">
        <v>429</v>
      </c>
      <c r="B92" s="87" t="s">
        <v>430</v>
      </c>
      <c r="C92" s="87" t="s">
        <v>18</v>
      </c>
      <c r="D92" s="78" t="s">
        <v>431</v>
      </c>
      <c r="E92" s="87" t="s">
        <v>267</v>
      </c>
      <c r="F92" s="86">
        <v>1</v>
      </c>
      <c r="G92" s="88">
        <v>367.7</v>
      </c>
      <c r="H92" s="88">
        <v>447.08</v>
      </c>
      <c r="I92" s="88">
        <v>447.08</v>
      </c>
      <c r="J92" s="89">
        <v>6.9660000000000002E-4</v>
      </c>
    </row>
    <row r="93" spans="1:10" s="90" customFormat="1" x14ac:dyDescent="0.2">
      <c r="A93" s="78" t="s">
        <v>432</v>
      </c>
      <c r="B93" s="87" t="s">
        <v>433</v>
      </c>
      <c r="C93" s="87" t="s">
        <v>18</v>
      </c>
      <c r="D93" s="78" t="s">
        <v>434</v>
      </c>
      <c r="E93" s="87" t="s">
        <v>267</v>
      </c>
      <c r="F93" s="86">
        <v>3</v>
      </c>
      <c r="G93" s="88">
        <v>158.54</v>
      </c>
      <c r="H93" s="88">
        <v>192.76</v>
      </c>
      <c r="I93" s="88">
        <v>578.28</v>
      </c>
      <c r="J93" s="89">
        <v>9.01E-4</v>
      </c>
    </row>
    <row r="94" spans="1:10" s="82" customFormat="1" x14ac:dyDescent="0.2">
      <c r="A94" s="77" t="s">
        <v>435</v>
      </c>
      <c r="B94" s="94"/>
      <c r="C94" s="94"/>
      <c r="D94" s="77" t="s">
        <v>436</v>
      </c>
      <c r="E94" s="77"/>
      <c r="F94" s="83"/>
      <c r="G94" s="77"/>
      <c r="H94" s="77"/>
      <c r="I94" s="84">
        <v>21530.94</v>
      </c>
      <c r="J94" s="85">
        <v>3.3548300000000003E-2</v>
      </c>
    </row>
    <row r="95" spans="1:10" s="90" customFormat="1" ht="38.25" x14ac:dyDescent="0.2">
      <c r="A95" s="78" t="s">
        <v>437</v>
      </c>
      <c r="B95" s="87" t="s">
        <v>438</v>
      </c>
      <c r="C95" s="87" t="s">
        <v>18</v>
      </c>
      <c r="D95" s="78" t="s">
        <v>439</v>
      </c>
      <c r="E95" s="87" t="s">
        <v>20</v>
      </c>
      <c r="F95" s="86">
        <v>9.6</v>
      </c>
      <c r="G95" s="88">
        <v>558.29</v>
      </c>
      <c r="H95" s="88">
        <v>678.82</v>
      </c>
      <c r="I95" s="88">
        <v>6516.67</v>
      </c>
      <c r="J95" s="89">
        <v>1.01539E-2</v>
      </c>
    </row>
    <row r="96" spans="1:10" s="90" customFormat="1" ht="25.5" x14ac:dyDescent="0.2">
      <c r="A96" s="78" t="s">
        <v>440</v>
      </c>
      <c r="B96" s="87" t="s">
        <v>441</v>
      </c>
      <c r="C96" s="87" t="s">
        <v>18</v>
      </c>
      <c r="D96" s="78" t="s">
        <v>442</v>
      </c>
      <c r="E96" s="87" t="s">
        <v>267</v>
      </c>
      <c r="F96" s="86">
        <v>1</v>
      </c>
      <c r="G96" s="88">
        <v>212.33</v>
      </c>
      <c r="H96" s="88">
        <v>258.17</v>
      </c>
      <c r="I96" s="88">
        <v>258.17</v>
      </c>
      <c r="J96" s="89">
        <v>4.0230000000000002E-4</v>
      </c>
    </row>
    <row r="97" spans="1:10" s="90" customFormat="1" ht="63.75" x14ac:dyDescent="0.2">
      <c r="A97" s="78" t="s">
        <v>443</v>
      </c>
      <c r="B97" s="87" t="s">
        <v>444</v>
      </c>
      <c r="C97" s="87" t="s">
        <v>18</v>
      </c>
      <c r="D97" s="78" t="s">
        <v>445</v>
      </c>
      <c r="E97" s="87" t="s">
        <v>267</v>
      </c>
      <c r="F97" s="86">
        <v>4</v>
      </c>
      <c r="G97" s="88">
        <v>304.62</v>
      </c>
      <c r="H97" s="88">
        <v>370.38</v>
      </c>
      <c r="I97" s="88">
        <v>1481.52</v>
      </c>
      <c r="J97" s="89">
        <v>2.3083999999999999E-3</v>
      </c>
    </row>
    <row r="98" spans="1:10" s="90" customFormat="1" ht="25.5" x14ac:dyDescent="0.2">
      <c r="A98" s="78" t="s">
        <v>446</v>
      </c>
      <c r="B98" s="87" t="s">
        <v>447</v>
      </c>
      <c r="C98" s="87" t="s">
        <v>18</v>
      </c>
      <c r="D98" s="78" t="s">
        <v>448</v>
      </c>
      <c r="E98" s="87" t="s">
        <v>267</v>
      </c>
      <c r="F98" s="86">
        <v>1</v>
      </c>
      <c r="G98" s="88">
        <v>502.48</v>
      </c>
      <c r="H98" s="88">
        <v>610.96</v>
      </c>
      <c r="I98" s="88">
        <v>610.96</v>
      </c>
      <c r="J98" s="89">
        <v>9.5200000000000005E-4</v>
      </c>
    </row>
    <row r="99" spans="1:10" s="90" customFormat="1" ht="38.25" x14ac:dyDescent="0.2">
      <c r="A99" s="78" t="s">
        <v>449</v>
      </c>
      <c r="B99" s="87" t="s">
        <v>450</v>
      </c>
      <c r="C99" s="87" t="s">
        <v>18</v>
      </c>
      <c r="D99" s="78" t="s">
        <v>451</v>
      </c>
      <c r="E99" s="87" t="s">
        <v>267</v>
      </c>
      <c r="F99" s="86">
        <v>2</v>
      </c>
      <c r="G99" s="88">
        <v>479.6</v>
      </c>
      <c r="H99" s="88">
        <v>583.14</v>
      </c>
      <c r="I99" s="88">
        <v>1166.28</v>
      </c>
      <c r="J99" s="89">
        <v>1.8171999999999999E-3</v>
      </c>
    </row>
    <row r="100" spans="1:10" s="90" customFormat="1" ht="63.75" x14ac:dyDescent="0.2">
      <c r="A100" s="78" t="s">
        <v>452</v>
      </c>
      <c r="B100" s="87" t="s">
        <v>453</v>
      </c>
      <c r="C100" s="87" t="s">
        <v>14</v>
      </c>
      <c r="D100" s="78" t="s">
        <v>454</v>
      </c>
      <c r="E100" s="87" t="s">
        <v>20</v>
      </c>
      <c r="F100" s="86">
        <v>17.5</v>
      </c>
      <c r="G100" s="88">
        <v>416.74</v>
      </c>
      <c r="H100" s="88">
        <v>506.71</v>
      </c>
      <c r="I100" s="88">
        <v>8867.42</v>
      </c>
      <c r="J100" s="89">
        <v>1.3816699999999999E-2</v>
      </c>
    </row>
    <row r="101" spans="1:10" s="90" customFormat="1" ht="38.25" x14ac:dyDescent="0.2">
      <c r="A101" s="78" t="s">
        <v>455</v>
      </c>
      <c r="B101" s="87" t="s">
        <v>456</v>
      </c>
      <c r="C101" s="87" t="s">
        <v>18</v>
      </c>
      <c r="D101" s="78" t="s">
        <v>457</v>
      </c>
      <c r="E101" s="87" t="s">
        <v>267</v>
      </c>
      <c r="F101" s="86">
        <v>4</v>
      </c>
      <c r="G101" s="88">
        <v>385.64</v>
      </c>
      <c r="H101" s="88">
        <v>468.89</v>
      </c>
      <c r="I101" s="88">
        <v>1875.56</v>
      </c>
      <c r="J101" s="89">
        <v>2.9223999999999999E-3</v>
      </c>
    </row>
    <row r="102" spans="1:10" s="90" customFormat="1" ht="51" x14ac:dyDescent="0.2">
      <c r="A102" s="78" t="s">
        <v>458</v>
      </c>
      <c r="B102" s="87" t="s">
        <v>459</v>
      </c>
      <c r="C102" s="87" t="s">
        <v>18</v>
      </c>
      <c r="D102" s="78" t="s">
        <v>460</v>
      </c>
      <c r="E102" s="87" t="s">
        <v>267</v>
      </c>
      <c r="F102" s="86">
        <v>1</v>
      </c>
      <c r="G102" s="88">
        <v>620.41999999999996</v>
      </c>
      <c r="H102" s="88">
        <v>754.36</v>
      </c>
      <c r="I102" s="88">
        <v>754.36</v>
      </c>
      <c r="J102" s="89">
        <v>1.1754000000000001E-3</v>
      </c>
    </row>
    <row r="103" spans="1:10" s="82" customFormat="1" x14ac:dyDescent="0.2">
      <c r="A103" s="77" t="s">
        <v>461</v>
      </c>
      <c r="B103" s="94"/>
      <c r="C103" s="94"/>
      <c r="D103" s="77" t="s">
        <v>462</v>
      </c>
      <c r="E103" s="77"/>
      <c r="F103" s="83"/>
      <c r="G103" s="77"/>
      <c r="H103" s="77"/>
      <c r="I103" s="84">
        <v>47014.89</v>
      </c>
      <c r="J103" s="85">
        <v>7.3255899999999999E-2</v>
      </c>
    </row>
    <row r="104" spans="1:10" s="90" customFormat="1" ht="25.5" x14ac:dyDescent="0.2">
      <c r="A104" s="78" t="s">
        <v>463</v>
      </c>
      <c r="B104" s="87" t="s">
        <v>464</v>
      </c>
      <c r="C104" s="87" t="s">
        <v>18</v>
      </c>
      <c r="D104" s="78" t="s">
        <v>465</v>
      </c>
      <c r="E104" s="87" t="s">
        <v>20</v>
      </c>
      <c r="F104" s="86">
        <v>642.28</v>
      </c>
      <c r="G104" s="88">
        <v>60.21</v>
      </c>
      <c r="H104" s="88">
        <v>73.2</v>
      </c>
      <c r="I104" s="88">
        <v>47014.89</v>
      </c>
      <c r="J104" s="89">
        <v>7.3255899999999999E-2</v>
      </c>
    </row>
    <row r="105" spans="1:10" s="82" customFormat="1" x14ac:dyDescent="0.2">
      <c r="A105" s="77" t="s">
        <v>466</v>
      </c>
      <c r="B105" s="94"/>
      <c r="C105" s="94"/>
      <c r="D105" s="77" t="s">
        <v>467</v>
      </c>
      <c r="E105" s="77"/>
      <c r="F105" s="83"/>
      <c r="G105" s="77"/>
      <c r="H105" s="77"/>
      <c r="I105" s="84">
        <v>5243.02</v>
      </c>
      <c r="J105" s="85">
        <v>8.1694000000000003E-3</v>
      </c>
    </row>
    <row r="106" spans="1:10" s="90" customFormat="1" ht="25.5" x14ac:dyDescent="0.2">
      <c r="A106" s="78" t="s">
        <v>468</v>
      </c>
      <c r="B106" s="87" t="s">
        <v>469</v>
      </c>
      <c r="C106" s="87" t="s">
        <v>18</v>
      </c>
      <c r="D106" s="78" t="s">
        <v>470</v>
      </c>
      <c r="E106" s="87" t="s">
        <v>20</v>
      </c>
      <c r="F106" s="86">
        <v>71.459999999999994</v>
      </c>
      <c r="G106" s="88">
        <v>60.35</v>
      </c>
      <c r="H106" s="88">
        <v>73.37</v>
      </c>
      <c r="I106" s="88">
        <v>5243.02</v>
      </c>
      <c r="J106" s="89">
        <v>8.1694000000000003E-3</v>
      </c>
    </row>
    <row r="107" spans="1:10" s="82" customFormat="1" x14ac:dyDescent="0.2">
      <c r="A107" s="77" t="s">
        <v>471</v>
      </c>
      <c r="B107" s="94"/>
      <c r="C107" s="94"/>
      <c r="D107" s="77" t="s">
        <v>472</v>
      </c>
      <c r="E107" s="77"/>
      <c r="F107" s="83"/>
      <c r="G107" s="77"/>
      <c r="H107" s="77"/>
      <c r="I107" s="84">
        <v>3942.41</v>
      </c>
      <c r="J107" s="85">
        <v>6.1428000000000003E-3</v>
      </c>
    </row>
    <row r="108" spans="1:10" s="90" customFormat="1" x14ac:dyDescent="0.2">
      <c r="A108" s="78" t="s">
        <v>473</v>
      </c>
      <c r="B108" s="87" t="s">
        <v>474</v>
      </c>
      <c r="C108" s="87" t="s">
        <v>18</v>
      </c>
      <c r="D108" s="78" t="s">
        <v>475</v>
      </c>
      <c r="E108" s="87" t="s">
        <v>25</v>
      </c>
      <c r="F108" s="86">
        <v>60</v>
      </c>
      <c r="G108" s="88">
        <v>21.51</v>
      </c>
      <c r="H108" s="88">
        <v>26.15</v>
      </c>
      <c r="I108" s="88">
        <v>1569</v>
      </c>
      <c r="J108" s="89">
        <v>2.4447000000000002E-3</v>
      </c>
    </row>
    <row r="109" spans="1:10" s="90" customFormat="1" ht="25.5" x14ac:dyDescent="0.2">
      <c r="A109" s="78" t="s">
        <v>476</v>
      </c>
      <c r="B109" s="87" t="s">
        <v>477</v>
      </c>
      <c r="C109" s="87" t="s">
        <v>18</v>
      </c>
      <c r="D109" s="78" t="s">
        <v>478</v>
      </c>
      <c r="E109" s="87" t="s">
        <v>25</v>
      </c>
      <c r="F109" s="86">
        <v>60</v>
      </c>
      <c r="G109" s="88">
        <v>6.21</v>
      </c>
      <c r="H109" s="88">
        <v>7.55</v>
      </c>
      <c r="I109" s="88">
        <v>453</v>
      </c>
      <c r="J109" s="89">
        <v>7.0580000000000003E-4</v>
      </c>
    </row>
    <row r="110" spans="1:10" s="90" customFormat="1" x14ac:dyDescent="0.2">
      <c r="A110" s="78" t="s">
        <v>479</v>
      </c>
      <c r="B110" s="87" t="s">
        <v>480</v>
      </c>
      <c r="C110" s="87" t="s">
        <v>18</v>
      </c>
      <c r="D110" s="78" t="s">
        <v>481</v>
      </c>
      <c r="E110" s="87" t="s">
        <v>20</v>
      </c>
      <c r="F110" s="86">
        <v>642.28</v>
      </c>
      <c r="G110" s="88">
        <v>2.46</v>
      </c>
      <c r="H110" s="88">
        <v>2.99</v>
      </c>
      <c r="I110" s="88">
        <v>1920.41</v>
      </c>
      <c r="J110" s="89">
        <v>2.9922999999999998E-3</v>
      </c>
    </row>
    <row r="111" spans="1:10" s="82" customFormat="1" x14ac:dyDescent="0.2">
      <c r="A111" s="91"/>
      <c r="B111" s="91"/>
      <c r="C111" s="91"/>
      <c r="D111" s="91"/>
      <c r="E111" s="91"/>
      <c r="F111" s="91"/>
      <c r="G111" s="91"/>
      <c r="H111" s="91"/>
      <c r="I111" s="91"/>
      <c r="J111" s="91"/>
    </row>
    <row r="112" spans="1:10" s="82" customFormat="1" x14ac:dyDescent="0.2">
      <c r="A112" s="202"/>
      <c r="B112" s="202"/>
      <c r="C112" s="202"/>
      <c r="D112" s="92"/>
      <c r="E112" s="93"/>
      <c r="F112" s="201" t="s">
        <v>482</v>
      </c>
      <c r="G112" s="201"/>
      <c r="H112" s="200">
        <v>532066.69999999995</v>
      </c>
      <c r="I112" s="200"/>
      <c r="J112" s="200"/>
    </row>
    <row r="113" spans="1:10" s="82" customFormat="1" x14ac:dyDescent="0.2">
      <c r="A113" s="202"/>
      <c r="B113" s="202"/>
      <c r="C113" s="202"/>
      <c r="D113" s="92"/>
      <c r="E113" s="93"/>
      <c r="F113" s="201" t="s">
        <v>483</v>
      </c>
      <c r="G113" s="201"/>
      <c r="H113" s="200">
        <v>109722.73</v>
      </c>
      <c r="I113" s="200"/>
      <c r="J113" s="200"/>
    </row>
    <row r="114" spans="1:10" s="82" customFormat="1" x14ac:dyDescent="0.2">
      <c r="A114" s="202"/>
      <c r="B114" s="202"/>
      <c r="C114" s="202"/>
      <c r="D114" s="92"/>
      <c r="E114" s="93"/>
      <c r="F114" s="203" t="s">
        <v>484</v>
      </c>
      <c r="G114" s="203"/>
      <c r="H114" s="204">
        <v>641789.43000000005</v>
      </c>
      <c r="I114" s="204"/>
      <c r="J114" s="204"/>
    </row>
    <row r="115" spans="1:10" s="58" customFormat="1" x14ac:dyDescent="0.2">
      <c r="B115" s="57"/>
      <c r="C115" s="57"/>
    </row>
  </sheetData>
  <mergeCells count="15">
    <mergeCell ref="H112:J112"/>
    <mergeCell ref="F112:G112"/>
    <mergeCell ref="A112:C112"/>
    <mergeCell ref="A114:C114"/>
    <mergeCell ref="F114:G114"/>
    <mergeCell ref="H114:J114"/>
    <mergeCell ref="H113:J113"/>
    <mergeCell ref="F113:G113"/>
    <mergeCell ref="A113:C113"/>
    <mergeCell ref="A3:J3"/>
    <mergeCell ref="D1:D2"/>
    <mergeCell ref="E1:F1"/>
    <mergeCell ref="E2:F2"/>
    <mergeCell ref="G1:H1"/>
    <mergeCell ref="G2:H2"/>
  </mergeCells>
  <pageMargins left="0.51181102362204722" right="0.51181102362204722" top="0.98425196850393704" bottom="0.98425196850393704" header="0.51181102362204722" footer="0.51181102362204722"/>
  <pageSetup paperSize="9" scale="61" fitToHeight="3" orientation="portrait" r:id="rId1"/>
  <headerFooter>
    <oddHeader>&amp;L &amp;CCompanhia de Desenvolvimento dos Vales do São Francisco e do Parnaíba
CNPJ: 00.399.857/0028-46 &amp;R</oddHeader>
    <oddFooter xml:space="preserve">&amp;L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F38C4-1321-48C3-A55F-D95891CE11D8}">
  <sheetPr>
    <pageSetUpPr fitToPage="1"/>
  </sheetPr>
  <dimension ref="A1:J556"/>
  <sheetViews>
    <sheetView workbookViewId="0">
      <selection activeCell="M10" sqref="M10"/>
    </sheetView>
  </sheetViews>
  <sheetFormatPr defaultRowHeight="14.25" x14ac:dyDescent="0.2"/>
  <cols>
    <col min="1" max="1" width="10" style="57" bestFit="1" customWidth="1"/>
    <col min="2" max="2" width="12" style="57" bestFit="1" customWidth="1"/>
    <col min="3" max="3" width="10" style="57" bestFit="1" customWidth="1"/>
    <col min="4" max="4" width="60" bestFit="1" customWidth="1"/>
    <col min="5" max="5" width="15" hidden="1" customWidth="1"/>
    <col min="6" max="6" width="12" hidden="1" customWidth="1"/>
    <col min="7" max="7" width="12" bestFit="1" customWidth="1"/>
    <col min="8" max="8" width="13.375" bestFit="1" customWidth="1"/>
    <col min="9" max="9" width="13" bestFit="1" customWidth="1"/>
    <col min="10" max="10" width="14" bestFit="1" customWidth="1"/>
  </cols>
  <sheetData>
    <row r="1" spans="1:10" ht="29.25" customHeight="1" x14ac:dyDescent="0.2">
      <c r="A1" s="215" t="s">
        <v>164</v>
      </c>
      <c r="B1" s="215"/>
      <c r="C1" s="215"/>
      <c r="D1" s="215"/>
      <c r="E1" s="205" t="s">
        <v>181</v>
      </c>
      <c r="F1" s="205"/>
      <c r="G1" s="68" t="s">
        <v>0</v>
      </c>
      <c r="H1" s="205" t="s">
        <v>181</v>
      </c>
      <c r="I1" s="205"/>
      <c r="J1" s="190" t="s">
        <v>1</v>
      </c>
    </row>
    <row r="2" spans="1:10" ht="79.5" customHeight="1" x14ac:dyDescent="0.2">
      <c r="A2" s="74"/>
      <c r="B2" s="74"/>
      <c r="C2" s="206" t="s">
        <v>485</v>
      </c>
      <c r="D2" s="206"/>
      <c r="E2" s="206" t="s">
        <v>487</v>
      </c>
      <c r="F2" s="206"/>
      <c r="G2" s="192">
        <v>0.21590000000000001</v>
      </c>
      <c r="H2" s="206" t="s">
        <v>487</v>
      </c>
      <c r="I2" s="206"/>
      <c r="J2" s="191" t="s">
        <v>750</v>
      </c>
    </row>
    <row r="3" spans="1:10" ht="15" x14ac:dyDescent="0.25">
      <c r="A3" s="212" t="s">
        <v>165</v>
      </c>
      <c r="B3" s="213"/>
      <c r="C3" s="213"/>
      <c r="D3" s="213"/>
      <c r="E3" s="213"/>
      <c r="F3" s="213"/>
      <c r="G3" s="213"/>
      <c r="H3" s="213"/>
      <c r="I3" s="213"/>
      <c r="J3" s="214"/>
    </row>
    <row r="4" spans="1:10" ht="0.95" customHeight="1" x14ac:dyDescent="0.2">
      <c r="A4" s="100"/>
      <c r="B4" s="100"/>
      <c r="C4" s="100"/>
      <c r="D4" s="50"/>
      <c r="E4" s="50"/>
      <c r="F4" s="50"/>
      <c r="G4" s="50"/>
      <c r="H4" s="50"/>
      <c r="I4" s="50"/>
      <c r="J4" s="50"/>
    </row>
    <row r="6" spans="1:10" s="58" customFormat="1" ht="15" x14ac:dyDescent="0.25">
      <c r="A6" s="193" t="s">
        <v>488</v>
      </c>
      <c r="B6" s="207"/>
      <c r="C6" s="207"/>
      <c r="D6" s="207"/>
      <c r="E6" s="207"/>
      <c r="F6" s="207"/>
      <c r="G6" s="207"/>
      <c r="H6" s="207"/>
      <c r="I6" s="207"/>
      <c r="J6" s="207"/>
    </row>
    <row r="7" spans="1:10" s="58" customFormat="1" ht="15" x14ac:dyDescent="0.25">
      <c r="A7" s="67"/>
    </row>
    <row r="8" spans="1:10" s="58" customFormat="1" x14ac:dyDescent="0.2">
      <c r="A8" s="101" t="s">
        <v>12</v>
      </c>
      <c r="B8" s="101"/>
      <c r="C8" s="101"/>
      <c r="D8" s="54" t="s">
        <v>185</v>
      </c>
      <c r="E8" s="54"/>
      <c r="F8" s="208"/>
      <c r="G8" s="208"/>
      <c r="H8" s="55"/>
      <c r="I8" s="54"/>
      <c r="J8" s="72">
        <v>44408.66</v>
      </c>
    </row>
    <row r="9" spans="1:10" s="58" customFormat="1" ht="15" x14ac:dyDescent="0.2">
      <c r="A9" s="71" t="s">
        <v>13</v>
      </c>
      <c r="B9" s="71" t="s">
        <v>4</v>
      </c>
      <c r="C9" s="71" t="s">
        <v>5</v>
      </c>
      <c r="D9" s="69" t="s">
        <v>6</v>
      </c>
      <c r="E9" s="209" t="s">
        <v>27</v>
      </c>
      <c r="F9" s="209"/>
      <c r="G9" s="71" t="s">
        <v>7</v>
      </c>
      <c r="H9" s="70" t="s">
        <v>8</v>
      </c>
      <c r="I9" s="70" t="s">
        <v>9</v>
      </c>
      <c r="J9" s="70" t="s">
        <v>11</v>
      </c>
    </row>
    <row r="10" spans="1:10" s="76" customFormat="1" x14ac:dyDescent="0.2">
      <c r="A10" s="44" t="s">
        <v>28</v>
      </c>
      <c r="B10" s="44" t="s">
        <v>17</v>
      </c>
      <c r="C10" s="44" t="s">
        <v>18</v>
      </c>
      <c r="D10" s="62" t="s">
        <v>19</v>
      </c>
      <c r="E10" s="210" t="s">
        <v>43</v>
      </c>
      <c r="F10" s="210"/>
      <c r="G10" s="44" t="s">
        <v>20</v>
      </c>
      <c r="H10" s="45">
        <v>1</v>
      </c>
      <c r="I10" s="46">
        <v>293.14999999999998</v>
      </c>
      <c r="J10" s="46">
        <v>293.14999999999998</v>
      </c>
    </row>
    <row r="11" spans="1:10" s="76" customFormat="1" ht="38.25" x14ac:dyDescent="0.2">
      <c r="A11" s="47" t="s">
        <v>30</v>
      </c>
      <c r="B11" s="47" t="s">
        <v>44</v>
      </c>
      <c r="C11" s="47" t="s">
        <v>18</v>
      </c>
      <c r="D11" s="61" t="s">
        <v>45</v>
      </c>
      <c r="E11" s="211" t="s">
        <v>46</v>
      </c>
      <c r="F11" s="211"/>
      <c r="G11" s="47" t="s">
        <v>25</v>
      </c>
      <c r="H11" s="48">
        <v>0.01</v>
      </c>
      <c r="I11" s="49">
        <v>279.67</v>
      </c>
      <c r="J11" s="49">
        <v>2.79</v>
      </c>
    </row>
    <row r="12" spans="1:10" s="76" customFormat="1" ht="25.5" x14ac:dyDescent="0.2">
      <c r="A12" s="47" t="s">
        <v>30</v>
      </c>
      <c r="B12" s="47" t="s">
        <v>47</v>
      </c>
      <c r="C12" s="47" t="s">
        <v>18</v>
      </c>
      <c r="D12" s="61" t="s">
        <v>48</v>
      </c>
      <c r="E12" s="211" t="s">
        <v>49</v>
      </c>
      <c r="F12" s="211"/>
      <c r="G12" s="47" t="s">
        <v>50</v>
      </c>
      <c r="H12" s="48">
        <v>1</v>
      </c>
      <c r="I12" s="49">
        <v>23.02</v>
      </c>
      <c r="J12" s="49">
        <v>23.02</v>
      </c>
    </row>
    <row r="13" spans="1:10" s="76" customFormat="1" ht="25.5" x14ac:dyDescent="0.2">
      <c r="A13" s="47" t="s">
        <v>30</v>
      </c>
      <c r="B13" s="47" t="s">
        <v>51</v>
      </c>
      <c r="C13" s="47" t="s">
        <v>18</v>
      </c>
      <c r="D13" s="61" t="s">
        <v>52</v>
      </c>
      <c r="E13" s="211" t="s">
        <v>49</v>
      </c>
      <c r="F13" s="211"/>
      <c r="G13" s="47" t="s">
        <v>50</v>
      </c>
      <c r="H13" s="48">
        <v>2</v>
      </c>
      <c r="I13" s="49">
        <v>16.010000000000002</v>
      </c>
      <c r="J13" s="49">
        <v>32.020000000000003</v>
      </c>
    </row>
    <row r="14" spans="1:10" s="76" customFormat="1" ht="25.5" x14ac:dyDescent="0.2">
      <c r="A14" s="47" t="s">
        <v>34</v>
      </c>
      <c r="B14" s="47" t="s">
        <v>53</v>
      </c>
      <c r="C14" s="47" t="s">
        <v>18</v>
      </c>
      <c r="D14" s="61" t="s">
        <v>489</v>
      </c>
      <c r="E14" s="211" t="s">
        <v>54</v>
      </c>
      <c r="F14" s="211"/>
      <c r="G14" s="47" t="s">
        <v>20</v>
      </c>
      <c r="H14" s="48">
        <v>1</v>
      </c>
      <c r="I14" s="49">
        <v>212.5</v>
      </c>
      <c r="J14" s="49">
        <v>212.5</v>
      </c>
    </row>
    <row r="15" spans="1:10" s="76" customFormat="1" ht="25.5" x14ac:dyDescent="0.2">
      <c r="A15" s="47" t="s">
        <v>34</v>
      </c>
      <c r="B15" s="47" t="s">
        <v>55</v>
      </c>
      <c r="C15" s="47" t="s">
        <v>18</v>
      </c>
      <c r="D15" s="61" t="s">
        <v>56</v>
      </c>
      <c r="E15" s="211" t="s">
        <v>54</v>
      </c>
      <c r="F15" s="211"/>
      <c r="G15" s="47" t="s">
        <v>57</v>
      </c>
      <c r="H15" s="48">
        <v>4</v>
      </c>
      <c r="I15" s="49">
        <v>4.2699999999999996</v>
      </c>
      <c r="J15" s="49">
        <v>17.079999999999998</v>
      </c>
    </row>
    <row r="16" spans="1:10" s="76" customFormat="1" x14ac:dyDescent="0.2">
      <c r="A16" s="47" t="s">
        <v>34</v>
      </c>
      <c r="B16" s="47" t="s">
        <v>58</v>
      </c>
      <c r="C16" s="47" t="s">
        <v>18</v>
      </c>
      <c r="D16" s="61" t="s">
        <v>59</v>
      </c>
      <c r="E16" s="211" t="s">
        <v>54</v>
      </c>
      <c r="F16" s="211"/>
      <c r="G16" s="47" t="s">
        <v>60</v>
      </c>
      <c r="H16" s="48">
        <v>0.11</v>
      </c>
      <c r="I16" s="49">
        <v>10.199999999999999</v>
      </c>
      <c r="J16" s="49">
        <v>1.1200000000000001</v>
      </c>
    </row>
    <row r="17" spans="1:10" s="76" customFormat="1" ht="25.5" x14ac:dyDescent="0.2">
      <c r="A17" s="47" t="s">
        <v>34</v>
      </c>
      <c r="B17" s="47" t="s">
        <v>61</v>
      </c>
      <c r="C17" s="47" t="s">
        <v>18</v>
      </c>
      <c r="D17" s="61" t="s">
        <v>62</v>
      </c>
      <c r="E17" s="211" t="s">
        <v>54</v>
      </c>
      <c r="F17" s="211"/>
      <c r="G17" s="47" t="s">
        <v>57</v>
      </c>
      <c r="H17" s="48">
        <v>1</v>
      </c>
      <c r="I17" s="49">
        <v>4.62</v>
      </c>
      <c r="J17" s="49">
        <v>4.62</v>
      </c>
    </row>
    <row r="18" spans="1:10" s="58" customFormat="1" x14ac:dyDescent="0.2">
      <c r="A18" s="56"/>
      <c r="B18" s="56"/>
      <c r="C18" s="56"/>
      <c r="D18" s="95"/>
      <c r="E18" s="95" t="s">
        <v>36</v>
      </c>
      <c r="F18" s="96">
        <v>17.648143900000001</v>
      </c>
      <c r="G18" s="95" t="s">
        <v>37</v>
      </c>
      <c r="H18" s="96">
        <v>20.62</v>
      </c>
      <c r="I18" s="95" t="s">
        <v>38</v>
      </c>
      <c r="J18" s="96">
        <v>38.270000000000003</v>
      </c>
    </row>
    <row r="19" spans="1:10" s="58" customFormat="1" x14ac:dyDescent="0.2">
      <c r="A19" s="56"/>
      <c r="B19" s="56"/>
      <c r="C19" s="56"/>
      <c r="D19" s="95"/>
      <c r="E19" s="95" t="s">
        <v>39</v>
      </c>
      <c r="F19" s="96">
        <v>63.29</v>
      </c>
      <c r="G19" s="95"/>
      <c r="H19" s="216" t="s">
        <v>40</v>
      </c>
      <c r="I19" s="216"/>
      <c r="J19" s="96">
        <v>356.44</v>
      </c>
    </row>
    <row r="20" spans="1:10" s="58" customFormat="1" ht="15" thickBot="1" x14ac:dyDescent="0.25">
      <c r="A20" s="74"/>
      <c r="B20" s="74"/>
      <c r="C20" s="74"/>
      <c r="D20" s="73"/>
      <c r="E20" s="73"/>
      <c r="F20" s="73"/>
      <c r="G20" s="73" t="s">
        <v>41</v>
      </c>
      <c r="H20" s="97">
        <v>6</v>
      </c>
      <c r="I20" s="73" t="s">
        <v>42</v>
      </c>
      <c r="J20" s="75">
        <v>2138.64</v>
      </c>
    </row>
    <row r="21" spans="1:10" s="76" customFormat="1" ht="15" thickTop="1" x14ac:dyDescent="0.2">
      <c r="A21" s="103"/>
      <c r="B21" s="103"/>
      <c r="C21" s="103"/>
      <c r="D21" s="104"/>
      <c r="E21" s="104"/>
      <c r="F21" s="104"/>
      <c r="G21" s="104"/>
      <c r="H21" s="104"/>
      <c r="I21" s="104"/>
      <c r="J21" s="104"/>
    </row>
    <row r="22" spans="1:10" s="58" customFormat="1" ht="15" x14ac:dyDescent="0.2">
      <c r="A22" s="71" t="s">
        <v>15</v>
      </c>
      <c r="B22" s="71" t="s">
        <v>4</v>
      </c>
      <c r="C22" s="71" t="s">
        <v>5</v>
      </c>
      <c r="D22" s="69" t="s">
        <v>6</v>
      </c>
      <c r="E22" s="209" t="s">
        <v>27</v>
      </c>
      <c r="F22" s="209"/>
      <c r="G22" s="71" t="s">
        <v>7</v>
      </c>
      <c r="H22" s="70" t="s">
        <v>8</v>
      </c>
      <c r="I22" s="70" t="s">
        <v>9</v>
      </c>
      <c r="J22" s="70" t="s">
        <v>11</v>
      </c>
    </row>
    <row r="23" spans="1:10" s="76" customFormat="1" ht="38.25" x14ac:dyDescent="0.2">
      <c r="A23" s="44" t="s">
        <v>28</v>
      </c>
      <c r="B23" s="44" t="s">
        <v>186</v>
      </c>
      <c r="C23" s="44" t="s">
        <v>14</v>
      </c>
      <c r="D23" s="62" t="s">
        <v>187</v>
      </c>
      <c r="E23" s="210" t="s">
        <v>43</v>
      </c>
      <c r="F23" s="210"/>
      <c r="G23" s="44" t="s">
        <v>188</v>
      </c>
      <c r="H23" s="45">
        <v>1</v>
      </c>
      <c r="I23" s="46">
        <v>523.42999999999995</v>
      </c>
      <c r="J23" s="46">
        <v>523.42999999999995</v>
      </c>
    </row>
    <row r="24" spans="1:10" s="76" customFormat="1" ht="25.5" x14ac:dyDescent="0.2">
      <c r="A24" s="47" t="s">
        <v>30</v>
      </c>
      <c r="B24" s="47" t="s">
        <v>490</v>
      </c>
      <c r="C24" s="47" t="s">
        <v>35</v>
      </c>
      <c r="D24" s="61" t="s">
        <v>491</v>
      </c>
      <c r="E24" s="211" t="s">
        <v>492</v>
      </c>
      <c r="F24" s="211"/>
      <c r="G24" s="47" t="s">
        <v>188</v>
      </c>
      <c r="H24" s="48">
        <v>1</v>
      </c>
      <c r="I24" s="49">
        <v>523.42999999999995</v>
      </c>
      <c r="J24" s="49">
        <v>523.42999999999995</v>
      </c>
    </row>
    <row r="25" spans="1:10" s="58" customFormat="1" x14ac:dyDescent="0.2">
      <c r="A25" s="56"/>
      <c r="B25" s="56"/>
      <c r="C25" s="56"/>
      <c r="D25" s="95"/>
      <c r="E25" s="95" t="s">
        <v>36</v>
      </c>
      <c r="F25" s="96">
        <v>0</v>
      </c>
      <c r="G25" s="95" t="s">
        <v>37</v>
      </c>
      <c r="H25" s="96">
        <v>0</v>
      </c>
      <c r="I25" s="95" t="s">
        <v>38</v>
      </c>
      <c r="J25" s="96">
        <v>0</v>
      </c>
    </row>
    <row r="26" spans="1:10" s="58" customFormat="1" x14ac:dyDescent="0.2">
      <c r="A26" s="56"/>
      <c r="B26" s="56"/>
      <c r="C26" s="56"/>
      <c r="D26" s="95"/>
      <c r="E26" s="95" t="s">
        <v>39</v>
      </c>
      <c r="F26" s="96">
        <v>113</v>
      </c>
      <c r="G26" s="95"/>
      <c r="H26" s="216" t="s">
        <v>40</v>
      </c>
      <c r="I26" s="216"/>
      <c r="J26" s="96">
        <v>636.42999999999995</v>
      </c>
    </row>
    <row r="27" spans="1:10" s="58" customFormat="1" ht="15" thickBot="1" x14ac:dyDescent="0.25">
      <c r="A27" s="74"/>
      <c r="B27" s="74"/>
      <c r="C27" s="74"/>
      <c r="D27" s="73"/>
      <c r="E27" s="73"/>
      <c r="F27" s="73"/>
      <c r="G27" s="73" t="s">
        <v>41</v>
      </c>
      <c r="H27" s="97">
        <v>9</v>
      </c>
      <c r="I27" s="73" t="s">
        <v>42</v>
      </c>
      <c r="J27" s="75">
        <v>5727.87</v>
      </c>
    </row>
    <row r="28" spans="1:10" s="76" customFormat="1" ht="15" thickTop="1" x14ac:dyDescent="0.2">
      <c r="A28" s="103"/>
      <c r="B28" s="103"/>
      <c r="C28" s="103"/>
      <c r="D28" s="104"/>
      <c r="E28" s="104"/>
      <c r="F28" s="104"/>
      <c r="G28" s="104"/>
      <c r="H28" s="104"/>
      <c r="I28" s="104"/>
      <c r="J28" s="104"/>
    </row>
    <row r="29" spans="1:10" s="58" customFormat="1" ht="15" x14ac:dyDescent="0.2">
      <c r="A29" s="71" t="s">
        <v>16</v>
      </c>
      <c r="B29" s="71" t="s">
        <v>4</v>
      </c>
      <c r="C29" s="71" t="s">
        <v>5</v>
      </c>
      <c r="D29" s="69" t="s">
        <v>6</v>
      </c>
      <c r="E29" s="209" t="s">
        <v>27</v>
      </c>
      <c r="F29" s="209"/>
      <c r="G29" s="71" t="s">
        <v>7</v>
      </c>
      <c r="H29" s="70" t="s">
        <v>8</v>
      </c>
      <c r="I29" s="70" t="s">
        <v>9</v>
      </c>
      <c r="J29" s="70" t="s">
        <v>11</v>
      </c>
    </row>
    <row r="30" spans="1:10" s="76" customFormat="1" x14ac:dyDescent="0.2">
      <c r="A30" s="44" t="s">
        <v>28</v>
      </c>
      <c r="B30" s="44" t="s">
        <v>189</v>
      </c>
      <c r="C30" s="44" t="s">
        <v>14</v>
      </c>
      <c r="D30" s="62" t="s">
        <v>190</v>
      </c>
      <c r="E30" s="210" t="s">
        <v>29</v>
      </c>
      <c r="F30" s="210"/>
      <c r="G30" s="44" t="s">
        <v>191</v>
      </c>
      <c r="H30" s="45">
        <v>1</v>
      </c>
      <c r="I30" s="46">
        <v>13933.8</v>
      </c>
      <c r="J30" s="46">
        <v>13933.8</v>
      </c>
    </row>
    <row r="31" spans="1:10" s="76" customFormat="1" ht="25.5" x14ac:dyDescent="0.2">
      <c r="A31" s="47" t="s">
        <v>30</v>
      </c>
      <c r="B31" s="47" t="s">
        <v>493</v>
      </c>
      <c r="C31" s="47" t="s">
        <v>18</v>
      </c>
      <c r="D31" s="61" t="s">
        <v>494</v>
      </c>
      <c r="E31" s="211" t="s">
        <v>49</v>
      </c>
      <c r="F31" s="211"/>
      <c r="G31" s="47" t="s">
        <v>50</v>
      </c>
      <c r="H31" s="48">
        <v>90</v>
      </c>
      <c r="I31" s="49">
        <v>90.54</v>
      </c>
      <c r="J31" s="49">
        <v>8148.6</v>
      </c>
    </row>
    <row r="32" spans="1:10" s="76" customFormat="1" ht="25.5" x14ac:dyDescent="0.2">
      <c r="A32" s="47" t="s">
        <v>30</v>
      </c>
      <c r="B32" s="47" t="s">
        <v>495</v>
      </c>
      <c r="C32" s="47" t="s">
        <v>18</v>
      </c>
      <c r="D32" s="61" t="s">
        <v>496</v>
      </c>
      <c r="E32" s="211" t="s">
        <v>49</v>
      </c>
      <c r="F32" s="211"/>
      <c r="G32" s="47" t="s">
        <v>50</v>
      </c>
      <c r="H32" s="48">
        <v>180</v>
      </c>
      <c r="I32" s="49">
        <v>32.14</v>
      </c>
      <c r="J32" s="49">
        <v>5785.2</v>
      </c>
    </row>
    <row r="33" spans="1:10" s="58" customFormat="1" x14ac:dyDescent="0.2">
      <c r="A33" s="56"/>
      <c r="B33" s="56"/>
      <c r="C33" s="56"/>
      <c r="D33" s="95"/>
      <c r="E33" s="95" t="s">
        <v>36</v>
      </c>
      <c r="F33" s="96">
        <v>5937.4682960999999</v>
      </c>
      <c r="G33" s="95" t="s">
        <v>37</v>
      </c>
      <c r="H33" s="96">
        <v>6937.93</v>
      </c>
      <c r="I33" s="95" t="s">
        <v>38</v>
      </c>
      <c r="J33" s="96">
        <v>12875.4</v>
      </c>
    </row>
    <row r="34" spans="1:10" s="58" customFormat="1" x14ac:dyDescent="0.2">
      <c r="A34" s="56"/>
      <c r="B34" s="56"/>
      <c r="C34" s="56"/>
      <c r="D34" s="95"/>
      <c r="E34" s="95" t="s">
        <v>39</v>
      </c>
      <c r="F34" s="96">
        <v>3008.3</v>
      </c>
      <c r="G34" s="95"/>
      <c r="H34" s="216" t="s">
        <v>40</v>
      </c>
      <c r="I34" s="216"/>
      <c r="J34" s="96">
        <v>16942.099999999999</v>
      </c>
    </row>
    <row r="35" spans="1:10" s="58" customFormat="1" ht="15" thickBot="1" x14ac:dyDescent="0.25">
      <c r="A35" s="74"/>
      <c r="B35" s="74"/>
      <c r="C35" s="74"/>
      <c r="D35" s="73"/>
      <c r="E35" s="73"/>
      <c r="F35" s="73"/>
      <c r="G35" s="73" t="s">
        <v>41</v>
      </c>
      <c r="H35" s="97">
        <v>1</v>
      </c>
      <c r="I35" s="73" t="s">
        <v>42</v>
      </c>
      <c r="J35" s="75">
        <v>16942.099999999999</v>
      </c>
    </row>
    <row r="36" spans="1:10" s="76" customFormat="1" ht="15" thickTop="1" x14ac:dyDescent="0.2">
      <c r="A36" s="103"/>
      <c r="B36" s="103"/>
      <c r="C36" s="103"/>
      <c r="D36" s="104"/>
      <c r="E36" s="104"/>
      <c r="F36" s="104"/>
      <c r="G36" s="104"/>
      <c r="H36" s="104"/>
      <c r="I36" s="104"/>
      <c r="J36" s="104"/>
    </row>
    <row r="37" spans="1:10" s="58" customFormat="1" ht="15" x14ac:dyDescent="0.2">
      <c r="A37" s="71"/>
      <c r="B37" s="71" t="s">
        <v>4</v>
      </c>
      <c r="C37" s="71" t="s">
        <v>5</v>
      </c>
      <c r="D37" s="69" t="s">
        <v>6</v>
      </c>
      <c r="E37" s="209" t="s">
        <v>27</v>
      </c>
      <c r="F37" s="209"/>
      <c r="G37" s="71" t="s">
        <v>7</v>
      </c>
      <c r="H37" s="70" t="s">
        <v>8</v>
      </c>
      <c r="I37" s="70" t="s">
        <v>9</v>
      </c>
      <c r="J37" s="70" t="s">
        <v>11</v>
      </c>
    </row>
    <row r="38" spans="1:10" s="76" customFormat="1" x14ac:dyDescent="0.2">
      <c r="A38" s="44" t="s">
        <v>34</v>
      </c>
      <c r="B38" s="44" t="s">
        <v>192</v>
      </c>
      <c r="C38" s="44" t="s">
        <v>35</v>
      </c>
      <c r="D38" s="62" t="s">
        <v>193</v>
      </c>
      <c r="E38" s="210" t="s">
        <v>497</v>
      </c>
      <c r="F38" s="210"/>
      <c r="G38" s="44" t="s">
        <v>20</v>
      </c>
      <c r="H38" s="45">
        <v>1</v>
      </c>
      <c r="I38" s="46">
        <v>2.5</v>
      </c>
      <c r="J38" s="46">
        <v>2.5</v>
      </c>
    </row>
    <row r="39" spans="1:10" s="58" customFormat="1" x14ac:dyDescent="0.2">
      <c r="A39" s="56"/>
      <c r="B39" s="56"/>
      <c r="C39" s="56"/>
      <c r="D39" s="95"/>
      <c r="E39" s="95" t="s">
        <v>36</v>
      </c>
      <c r="F39" s="96">
        <v>0</v>
      </c>
      <c r="G39" s="95" t="s">
        <v>37</v>
      </c>
      <c r="H39" s="96">
        <v>0</v>
      </c>
      <c r="I39" s="95" t="s">
        <v>38</v>
      </c>
      <c r="J39" s="96">
        <v>0</v>
      </c>
    </row>
    <row r="40" spans="1:10" s="58" customFormat="1" x14ac:dyDescent="0.2">
      <c r="A40" s="56"/>
      <c r="B40" s="56"/>
      <c r="C40" s="56"/>
      <c r="D40" s="95"/>
      <c r="E40" s="95" t="s">
        <v>39</v>
      </c>
      <c r="F40" s="96">
        <v>0.53</v>
      </c>
      <c r="G40" s="95"/>
      <c r="H40" s="216" t="s">
        <v>40</v>
      </c>
      <c r="I40" s="216"/>
      <c r="J40" s="96">
        <v>3.03</v>
      </c>
    </row>
    <row r="41" spans="1:10" s="58" customFormat="1" ht="15" thickBot="1" x14ac:dyDescent="0.25">
      <c r="A41" s="74"/>
      <c r="B41" s="74"/>
      <c r="C41" s="74"/>
      <c r="D41" s="73"/>
      <c r="E41" s="73"/>
      <c r="F41" s="73"/>
      <c r="G41" s="73" t="s">
        <v>41</v>
      </c>
      <c r="H41" s="97">
        <v>657.28</v>
      </c>
      <c r="I41" s="73" t="s">
        <v>42</v>
      </c>
      <c r="J41" s="75">
        <v>1991.55</v>
      </c>
    </row>
    <row r="42" spans="1:10" s="76" customFormat="1" ht="15" thickTop="1" x14ac:dyDescent="0.2">
      <c r="A42" s="103"/>
      <c r="B42" s="103"/>
      <c r="C42" s="103"/>
      <c r="D42" s="104"/>
      <c r="E42" s="104"/>
      <c r="F42" s="104"/>
      <c r="G42" s="104"/>
      <c r="H42" s="104"/>
      <c r="I42" s="104"/>
      <c r="J42" s="104"/>
    </row>
    <row r="43" spans="1:10" s="58" customFormat="1" ht="15" x14ac:dyDescent="0.2">
      <c r="A43" s="71"/>
      <c r="B43" s="71" t="s">
        <v>4</v>
      </c>
      <c r="C43" s="71" t="s">
        <v>5</v>
      </c>
      <c r="D43" s="69" t="s">
        <v>6</v>
      </c>
      <c r="E43" s="209" t="s">
        <v>27</v>
      </c>
      <c r="F43" s="209"/>
      <c r="G43" s="71" t="s">
        <v>7</v>
      </c>
      <c r="H43" s="70" t="s">
        <v>8</v>
      </c>
      <c r="I43" s="70" t="s">
        <v>9</v>
      </c>
      <c r="J43" s="70" t="s">
        <v>11</v>
      </c>
    </row>
    <row r="44" spans="1:10" s="76" customFormat="1" x14ac:dyDescent="0.2">
      <c r="A44" s="44" t="s">
        <v>34</v>
      </c>
      <c r="B44" s="44" t="s">
        <v>194</v>
      </c>
      <c r="C44" s="44" t="s">
        <v>35</v>
      </c>
      <c r="D44" s="62" t="s">
        <v>195</v>
      </c>
      <c r="E44" s="210" t="s">
        <v>497</v>
      </c>
      <c r="F44" s="210"/>
      <c r="G44" s="44" t="s">
        <v>20</v>
      </c>
      <c r="H44" s="45">
        <v>1</v>
      </c>
      <c r="I44" s="46">
        <v>2.2000000000000002</v>
      </c>
      <c r="J44" s="46">
        <v>2.2000000000000002</v>
      </c>
    </row>
    <row r="45" spans="1:10" s="58" customFormat="1" x14ac:dyDescent="0.2">
      <c r="A45" s="56"/>
      <c r="B45" s="56"/>
      <c r="C45" s="56"/>
      <c r="D45" s="95"/>
      <c r="E45" s="95" t="s">
        <v>36</v>
      </c>
      <c r="F45" s="96">
        <v>0</v>
      </c>
      <c r="G45" s="95" t="s">
        <v>37</v>
      </c>
      <c r="H45" s="96">
        <v>0</v>
      </c>
      <c r="I45" s="95" t="s">
        <v>38</v>
      </c>
      <c r="J45" s="96">
        <v>0</v>
      </c>
    </row>
    <row r="46" spans="1:10" s="58" customFormat="1" x14ac:dyDescent="0.2">
      <c r="A46" s="56"/>
      <c r="B46" s="56"/>
      <c r="C46" s="56"/>
      <c r="D46" s="95"/>
      <c r="E46" s="95" t="s">
        <v>39</v>
      </c>
      <c r="F46" s="96">
        <v>0.47</v>
      </c>
      <c r="G46" s="95"/>
      <c r="H46" s="216" t="s">
        <v>40</v>
      </c>
      <c r="I46" s="216"/>
      <c r="J46" s="96">
        <v>2.67</v>
      </c>
    </row>
    <row r="47" spans="1:10" s="58" customFormat="1" ht="15" thickBot="1" x14ac:dyDescent="0.25">
      <c r="A47" s="74"/>
      <c r="B47" s="74"/>
      <c r="C47" s="74"/>
      <c r="D47" s="73"/>
      <c r="E47" s="73"/>
      <c r="F47" s="73"/>
      <c r="G47" s="73" t="s">
        <v>41</v>
      </c>
      <c r="H47" s="97">
        <v>657.28</v>
      </c>
      <c r="I47" s="73" t="s">
        <v>42</v>
      </c>
      <c r="J47" s="75">
        <v>1754.93</v>
      </c>
    </row>
    <row r="48" spans="1:10" s="76" customFormat="1" ht="15" thickTop="1" x14ac:dyDescent="0.2">
      <c r="A48" s="103"/>
      <c r="B48" s="103"/>
      <c r="C48" s="103"/>
      <c r="D48" s="104"/>
      <c r="E48" s="104"/>
      <c r="F48" s="104"/>
      <c r="G48" s="104"/>
      <c r="H48" s="104"/>
      <c r="I48" s="104"/>
      <c r="J48" s="104"/>
    </row>
    <row r="49" spans="1:10" s="58" customFormat="1" ht="15" x14ac:dyDescent="0.2">
      <c r="A49" s="71"/>
      <c r="B49" s="71" t="s">
        <v>4</v>
      </c>
      <c r="C49" s="71" t="s">
        <v>5</v>
      </c>
      <c r="D49" s="69" t="s">
        <v>6</v>
      </c>
      <c r="E49" s="209" t="s">
        <v>27</v>
      </c>
      <c r="F49" s="209"/>
      <c r="G49" s="71" t="s">
        <v>7</v>
      </c>
      <c r="H49" s="70" t="s">
        <v>8</v>
      </c>
      <c r="I49" s="70" t="s">
        <v>9</v>
      </c>
      <c r="J49" s="70" t="s">
        <v>11</v>
      </c>
    </row>
    <row r="50" spans="1:10" s="76" customFormat="1" ht="38.25" x14ac:dyDescent="0.2">
      <c r="A50" s="44" t="s">
        <v>34</v>
      </c>
      <c r="B50" s="44" t="s">
        <v>197</v>
      </c>
      <c r="C50" s="44" t="s">
        <v>35</v>
      </c>
      <c r="D50" s="62" t="s">
        <v>198</v>
      </c>
      <c r="E50" s="210" t="s">
        <v>497</v>
      </c>
      <c r="F50" s="210"/>
      <c r="G50" s="44" t="s">
        <v>20</v>
      </c>
      <c r="H50" s="45">
        <v>1</v>
      </c>
      <c r="I50" s="46">
        <v>8.9</v>
      </c>
      <c r="J50" s="46">
        <v>8.9</v>
      </c>
    </row>
    <row r="51" spans="1:10" s="58" customFormat="1" x14ac:dyDescent="0.2">
      <c r="A51" s="56"/>
      <c r="B51" s="56"/>
      <c r="C51" s="56"/>
      <c r="D51" s="95"/>
      <c r="E51" s="95" t="s">
        <v>36</v>
      </c>
      <c r="F51" s="96">
        <v>0</v>
      </c>
      <c r="G51" s="95" t="s">
        <v>37</v>
      </c>
      <c r="H51" s="96">
        <v>0</v>
      </c>
      <c r="I51" s="95" t="s">
        <v>38</v>
      </c>
      <c r="J51" s="96">
        <v>0</v>
      </c>
    </row>
    <row r="52" spans="1:10" s="58" customFormat="1" x14ac:dyDescent="0.2">
      <c r="A52" s="56"/>
      <c r="B52" s="56"/>
      <c r="C52" s="56"/>
      <c r="D52" s="95"/>
      <c r="E52" s="95" t="s">
        <v>39</v>
      </c>
      <c r="F52" s="96">
        <v>1.92</v>
      </c>
      <c r="G52" s="95"/>
      <c r="H52" s="216" t="s">
        <v>40</v>
      </c>
      <c r="I52" s="216"/>
      <c r="J52" s="96">
        <v>10.82</v>
      </c>
    </row>
    <row r="53" spans="1:10" s="58" customFormat="1" ht="15" thickBot="1" x14ac:dyDescent="0.25">
      <c r="A53" s="74"/>
      <c r="B53" s="74"/>
      <c r="C53" s="74"/>
      <c r="D53" s="73"/>
      <c r="E53" s="73"/>
      <c r="F53" s="73"/>
      <c r="G53" s="73" t="s">
        <v>41</v>
      </c>
      <c r="H53" s="97">
        <v>657.28</v>
      </c>
      <c r="I53" s="73" t="s">
        <v>42</v>
      </c>
      <c r="J53" s="75">
        <v>7111.76</v>
      </c>
    </row>
    <row r="54" spans="1:10" s="76" customFormat="1" ht="15" thickTop="1" x14ac:dyDescent="0.2">
      <c r="A54" s="103"/>
      <c r="B54" s="103"/>
      <c r="C54" s="103"/>
      <c r="D54" s="104"/>
      <c r="E54" s="104"/>
      <c r="F54" s="104"/>
      <c r="G54" s="104"/>
      <c r="H54" s="104"/>
      <c r="I54" s="104"/>
      <c r="J54" s="104"/>
    </row>
    <row r="55" spans="1:10" s="58" customFormat="1" ht="15" x14ac:dyDescent="0.2">
      <c r="A55" s="71"/>
      <c r="B55" s="71" t="s">
        <v>4</v>
      </c>
      <c r="C55" s="71" t="s">
        <v>5</v>
      </c>
      <c r="D55" s="69" t="s">
        <v>6</v>
      </c>
      <c r="E55" s="209" t="s">
        <v>27</v>
      </c>
      <c r="F55" s="209"/>
      <c r="G55" s="71" t="s">
        <v>7</v>
      </c>
      <c r="H55" s="70" t="s">
        <v>8</v>
      </c>
      <c r="I55" s="70" t="s">
        <v>9</v>
      </c>
      <c r="J55" s="70" t="s">
        <v>11</v>
      </c>
    </row>
    <row r="56" spans="1:10" s="76" customFormat="1" x14ac:dyDescent="0.2">
      <c r="A56" s="44" t="s">
        <v>34</v>
      </c>
      <c r="B56" s="44" t="s">
        <v>200</v>
      </c>
      <c r="C56" s="44" t="s">
        <v>35</v>
      </c>
      <c r="D56" s="62" t="s">
        <v>201</v>
      </c>
      <c r="E56" s="210" t="s">
        <v>497</v>
      </c>
      <c r="F56" s="210"/>
      <c r="G56" s="44" t="s">
        <v>20</v>
      </c>
      <c r="H56" s="45">
        <v>1</v>
      </c>
      <c r="I56" s="46">
        <v>3.35</v>
      </c>
      <c r="J56" s="46">
        <v>3.35</v>
      </c>
    </row>
    <row r="57" spans="1:10" s="58" customFormat="1" x14ac:dyDescent="0.2">
      <c r="A57" s="56"/>
      <c r="B57" s="56"/>
      <c r="C57" s="56"/>
      <c r="D57" s="95"/>
      <c r="E57" s="95" t="s">
        <v>36</v>
      </c>
      <c r="F57" s="96">
        <v>0</v>
      </c>
      <c r="G57" s="95" t="s">
        <v>37</v>
      </c>
      <c r="H57" s="96">
        <v>0</v>
      </c>
      <c r="I57" s="95" t="s">
        <v>38</v>
      </c>
      <c r="J57" s="96">
        <v>0</v>
      </c>
    </row>
    <row r="58" spans="1:10" s="58" customFormat="1" x14ac:dyDescent="0.2">
      <c r="A58" s="56"/>
      <c r="B58" s="56"/>
      <c r="C58" s="56"/>
      <c r="D58" s="95"/>
      <c r="E58" s="95" t="s">
        <v>39</v>
      </c>
      <c r="F58" s="96">
        <v>0.72</v>
      </c>
      <c r="G58" s="95"/>
      <c r="H58" s="216" t="s">
        <v>40</v>
      </c>
      <c r="I58" s="216"/>
      <c r="J58" s="96">
        <v>4.07</v>
      </c>
    </row>
    <row r="59" spans="1:10" s="58" customFormat="1" ht="15" thickBot="1" x14ac:dyDescent="0.25">
      <c r="A59" s="74"/>
      <c r="B59" s="74"/>
      <c r="C59" s="74"/>
      <c r="D59" s="73"/>
      <c r="E59" s="73"/>
      <c r="F59" s="73"/>
      <c r="G59" s="73" t="s">
        <v>41</v>
      </c>
      <c r="H59" s="97">
        <v>657.28</v>
      </c>
      <c r="I59" s="73" t="s">
        <v>42</v>
      </c>
      <c r="J59" s="75">
        <v>2675.12</v>
      </c>
    </row>
    <row r="60" spans="1:10" s="76" customFormat="1" ht="15" thickTop="1" x14ac:dyDescent="0.2">
      <c r="A60" s="103"/>
      <c r="B60" s="103"/>
      <c r="C60" s="103"/>
      <c r="D60" s="104"/>
      <c r="E60" s="104"/>
      <c r="F60" s="104"/>
      <c r="G60" s="104"/>
      <c r="H60" s="104"/>
      <c r="I60" s="104"/>
      <c r="J60" s="104"/>
    </row>
    <row r="61" spans="1:10" s="58" customFormat="1" ht="15" x14ac:dyDescent="0.2">
      <c r="A61" s="71"/>
      <c r="B61" s="71" t="s">
        <v>4</v>
      </c>
      <c r="C61" s="71" t="s">
        <v>5</v>
      </c>
      <c r="D61" s="69" t="s">
        <v>6</v>
      </c>
      <c r="E61" s="209" t="s">
        <v>27</v>
      </c>
      <c r="F61" s="209"/>
      <c r="G61" s="71" t="s">
        <v>7</v>
      </c>
      <c r="H61" s="70" t="s">
        <v>8</v>
      </c>
      <c r="I61" s="70" t="s">
        <v>9</v>
      </c>
      <c r="J61" s="70" t="s">
        <v>11</v>
      </c>
    </row>
    <row r="62" spans="1:10" s="76" customFormat="1" x14ac:dyDescent="0.2">
      <c r="A62" s="44" t="s">
        <v>34</v>
      </c>
      <c r="B62" s="44" t="s">
        <v>203</v>
      </c>
      <c r="C62" s="44" t="s">
        <v>35</v>
      </c>
      <c r="D62" s="62" t="s">
        <v>204</v>
      </c>
      <c r="E62" s="210" t="s">
        <v>497</v>
      </c>
      <c r="F62" s="210"/>
      <c r="G62" s="44" t="s">
        <v>20</v>
      </c>
      <c r="H62" s="45">
        <v>1</v>
      </c>
      <c r="I62" s="46">
        <v>5.8</v>
      </c>
      <c r="J62" s="46">
        <v>5.8</v>
      </c>
    </row>
    <row r="63" spans="1:10" s="58" customFormat="1" x14ac:dyDescent="0.2">
      <c r="A63" s="56"/>
      <c r="B63" s="56"/>
      <c r="C63" s="56"/>
      <c r="D63" s="95"/>
      <c r="E63" s="95" t="s">
        <v>36</v>
      </c>
      <c r="F63" s="96">
        <v>0</v>
      </c>
      <c r="G63" s="95" t="s">
        <v>37</v>
      </c>
      <c r="H63" s="96">
        <v>0</v>
      </c>
      <c r="I63" s="95" t="s">
        <v>38</v>
      </c>
      <c r="J63" s="96">
        <v>0</v>
      </c>
    </row>
    <row r="64" spans="1:10" s="58" customFormat="1" x14ac:dyDescent="0.2">
      <c r="A64" s="56"/>
      <c r="B64" s="56"/>
      <c r="C64" s="56"/>
      <c r="D64" s="95"/>
      <c r="E64" s="95" t="s">
        <v>39</v>
      </c>
      <c r="F64" s="96">
        <v>1.25</v>
      </c>
      <c r="G64" s="95"/>
      <c r="H64" s="216" t="s">
        <v>40</v>
      </c>
      <c r="I64" s="216"/>
      <c r="J64" s="96">
        <v>7.05</v>
      </c>
    </row>
    <row r="65" spans="1:10" s="58" customFormat="1" ht="15" thickBot="1" x14ac:dyDescent="0.25">
      <c r="A65" s="74"/>
      <c r="B65" s="74"/>
      <c r="C65" s="74"/>
      <c r="D65" s="73"/>
      <c r="E65" s="73"/>
      <c r="F65" s="73"/>
      <c r="G65" s="73" t="s">
        <v>41</v>
      </c>
      <c r="H65" s="97">
        <v>657.28</v>
      </c>
      <c r="I65" s="73" t="s">
        <v>42</v>
      </c>
      <c r="J65" s="75">
        <v>4633.82</v>
      </c>
    </row>
    <row r="66" spans="1:10" s="76" customFormat="1" ht="15" thickTop="1" x14ac:dyDescent="0.2">
      <c r="A66" s="103"/>
      <c r="B66" s="103"/>
      <c r="C66" s="103"/>
      <c r="D66" s="104"/>
      <c r="E66" s="104"/>
      <c r="F66" s="104"/>
      <c r="G66" s="104"/>
      <c r="H66" s="104"/>
      <c r="I66" s="104"/>
      <c r="J66" s="104"/>
    </row>
    <row r="67" spans="1:10" s="58" customFormat="1" ht="15" x14ac:dyDescent="0.2">
      <c r="A67" s="71"/>
      <c r="B67" s="71" t="s">
        <v>4</v>
      </c>
      <c r="C67" s="71" t="s">
        <v>5</v>
      </c>
      <c r="D67" s="69" t="s">
        <v>6</v>
      </c>
      <c r="E67" s="209" t="s">
        <v>27</v>
      </c>
      <c r="F67" s="209"/>
      <c r="G67" s="71" t="s">
        <v>7</v>
      </c>
      <c r="H67" s="70" t="s">
        <v>8</v>
      </c>
      <c r="I67" s="70" t="s">
        <v>9</v>
      </c>
      <c r="J67" s="70" t="s">
        <v>11</v>
      </c>
    </row>
    <row r="68" spans="1:10" s="76" customFormat="1" x14ac:dyDescent="0.2">
      <c r="A68" s="44" t="s">
        <v>34</v>
      </c>
      <c r="B68" s="44" t="s">
        <v>206</v>
      </c>
      <c r="C68" s="44" t="s">
        <v>35</v>
      </c>
      <c r="D68" s="62" t="s">
        <v>207</v>
      </c>
      <c r="E68" s="210" t="s">
        <v>497</v>
      </c>
      <c r="F68" s="210"/>
      <c r="G68" s="44" t="s">
        <v>20</v>
      </c>
      <c r="H68" s="45">
        <v>1</v>
      </c>
      <c r="I68" s="46">
        <v>1.8</v>
      </c>
      <c r="J68" s="46">
        <v>1.8</v>
      </c>
    </row>
    <row r="69" spans="1:10" s="58" customFormat="1" x14ac:dyDescent="0.2">
      <c r="A69" s="56"/>
      <c r="B69" s="56"/>
      <c r="C69" s="56"/>
      <c r="D69" s="95"/>
      <c r="E69" s="95" t="s">
        <v>36</v>
      </c>
      <c r="F69" s="96">
        <v>0</v>
      </c>
      <c r="G69" s="95" t="s">
        <v>37</v>
      </c>
      <c r="H69" s="96">
        <v>0</v>
      </c>
      <c r="I69" s="95" t="s">
        <v>38</v>
      </c>
      <c r="J69" s="96">
        <v>0</v>
      </c>
    </row>
    <row r="70" spans="1:10" s="58" customFormat="1" x14ac:dyDescent="0.2">
      <c r="A70" s="56"/>
      <c r="B70" s="56"/>
      <c r="C70" s="56"/>
      <c r="D70" s="95"/>
      <c r="E70" s="95" t="s">
        <v>39</v>
      </c>
      <c r="F70" s="96">
        <v>0.38</v>
      </c>
      <c r="G70" s="95"/>
      <c r="H70" s="216" t="s">
        <v>40</v>
      </c>
      <c r="I70" s="216"/>
      <c r="J70" s="96">
        <v>2.1800000000000002</v>
      </c>
    </row>
    <row r="71" spans="1:10" s="58" customFormat="1" ht="15" thickBot="1" x14ac:dyDescent="0.25">
      <c r="A71" s="74"/>
      <c r="B71" s="74"/>
      <c r="C71" s="74"/>
      <c r="D71" s="73"/>
      <c r="E71" s="73"/>
      <c r="F71" s="73"/>
      <c r="G71" s="73" t="s">
        <v>41</v>
      </c>
      <c r="H71" s="97">
        <v>657.28</v>
      </c>
      <c r="I71" s="73" t="s">
        <v>42</v>
      </c>
      <c r="J71" s="75">
        <v>1432.87</v>
      </c>
    </row>
    <row r="72" spans="1:10" s="76" customFormat="1" ht="15" thickTop="1" x14ac:dyDescent="0.2">
      <c r="A72" s="103"/>
      <c r="B72" s="103"/>
      <c r="C72" s="103"/>
      <c r="D72" s="104"/>
      <c r="E72" s="104"/>
      <c r="F72" s="104"/>
      <c r="G72" s="104"/>
      <c r="H72" s="104"/>
      <c r="I72" s="104"/>
      <c r="J72" s="104"/>
    </row>
    <row r="73" spans="1:10" s="58" customFormat="1" x14ac:dyDescent="0.2">
      <c r="A73" s="101" t="s">
        <v>23</v>
      </c>
      <c r="B73" s="101"/>
      <c r="C73" s="101"/>
      <c r="D73" s="54" t="s">
        <v>208</v>
      </c>
      <c r="E73" s="54"/>
      <c r="F73" s="208"/>
      <c r="G73" s="208"/>
      <c r="H73" s="55"/>
      <c r="I73" s="54"/>
      <c r="J73" s="72">
        <v>28157.15</v>
      </c>
    </row>
    <row r="74" spans="1:10" s="58" customFormat="1" ht="15" x14ac:dyDescent="0.2">
      <c r="A74" s="71" t="s">
        <v>24</v>
      </c>
      <c r="B74" s="71" t="s">
        <v>4</v>
      </c>
      <c r="C74" s="71" t="s">
        <v>5</v>
      </c>
      <c r="D74" s="69" t="s">
        <v>6</v>
      </c>
      <c r="E74" s="209" t="s">
        <v>27</v>
      </c>
      <c r="F74" s="209"/>
      <c r="G74" s="71" t="s">
        <v>7</v>
      </c>
      <c r="H74" s="70" t="s">
        <v>8</v>
      </c>
      <c r="I74" s="70" t="s">
        <v>9</v>
      </c>
      <c r="J74" s="70" t="s">
        <v>11</v>
      </c>
    </row>
    <row r="75" spans="1:10" s="76" customFormat="1" x14ac:dyDescent="0.2">
      <c r="A75" s="44" t="s">
        <v>28</v>
      </c>
      <c r="B75" s="44" t="s">
        <v>209</v>
      </c>
      <c r="C75" s="44" t="s">
        <v>18</v>
      </c>
      <c r="D75" s="62" t="s">
        <v>210</v>
      </c>
      <c r="E75" s="210" t="s">
        <v>29</v>
      </c>
      <c r="F75" s="210"/>
      <c r="G75" s="44" t="s">
        <v>20</v>
      </c>
      <c r="H75" s="45">
        <v>1</v>
      </c>
      <c r="I75" s="46">
        <v>1.28</v>
      </c>
      <c r="J75" s="46">
        <v>1.28</v>
      </c>
    </row>
    <row r="76" spans="1:10" s="76" customFormat="1" ht="25.5" x14ac:dyDescent="0.2">
      <c r="A76" s="47" t="s">
        <v>30</v>
      </c>
      <c r="B76" s="47" t="s">
        <v>51</v>
      </c>
      <c r="C76" s="47" t="s">
        <v>18</v>
      </c>
      <c r="D76" s="61" t="s">
        <v>52</v>
      </c>
      <c r="E76" s="211" t="s">
        <v>49</v>
      </c>
      <c r="F76" s="211"/>
      <c r="G76" s="47" t="s">
        <v>50</v>
      </c>
      <c r="H76" s="48">
        <v>0.08</v>
      </c>
      <c r="I76" s="49">
        <v>16.010000000000002</v>
      </c>
      <c r="J76" s="49">
        <v>1.28</v>
      </c>
    </row>
    <row r="77" spans="1:10" s="58" customFormat="1" x14ac:dyDescent="0.2">
      <c r="A77" s="56"/>
      <c r="B77" s="56"/>
      <c r="C77" s="56"/>
      <c r="D77" s="95"/>
      <c r="E77" s="95" t="s">
        <v>36</v>
      </c>
      <c r="F77" s="96">
        <v>0.37814160000000002</v>
      </c>
      <c r="G77" s="95" t="s">
        <v>37</v>
      </c>
      <c r="H77" s="96">
        <v>0.44</v>
      </c>
      <c r="I77" s="95" t="s">
        <v>38</v>
      </c>
      <c r="J77" s="96">
        <v>0.82</v>
      </c>
    </row>
    <row r="78" spans="1:10" s="58" customFormat="1" x14ac:dyDescent="0.2">
      <c r="A78" s="56"/>
      <c r="B78" s="56"/>
      <c r="C78" s="56"/>
      <c r="D78" s="95"/>
      <c r="E78" s="95" t="s">
        <v>39</v>
      </c>
      <c r="F78" s="96">
        <v>0.27</v>
      </c>
      <c r="G78" s="95"/>
      <c r="H78" s="216" t="s">
        <v>40</v>
      </c>
      <c r="I78" s="216"/>
      <c r="J78" s="96">
        <v>1.55</v>
      </c>
    </row>
    <row r="79" spans="1:10" s="58" customFormat="1" ht="15" thickBot="1" x14ac:dyDescent="0.25">
      <c r="A79" s="74"/>
      <c r="B79" s="74"/>
      <c r="C79" s="74"/>
      <c r="D79" s="73"/>
      <c r="E79" s="73"/>
      <c r="F79" s="73"/>
      <c r="G79" s="73" t="s">
        <v>41</v>
      </c>
      <c r="H79" s="97">
        <v>405.84</v>
      </c>
      <c r="I79" s="73" t="s">
        <v>42</v>
      </c>
      <c r="J79" s="75">
        <v>629.04999999999995</v>
      </c>
    </row>
    <row r="80" spans="1:10" s="76" customFormat="1" ht="15" thickTop="1" x14ac:dyDescent="0.2">
      <c r="A80" s="103"/>
      <c r="B80" s="103"/>
      <c r="C80" s="103"/>
      <c r="D80" s="104"/>
      <c r="E80" s="104"/>
      <c r="F80" s="104"/>
      <c r="G80" s="104"/>
      <c r="H80" s="104"/>
      <c r="I80" s="104"/>
      <c r="J80" s="104"/>
    </row>
    <row r="81" spans="1:10" s="58" customFormat="1" ht="15" x14ac:dyDescent="0.2">
      <c r="A81" s="71" t="s">
        <v>26</v>
      </c>
      <c r="B81" s="71" t="s">
        <v>4</v>
      </c>
      <c r="C81" s="71" t="s">
        <v>5</v>
      </c>
      <c r="D81" s="69" t="s">
        <v>6</v>
      </c>
      <c r="E81" s="209" t="s">
        <v>27</v>
      </c>
      <c r="F81" s="209"/>
      <c r="G81" s="71" t="s">
        <v>7</v>
      </c>
      <c r="H81" s="70" t="s">
        <v>8</v>
      </c>
      <c r="I81" s="70" t="s">
        <v>9</v>
      </c>
      <c r="J81" s="70" t="s">
        <v>11</v>
      </c>
    </row>
    <row r="82" spans="1:10" s="76" customFormat="1" ht="63.75" x14ac:dyDescent="0.2">
      <c r="A82" s="44" t="s">
        <v>28</v>
      </c>
      <c r="B82" s="44" t="s">
        <v>211</v>
      </c>
      <c r="C82" s="44" t="s">
        <v>14</v>
      </c>
      <c r="D82" s="62" t="s">
        <v>212</v>
      </c>
      <c r="E82" s="210" t="s">
        <v>29</v>
      </c>
      <c r="F82" s="210"/>
      <c r="G82" s="44" t="s">
        <v>20</v>
      </c>
      <c r="H82" s="45">
        <v>1</v>
      </c>
      <c r="I82" s="46">
        <v>4.71</v>
      </c>
      <c r="J82" s="46">
        <v>4.71</v>
      </c>
    </row>
    <row r="83" spans="1:10" s="76" customFormat="1" ht="25.5" x14ac:dyDescent="0.2">
      <c r="A83" s="47" t="s">
        <v>30</v>
      </c>
      <c r="B83" s="47" t="s">
        <v>51</v>
      </c>
      <c r="C83" s="47" t="s">
        <v>18</v>
      </c>
      <c r="D83" s="61" t="s">
        <v>52</v>
      </c>
      <c r="E83" s="211" t="s">
        <v>49</v>
      </c>
      <c r="F83" s="211"/>
      <c r="G83" s="47" t="s">
        <v>50</v>
      </c>
      <c r="H83" s="48">
        <v>0.04</v>
      </c>
      <c r="I83" s="49">
        <v>16.010000000000002</v>
      </c>
      <c r="J83" s="49">
        <v>0.64</v>
      </c>
    </row>
    <row r="84" spans="1:10" s="76" customFormat="1" ht="25.5" x14ac:dyDescent="0.2">
      <c r="A84" s="47" t="s">
        <v>30</v>
      </c>
      <c r="B84" s="47" t="s">
        <v>47</v>
      </c>
      <c r="C84" s="47" t="s">
        <v>18</v>
      </c>
      <c r="D84" s="61" t="s">
        <v>48</v>
      </c>
      <c r="E84" s="211" t="s">
        <v>49</v>
      </c>
      <c r="F84" s="211"/>
      <c r="G84" s="47" t="s">
        <v>50</v>
      </c>
      <c r="H84" s="48">
        <v>0.04</v>
      </c>
      <c r="I84" s="49">
        <v>23.02</v>
      </c>
      <c r="J84" s="49">
        <v>0.92</v>
      </c>
    </row>
    <row r="85" spans="1:10" s="76" customFormat="1" ht="25.5" x14ac:dyDescent="0.2">
      <c r="A85" s="47" t="s">
        <v>30</v>
      </c>
      <c r="B85" s="47" t="s">
        <v>498</v>
      </c>
      <c r="C85" s="47" t="s">
        <v>18</v>
      </c>
      <c r="D85" s="61" t="s">
        <v>499</v>
      </c>
      <c r="E85" s="211" t="s">
        <v>49</v>
      </c>
      <c r="F85" s="211"/>
      <c r="G85" s="47" t="s">
        <v>50</v>
      </c>
      <c r="H85" s="48">
        <v>0.02</v>
      </c>
      <c r="I85" s="49">
        <v>17.38</v>
      </c>
      <c r="J85" s="49">
        <v>0.34</v>
      </c>
    </row>
    <row r="86" spans="1:10" s="76" customFormat="1" ht="25.5" x14ac:dyDescent="0.2">
      <c r="A86" s="47" t="s">
        <v>30</v>
      </c>
      <c r="B86" s="47" t="s">
        <v>500</v>
      </c>
      <c r="C86" s="47" t="s">
        <v>18</v>
      </c>
      <c r="D86" s="61" t="s">
        <v>501</v>
      </c>
      <c r="E86" s="211" t="s">
        <v>49</v>
      </c>
      <c r="F86" s="211"/>
      <c r="G86" s="47" t="s">
        <v>50</v>
      </c>
      <c r="H86" s="48">
        <v>0.02</v>
      </c>
      <c r="I86" s="49">
        <v>35.39</v>
      </c>
      <c r="J86" s="49">
        <v>0.7</v>
      </c>
    </row>
    <row r="87" spans="1:10" s="76" customFormat="1" x14ac:dyDescent="0.2">
      <c r="A87" s="47" t="s">
        <v>34</v>
      </c>
      <c r="B87" s="47" t="s">
        <v>502</v>
      </c>
      <c r="C87" s="47" t="s">
        <v>35</v>
      </c>
      <c r="D87" s="61" t="s">
        <v>503</v>
      </c>
      <c r="E87" s="211" t="s">
        <v>54</v>
      </c>
      <c r="F87" s="211"/>
      <c r="G87" s="47" t="s">
        <v>504</v>
      </c>
      <c r="H87" s="48">
        <v>0.13</v>
      </c>
      <c r="I87" s="49">
        <v>6.75</v>
      </c>
      <c r="J87" s="49">
        <v>0.87</v>
      </c>
    </row>
    <row r="88" spans="1:10" s="76" customFormat="1" x14ac:dyDescent="0.2">
      <c r="A88" s="47" t="s">
        <v>34</v>
      </c>
      <c r="B88" s="47" t="s">
        <v>505</v>
      </c>
      <c r="C88" s="47" t="s">
        <v>18</v>
      </c>
      <c r="D88" s="61" t="s">
        <v>506</v>
      </c>
      <c r="E88" s="211" t="s">
        <v>54</v>
      </c>
      <c r="F88" s="211"/>
      <c r="G88" s="47" t="s">
        <v>60</v>
      </c>
      <c r="H88" s="48">
        <v>0.02</v>
      </c>
      <c r="I88" s="49">
        <v>16.28</v>
      </c>
      <c r="J88" s="49">
        <v>0.32</v>
      </c>
    </row>
    <row r="89" spans="1:10" s="76" customFormat="1" x14ac:dyDescent="0.2">
      <c r="A89" s="47" t="s">
        <v>34</v>
      </c>
      <c r="B89" s="47" t="s">
        <v>507</v>
      </c>
      <c r="C89" s="47" t="s">
        <v>18</v>
      </c>
      <c r="D89" s="61" t="s">
        <v>508</v>
      </c>
      <c r="E89" s="211" t="s">
        <v>54</v>
      </c>
      <c r="F89" s="211"/>
      <c r="G89" s="47" t="s">
        <v>60</v>
      </c>
      <c r="H89" s="48">
        <v>1.2E-2</v>
      </c>
      <c r="I89" s="49">
        <v>10.87</v>
      </c>
      <c r="J89" s="49">
        <v>0.13</v>
      </c>
    </row>
    <row r="90" spans="1:10" s="76" customFormat="1" ht="25.5" x14ac:dyDescent="0.2">
      <c r="A90" s="47" t="s">
        <v>34</v>
      </c>
      <c r="B90" s="47" t="s">
        <v>509</v>
      </c>
      <c r="C90" s="47" t="s">
        <v>18</v>
      </c>
      <c r="D90" s="61" t="s">
        <v>510</v>
      </c>
      <c r="E90" s="211" t="s">
        <v>54</v>
      </c>
      <c r="F90" s="211"/>
      <c r="G90" s="47" t="s">
        <v>57</v>
      </c>
      <c r="H90" s="48">
        <v>0.15</v>
      </c>
      <c r="I90" s="49">
        <v>5.27</v>
      </c>
      <c r="J90" s="49">
        <v>0.79</v>
      </c>
    </row>
    <row r="91" spans="1:10" s="58" customFormat="1" x14ac:dyDescent="0.2">
      <c r="A91" s="56"/>
      <c r="B91" s="56"/>
      <c r="C91" s="56"/>
      <c r="D91" s="95"/>
      <c r="E91" s="95" t="s">
        <v>36</v>
      </c>
      <c r="F91" s="96">
        <v>0.89001609999999998</v>
      </c>
      <c r="G91" s="95" t="s">
        <v>37</v>
      </c>
      <c r="H91" s="96">
        <v>1.04</v>
      </c>
      <c r="I91" s="95" t="s">
        <v>38</v>
      </c>
      <c r="J91" s="96">
        <v>1.93</v>
      </c>
    </row>
    <row r="92" spans="1:10" s="58" customFormat="1" x14ac:dyDescent="0.2">
      <c r="A92" s="56"/>
      <c r="B92" s="56"/>
      <c r="C92" s="56"/>
      <c r="D92" s="95"/>
      <c r="E92" s="95" t="s">
        <v>39</v>
      </c>
      <c r="F92" s="96">
        <v>1.01</v>
      </c>
      <c r="G92" s="95"/>
      <c r="H92" s="216" t="s">
        <v>40</v>
      </c>
      <c r="I92" s="216"/>
      <c r="J92" s="96">
        <v>5.72</v>
      </c>
    </row>
    <row r="93" spans="1:10" s="58" customFormat="1" ht="15" thickBot="1" x14ac:dyDescent="0.25">
      <c r="A93" s="74"/>
      <c r="B93" s="74"/>
      <c r="C93" s="74"/>
      <c r="D93" s="73"/>
      <c r="E93" s="73"/>
      <c r="F93" s="73"/>
      <c r="G93" s="73" t="s">
        <v>41</v>
      </c>
      <c r="H93" s="97">
        <v>328.64</v>
      </c>
      <c r="I93" s="73" t="s">
        <v>42</v>
      </c>
      <c r="J93" s="75">
        <v>1879.82</v>
      </c>
    </row>
    <row r="94" spans="1:10" s="76" customFormat="1" ht="15" thickTop="1" x14ac:dyDescent="0.2">
      <c r="A94" s="103"/>
      <c r="B94" s="103"/>
      <c r="C94" s="103"/>
      <c r="D94" s="104"/>
      <c r="E94" s="104"/>
      <c r="F94" s="104"/>
      <c r="G94" s="104"/>
      <c r="H94" s="104"/>
      <c r="I94" s="104"/>
      <c r="J94" s="104"/>
    </row>
    <row r="95" spans="1:10" s="58" customFormat="1" ht="15" x14ac:dyDescent="0.2">
      <c r="A95" s="71" t="s">
        <v>213</v>
      </c>
      <c r="B95" s="71" t="s">
        <v>4</v>
      </c>
      <c r="C95" s="71" t="s">
        <v>5</v>
      </c>
      <c r="D95" s="69" t="s">
        <v>6</v>
      </c>
      <c r="E95" s="209" t="s">
        <v>27</v>
      </c>
      <c r="F95" s="209"/>
      <c r="G95" s="71" t="s">
        <v>7</v>
      </c>
      <c r="H95" s="70" t="s">
        <v>8</v>
      </c>
      <c r="I95" s="70" t="s">
        <v>9</v>
      </c>
      <c r="J95" s="70" t="s">
        <v>11</v>
      </c>
    </row>
    <row r="96" spans="1:10" s="76" customFormat="1" ht="25.5" x14ac:dyDescent="0.2">
      <c r="A96" s="44" t="s">
        <v>28</v>
      </c>
      <c r="B96" s="44" t="s">
        <v>214</v>
      </c>
      <c r="C96" s="44" t="s">
        <v>18</v>
      </c>
      <c r="D96" s="62" t="s">
        <v>215</v>
      </c>
      <c r="E96" s="210" t="s">
        <v>65</v>
      </c>
      <c r="F96" s="210"/>
      <c r="G96" s="44" t="s">
        <v>25</v>
      </c>
      <c r="H96" s="45">
        <v>1</v>
      </c>
      <c r="I96" s="46">
        <v>63.33</v>
      </c>
      <c r="J96" s="46">
        <v>63.33</v>
      </c>
    </row>
    <row r="97" spans="1:10" s="76" customFormat="1" ht="25.5" x14ac:dyDescent="0.2">
      <c r="A97" s="47" t="s">
        <v>30</v>
      </c>
      <c r="B97" s="47" t="s">
        <v>51</v>
      </c>
      <c r="C97" s="47" t="s">
        <v>18</v>
      </c>
      <c r="D97" s="61" t="s">
        <v>52</v>
      </c>
      <c r="E97" s="211" t="s">
        <v>49</v>
      </c>
      <c r="F97" s="211"/>
      <c r="G97" s="47" t="s">
        <v>50</v>
      </c>
      <c r="H97" s="48">
        <v>3.956</v>
      </c>
      <c r="I97" s="49">
        <v>16.010000000000002</v>
      </c>
      <c r="J97" s="49">
        <v>63.33</v>
      </c>
    </row>
    <row r="98" spans="1:10" s="58" customFormat="1" x14ac:dyDescent="0.2">
      <c r="A98" s="56"/>
      <c r="B98" s="56"/>
      <c r="C98" s="56"/>
      <c r="D98" s="95"/>
      <c r="E98" s="95" t="s">
        <v>36</v>
      </c>
      <c r="F98" s="96">
        <v>18.7318423</v>
      </c>
      <c r="G98" s="95" t="s">
        <v>37</v>
      </c>
      <c r="H98" s="96">
        <v>21.89</v>
      </c>
      <c r="I98" s="95" t="s">
        <v>38</v>
      </c>
      <c r="J98" s="96">
        <v>40.619999999999997</v>
      </c>
    </row>
    <row r="99" spans="1:10" s="58" customFormat="1" x14ac:dyDescent="0.2">
      <c r="A99" s="56"/>
      <c r="B99" s="56"/>
      <c r="C99" s="56"/>
      <c r="D99" s="95"/>
      <c r="E99" s="95" t="s">
        <v>39</v>
      </c>
      <c r="F99" s="96">
        <v>13.67</v>
      </c>
      <c r="G99" s="95"/>
      <c r="H99" s="216" t="s">
        <v>40</v>
      </c>
      <c r="I99" s="216"/>
      <c r="J99" s="96">
        <v>77</v>
      </c>
    </row>
    <row r="100" spans="1:10" s="58" customFormat="1" ht="15" thickBot="1" x14ac:dyDescent="0.25">
      <c r="A100" s="74"/>
      <c r="B100" s="74"/>
      <c r="C100" s="74"/>
      <c r="D100" s="73"/>
      <c r="E100" s="73"/>
      <c r="F100" s="73"/>
      <c r="G100" s="73" t="s">
        <v>41</v>
      </c>
      <c r="H100" s="97">
        <v>10.98</v>
      </c>
      <c r="I100" s="73" t="s">
        <v>42</v>
      </c>
      <c r="J100" s="75">
        <v>845.46</v>
      </c>
    </row>
    <row r="101" spans="1:10" s="76" customFormat="1" ht="15" thickTop="1" x14ac:dyDescent="0.2">
      <c r="A101" s="103"/>
      <c r="B101" s="103"/>
      <c r="C101" s="103"/>
      <c r="D101" s="104"/>
      <c r="E101" s="104"/>
      <c r="F101" s="104"/>
      <c r="G101" s="104"/>
      <c r="H101" s="104"/>
      <c r="I101" s="104"/>
      <c r="J101" s="104"/>
    </row>
    <row r="102" spans="1:10" s="58" customFormat="1" ht="15" x14ac:dyDescent="0.2">
      <c r="A102" s="71" t="s">
        <v>216</v>
      </c>
      <c r="B102" s="71" t="s">
        <v>4</v>
      </c>
      <c r="C102" s="71" t="s">
        <v>5</v>
      </c>
      <c r="D102" s="69" t="s">
        <v>6</v>
      </c>
      <c r="E102" s="209" t="s">
        <v>27</v>
      </c>
      <c r="F102" s="209"/>
      <c r="G102" s="71" t="s">
        <v>7</v>
      </c>
      <c r="H102" s="70" t="s">
        <v>8</v>
      </c>
      <c r="I102" s="70" t="s">
        <v>9</v>
      </c>
      <c r="J102" s="70" t="s">
        <v>11</v>
      </c>
    </row>
    <row r="103" spans="1:10" s="76" customFormat="1" ht="25.5" x14ac:dyDescent="0.2">
      <c r="A103" s="44" t="s">
        <v>28</v>
      </c>
      <c r="B103" s="44" t="s">
        <v>217</v>
      </c>
      <c r="C103" s="44" t="s">
        <v>18</v>
      </c>
      <c r="D103" s="62" t="s">
        <v>218</v>
      </c>
      <c r="E103" s="210" t="s">
        <v>46</v>
      </c>
      <c r="F103" s="210"/>
      <c r="G103" s="44" t="s">
        <v>20</v>
      </c>
      <c r="H103" s="45">
        <v>1</v>
      </c>
      <c r="I103" s="46">
        <v>24.14</v>
      </c>
      <c r="J103" s="46">
        <v>24.14</v>
      </c>
    </row>
    <row r="104" spans="1:10" s="76" customFormat="1" ht="38.25" x14ac:dyDescent="0.2">
      <c r="A104" s="47" t="s">
        <v>30</v>
      </c>
      <c r="B104" s="47" t="s">
        <v>511</v>
      </c>
      <c r="C104" s="47" t="s">
        <v>18</v>
      </c>
      <c r="D104" s="61" t="s">
        <v>512</v>
      </c>
      <c r="E104" s="211" t="s">
        <v>46</v>
      </c>
      <c r="F104" s="211"/>
      <c r="G104" s="47" t="s">
        <v>25</v>
      </c>
      <c r="H104" s="48">
        <v>5.6500000000000002E-2</v>
      </c>
      <c r="I104" s="49">
        <v>276.08999999999997</v>
      </c>
      <c r="J104" s="49">
        <v>15.59</v>
      </c>
    </row>
    <row r="105" spans="1:10" s="76" customFormat="1" ht="25.5" x14ac:dyDescent="0.2">
      <c r="A105" s="47" t="s">
        <v>30</v>
      </c>
      <c r="B105" s="47" t="s">
        <v>513</v>
      </c>
      <c r="C105" s="47" t="s">
        <v>18</v>
      </c>
      <c r="D105" s="61" t="s">
        <v>514</v>
      </c>
      <c r="E105" s="211" t="s">
        <v>49</v>
      </c>
      <c r="F105" s="211"/>
      <c r="G105" s="47" t="s">
        <v>50</v>
      </c>
      <c r="H105" s="48">
        <v>0.31059999999999999</v>
      </c>
      <c r="I105" s="49">
        <v>23.2</v>
      </c>
      <c r="J105" s="49">
        <v>7.2</v>
      </c>
    </row>
    <row r="106" spans="1:10" s="76" customFormat="1" ht="25.5" x14ac:dyDescent="0.2">
      <c r="A106" s="47" t="s">
        <v>30</v>
      </c>
      <c r="B106" s="47" t="s">
        <v>51</v>
      </c>
      <c r="C106" s="47" t="s">
        <v>18</v>
      </c>
      <c r="D106" s="61" t="s">
        <v>52</v>
      </c>
      <c r="E106" s="211" t="s">
        <v>49</v>
      </c>
      <c r="F106" s="211"/>
      <c r="G106" s="47" t="s">
        <v>50</v>
      </c>
      <c r="H106" s="48">
        <v>8.4699999999999998E-2</v>
      </c>
      <c r="I106" s="49">
        <v>16.010000000000002</v>
      </c>
      <c r="J106" s="49">
        <v>1.35</v>
      </c>
    </row>
    <row r="107" spans="1:10" s="58" customFormat="1" x14ac:dyDescent="0.2">
      <c r="A107" s="56"/>
      <c r="B107" s="56"/>
      <c r="C107" s="56"/>
      <c r="D107" s="95"/>
      <c r="E107" s="95" t="s">
        <v>36</v>
      </c>
      <c r="F107" s="96">
        <v>4.0673275999999996</v>
      </c>
      <c r="G107" s="95" t="s">
        <v>37</v>
      </c>
      <c r="H107" s="96">
        <v>4.75</v>
      </c>
      <c r="I107" s="95" t="s">
        <v>38</v>
      </c>
      <c r="J107" s="96">
        <v>8.82</v>
      </c>
    </row>
    <row r="108" spans="1:10" s="58" customFormat="1" x14ac:dyDescent="0.2">
      <c r="A108" s="56"/>
      <c r="B108" s="56"/>
      <c r="C108" s="56"/>
      <c r="D108" s="95"/>
      <c r="E108" s="95" t="s">
        <v>39</v>
      </c>
      <c r="F108" s="96">
        <v>5.21</v>
      </c>
      <c r="G108" s="95"/>
      <c r="H108" s="216" t="s">
        <v>40</v>
      </c>
      <c r="I108" s="216"/>
      <c r="J108" s="96">
        <v>29.35</v>
      </c>
    </row>
    <row r="109" spans="1:10" s="58" customFormat="1" ht="15" thickBot="1" x14ac:dyDescent="0.25">
      <c r="A109" s="74"/>
      <c r="B109" s="74"/>
      <c r="C109" s="74"/>
      <c r="D109" s="73"/>
      <c r="E109" s="73"/>
      <c r="F109" s="73"/>
      <c r="G109" s="73" t="s">
        <v>41</v>
      </c>
      <c r="H109" s="97">
        <v>35.729999999999997</v>
      </c>
      <c r="I109" s="73" t="s">
        <v>42</v>
      </c>
      <c r="J109" s="75">
        <v>1048.67</v>
      </c>
    </row>
    <row r="110" spans="1:10" s="76" customFormat="1" ht="15" thickTop="1" x14ac:dyDescent="0.2">
      <c r="A110" s="103"/>
      <c r="B110" s="103"/>
      <c r="C110" s="103"/>
      <c r="D110" s="104"/>
      <c r="E110" s="104"/>
      <c r="F110" s="104"/>
      <c r="G110" s="104"/>
      <c r="H110" s="104"/>
      <c r="I110" s="104"/>
      <c r="J110" s="104"/>
    </row>
    <row r="111" spans="1:10" s="58" customFormat="1" ht="15" x14ac:dyDescent="0.2">
      <c r="A111" s="71" t="s">
        <v>219</v>
      </c>
      <c r="B111" s="71" t="s">
        <v>4</v>
      </c>
      <c r="C111" s="71" t="s">
        <v>5</v>
      </c>
      <c r="D111" s="69" t="s">
        <v>6</v>
      </c>
      <c r="E111" s="209" t="s">
        <v>27</v>
      </c>
      <c r="F111" s="209"/>
      <c r="G111" s="71" t="s">
        <v>7</v>
      </c>
      <c r="H111" s="70" t="s">
        <v>8</v>
      </c>
      <c r="I111" s="70" t="s">
        <v>9</v>
      </c>
      <c r="J111" s="70" t="s">
        <v>11</v>
      </c>
    </row>
    <row r="112" spans="1:10" s="76" customFormat="1" ht="25.5" x14ac:dyDescent="0.2">
      <c r="A112" s="44" t="s">
        <v>28</v>
      </c>
      <c r="B112" s="44" t="s">
        <v>220</v>
      </c>
      <c r="C112" s="44" t="s">
        <v>18</v>
      </c>
      <c r="D112" s="62" t="s">
        <v>221</v>
      </c>
      <c r="E112" s="210" t="s">
        <v>46</v>
      </c>
      <c r="F112" s="210"/>
      <c r="G112" s="44" t="s">
        <v>25</v>
      </c>
      <c r="H112" s="45">
        <v>1</v>
      </c>
      <c r="I112" s="46">
        <v>409.44</v>
      </c>
      <c r="J112" s="46">
        <v>409.44</v>
      </c>
    </row>
    <row r="113" spans="1:10" s="76" customFormat="1" ht="38.25" x14ac:dyDescent="0.2">
      <c r="A113" s="47" t="s">
        <v>30</v>
      </c>
      <c r="B113" s="47" t="s">
        <v>515</v>
      </c>
      <c r="C113" s="47" t="s">
        <v>18</v>
      </c>
      <c r="D113" s="61" t="s">
        <v>516</v>
      </c>
      <c r="E113" s="211" t="s">
        <v>49</v>
      </c>
      <c r="F113" s="211"/>
      <c r="G113" s="47" t="s">
        <v>25</v>
      </c>
      <c r="H113" s="48">
        <v>0.3</v>
      </c>
      <c r="I113" s="49">
        <v>353.94</v>
      </c>
      <c r="J113" s="49">
        <v>106.18</v>
      </c>
    </row>
    <row r="114" spans="1:10" s="76" customFormat="1" ht="25.5" x14ac:dyDescent="0.2">
      <c r="A114" s="47" t="s">
        <v>30</v>
      </c>
      <c r="B114" s="47" t="s">
        <v>513</v>
      </c>
      <c r="C114" s="47" t="s">
        <v>18</v>
      </c>
      <c r="D114" s="61" t="s">
        <v>514</v>
      </c>
      <c r="E114" s="211" t="s">
        <v>49</v>
      </c>
      <c r="F114" s="211"/>
      <c r="G114" s="47" t="s">
        <v>50</v>
      </c>
      <c r="H114" s="48">
        <v>6</v>
      </c>
      <c r="I114" s="49">
        <v>23.2</v>
      </c>
      <c r="J114" s="49">
        <v>139.19999999999999</v>
      </c>
    </row>
    <row r="115" spans="1:10" s="76" customFormat="1" ht="25.5" x14ac:dyDescent="0.2">
      <c r="A115" s="47" t="s">
        <v>30</v>
      </c>
      <c r="B115" s="47" t="s">
        <v>51</v>
      </c>
      <c r="C115" s="47" t="s">
        <v>18</v>
      </c>
      <c r="D115" s="61" t="s">
        <v>52</v>
      </c>
      <c r="E115" s="211" t="s">
        <v>49</v>
      </c>
      <c r="F115" s="211"/>
      <c r="G115" s="47" t="s">
        <v>50</v>
      </c>
      <c r="H115" s="48">
        <v>6</v>
      </c>
      <c r="I115" s="49">
        <v>16.010000000000002</v>
      </c>
      <c r="J115" s="49">
        <v>96.06</v>
      </c>
    </row>
    <row r="116" spans="1:10" s="76" customFormat="1" ht="25.5" x14ac:dyDescent="0.2">
      <c r="A116" s="47" t="s">
        <v>34</v>
      </c>
      <c r="B116" s="47" t="s">
        <v>517</v>
      </c>
      <c r="C116" s="47" t="s">
        <v>18</v>
      </c>
      <c r="D116" s="61" t="s">
        <v>518</v>
      </c>
      <c r="E116" s="211" t="s">
        <v>54</v>
      </c>
      <c r="F116" s="211"/>
      <c r="G116" s="47" t="s">
        <v>25</v>
      </c>
      <c r="H116" s="48">
        <v>1.1000000000000001</v>
      </c>
      <c r="I116" s="49">
        <v>61.82</v>
      </c>
      <c r="J116" s="49">
        <v>68</v>
      </c>
    </row>
    <row r="117" spans="1:10" s="58" customFormat="1" x14ac:dyDescent="0.2">
      <c r="A117" s="56"/>
      <c r="B117" s="56"/>
      <c r="C117" s="56"/>
      <c r="D117" s="95"/>
      <c r="E117" s="95" t="s">
        <v>36</v>
      </c>
      <c r="F117" s="96">
        <v>87.982476399999996</v>
      </c>
      <c r="G117" s="95" t="s">
        <v>37</v>
      </c>
      <c r="H117" s="96">
        <v>102.81</v>
      </c>
      <c r="I117" s="95" t="s">
        <v>38</v>
      </c>
      <c r="J117" s="96">
        <v>190.79</v>
      </c>
    </row>
    <row r="118" spans="1:10" s="58" customFormat="1" x14ac:dyDescent="0.2">
      <c r="A118" s="56"/>
      <c r="B118" s="56"/>
      <c r="C118" s="56"/>
      <c r="D118" s="95"/>
      <c r="E118" s="95" t="s">
        <v>39</v>
      </c>
      <c r="F118" s="96">
        <v>88.39</v>
      </c>
      <c r="G118" s="95"/>
      <c r="H118" s="216" t="s">
        <v>40</v>
      </c>
      <c r="I118" s="216"/>
      <c r="J118" s="96">
        <v>497.83</v>
      </c>
    </row>
    <row r="119" spans="1:10" s="58" customFormat="1" ht="15" thickBot="1" x14ac:dyDescent="0.25">
      <c r="A119" s="74"/>
      <c r="B119" s="74"/>
      <c r="C119" s="74"/>
      <c r="D119" s="73"/>
      <c r="E119" s="73"/>
      <c r="F119" s="73"/>
      <c r="G119" s="73" t="s">
        <v>41</v>
      </c>
      <c r="H119" s="97">
        <v>15.38</v>
      </c>
      <c r="I119" s="73" t="s">
        <v>42</v>
      </c>
      <c r="J119" s="75">
        <v>7656.62</v>
      </c>
    </row>
    <row r="120" spans="1:10" s="76" customFormat="1" ht="15" thickTop="1" x14ac:dyDescent="0.2">
      <c r="A120" s="103"/>
      <c r="B120" s="103"/>
      <c r="C120" s="103"/>
      <c r="D120" s="104"/>
      <c r="E120" s="104"/>
      <c r="F120" s="104"/>
      <c r="G120" s="104"/>
      <c r="H120" s="104"/>
      <c r="I120" s="104"/>
      <c r="J120" s="104"/>
    </row>
    <row r="121" spans="1:10" s="58" customFormat="1" ht="15" x14ac:dyDescent="0.2">
      <c r="A121" s="71" t="s">
        <v>222</v>
      </c>
      <c r="B121" s="71" t="s">
        <v>4</v>
      </c>
      <c r="C121" s="71" t="s">
        <v>5</v>
      </c>
      <c r="D121" s="69" t="s">
        <v>6</v>
      </c>
      <c r="E121" s="209" t="s">
        <v>27</v>
      </c>
      <c r="F121" s="209"/>
      <c r="G121" s="71" t="s">
        <v>7</v>
      </c>
      <c r="H121" s="70" t="s">
        <v>8</v>
      </c>
      <c r="I121" s="70" t="s">
        <v>9</v>
      </c>
      <c r="J121" s="70" t="s">
        <v>11</v>
      </c>
    </row>
    <row r="122" spans="1:10" s="76" customFormat="1" ht="25.5" x14ac:dyDescent="0.2">
      <c r="A122" s="44" t="s">
        <v>28</v>
      </c>
      <c r="B122" s="44" t="s">
        <v>223</v>
      </c>
      <c r="C122" s="44" t="s">
        <v>18</v>
      </c>
      <c r="D122" s="62" t="s">
        <v>224</v>
      </c>
      <c r="E122" s="210" t="s">
        <v>46</v>
      </c>
      <c r="F122" s="210"/>
      <c r="G122" s="44" t="s">
        <v>57</v>
      </c>
      <c r="H122" s="45">
        <v>1</v>
      </c>
      <c r="I122" s="46">
        <v>22.11</v>
      </c>
      <c r="J122" s="46">
        <v>22.11</v>
      </c>
    </row>
    <row r="123" spans="1:10" s="76" customFormat="1" ht="25.5" x14ac:dyDescent="0.2">
      <c r="A123" s="47" t="s">
        <v>30</v>
      </c>
      <c r="B123" s="47" t="s">
        <v>519</v>
      </c>
      <c r="C123" s="47" t="s">
        <v>18</v>
      </c>
      <c r="D123" s="61" t="s">
        <v>520</v>
      </c>
      <c r="E123" s="211" t="s">
        <v>46</v>
      </c>
      <c r="F123" s="211"/>
      <c r="G123" s="47" t="s">
        <v>60</v>
      </c>
      <c r="H123" s="48">
        <v>0.79</v>
      </c>
      <c r="I123" s="49">
        <v>5.97</v>
      </c>
      <c r="J123" s="49">
        <v>4.71</v>
      </c>
    </row>
    <row r="124" spans="1:10" s="76" customFormat="1" ht="38.25" x14ac:dyDescent="0.2">
      <c r="A124" s="47" t="s">
        <v>30</v>
      </c>
      <c r="B124" s="47" t="s">
        <v>521</v>
      </c>
      <c r="C124" s="47" t="s">
        <v>18</v>
      </c>
      <c r="D124" s="61" t="s">
        <v>522</v>
      </c>
      <c r="E124" s="211" t="s">
        <v>46</v>
      </c>
      <c r="F124" s="211"/>
      <c r="G124" s="47" t="s">
        <v>25</v>
      </c>
      <c r="H124" s="48">
        <v>1.14E-2</v>
      </c>
      <c r="I124" s="49">
        <v>342.46</v>
      </c>
      <c r="J124" s="49">
        <v>3.9</v>
      </c>
    </row>
    <row r="125" spans="1:10" s="76" customFormat="1" ht="38.25" x14ac:dyDescent="0.2">
      <c r="A125" s="47" t="s">
        <v>30</v>
      </c>
      <c r="B125" s="47" t="s">
        <v>523</v>
      </c>
      <c r="C125" s="47" t="s">
        <v>18</v>
      </c>
      <c r="D125" s="61" t="s">
        <v>524</v>
      </c>
      <c r="E125" s="211" t="s">
        <v>49</v>
      </c>
      <c r="F125" s="211"/>
      <c r="G125" s="47" t="s">
        <v>25</v>
      </c>
      <c r="H125" s="48">
        <v>1.4E-3</v>
      </c>
      <c r="I125" s="49">
        <v>401.19</v>
      </c>
      <c r="J125" s="49">
        <v>0.56000000000000005</v>
      </c>
    </row>
    <row r="126" spans="1:10" s="76" customFormat="1" ht="25.5" x14ac:dyDescent="0.2">
      <c r="A126" s="47" t="s">
        <v>30</v>
      </c>
      <c r="B126" s="47" t="s">
        <v>513</v>
      </c>
      <c r="C126" s="47" t="s">
        <v>18</v>
      </c>
      <c r="D126" s="61" t="s">
        <v>514</v>
      </c>
      <c r="E126" s="211" t="s">
        <v>49</v>
      </c>
      <c r="F126" s="211"/>
      <c r="G126" s="47" t="s">
        <v>50</v>
      </c>
      <c r="H126" s="48">
        <v>0.253</v>
      </c>
      <c r="I126" s="49">
        <v>23.2</v>
      </c>
      <c r="J126" s="49">
        <v>5.86</v>
      </c>
    </row>
    <row r="127" spans="1:10" s="76" customFormat="1" ht="25.5" x14ac:dyDescent="0.2">
      <c r="A127" s="47" t="s">
        <v>30</v>
      </c>
      <c r="B127" s="47" t="s">
        <v>51</v>
      </c>
      <c r="C127" s="47" t="s">
        <v>18</v>
      </c>
      <c r="D127" s="61" t="s">
        <v>52</v>
      </c>
      <c r="E127" s="211" t="s">
        <v>49</v>
      </c>
      <c r="F127" s="211"/>
      <c r="G127" s="47" t="s">
        <v>50</v>
      </c>
      <c r="H127" s="48">
        <v>0.126</v>
      </c>
      <c r="I127" s="49">
        <v>16.010000000000002</v>
      </c>
      <c r="J127" s="49">
        <v>2.0099999999999998</v>
      </c>
    </row>
    <row r="128" spans="1:10" s="76" customFormat="1" x14ac:dyDescent="0.2">
      <c r="A128" s="47" t="s">
        <v>34</v>
      </c>
      <c r="B128" s="47" t="s">
        <v>525</v>
      </c>
      <c r="C128" s="47" t="s">
        <v>18</v>
      </c>
      <c r="D128" s="61" t="s">
        <v>526</v>
      </c>
      <c r="E128" s="211" t="s">
        <v>54</v>
      </c>
      <c r="F128" s="211"/>
      <c r="G128" s="47" t="s">
        <v>267</v>
      </c>
      <c r="H128" s="48">
        <v>5.34</v>
      </c>
      <c r="I128" s="49">
        <v>0.95</v>
      </c>
      <c r="J128" s="49">
        <v>5.07</v>
      </c>
    </row>
    <row r="129" spans="1:10" s="58" customFormat="1" x14ac:dyDescent="0.2">
      <c r="A129" s="56"/>
      <c r="B129" s="56"/>
      <c r="C129" s="56"/>
      <c r="D129" s="95"/>
      <c r="E129" s="95" t="s">
        <v>36</v>
      </c>
      <c r="F129" s="96">
        <v>3.0804703999999998</v>
      </c>
      <c r="G129" s="95" t="s">
        <v>37</v>
      </c>
      <c r="H129" s="96">
        <v>3.6</v>
      </c>
      <c r="I129" s="95" t="s">
        <v>38</v>
      </c>
      <c r="J129" s="96">
        <v>6.68</v>
      </c>
    </row>
    <row r="130" spans="1:10" s="58" customFormat="1" x14ac:dyDescent="0.2">
      <c r="A130" s="56"/>
      <c r="B130" s="56"/>
      <c r="C130" s="56"/>
      <c r="D130" s="95"/>
      <c r="E130" s="95" t="s">
        <v>39</v>
      </c>
      <c r="F130" s="96">
        <v>4.7699999999999996</v>
      </c>
      <c r="G130" s="95"/>
      <c r="H130" s="216" t="s">
        <v>40</v>
      </c>
      <c r="I130" s="216"/>
      <c r="J130" s="96">
        <v>26.88</v>
      </c>
    </row>
    <row r="131" spans="1:10" s="58" customFormat="1" ht="15" thickBot="1" x14ac:dyDescent="0.25">
      <c r="A131" s="74"/>
      <c r="B131" s="74"/>
      <c r="C131" s="74"/>
      <c r="D131" s="73"/>
      <c r="E131" s="73"/>
      <c r="F131" s="73"/>
      <c r="G131" s="73" t="s">
        <v>41</v>
      </c>
      <c r="H131" s="97">
        <v>119.1</v>
      </c>
      <c r="I131" s="73" t="s">
        <v>42</v>
      </c>
      <c r="J131" s="75">
        <v>3201.4</v>
      </c>
    </row>
    <row r="132" spans="1:10" s="76" customFormat="1" ht="15" thickTop="1" x14ac:dyDescent="0.2">
      <c r="A132" s="103"/>
      <c r="B132" s="103"/>
      <c r="C132" s="103"/>
      <c r="D132" s="104"/>
      <c r="E132" s="104"/>
      <c r="F132" s="104"/>
      <c r="G132" s="104"/>
      <c r="H132" s="104"/>
      <c r="I132" s="104"/>
      <c r="J132" s="104"/>
    </row>
    <row r="133" spans="1:10" s="58" customFormat="1" ht="15" x14ac:dyDescent="0.2">
      <c r="A133" s="71" t="s">
        <v>225</v>
      </c>
      <c r="B133" s="71" t="s">
        <v>4</v>
      </c>
      <c r="C133" s="71" t="s">
        <v>5</v>
      </c>
      <c r="D133" s="69" t="s">
        <v>6</v>
      </c>
      <c r="E133" s="209" t="s">
        <v>27</v>
      </c>
      <c r="F133" s="209"/>
      <c r="G133" s="71" t="s">
        <v>7</v>
      </c>
      <c r="H133" s="70" t="s">
        <v>8</v>
      </c>
      <c r="I133" s="70" t="s">
        <v>9</v>
      </c>
      <c r="J133" s="70" t="s">
        <v>11</v>
      </c>
    </row>
    <row r="134" spans="1:10" s="76" customFormat="1" ht="51" x14ac:dyDescent="0.2">
      <c r="A134" s="44" t="s">
        <v>28</v>
      </c>
      <c r="B134" s="44" t="s">
        <v>226</v>
      </c>
      <c r="C134" s="44" t="s">
        <v>14</v>
      </c>
      <c r="D134" s="62" t="s">
        <v>227</v>
      </c>
      <c r="E134" s="210" t="s">
        <v>65</v>
      </c>
      <c r="F134" s="210"/>
      <c r="G134" s="44" t="s">
        <v>25</v>
      </c>
      <c r="H134" s="45">
        <v>1</v>
      </c>
      <c r="I134" s="46">
        <v>128.43</v>
      </c>
      <c r="J134" s="46">
        <v>128.43</v>
      </c>
    </row>
    <row r="135" spans="1:10" s="76" customFormat="1" ht="25.5" x14ac:dyDescent="0.2">
      <c r="A135" s="47" t="s">
        <v>30</v>
      </c>
      <c r="B135" s="47" t="s">
        <v>51</v>
      </c>
      <c r="C135" s="47" t="s">
        <v>18</v>
      </c>
      <c r="D135" s="61" t="s">
        <v>52</v>
      </c>
      <c r="E135" s="211" t="s">
        <v>49</v>
      </c>
      <c r="F135" s="211"/>
      <c r="G135" s="47" t="s">
        <v>50</v>
      </c>
      <c r="H135" s="48">
        <v>3</v>
      </c>
      <c r="I135" s="49">
        <v>16.010000000000002</v>
      </c>
      <c r="J135" s="49">
        <v>48.03</v>
      </c>
    </row>
    <row r="136" spans="1:10" s="76" customFormat="1" ht="25.5" x14ac:dyDescent="0.2">
      <c r="A136" s="47" t="s">
        <v>34</v>
      </c>
      <c r="B136" s="47" t="s">
        <v>527</v>
      </c>
      <c r="C136" s="47" t="s">
        <v>18</v>
      </c>
      <c r="D136" s="61" t="s">
        <v>528</v>
      </c>
      <c r="E136" s="211" t="s">
        <v>54</v>
      </c>
      <c r="F136" s="211"/>
      <c r="G136" s="47" t="s">
        <v>25</v>
      </c>
      <c r="H136" s="48">
        <v>1.2</v>
      </c>
      <c r="I136" s="49">
        <v>67</v>
      </c>
      <c r="J136" s="49">
        <v>80.400000000000006</v>
      </c>
    </row>
    <row r="137" spans="1:10" s="58" customFormat="1" x14ac:dyDescent="0.2">
      <c r="A137" s="56"/>
      <c r="B137" s="56"/>
      <c r="C137" s="56"/>
      <c r="D137" s="95"/>
      <c r="E137" s="95" t="s">
        <v>36</v>
      </c>
      <c r="F137" s="96">
        <v>14.207977899999999</v>
      </c>
      <c r="G137" s="95" t="s">
        <v>37</v>
      </c>
      <c r="H137" s="96">
        <v>16.600000000000001</v>
      </c>
      <c r="I137" s="95" t="s">
        <v>38</v>
      </c>
      <c r="J137" s="96">
        <v>30.81</v>
      </c>
    </row>
    <row r="138" spans="1:10" s="58" customFormat="1" x14ac:dyDescent="0.2">
      <c r="A138" s="56"/>
      <c r="B138" s="56"/>
      <c r="C138" s="56"/>
      <c r="D138" s="95"/>
      <c r="E138" s="95" t="s">
        <v>39</v>
      </c>
      <c r="F138" s="96">
        <v>27.72</v>
      </c>
      <c r="G138" s="95"/>
      <c r="H138" s="216" t="s">
        <v>40</v>
      </c>
      <c r="I138" s="216"/>
      <c r="J138" s="96">
        <v>156.15</v>
      </c>
    </row>
    <row r="139" spans="1:10" s="58" customFormat="1" ht="15" thickBot="1" x14ac:dyDescent="0.25">
      <c r="A139" s="74"/>
      <c r="B139" s="74"/>
      <c r="C139" s="74"/>
      <c r="D139" s="73"/>
      <c r="E139" s="73"/>
      <c r="F139" s="73"/>
      <c r="G139" s="73" t="s">
        <v>41</v>
      </c>
      <c r="H139" s="97">
        <v>65.73</v>
      </c>
      <c r="I139" s="73" t="s">
        <v>42</v>
      </c>
      <c r="J139" s="75">
        <v>10263.73</v>
      </c>
    </row>
    <row r="140" spans="1:10" s="76" customFormat="1" ht="15" thickTop="1" x14ac:dyDescent="0.2">
      <c r="A140" s="103"/>
      <c r="B140" s="103"/>
      <c r="C140" s="103"/>
      <c r="D140" s="104"/>
      <c r="E140" s="104"/>
      <c r="F140" s="104"/>
      <c r="G140" s="104"/>
      <c r="H140" s="104"/>
      <c r="I140" s="104"/>
      <c r="J140" s="104"/>
    </row>
    <row r="141" spans="1:10" s="58" customFormat="1" ht="15" x14ac:dyDescent="0.2">
      <c r="A141" s="71" t="s">
        <v>228</v>
      </c>
      <c r="B141" s="71" t="s">
        <v>4</v>
      </c>
      <c r="C141" s="71" t="s">
        <v>5</v>
      </c>
      <c r="D141" s="69" t="s">
        <v>6</v>
      </c>
      <c r="E141" s="209" t="s">
        <v>27</v>
      </c>
      <c r="F141" s="209"/>
      <c r="G141" s="71" t="s">
        <v>7</v>
      </c>
      <c r="H141" s="70" t="s">
        <v>8</v>
      </c>
      <c r="I141" s="70" t="s">
        <v>9</v>
      </c>
      <c r="J141" s="70" t="s">
        <v>11</v>
      </c>
    </row>
    <row r="142" spans="1:10" s="76" customFormat="1" ht="63.75" x14ac:dyDescent="0.2">
      <c r="A142" s="44" t="s">
        <v>28</v>
      </c>
      <c r="B142" s="44" t="s">
        <v>229</v>
      </c>
      <c r="C142" s="44" t="s">
        <v>14</v>
      </c>
      <c r="D142" s="62" t="s">
        <v>230</v>
      </c>
      <c r="E142" s="210" t="s">
        <v>65</v>
      </c>
      <c r="F142" s="210"/>
      <c r="G142" s="44" t="s">
        <v>20</v>
      </c>
      <c r="H142" s="45">
        <v>1</v>
      </c>
      <c r="I142" s="46">
        <v>6.59</v>
      </c>
      <c r="J142" s="46">
        <v>6.59</v>
      </c>
    </row>
    <row r="143" spans="1:10" s="76" customFormat="1" ht="25.5" x14ac:dyDescent="0.2">
      <c r="A143" s="47" t="s">
        <v>30</v>
      </c>
      <c r="B143" s="47" t="s">
        <v>51</v>
      </c>
      <c r="C143" s="47" t="s">
        <v>18</v>
      </c>
      <c r="D143" s="61" t="s">
        <v>52</v>
      </c>
      <c r="E143" s="211" t="s">
        <v>49</v>
      </c>
      <c r="F143" s="211"/>
      <c r="G143" s="47" t="s">
        <v>50</v>
      </c>
      <c r="H143" s="48">
        <v>0.3</v>
      </c>
      <c r="I143" s="49">
        <v>16.010000000000002</v>
      </c>
      <c r="J143" s="49">
        <v>4.8</v>
      </c>
    </row>
    <row r="144" spans="1:10" s="76" customFormat="1" ht="25.5" x14ac:dyDescent="0.2">
      <c r="A144" s="47" t="s">
        <v>30</v>
      </c>
      <c r="B144" s="47" t="s">
        <v>529</v>
      </c>
      <c r="C144" s="47" t="s">
        <v>35</v>
      </c>
      <c r="D144" s="61" t="s">
        <v>530</v>
      </c>
      <c r="E144" s="211" t="s">
        <v>531</v>
      </c>
      <c r="F144" s="211"/>
      <c r="G144" s="47" t="s">
        <v>25</v>
      </c>
      <c r="H144" s="48">
        <v>0.18</v>
      </c>
      <c r="I144" s="49">
        <v>9.9600000000000009</v>
      </c>
      <c r="J144" s="49">
        <v>1.79</v>
      </c>
    </row>
    <row r="145" spans="1:10" s="76" customFormat="1" x14ac:dyDescent="0.2">
      <c r="A145" s="102"/>
      <c r="B145" s="102"/>
      <c r="C145" s="102"/>
      <c r="D145" s="98"/>
      <c r="E145" s="98" t="s">
        <v>36</v>
      </c>
      <c r="F145" s="99">
        <v>1.8353701</v>
      </c>
      <c r="G145" s="98" t="s">
        <v>37</v>
      </c>
      <c r="H145" s="99">
        <v>2.14</v>
      </c>
      <c r="I145" s="98" t="s">
        <v>38</v>
      </c>
      <c r="J145" s="99">
        <v>3.98</v>
      </c>
    </row>
    <row r="146" spans="1:10" s="58" customFormat="1" x14ac:dyDescent="0.2">
      <c r="A146" s="56"/>
      <c r="B146" s="56"/>
      <c r="C146" s="56"/>
      <c r="D146" s="95"/>
      <c r="E146" s="95" t="s">
        <v>39</v>
      </c>
      <c r="F146" s="96">
        <v>1.42</v>
      </c>
      <c r="G146" s="95"/>
      <c r="H146" s="216" t="s">
        <v>40</v>
      </c>
      <c r="I146" s="216"/>
      <c r="J146" s="96">
        <v>8.01</v>
      </c>
    </row>
    <row r="147" spans="1:10" s="58" customFormat="1" ht="15" thickBot="1" x14ac:dyDescent="0.25">
      <c r="A147" s="74"/>
      <c r="B147" s="74"/>
      <c r="C147" s="74"/>
      <c r="D147" s="73"/>
      <c r="E147" s="73"/>
      <c r="F147" s="73"/>
      <c r="G147" s="73" t="s">
        <v>41</v>
      </c>
      <c r="H147" s="97">
        <v>328.64</v>
      </c>
      <c r="I147" s="73" t="s">
        <v>42</v>
      </c>
      <c r="J147" s="75">
        <v>2632.4</v>
      </c>
    </row>
    <row r="148" spans="1:10" s="76" customFormat="1" ht="15" thickTop="1" x14ac:dyDescent="0.2">
      <c r="A148" s="103"/>
      <c r="B148" s="103"/>
      <c r="C148" s="103"/>
      <c r="D148" s="104"/>
      <c r="E148" s="104"/>
      <c r="F148" s="104"/>
      <c r="G148" s="104"/>
      <c r="H148" s="104"/>
      <c r="I148" s="104"/>
      <c r="J148" s="104"/>
    </row>
    <row r="149" spans="1:10" s="58" customFormat="1" x14ac:dyDescent="0.2">
      <c r="A149" s="101" t="s">
        <v>231</v>
      </c>
      <c r="B149" s="101"/>
      <c r="C149" s="101"/>
      <c r="D149" s="54" t="s">
        <v>232</v>
      </c>
      <c r="E149" s="54"/>
      <c r="F149" s="208"/>
      <c r="G149" s="208"/>
      <c r="H149" s="55"/>
      <c r="I149" s="54"/>
      <c r="J149" s="72">
        <v>90551.47</v>
      </c>
    </row>
    <row r="150" spans="1:10" s="58" customFormat="1" ht="15" x14ac:dyDescent="0.2">
      <c r="A150" s="71" t="s">
        <v>233</v>
      </c>
      <c r="B150" s="71" t="s">
        <v>4</v>
      </c>
      <c r="C150" s="71" t="s">
        <v>5</v>
      </c>
      <c r="D150" s="69" t="s">
        <v>6</v>
      </c>
      <c r="E150" s="209" t="s">
        <v>27</v>
      </c>
      <c r="F150" s="209"/>
      <c r="G150" s="71" t="s">
        <v>7</v>
      </c>
      <c r="H150" s="70" t="s">
        <v>8</v>
      </c>
      <c r="I150" s="70" t="s">
        <v>9</v>
      </c>
      <c r="J150" s="70" t="s">
        <v>11</v>
      </c>
    </row>
    <row r="151" spans="1:10" s="76" customFormat="1" ht="51" x14ac:dyDescent="0.2">
      <c r="A151" s="44" t="s">
        <v>28</v>
      </c>
      <c r="B151" s="44" t="s">
        <v>234</v>
      </c>
      <c r="C151" s="44" t="s">
        <v>18</v>
      </c>
      <c r="D151" s="62" t="s">
        <v>235</v>
      </c>
      <c r="E151" s="210" t="s">
        <v>532</v>
      </c>
      <c r="F151" s="210"/>
      <c r="G151" s="44" t="s">
        <v>20</v>
      </c>
      <c r="H151" s="45">
        <v>1</v>
      </c>
      <c r="I151" s="46">
        <v>57.71</v>
      </c>
      <c r="J151" s="46">
        <v>57.71</v>
      </c>
    </row>
    <row r="152" spans="1:10" s="76" customFormat="1" ht="51" x14ac:dyDescent="0.2">
      <c r="A152" s="47" t="s">
        <v>30</v>
      </c>
      <c r="B152" s="47" t="s">
        <v>533</v>
      </c>
      <c r="C152" s="47" t="s">
        <v>18</v>
      </c>
      <c r="D152" s="61" t="s">
        <v>534</v>
      </c>
      <c r="E152" s="211" t="s">
        <v>532</v>
      </c>
      <c r="F152" s="211"/>
      <c r="G152" s="47" t="s">
        <v>20</v>
      </c>
      <c r="H152" s="48">
        <v>0.2334</v>
      </c>
      <c r="I152" s="49">
        <v>57.33</v>
      </c>
      <c r="J152" s="49">
        <v>13.38</v>
      </c>
    </row>
    <row r="153" spans="1:10" s="76" customFormat="1" ht="51" x14ac:dyDescent="0.2">
      <c r="A153" s="47" t="s">
        <v>30</v>
      </c>
      <c r="B153" s="47" t="s">
        <v>535</v>
      </c>
      <c r="C153" s="47" t="s">
        <v>18</v>
      </c>
      <c r="D153" s="61" t="s">
        <v>536</v>
      </c>
      <c r="E153" s="211" t="s">
        <v>532</v>
      </c>
      <c r="F153" s="211"/>
      <c r="G153" s="47" t="s">
        <v>20</v>
      </c>
      <c r="H153" s="48">
        <v>0.20280000000000001</v>
      </c>
      <c r="I153" s="49">
        <v>52.75</v>
      </c>
      <c r="J153" s="49">
        <v>10.69</v>
      </c>
    </row>
    <row r="154" spans="1:10" s="76" customFormat="1" ht="51" x14ac:dyDescent="0.2">
      <c r="A154" s="47" t="s">
        <v>30</v>
      </c>
      <c r="B154" s="47" t="s">
        <v>537</v>
      </c>
      <c r="C154" s="47" t="s">
        <v>18</v>
      </c>
      <c r="D154" s="61" t="s">
        <v>538</v>
      </c>
      <c r="E154" s="211" t="s">
        <v>532</v>
      </c>
      <c r="F154" s="211"/>
      <c r="G154" s="47" t="s">
        <v>20</v>
      </c>
      <c r="H154" s="48">
        <v>0.247</v>
      </c>
      <c r="I154" s="49">
        <v>63.71</v>
      </c>
      <c r="J154" s="49">
        <v>15.73</v>
      </c>
    </row>
    <row r="155" spans="1:10" s="76" customFormat="1" ht="51" x14ac:dyDescent="0.2">
      <c r="A155" s="47" t="s">
        <v>30</v>
      </c>
      <c r="B155" s="47" t="s">
        <v>539</v>
      </c>
      <c r="C155" s="47" t="s">
        <v>18</v>
      </c>
      <c r="D155" s="61" t="s">
        <v>540</v>
      </c>
      <c r="E155" s="211" t="s">
        <v>532</v>
      </c>
      <c r="F155" s="211"/>
      <c r="G155" s="47" t="s">
        <v>20</v>
      </c>
      <c r="H155" s="48">
        <v>0.31680000000000003</v>
      </c>
      <c r="I155" s="49">
        <v>56.55</v>
      </c>
      <c r="J155" s="49">
        <v>17.91</v>
      </c>
    </row>
    <row r="156" spans="1:10" s="58" customFormat="1" x14ac:dyDescent="0.2">
      <c r="A156" s="56"/>
      <c r="B156" s="56"/>
      <c r="C156" s="56"/>
      <c r="D156" s="95"/>
      <c r="E156" s="95" t="s">
        <v>36</v>
      </c>
      <c r="F156" s="96">
        <v>10.9799401</v>
      </c>
      <c r="G156" s="95" t="s">
        <v>37</v>
      </c>
      <c r="H156" s="96">
        <v>12.83</v>
      </c>
      <c r="I156" s="95" t="s">
        <v>38</v>
      </c>
      <c r="J156" s="96">
        <v>23.81</v>
      </c>
    </row>
    <row r="157" spans="1:10" s="58" customFormat="1" x14ac:dyDescent="0.2">
      <c r="A157" s="56"/>
      <c r="B157" s="56"/>
      <c r="C157" s="56"/>
      <c r="D157" s="95"/>
      <c r="E157" s="95" t="s">
        <v>39</v>
      </c>
      <c r="F157" s="96">
        <v>12.45</v>
      </c>
      <c r="G157" s="95"/>
      <c r="H157" s="216" t="s">
        <v>40</v>
      </c>
      <c r="I157" s="216"/>
      <c r="J157" s="96">
        <v>70.16</v>
      </c>
    </row>
    <row r="158" spans="1:10" s="58" customFormat="1" ht="15" thickBot="1" x14ac:dyDescent="0.25">
      <c r="A158" s="74"/>
      <c r="B158" s="74"/>
      <c r="C158" s="74"/>
      <c r="D158" s="73"/>
      <c r="E158" s="73"/>
      <c r="F158" s="73"/>
      <c r="G158" s="73" t="s">
        <v>41</v>
      </c>
      <c r="H158" s="97">
        <v>423</v>
      </c>
      <c r="I158" s="73" t="s">
        <v>42</v>
      </c>
      <c r="J158" s="75">
        <v>29677.68</v>
      </c>
    </row>
    <row r="159" spans="1:10" s="76" customFormat="1" ht="15" thickTop="1" x14ac:dyDescent="0.2">
      <c r="A159" s="103"/>
      <c r="B159" s="103"/>
      <c r="C159" s="103"/>
      <c r="D159" s="104"/>
      <c r="E159" s="104"/>
      <c r="F159" s="104"/>
      <c r="G159" s="104"/>
      <c r="H159" s="104"/>
      <c r="I159" s="104"/>
      <c r="J159" s="104"/>
    </row>
    <row r="160" spans="1:10" s="58" customFormat="1" ht="15" x14ac:dyDescent="0.2">
      <c r="A160" s="71" t="s">
        <v>236</v>
      </c>
      <c r="B160" s="71" t="s">
        <v>4</v>
      </c>
      <c r="C160" s="71" t="s">
        <v>5</v>
      </c>
      <c r="D160" s="69" t="s">
        <v>6</v>
      </c>
      <c r="E160" s="209" t="s">
        <v>27</v>
      </c>
      <c r="F160" s="209"/>
      <c r="G160" s="71" t="s">
        <v>7</v>
      </c>
      <c r="H160" s="70" t="s">
        <v>8</v>
      </c>
      <c r="I160" s="70" t="s">
        <v>9</v>
      </c>
      <c r="J160" s="70" t="s">
        <v>11</v>
      </c>
    </row>
    <row r="161" spans="1:10" s="76" customFormat="1" ht="51" x14ac:dyDescent="0.2">
      <c r="A161" s="44" t="s">
        <v>28</v>
      </c>
      <c r="B161" s="44" t="s">
        <v>237</v>
      </c>
      <c r="C161" s="44" t="s">
        <v>18</v>
      </c>
      <c r="D161" s="62" t="s">
        <v>238</v>
      </c>
      <c r="E161" s="210" t="s">
        <v>532</v>
      </c>
      <c r="F161" s="210"/>
      <c r="G161" s="44" t="s">
        <v>20</v>
      </c>
      <c r="H161" s="45">
        <v>1</v>
      </c>
      <c r="I161" s="46">
        <v>70.11</v>
      </c>
      <c r="J161" s="46">
        <v>70.11</v>
      </c>
    </row>
    <row r="162" spans="1:10" s="76" customFormat="1" ht="51" x14ac:dyDescent="0.2">
      <c r="A162" s="47" t="s">
        <v>30</v>
      </c>
      <c r="B162" s="47" t="s">
        <v>541</v>
      </c>
      <c r="C162" s="47" t="s">
        <v>18</v>
      </c>
      <c r="D162" s="61" t="s">
        <v>542</v>
      </c>
      <c r="E162" s="211" t="s">
        <v>532</v>
      </c>
      <c r="F162" s="211"/>
      <c r="G162" s="47" t="s">
        <v>20</v>
      </c>
      <c r="H162" s="48">
        <v>0.2334</v>
      </c>
      <c r="I162" s="49">
        <v>71.569999999999993</v>
      </c>
      <c r="J162" s="49">
        <v>16.7</v>
      </c>
    </row>
    <row r="163" spans="1:10" s="76" customFormat="1" ht="51" x14ac:dyDescent="0.2">
      <c r="A163" s="47" t="s">
        <v>30</v>
      </c>
      <c r="B163" s="47" t="s">
        <v>543</v>
      </c>
      <c r="C163" s="47" t="s">
        <v>18</v>
      </c>
      <c r="D163" s="61" t="s">
        <v>544</v>
      </c>
      <c r="E163" s="211" t="s">
        <v>532</v>
      </c>
      <c r="F163" s="211"/>
      <c r="G163" s="47" t="s">
        <v>20</v>
      </c>
      <c r="H163" s="48">
        <v>0.20280000000000001</v>
      </c>
      <c r="I163" s="49">
        <v>60.89</v>
      </c>
      <c r="J163" s="49">
        <v>12.34</v>
      </c>
    </row>
    <row r="164" spans="1:10" s="76" customFormat="1" ht="51" x14ac:dyDescent="0.2">
      <c r="A164" s="47" t="s">
        <v>30</v>
      </c>
      <c r="B164" s="47" t="s">
        <v>545</v>
      </c>
      <c r="C164" s="47" t="s">
        <v>18</v>
      </c>
      <c r="D164" s="61" t="s">
        <v>546</v>
      </c>
      <c r="E164" s="211" t="s">
        <v>532</v>
      </c>
      <c r="F164" s="211"/>
      <c r="G164" s="47" t="s">
        <v>20</v>
      </c>
      <c r="H164" s="48">
        <v>0.247</v>
      </c>
      <c r="I164" s="49">
        <v>80.8</v>
      </c>
      <c r="J164" s="49">
        <v>19.95</v>
      </c>
    </row>
    <row r="165" spans="1:10" s="76" customFormat="1" ht="51" x14ac:dyDescent="0.2">
      <c r="A165" s="47" t="s">
        <v>30</v>
      </c>
      <c r="B165" s="47" t="s">
        <v>547</v>
      </c>
      <c r="C165" s="47" t="s">
        <v>18</v>
      </c>
      <c r="D165" s="61" t="s">
        <v>548</v>
      </c>
      <c r="E165" s="211" t="s">
        <v>532</v>
      </c>
      <c r="F165" s="211"/>
      <c r="G165" s="47" t="s">
        <v>20</v>
      </c>
      <c r="H165" s="48">
        <v>0.31680000000000003</v>
      </c>
      <c r="I165" s="49">
        <v>66.69</v>
      </c>
      <c r="J165" s="49">
        <v>21.12</v>
      </c>
    </row>
    <row r="166" spans="1:10" s="58" customFormat="1" x14ac:dyDescent="0.2">
      <c r="A166" s="56"/>
      <c r="B166" s="56"/>
      <c r="C166" s="56"/>
      <c r="D166" s="95"/>
      <c r="E166" s="95" t="s">
        <v>36</v>
      </c>
      <c r="F166" s="96">
        <v>17.495965000000002</v>
      </c>
      <c r="G166" s="95" t="s">
        <v>37</v>
      </c>
      <c r="H166" s="96">
        <v>20.440000000000001</v>
      </c>
      <c r="I166" s="95" t="s">
        <v>38</v>
      </c>
      <c r="J166" s="96">
        <v>37.94</v>
      </c>
    </row>
    <row r="167" spans="1:10" s="58" customFormat="1" x14ac:dyDescent="0.2">
      <c r="A167" s="56"/>
      <c r="B167" s="56"/>
      <c r="C167" s="56"/>
      <c r="D167" s="95"/>
      <c r="E167" s="95" t="s">
        <v>39</v>
      </c>
      <c r="F167" s="96">
        <v>15.13</v>
      </c>
      <c r="G167" s="95"/>
      <c r="H167" s="216" t="s">
        <v>40</v>
      </c>
      <c r="I167" s="216"/>
      <c r="J167" s="96">
        <v>85.24</v>
      </c>
    </row>
    <row r="168" spans="1:10" s="58" customFormat="1" ht="15" thickBot="1" x14ac:dyDescent="0.25">
      <c r="A168" s="74"/>
      <c r="B168" s="74"/>
      <c r="C168" s="74"/>
      <c r="D168" s="73"/>
      <c r="E168" s="73"/>
      <c r="F168" s="73"/>
      <c r="G168" s="73" t="s">
        <v>41</v>
      </c>
      <c r="H168" s="97">
        <v>146</v>
      </c>
      <c r="I168" s="73" t="s">
        <v>42</v>
      </c>
      <c r="J168" s="75">
        <v>12445.04</v>
      </c>
    </row>
    <row r="169" spans="1:10" s="76" customFormat="1" ht="15" thickTop="1" x14ac:dyDescent="0.2">
      <c r="A169" s="103"/>
      <c r="B169" s="103"/>
      <c r="C169" s="103"/>
      <c r="D169" s="104"/>
      <c r="E169" s="104"/>
      <c r="F169" s="104"/>
      <c r="G169" s="104"/>
      <c r="H169" s="104"/>
      <c r="I169" s="104"/>
      <c r="J169" s="104"/>
    </row>
    <row r="170" spans="1:10" s="58" customFormat="1" ht="15" x14ac:dyDescent="0.2">
      <c r="A170" s="71" t="s">
        <v>239</v>
      </c>
      <c r="B170" s="71" t="s">
        <v>4</v>
      </c>
      <c r="C170" s="71" t="s">
        <v>5</v>
      </c>
      <c r="D170" s="69" t="s">
        <v>6</v>
      </c>
      <c r="E170" s="209" t="s">
        <v>27</v>
      </c>
      <c r="F170" s="209"/>
      <c r="G170" s="71" t="s">
        <v>7</v>
      </c>
      <c r="H170" s="70" t="s">
        <v>8</v>
      </c>
      <c r="I170" s="70" t="s">
        <v>9</v>
      </c>
      <c r="J170" s="70" t="s">
        <v>11</v>
      </c>
    </row>
    <row r="171" spans="1:10" s="76" customFormat="1" ht="25.5" x14ac:dyDescent="0.2">
      <c r="A171" s="44" t="s">
        <v>28</v>
      </c>
      <c r="B171" s="44" t="s">
        <v>240</v>
      </c>
      <c r="C171" s="44" t="s">
        <v>18</v>
      </c>
      <c r="D171" s="62" t="s">
        <v>241</v>
      </c>
      <c r="E171" s="210" t="s">
        <v>46</v>
      </c>
      <c r="F171" s="210"/>
      <c r="G171" s="44" t="s">
        <v>57</v>
      </c>
      <c r="H171" s="45">
        <v>1</v>
      </c>
      <c r="I171" s="46">
        <v>25.82</v>
      </c>
      <c r="J171" s="46">
        <v>25.82</v>
      </c>
    </row>
    <row r="172" spans="1:10" s="76" customFormat="1" ht="25.5" x14ac:dyDescent="0.2">
      <c r="A172" s="47" t="s">
        <v>30</v>
      </c>
      <c r="B172" s="47" t="s">
        <v>549</v>
      </c>
      <c r="C172" s="47" t="s">
        <v>18</v>
      </c>
      <c r="D172" s="61" t="s">
        <v>550</v>
      </c>
      <c r="E172" s="211" t="s">
        <v>46</v>
      </c>
      <c r="F172" s="211"/>
      <c r="G172" s="47" t="s">
        <v>20</v>
      </c>
      <c r="H172" s="48">
        <v>0.17</v>
      </c>
      <c r="I172" s="49">
        <v>70.55</v>
      </c>
      <c r="J172" s="49">
        <v>11.99</v>
      </c>
    </row>
    <row r="173" spans="1:10" s="76" customFormat="1" ht="25.5" x14ac:dyDescent="0.2">
      <c r="A173" s="47" t="s">
        <v>30</v>
      </c>
      <c r="B173" s="47" t="s">
        <v>551</v>
      </c>
      <c r="C173" s="47" t="s">
        <v>18</v>
      </c>
      <c r="D173" s="61" t="s">
        <v>552</v>
      </c>
      <c r="E173" s="211" t="s">
        <v>46</v>
      </c>
      <c r="F173" s="211"/>
      <c r="G173" s="47" t="s">
        <v>60</v>
      </c>
      <c r="H173" s="48">
        <v>0.49</v>
      </c>
      <c r="I173" s="49">
        <v>5.71</v>
      </c>
      <c r="J173" s="49">
        <v>2.79</v>
      </c>
    </row>
    <row r="174" spans="1:10" s="76" customFormat="1" ht="25.5" x14ac:dyDescent="0.2">
      <c r="A174" s="47" t="s">
        <v>30</v>
      </c>
      <c r="B174" s="47" t="s">
        <v>553</v>
      </c>
      <c r="C174" s="47" t="s">
        <v>18</v>
      </c>
      <c r="D174" s="61" t="s">
        <v>554</v>
      </c>
      <c r="E174" s="211" t="s">
        <v>46</v>
      </c>
      <c r="F174" s="211"/>
      <c r="G174" s="47" t="s">
        <v>25</v>
      </c>
      <c r="H174" s="48">
        <v>1.7999999999999999E-2</v>
      </c>
      <c r="I174" s="49">
        <v>328.07</v>
      </c>
      <c r="J174" s="49">
        <v>5.9</v>
      </c>
    </row>
    <row r="175" spans="1:10" s="76" customFormat="1" ht="38.25" x14ac:dyDescent="0.2">
      <c r="A175" s="47" t="s">
        <v>30</v>
      </c>
      <c r="B175" s="47" t="s">
        <v>523</v>
      </c>
      <c r="C175" s="47" t="s">
        <v>18</v>
      </c>
      <c r="D175" s="61" t="s">
        <v>524</v>
      </c>
      <c r="E175" s="211" t="s">
        <v>49</v>
      </c>
      <c r="F175" s="211"/>
      <c r="G175" s="47" t="s">
        <v>25</v>
      </c>
      <c r="H175" s="48">
        <v>1.9E-3</v>
      </c>
      <c r="I175" s="49">
        <v>401.19</v>
      </c>
      <c r="J175" s="49">
        <v>0.76</v>
      </c>
    </row>
    <row r="176" spans="1:10" s="76" customFormat="1" ht="25.5" x14ac:dyDescent="0.2">
      <c r="A176" s="47" t="s">
        <v>30</v>
      </c>
      <c r="B176" s="47" t="s">
        <v>513</v>
      </c>
      <c r="C176" s="47" t="s">
        <v>18</v>
      </c>
      <c r="D176" s="61" t="s">
        <v>514</v>
      </c>
      <c r="E176" s="211" t="s">
        <v>49</v>
      </c>
      <c r="F176" s="211"/>
      <c r="G176" s="47" t="s">
        <v>50</v>
      </c>
      <c r="H176" s="48">
        <v>8.4000000000000005E-2</v>
      </c>
      <c r="I176" s="49">
        <v>23.2</v>
      </c>
      <c r="J176" s="49">
        <v>1.94</v>
      </c>
    </row>
    <row r="177" spans="1:10" s="76" customFormat="1" ht="25.5" x14ac:dyDescent="0.2">
      <c r="A177" s="47" t="s">
        <v>30</v>
      </c>
      <c r="B177" s="47" t="s">
        <v>51</v>
      </c>
      <c r="C177" s="47" t="s">
        <v>18</v>
      </c>
      <c r="D177" s="61" t="s">
        <v>52</v>
      </c>
      <c r="E177" s="211" t="s">
        <v>49</v>
      </c>
      <c r="F177" s="211"/>
      <c r="G177" s="47" t="s">
        <v>50</v>
      </c>
      <c r="H177" s="48">
        <v>0.10199999999999999</v>
      </c>
      <c r="I177" s="49">
        <v>16.010000000000002</v>
      </c>
      <c r="J177" s="49">
        <v>1.63</v>
      </c>
    </row>
    <row r="178" spans="1:10" s="76" customFormat="1" ht="25.5" x14ac:dyDescent="0.2">
      <c r="A178" s="47" t="s">
        <v>34</v>
      </c>
      <c r="B178" s="47" t="s">
        <v>555</v>
      </c>
      <c r="C178" s="47" t="s">
        <v>18</v>
      </c>
      <c r="D178" s="61" t="s">
        <v>556</v>
      </c>
      <c r="E178" s="211" t="s">
        <v>54</v>
      </c>
      <c r="F178" s="211"/>
      <c r="G178" s="47" t="s">
        <v>64</v>
      </c>
      <c r="H178" s="48">
        <v>6.0000000000000001E-3</v>
      </c>
      <c r="I178" s="49">
        <v>6.25</v>
      </c>
      <c r="J178" s="49">
        <v>0.03</v>
      </c>
    </row>
    <row r="179" spans="1:10" s="76" customFormat="1" ht="25.5" x14ac:dyDescent="0.2">
      <c r="A179" s="47" t="s">
        <v>34</v>
      </c>
      <c r="B179" s="47" t="s">
        <v>557</v>
      </c>
      <c r="C179" s="47" t="s">
        <v>18</v>
      </c>
      <c r="D179" s="61" t="s">
        <v>558</v>
      </c>
      <c r="E179" s="211" t="s">
        <v>54</v>
      </c>
      <c r="F179" s="211"/>
      <c r="G179" s="47" t="s">
        <v>267</v>
      </c>
      <c r="H179" s="48">
        <v>6</v>
      </c>
      <c r="I179" s="49">
        <v>0.13</v>
      </c>
      <c r="J179" s="49">
        <v>0.78</v>
      </c>
    </row>
    <row r="180" spans="1:10" s="58" customFormat="1" x14ac:dyDescent="0.2">
      <c r="A180" s="56"/>
      <c r="B180" s="56"/>
      <c r="C180" s="56"/>
      <c r="D180" s="95"/>
      <c r="E180" s="95" t="s">
        <v>36</v>
      </c>
      <c r="F180" s="96">
        <v>2.5824303</v>
      </c>
      <c r="G180" s="95" t="s">
        <v>37</v>
      </c>
      <c r="H180" s="96">
        <v>3.02</v>
      </c>
      <c r="I180" s="95" t="s">
        <v>38</v>
      </c>
      <c r="J180" s="96">
        <v>5.6</v>
      </c>
    </row>
    <row r="181" spans="1:10" s="58" customFormat="1" x14ac:dyDescent="0.2">
      <c r="A181" s="56"/>
      <c r="B181" s="56"/>
      <c r="C181" s="56"/>
      <c r="D181" s="95"/>
      <c r="E181" s="95" t="s">
        <v>39</v>
      </c>
      <c r="F181" s="96">
        <v>5.57</v>
      </c>
      <c r="G181" s="95"/>
      <c r="H181" s="216" t="s">
        <v>40</v>
      </c>
      <c r="I181" s="216"/>
      <c r="J181" s="96">
        <v>31.39</v>
      </c>
    </row>
    <row r="182" spans="1:10" s="58" customFormat="1" ht="15" thickBot="1" x14ac:dyDescent="0.25">
      <c r="A182" s="74"/>
      <c r="B182" s="74"/>
      <c r="C182" s="74"/>
      <c r="D182" s="73"/>
      <c r="E182" s="73"/>
      <c r="F182" s="73"/>
      <c r="G182" s="73" t="s">
        <v>41</v>
      </c>
      <c r="H182" s="97">
        <v>114</v>
      </c>
      <c r="I182" s="73" t="s">
        <v>42</v>
      </c>
      <c r="J182" s="75">
        <v>3578.46</v>
      </c>
    </row>
    <row r="183" spans="1:10" s="76" customFormat="1" ht="15" thickTop="1" x14ac:dyDescent="0.2">
      <c r="A183" s="103"/>
      <c r="B183" s="103"/>
      <c r="C183" s="103"/>
      <c r="D183" s="104"/>
      <c r="E183" s="104"/>
      <c r="F183" s="104"/>
      <c r="G183" s="104"/>
      <c r="H183" s="104"/>
      <c r="I183" s="104"/>
      <c r="J183" s="104"/>
    </row>
    <row r="184" spans="1:10" s="58" customFormat="1" ht="15" x14ac:dyDescent="0.2">
      <c r="A184" s="71" t="s">
        <v>242</v>
      </c>
      <c r="B184" s="71" t="s">
        <v>4</v>
      </c>
      <c r="C184" s="71" t="s">
        <v>5</v>
      </c>
      <c r="D184" s="69" t="s">
        <v>6</v>
      </c>
      <c r="E184" s="209" t="s">
        <v>27</v>
      </c>
      <c r="F184" s="209"/>
      <c r="G184" s="71" t="s">
        <v>7</v>
      </c>
      <c r="H184" s="70" t="s">
        <v>8</v>
      </c>
      <c r="I184" s="70" t="s">
        <v>9</v>
      </c>
      <c r="J184" s="70" t="s">
        <v>11</v>
      </c>
    </row>
    <row r="185" spans="1:10" s="76" customFormat="1" ht="25.5" x14ac:dyDescent="0.2">
      <c r="A185" s="44" t="s">
        <v>28</v>
      </c>
      <c r="B185" s="44" t="s">
        <v>243</v>
      </c>
      <c r="C185" s="44" t="s">
        <v>18</v>
      </c>
      <c r="D185" s="62" t="s">
        <v>244</v>
      </c>
      <c r="E185" s="210" t="s">
        <v>46</v>
      </c>
      <c r="F185" s="210"/>
      <c r="G185" s="44" t="s">
        <v>57</v>
      </c>
      <c r="H185" s="45">
        <v>1</v>
      </c>
      <c r="I185" s="46">
        <v>32.53</v>
      </c>
      <c r="J185" s="46">
        <v>32.53</v>
      </c>
    </row>
    <row r="186" spans="1:10" s="76" customFormat="1" ht="25.5" x14ac:dyDescent="0.2">
      <c r="A186" s="47" t="s">
        <v>30</v>
      </c>
      <c r="B186" s="47" t="s">
        <v>549</v>
      </c>
      <c r="C186" s="47" t="s">
        <v>18</v>
      </c>
      <c r="D186" s="61" t="s">
        <v>550</v>
      </c>
      <c r="E186" s="211" t="s">
        <v>46</v>
      </c>
      <c r="F186" s="211"/>
      <c r="G186" s="47" t="s">
        <v>20</v>
      </c>
      <c r="H186" s="48">
        <v>0.217</v>
      </c>
      <c r="I186" s="49">
        <v>70.55</v>
      </c>
      <c r="J186" s="49">
        <v>15.3</v>
      </c>
    </row>
    <row r="187" spans="1:10" s="76" customFormat="1" ht="25.5" x14ac:dyDescent="0.2">
      <c r="A187" s="47" t="s">
        <v>30</v>
      </c>
      <c r="B187" s="47" t="s">
        <v>519</v>
      </c>
      <c r="C187" s="47" t="s">
        <v>18</v>
      </c>
      <c r="D187" s="61" t="s">
        <v>520</v>
      </c>
      <c r="E187" s="211" t="s">
        <v>46</v>
      </c>
      <c r="F187" s="211"/>
      <c r="G187" s="47" t="s">
        <v>60</v>
      </c>
      <c r="H187" s="48">
        <v>0.79</v>
      </c>
      <c r="I187" s="49">
        <v>5.97</v>
      </c>
      <c r="J187" s="49">
        <v>4.71</v>
      </c>
    </row>
    <row r="188" spans="1:10" s="76" customFormat="1" ht="25.5" x14ac:dyDescent="0.2">
      <c r="A188" s="47" t="s">
        <v>30</v>
      </c>
      <c r="B188" s="47" t="s">
        <v>553</v>
      </c>
      <c r="C188" s="47" t="s">
        <v>18</v>
      </c>
      <c r="D188" s="61" t="s">
        <v>554</v>
      </c>
      <c r="E188" s="211" t="s">
        <v>46</v>
      </c>
      <c r="F188" s="211"/>
      <c r="G188" s="47" t="s">
        <v>25</v>
      </c>
      <c r="H188" s="48">
        <v>2.4E-2</v>
      </c>
      <c r="I188" s="49">
        <v>328.07</v>
      </c>
      <c r="J188" s="49">
        <v>7.87</v>
      </c>
    </row>
    <row r="189" spans="1:10" s="76" customFormat="1" ht="38.25" x14ac:dyDescent="0.2">
      <c r="A189" s="47" t="s">
        <v>30</v>
      </c>
      <c r="B189" s="47" t="s">
        <v>523</v>
      </c>
      <c r="C189" s="47" t="s">
        <v>18</v>
      </c>
      <c r="D189" s="61" t="s">
        <v>524</v>
      </c>
      <c r="E189" s="211" t="s">
        <v>49</v>
      </c>
      <c r="F189" s="211"/>
      <c r="G189" s="47" t="s">
        <v>25</v>
      </c>
      <c r="H189" s="48">
        <v>1.9E-3</v>
      </c>
      <c r="I189" s="49">
        <v>401.19</v>
      </c>
      <c r="J189" s="49">
        <v>0.76</v>
      </c>
    </row>
    <row r="190" spans="1:10" s="76" customFormat="1" ht="25.5" x14ac:dyDescent="0.2">
      <c r="A190" s="47" t="s">
        <v>30</v>
      </c>
      <c r="B190" s="47" t="s">
        <v>513</v>
      </c>
      <c r="C190" s="47" t="s">
        <v>18</v>
      </c>
      <c r="D190" s="61" t="s">
        <v>514</v>
      </c>
      <c r="E190" s="211" t="s">
        <v>49</v>
      </c>
      <c r="F190" s="211"/>
      <c r="G190" s="47" t="s">
        <v>50</v>
      </c>
      <c r="H190" s="48">
        <v>6.8000000000000005E-2</v>
      </c>
      <c r="I190" s="49">
        <v>23.2</v>
      </c>
      <c r="J190" s="49">
        <v>1.57</v>
      </c>
    </row>
    <row r="191" spans="1:10" s="76" customFormat="1" ht="25.5" x14ac:dyDescent="0.2">
      <c r="A191" s="47" t="s">
        <v>30</v>
      </c>
      <c r="B191" s="47" t="s">
        <v>51</v>
      </c>
      <c r="C191" s="47" t="s">
        <v>18</v>
      </c>
      <c r="D191" s="61" t="s">
        <v>52</v>
      </c>
      <c r="E191" s="211" t="s">
        <v>49</v>
      </c>
      <c r="F191" s="211"/>
      <c r="G191" s="47" t="s">
        <v>50</v>
      </c>
      <c r="H191" s="48">
        <v>9.4E-2</v>
      </c>
      <c r="I191" s="49">
        <v>16.010000000000002</v>
      </c>
      <c r="J191" s="49">
        <v>1.5</v>
      </c>
    </row>
    <row r="192" spans="1:10" s="76" customFormat="1" ht="25.5" x14ac:dyDescent="0.2">
      <c r="A192" s="47" t="s">
        <v>34</v>
      </c>
      <c r="B192" s="47" t="s">
        <v>555</v>
      </c>
      <c r="C192" s="47" t="s">
        <v>18</v>
      </c>
      <c r="D192" s="61" t="s">
        <v>556</v>
      </c>
      <c r="E192" s="211" t="s">
        <v>54</v>
      </c>
      <c r="F192" s="211"/>
      <c r="G192" s="47" t="s">
        <v>64</v>
      </c>
      <c r="H192" s="48">
        <v>7.0000000000000001E-3</v>
      </c>
      <c r="I192" s="49">
        <v>6.25</v>
      </c>
      <c r="J192" s="49">
        <v>0.04</v>
      </c>
    </row>
    <row r="193" spans="1:10" s="76" customFormat="1" ht="25.5" x14ac:dyDescent="0.2">
      <c r="A193" s="47" t="s">
        <v>34</v>
      </c>
      <c r="B193" s="47" t="s">
        <v>557</v>
      </c>
      <c r="C193" s="47" t="s">
        <v>18</v>
      </c>
      <c r="D193" s="61" t="s">
        <v>558</v>
      </c>
      <c r="E193" s="211" t="s">
        <v>54</v>
      </c>
      <c r="F193" s="211"/>
      <c r="G193" s="47" t="s">
        <v>267</v>
      </c>
      <c r="H193" s="48">
        <v>6</v>
      </c>
      <c r="I193" s="49">
        <v>0.13</v>
      </c>
      <c r="J193" s="49">
        <v>0.78</v>
      </c>
    </row>
    <row r="194" spans="1:10" s="76" customFormat="1" x14ac:dyDescent="0.2">
      <c r="A194" s="102"/>
      <c r="B194" s="102"/>
      <c r="C194" s="102"/>
      <c r="D194" s="98"/>
      <c r="E194" s="98" t="s">
        <v>36</v>
      </c>
      <c r="F194" s="99">
        <v>2.7530551000000001</v>
      </c>
      <c r="G194" s="98" t="s">
        <v>37</v>
      </c>
      <c r="H194" s="99">
        <v>3.22</v>
      </c>
      <c r="I194" s="98" t="s">
        <v>38</v>
      </c>
      <c r="J194" s="99">
        <v>5.97</v>
      </c>
    </row>
    <row r="195" spans="1:10" s="76" customFormat="1" x14ac:dyDescent="0.2">
      <c r="A195" s="102"/>
      <c r="B195" s="102"/>
      <c r="C195" s="102"/>
      <c r="D195" s="98"/>
      <c r="E195" s="98" t="s">
        <v>39</v>
      </c>
      <c r="F195" s="99">
        <v>7.02</v>
      </c>
      <c r="G195" s="98"/>
      <c r="H195" s="217" t="s">
        <v>40</v>
      </c>
      <c r="I195" s="217"/>
      <c r="J195" s="99">
        <v>39.549999999999997</v>
      </c>
    </row>
    <row r="196" spans="1:10" s="58" customFormat="1" ht="15" thickBot="1" x14ac:dyDescent="0.25">
      <c r="A196" s="74"/>
      <c r="B196" s="74"/>
      <c r="C196" s="74"/>
      <c r="D196" s="73"/>
      <c r="E196" s="73"/>
      <c r="F196" s="73"/>
      <c r="G196" s="73" t="s">
        <v>41</v>
      </c>
      <c r="H196" s="97">
        <v>5</v>
      </c>
      <c r="I196" s="73" t="s">
        <v>42</v>
      </c>
      <c r="J196" s="75">
        <v>197.75</v>
      </c>
    </row>
    <row r="197" spans="1:10" s="76" customFormat="1" ht="15" thickTop="1" x14ac:dyDescent="0.2">
      <c r="A197" s="103"/>
      <c r="B197" s="103"/>
      <c r="C197" s="103"/>
      <c r="D197" s="104"/>
      <c r="E197" s="104"/>
      <c r="F197" s="104"/>
      <c r="G197" s="104"/>
      <c r="H197" s="104"/>
      <c r="I197" s="104"/>
      <c r="J197" s="104"/>
    </row>
    <row r="198" spans="1:10" s="58" customFormat="1" ht="15" x14ac:dyDescent="0.2">
      <c r="A198" s="71" t="s">
        <v>245</v>
      </c>
      <c r="B198" s="71" t="s">
        <v>4</v>
      </c>
      <c r="C198" s="71" t="s">
        <v>5</v>
      </c>
      <c r="D198" s="69" t="s">
        <v>6</v>
      </c>
      <c r="E198" s="209" t="s">
        <v>27</v>
      </c>
      <c r="F198" s="209"/>
      <c r="G198" s="71" t="s">
        <v>7</v>
      </c>
      <c r="H198" s="70" t="s">
        <v>8</v>
      </c>
      <c r="I198" s="70" t="s">
        <v>9</v>
      </c>
      <c r="J198" s="70" t="s">
        <v>11</v>
      </c>
    </row>
    <row r="199" spans="1:10" s="76" customFormat="1" ht="25.5" x14ac:dyDescent="0.2">
      <c r="A199" s="44" t="s">
        <v>28</v>
      </c>
      <c r="B199" s="44" t="s">
        <v>246</v>
      </c>
      <c r="C199" s="44" t="s">
        <v>18</v>
      </c>
      <c r="D199" s="62" t="s">
        <v>247</v>
      </c>
      <c r="E199" s="210" t="s">
        <v>46</v>
      </c>
      <c r="F199" s="210"/>
      <c r="G199" s="44" t="s">
        <v>57</v>
      </c>
      <c r="H199" s="45">
        <v>1</v>
      </c>
      <c r="I199" s="46">
        <v>25.4</v>
      </c>
      <c r="J199" s="46">
        <v>25.4</v>
      </c>
    </row>
    <row r="200" spans="1:10" s="76" customFormat="1" ht="25.5" x14ac:dyDescent="0.2">
      <c r="A200" s="47" t="s">
        <v>30</v>
      </c>
      <c r="B200" s="47" t="s">
        <v>549</v>
      </c>
      <c r="C200" s="47" t="s">
        <v>18</v>
      </c>
      <c r="D200" s="61" t="s">
        <v>550</v>
      </c>
      <c r="E200" s="211" t="s">
        <v>46</v>
      </c>
      <c r="F200" s="211"/>
      <c r="G200" s="47" t="s">
        <v>20</v>
      </c>
      <c r="H200" s="48">
        <v>0.16400000000000001</v>
      </c>
      <c r="I200" s="49">
        <v>70.55</v>
      </c>
      <c r="J200" s="49">
        <v>11.57</v>
      </c>
    </row>
    <row r="201" spans="1:10" s="76" customFormat="1" ht="25.5" x14ac:dyDescent="0.2">
      <c r="A201" s="47" t="s">
        <v>30</v>
      </c>
      <c r="B201" s="47" t="s">
        <v>551</v>
      </c>
      <c r="C201" s="47" t="s">
        <v>18</v>
      </c>
      <c r="D201" s="61" t="s">
        <v>552</v>
      </c>
      <c r="E201" s="211" t="s">
        <v>46</v>
      </c>
      <c r="F201" s="211"/>
      <c r="G201" s="47" t="s">
        <v>60</v>
      </c>
      <c r="H201" s="48">
        <v>0.49</v>
      </c>
      <c r="I201" s="49">
        <v>5.71</v>
      </c>
      <c r="J201" s="49">
        <v>2.79</v>
      </c>
    </row>
    <row r="202" spans="1:10" s="76" customFormat="1" ht="25.5" x14ac:dyDescent="0.2">
      <c r="A202" s="47" t="s">
        <v>30</v>
      </c>
      <c r="B202" s="47" t="s">
        <v>553</v>
      </c>
      <c r="C202" s="47" t="s">
        <v>18</v>
      </c>
      <c r="D202" s="61" t="s">
        <v>554</v>
      </c>
      <c r="E202" s="211" t="s">
        <v>46</v>
      </c>
      <c r="F202" s="211"/>
      <c r="G202" s="47" t="s">
        <v>25</v>
      </c>
      <c r="H202" s="48">
        <v>1.7999999999999999E-2</v>
      </c>
      <c r="I202" s="49">
        <v>328.07</v>
      </c>
      <c r="J202" s="49">
        <v>5.9</v>
      </c>
    </row>
    <row r="203" spans="1:10" s="76" customFormat="1" ht="38.25" x14ac:dyDescent="0.2">
      <c r="A203" s="47" t="s">
        <v>30</v>
      </c>
      <c r="B203" s="47" t="s">
        <v>523</v>
      </c>
      <c r="C203" s="47" t="s">
        <v>18</v>
      </c>
      <c r="D203" s="61" t="s">
        <v>524</v>
      </c>
      <c r="E203" s="211" t="s">
        <v>49</v>
      </c>
      <c r="F203" s="211"/>
      <c r="G203" s="47" t="s">
        <v>25</v>
      </c>
      <c r="H203" s="48">
        <v>1.9E-3</v>
      </c>
      <c r="I203" s="49">
        <v>401.19</v>
      </c>
      <c r="J203" s="49">
        <v>0.76</v>
      </c>
    </row>
    <row r="204" spans="1:10" s="76" customFormat="1" ht="25.5" x14ac:dyDescent="0.2">
      <c r="A204" s="47" t="s">
        <v>30</v>
      </c>
      <c r="B204" s="47" t="s">
        <v>513</v>
      </c>
      <c r="C204" s="47" t="s">
        <v>18</v>
      </c>
      <c r="D204" s="61" t="s">
        <v>514</v>
      </c>
      <c r="E204" s="211" t="s">
        <v>49</v>
      </c>
      <c r="F204" s="211"/>
      <c r="G204" s="47" t="s">
        <v>50</v>
      </c>
      <c r="H204" s="48">
        <v>8.4000000000000005E-2</v>
      </c>
      <c r="I204" s="49">
        <v>23.2</v>
      </c>
      <c r="J204" s="49">
        <v>1.94</v>
      </c>
    </row>
    <row r="205" spans="1:10" s="76" customFormat="1" ht="25.5" x14ac:dyDescent="0.2">
      <c r="A205" s="47" t="s">
        <v>30</v>
      </c>
      <c r="B205" s="47" t="s">
        <v>51</v>
      </c>
      <c r="C205" s="47" t="s">
        <v>18</v>
      </c>
      <c r="D205" s="61" t="s">
        <v>52</v>
      </c>
      <c r="E205" s="211" t="s">
        <v>49</v>
      </c>
      <c r="F205" s="211"/>
      <c r="G205" s="47" t="s">
        <v>50</v>
      </c>
      <c r="H205" s="48">
        <v>0.10199999999999999</v>
      </c>
      <c r="I205" s="49">
        <v>16.010000000000002</v>
      </c>
      <c r="J205" s="49">
        <v>1.63</v>
      </c>
    </row>
    <row r="206" spans="1:10" s="76" customFormat="1" ht="25.5" x14ac:dyDescent="0.2">
      <c r="A206" s="47" t="s">
        <v>34</v>
      </c>
      <c r="B206" s="47" t="s">
        <v>555</v>
      </c>
      <c r="C206" s="47" t="s">
        <v>18</v>
      </c>
      <c r="D206" s="61" t="s">
        <v>556</v>
      </c>
      <c r="E206" s="211" t="s">
        <v>54</v>
      </c>
      <c r="F206" s="211"/>
      <c r="G206" s="47" t="s">
        <v>64</v>
      </c>
      <c r="H206" s="48">
        <v>6.0000000000000001E-3</v>
      </c>
      <c r="I206" s="49">
        <v>6.25</v>
      </c>
      <c r="J206" s="49">
        <v>0.03</v>
      </c>
    </row>
    <row r="207" spans="1:10" s="76" customFormat="1" ht="25.5" x14ac:dyDescent="0.2">
      <c r="A207" s="47" t="s">
        <v>34</v>
      </c>
      <c r="B207" s="47" t="s">
        <v>557</v>
      </c>
      <c r="C207" s="47" t="s">
        <v>18</v>
      </c>
      <c r="D207" s="61" t="s">
        <v>558</v>
      </c>
      <c r="E207" s="211" t="s">
        <v>54</v>
      </c>
      <c r="F207" s="211"/>
      <c r="G207" s="47" t="s">
        <v>267</v>
      </c>
      <c r="H207" s="48">
        <v>6</v>
      </c>
      <c r="I207" s="49">
        <v>0.13</v>
      </c>
      <c r="J207" s="49">
        <v>0.78</v>
      </c>
    </row>
    <row r="208" spans="1:10" s="58" customFormat="1" x14ac:dyDescent="0.2">
      <c r="A208" s="56"/>
      <c r="B208" s="56"/>
      <c r="C208" s="56"/>
      <c r="D208" s="95"/>
      <c r="E208" s="95" t="s">
        <v>36</v>
      </c>
      <c r="F208" s="96">
        <v>2.5547613999999998</v>
      </c>
      <c r="G208" s="95" t="s">
        <v>37</v>
      </c>
      <c r="H208" s="96">
        <v>2.99</v>
      </c>
      <c r="I208" s="95" t="s">
        <v>38</v>
      </c>
      <c r="J208" s="96">
        <v>5.54</v>
      </c>
    </row>
    <row r="209" spans="1:10" s="58" customFormat="1" x14ac:dyDescent="0.2">
      <c r="A209" s="56"/>
      <c r="B209" s="56"/>
      <c r="C209" s="56"/>
      <c r="D209" s="95"/>
      <c r="E209" s="95" t="s">
        <v>39</v>
      </c>
      <c r="F209" s="96">
        <v>5.48</v>
      </c>
      <c r="G209" s="95"/>
      <c r="H209" s="216" t="s">
        <v>40</v>
      </c>
      <c r="I209" s="216"/>
      <c r="J209" s="96">
        <v>30.88</v>
      </c>
    </row>
    <row r="210" spans="1:10" s="58" customFormat="1" ht="15" thickBot="1" x14ac:dyDescent="0.25">
      <c r="A210" s="74"/>
      <c r="B210" s="74"/>
      <c r="C210" s="74"/>
      <c r="D210" s="73"/>
      <c r="E210" s="73"/>
      <c r="F210" s="73"/>
      <c r="G210" s="73" t="s">
        <v>41</v>
      </c>
      <c r="H210" s="97">
        <v>108</v>
      </c>
      <c r="I210" s="73" t="s">
        <v>42</v>
      </c>
      <c r="J210" s="75">
        <v>3335.04</v>
      </c>
    </row>
    <row r="211" spans="1:10" s="76" customFormat="1" ht="15" thickTop="1" x14ac:dyDescent="0.2">
      <c r="A211" s="103"/>
      <c r="B211" s="103"/>
      <c r="C211" s="103"/>
      <c r="D211" s="104"/>
      <c r="E211" s="104"/>
      <c r="F211" s="104"/>
      <c r="G211" s="104"/>
      <c r="H211" s="104"/>
      <c r="I211" s="104"/>
      <c r="J211" s="104"/>
    </row>
    <row r="212" spans="1:10" s="58" customFormat="1" ht="15" x14ac:dyDescent="0.2">
      <c r="A212" s="71" t="s">
        <v>248</v>
      </c>
      <c r="B212" s="71" t="s">
        <v>4</v>
      </c>
      <c r="C212" s="71" t="s">
        <v>5</v>
      </c>
      <c r="D212" s="69" t="s">
        <v>6</v>
      </c>
      <c r="E212" s="209" t="s">
        <v>27</v>
      </c>
      <c r="F212" s="209"/>
      <c r="G212" s="71" t="s">
        <v>7</v>
      </c>
      <c r="H212" s="70" t="s">
        <v>8</v>
      </c>
      <c r="I212" s="70" t="s">
        <v>9</v>
      </c>
      <c r="J212" s="70" t="s">
        <v>11</v>
      </c>
    </row>
    <row r="213" spans="1:10" s="76" customFormat="1" ht="25.5" x14ac:dyDescent="0.2">
      <c r="A213" s="44" t="s">
        <v>28</v>
      </c>
      <c r="B213" s="44" t="s">
        <v>249</v>
      </c>
      <c r="C213" s="44" t="s">
        <v>18</v>
      </c>
      <c r="D213" s="62" t="s">
        <v>250</v>
      </c>
      <c r="E213" s="210" t="s">
        <v>46</v>
      </c>
      <c r="F213" s="210"/>
      <c r="G213" s="44" t="s">
        <v>57</v>
      </c>
      <c r="H213" s="45">
        <v>1</v>
      </c>
      <c r="I213" s="46">
        <v>19.399999999999999</v>
      </c>
      <c r="J213" s="46">
        <v>19.399999999999999</v>
      </c>
    </row>
    <row r="214" spans="1:10" s="76" customFormat="1" ht="38.25" x14ac:dyDescent="0.2">
      <c r="A214" s="47" t="s">
        <v>30</v>
      </c>
      <c r="B214" s="47" t="s">
        <v>523</v>
      </c>
      <c r="C214" s="47" t="s">
        <v>18</v>
      </c>
      <c r="D214" s="61" t="s">
        <v>524</v>
      </c>
      <c r="E214" s="211" t="s">
        <v>49</v>
      </c>
      <c r="F214" s="211"/>
      <c r="G214" s="47" t="s">
        <v>25</v>
      </c>
      <c r="H214" s="48">
        <v>5.1999999999999998E-3</v>
      </c>
      <c r="I214" s="49">
        <v>401.19</v>
      </c>
      <c r="J214" s="49">
        <v>2.08</v>
      </c>
    </row>
    <row r="215" spans="1:10" s="76" customFormat="1" ht="25.5" x14ac:dyDescent="0.2">
      <c r="A215" s="47" t="s">
        <v>30</v>
      </c>
      <c r="B215" s="47" t="s">
        <v>513</v>
      </c>
      <c r="C215" s="47" t="s">
        <v>18</v>
      </c>
      <c r="D215" s="61" t="s">
        <v>514</v>
      </c>
      <c r="E215" s="211" t="s">
        <v>49</v>
      </c>
      <c r="F215" s="211"/>
      <c r="G215" s="47" t="s">
        <v>50</v>
      </c>
      <c r="H215" s="48">
        <v>0.52900000000000003</v>
      </c>
      <c r="I215" s="49">
        <v>23.2</v>
      </c>
      <c r="J215" s="49">
        <v>12.27</v>
      </c>
    </row>
    <row r="216" spans="1:10" s="76" customFormat="1" ht="25.5" x14ac:dyDescent="0.2">
      <c r="A216" s="47" t="s">
        <v>30</v>
      </c>
      <c r="B216" s="47" t="s">
        <v>51</v>
      </c>
      <c r="C216" s="47" t="s">
        <v>18</v>
      </c>
      <c r="D216" s="61" t="s">
        <v>52</v>
      </c>
      <c r="E216" s="211" t="s">
        <v>49</v>
      </c>
      <c r="F216" s="211"/>
      <c r="G216" s="47" t="s">
        <v>50</v>
      </c>
      <c r="H216" s="48">
        <v>0.106</v>
      </c>
      <c r="I216" s="49">
        <v>16.010000000000002</v>
      </c>
      <c r="J216" s="49">
        <v>1.69</v>
      </c>
    </row>
    <row r="217" spans="1:10" s="76" customFormat="1" x14ac:dyDescent="0.2">
      <c r="A217" s="47" t="s">
        <v>34</v>
      </c>
      <c r="B217" s="47" t="s">
        <v>559</v>
      </c>
      <c r="C217" s="47" t="s">
        <v>18</v>
      </c>
      <c r="D217" s="61" t="s">
        <v>560</v>
      </c>
      <c r="E217" s="211" t="s">
        <v>54</v>
      </c>
      <c r="F217" s="211"/>
      <c r="G217" s="47" t="s">
        <v>267</v>
      </c>
      <c r="H217" s="48">
        <v>11.2</v>
      </c>
      <c r="I217" s="49">
        <v>0.3</v>
      </c>
      <c r="J217" s="49">
        <v>3.36</v>
      </c>
    </row>
    <row r="218" spans="1:10" s="58" customFormat="1" x14ac:dyDescent="0.2">
      <c r="A218" s="56"/>
      <c r="B218" s="56"/>
      <c r="C218" s="56"/>
      <c r="D218" s="95"/>
      <c r="E218" s="95" t="s">
        <v>36</v>
      </c>
      <c r="F218" s="96">
        <v>4.9066175000000003</v>
      </c>
      <c r="G218" s="95" t="s">
        <v>37</v>
      </c>
      <c r="H218" s="96">
        <v>5.73</v>
      </c>
      <c r="I218" s="95" t="s">
        <v>38</v>
      </c>
      <c r="J218" s="96">
        <v>10.64</v>
      </c>
    </row>
    <row r="219" spans="1:10" s="58" customFormat="1" x14ac:dyDescent="0.2">
      <c r="A219" s="56"/>
      <c r="B219" s="56"/>
      <c r="C219" s="56"/>
      <c r="D219" s="95"/>
      <c r="E219" s="95" t="s">
        <v>39</v>
      </c>
      <c r="F219" s="96">
        <v>4.18</v>
      </c>
      <c r="G219" s="95"/>
      <c r="H219" s="216" t="s">
        <v>40</v>
      </c>
      <c r="I219" s="216"/>
      <c r="J219" s="96">
        <v>23.58</v>
      </c>
    </row>
    <row r="220" spans="1:10" s="58" customFormat="1" ht="15" thickBot="1" x14ac:dyDescent="0.25">
      <c r="A220" s="74"/>
      <c r="B220" s="74"/>
      <c r="C220" s="74"/>
      <c r="D220" s="73"/>
      <c r="E220" s="73"/>
      <c r="F220" s="73"/>
      <c r="G220" s="73" t="s">
        <v>41</v>
      </c>
      <c r="H220" s="97">
        <v>146.4</v>
      </c>
      <c r="I220" s="73" t="s">
        <v>42</v>
      </c>
      <c r="J220" s="75">
        <v>3452.11</v>
      </c>
    </row>
    <row r="221" spans="1:10" s="76" customFormat="1" ht="15" thickTop="1" x14ac:dyDescent="0.2">
      <c r="A221" s="103"/>
      <c r="B221" s="103"/>
      <c r="C221" s="103"/>
      <c r="D221" s="104"/>
      <c r="E221" s="104"/>
      <c r="F221" s="104"/>
      <c r="G221" s="104"/>
      <c r="H221" s="104"/>
      <c r="I221" s="104"/>
      <c r="J221" s="104"/>
    </row>
    <row r="222" spans="1:10" s="58" customFormat="1" ht="15" x14ac:dyDescent="0.2">
      <c r="A222" s="71" t="s">
        <v>251</v>
      </c>
      <c r="B222" s="71" t="s">
        <v>4</v>
      </c>
      <c r="C222" s="71" t="s">
        <v>5</v>
      </c>
      <c r="D222" s="69" t="s">
        <v>6</v>
      </c>
      <c r="E222" s="209" t="s">
        <v>27</v>
      </c>
      <c r="F222" s="209"/>
      <c r="G222" s="71" t="s">
        <v>7</v>
      </c>
      <c r="H222" s="70" t="s">
        <v>8</v>
      </c>
      <c r="I222" s="70" t="s">
        <v>9</v>
      </c>
      <c r="J222" s="70" t="s">
        <v>11</v>
      </c>
    </row>
    <row r="223" spans="1:10" s="76" customFormat="1" x14ac:dyDescent="0.2">
      <c r="A223" s="44" t="s">
        <v>28</v>
      </c>
      <c r="B223" s="44" t="s">
        <v>252</v>
      </c>
      <c r="C223" s="44" t="s">
        <v>253</v>
      </c>
      <c r="D223" s="62" t="s">
        <v>254</v>
      </c>
      <c r="E223" s="210">
        <v>90</v>
      </c>
      <c r="F223" s="210"/>
      <c r="G223" s="44" t="s">
        <v>20</v>
      </c>
      <c r="H223" s="45">
        <v>1</v>
      </c>
      <c r="I223" s="46">
        <v>252.8</v>
      </c>
      <c r="J223" s="46">
        <v>252.8</v>
      </c>
    </row>
    <row r="224" spans="1:10" s="76" customFormat="1" ht="25.5" x14ac:dyDescent="0.2">
      <c r="A224" s="47" t="s">
        <v>30</v>
      </c>
      <c r="B224" s="47" t="s">
        <v>561</v>
      </c>
      <c r="C224" s="47" t="s">
        <v>18</v>
      </c>
      <c r="D224" s="61" t="s">
        <v>562</v>
      </c>
      <c r="E224" s="211" t="s">
        <v>49</v>
      </c>
      <c r="F224" s="211"/>
      <c r="G224" s="47" t="s">
        <v>50</v>
      </c>
      <c r="H224" s="48">
        <v>2.887</v>
      </c>
      <c r="I224" s="49">
        <v>19.38</v>
      </c>
      <c r="J224" s="49">
        <v>55.95</v>
      </c>
    </row>
    <row r="225" spans="1:10" s="76" customFormat="1" ht="25.5" x14ac:dyDescent="0.2">
      <c r="A225" s="47" t="s">
        <v>30</v>
      </c>
      <c r="B225" s="47" t="s">
        <v>563</v>
      </c>
      <c r="C225" s="47" t="s">
        <v>18</v>
      </c>
      <c r="D225" s="61" t="s">
        <v>564</v>
      </c>
      <c r="E225" s="211" t="s">
        <v>49</v>
      </c>
      <c r="F225" s="211"/>
      <c r="G225" s="47" t="s">
        <v>50</v>
      </c>
      <c r="H225" s="48">
        <v>2.681</v>
      </c>
      <c r="I225" s="49">
        <v>23.07</v>
      </c>
      <c r="J225" s="49">
        <v>61.85</v>
      </c>
    </row>
    <row r="226" spans="1:10" s="76" customFormat="1" x14ac:dyDescent="0.2">
      <c r="A226" s="47" t="s">
        <v>34</v>
      </c>
      <c r="B226" s="47" t="s">
        <v>565</v>
      </c>
      <c r="C226" s="47" t="s">
        <v>253</v>
      </c>
      <c r="D226" s="61" t="s">
        <v>566</v>
      </c>
      <c r="E226" s="211" t="s">
        <v>54</v>
      </c>
      <c r="F226" s="211"/>
      <c r="G226" s="47" t="s">
        <v>20</v>
      </c>
      <c r="H226" s="48">
        <v>1</v>
      </c>
      <c r="I226" s="49">
        <v>135</v>
      </c>
      <c r="J226" s="49">
        <v>135</v>
      </c>
    </row>
    <row r="227" spans="1:10" s="58" customFormat="1" x14ac:dyDescent="0.2">
      <c r="A227" s="56"/>
      <c r="B227" s="56"/>
      <c r="C227" s="56"/>
      <c r="D227" s="95"/>
      <c r="E227" s="95" t="s">
        <v>36</v>
      </c>
      <c r="F227" s="96">
        <v>39.451233600000002</v>
      </c>
      <c r="G227" s="95" t="s">
        <v>37</v>
      </c>
      <c r="H227" s="96">
        <v>46.1</v>
      </c>
      <c r="I227" s="95" t="s">
        <v>38</v>
      </c>
      <c r="J227" s="96">
        <v>85.55</v>
      </c>
    </row>
    <row r="228" spans="1:10" s="58" customFormat="1" x14ac:dyDescent="0.2">
      <c r="A228" s="56"/>
      <c r="B228" s="56"/>
      <c r="C228" s="56"/>
      <c r="D228" s="95"/>
      <c r="E228" s="95" t="s">
        <v>39</v>
      </c>
      <c r="F228" s="96">
        <v>54.57</v>
      </c>
      <c r="G228" s="95"/>
      <c r="H228" s="216" t="s">
        <v>40</v>
      </c>
      <c r="I228" s="216"/>
      <c r="J228" s="96">
        <v>307.37</v>
      </c>
    </row>
    <row r="229" spans="1:10" s="58" customFormat="1" ht="15" thickBot="1" x14ac:dyDescent="0.25">
      <c r="A229" s="74"/>
      <c r="B229" s="74"/>
      <c r="C229" s="74"/>
      <c r="D229" s="73"/>
      <c r="E229" s="73"/>
      <c r="F229" s="73"/>
      <c r="G229" s="73" t="s">
        <v>41</v>
      </c>
      <c r="H229" s="97">
        <v>102</v>
      </c>
      <c r="I229" s="73" t="s">
        <v>42</v>
      </c>
      <c r="J229" s="75">
        <v>31351.74</v>
      </c>
    </row>
    <row r="230" spans="1:10" s="76" customFormat="1" ht="15" thickTop="1" x14ac:dyDescent="0.2">
      <c r="A230" s="103"/>
      <c r="B230" s="103"/>
      <c r="C230" s="103"/>
      <c r="D230" s="104"/>
      <c r="E230" s="104"/>
      <c r="F230" s="104"/>
      <c r="G230" s="104"/>
      <c r="H230" s="104"/>
      <c r="I230" s="104"/>
      <c r="J230" s="104"/>
    </row>
    <row r="231" spans="1:10" s="58" customFormat="1" ht="15" x14ac:dyDescent="0.2">
      <c r="A231" s="71" t="s">
        <v>255</v>
      </c>
      <c r="B231" s="71" t="s">
        <v>4</v>
      </c>
      <c r="C231" s="71" t="s">
        <v>5</v>
      </c>
      <c r="D231" s="69" t="s">
        <v>6</v>
      </c>
      <c r="E231" s="209" t="s">
        <v>27</v>
      </c>
      <c r="F231" s="209"/>
      <c r="G231" s="71" t="s">
        <v>7</v>
      </c>
      <c r="H231" s="70" t="s">
        <v>8</v>
      </c>
      <c r="I231" s="70" t="s">
        <v>9</v>
      </c>
      <c r="J231" s="70" t="s">
        <v>11</v>
      </c>
    </row>
    <row r="232" spans="1:10" s="76" customFormat="1" ht="25.5" x14ac:dyDescent="0.2">
      <c r="A232" s="44" t="s">
        <v>28</v>
      </c>
      <c r="B232" s="44" t="s">
        <v>256</v>
      </c>
      <c r="C232" s="44" t="s">
        <v>18</v>
      </c>
      <c r="D232" s="62" t="s">
        <v>257</v>
      </c>
      <c r="E232" s="210" t="s">
        <v>46</v>
      </c>
      <c r="F232" s="210"/>
      <c r="G232" s="44" t="s">
        <v>25</v>
      </c>
      <c r="H232" s="45">
        <v>1</v>
      </c>
      <c r="I232" s="46">
        <v>2067.13</v>
      </c>
      <c r="J232" s="46">
        <v>2067.13</v>
      </c>
    </row>
    <row r="233" spans="1:10" s="76" customFormat="1" ht="38.25" x14ac:dyDescent="0.2">
      <c r="A233" s="47" t="s">
        <v>30</v>
      </c>
      <c r="B233" s="47" t="s">
        <v>567</v>
      </c>
      <c r="C233" s="47" t="s">
        <v>18</v>
      </c>
      <c r="D233" s="61" t="s">
        <v>568</v>
      </c>
      <c r="E233" s="211" t="s">
        <v>46</v>
      </c>
      <c r="F233" s="211"/>
      <c r="G233" s="47" t="s">
        <v>20</v>
      </c>
      <c r="H233" s="48">
        <v>7.4074</v>
      </c>
      <c r="I233" s="49">
        <v>163.34</v>
      </c>
      <c r="J233" s="49">
        <v>1209.92</v>
      </c>
    </row>
    <row r="234" spans="1:10" s="76" customFormat="1" ht="38.25" x14ac:dyDescent="0.2">
      <c r="A234" s="47" t="s">
        <v>30</v>
      </c>
      <c r="B234" s="47" t="s">
        <v>569</v>
      </c>
      <c r="C234" s="47" t="s">
        <v>18</v>
      </c>
      <c r="D234" s="61" t="s">
        <v>570</v>
      </c>
      <c r="E234" s="211" t="s">
        <v>46</v>
      </c>
      <c r="F234" s="211"/>
      <c r="G234" s="47" t="s">
        <v>60</v>
      </c>
      <c r="H234" s="48">
        <v>18.148099999999999</v>
      </c>
      <c r="I234" s="49">
        <v>13.5</v>
      </c>
      <c r="J234" s="49">
        <v>244.99</v>
      </c>
    </row>
    <row r="235" spans="1:10" s="76" customFormat="1" ht="38.25" x14ac:dyDescent="0.2">
      <c r="A235" s="47" t="s">
        <v>30</v>
      </c>
      <c r="B235" s="47" t="s">
        <v>571</v>
      </c>
      <c r="C235" s="47" t="s">
        <v>18</v>
      </c>
      <c r="D235" s="61" t="s">
        <v>572</v>
      </c>
      <c r="E235" s="211" t="s">
        <v>46</v>
      </c>
      <c r="F235" s="211"/>
      <c r="G235" s="47" t="s">
        <v>60</v>
      </c>
      <c r="H235" s="48">
        <v>22.222200000000001</v>
      </c>
      <c r="I235" s="49">
        <v>10.71</v>
      </c>
      <c r="J235" s="49">
        <v>237.99</v>
      </c>
    </row>
    <row r="236" spans="1:10" s="76" customFormat="1" ht="25.5" x14ac:dyDescent="0.2">
      <c r="A236" s="47" t="s">
        <v>30</v>
      </c>
      <c r="B236" s="47" t="s">
        <v>573</v>
      </c>
      <c r="C236" s="47" t="s">
        <v>18</v>
      </c>
      <c r="D236" s="61" t="s">
        <v>574</v>
      </c>
      <c r="E236" s="211" t="s">
        <v>46</v>
      </c>
      <c r="F236" s="211"/>
      <c r="G236" s="47" t="s">
        <v>25</v>
      </c>
      <c r="H236" s="48">
        <v>1</v>
      </c>
      <c r="I236" s="49">
        <v>28.43</v>
      </c>
      <c r="J236" s="49">
        <v>28.43</v>
      </c>
    </row>
    <row r="237" spans="1:10" s="76" customFormat="1" ht="38.25" x14ac:dyDescent="0.2">
      <c r="A237" s="47" t="s">
        <v>34</v>
      </c>
      <c r="B237" s="47" t="s">
        <v>575</v>
      </c>
      <c r="C237" s="47" t="s">
        <v>18</v>
      </c>
      <c r="D237" s="61" t="s">
        <v>576</v>
      </c>
      <c r="E237" s="211" t="s">
        <v>54</v>
      </c>
      <c r="F237" s="211"/>
      <c r="G237" s="47" t="s">
        <v>25</v>
      </c>
      <c r="H237" s="48">
        <v>1.103</v>
      </c>
      <c r="I237" s="49">
        <v>313.51</v>
      </c>
      <c r="J237" s="49">
        <v>345.8</v>
      </c>
    </row>
    <row r="238" spans="1:10" s="58" customFormat="1" x14ac:dyDescent="0.2">
      <c r="A238" s="56"/>
      <c r="B238" s="56"/>
      <c r="C238" s="56"/>
      <c r="D238" s="95"/>
      <c r="E238" s="95" t="s">
        <v>36</v>
      </c>
      <c r="F238" s="96">
        <v>324.81899929999997</v>
      </c>
      <c r="G238" s="95" t="s">
        <v>37</v>
      </c>
      <c r="H238" s="96">
        <v>379.55</v>
      </c>
      <c r="I238" s="95" t="s">
        <v>38</v>
      </c>
      <c r="J238" s="96">
        <v>704.37</v>
      </c>
    </row>
    <row r="239" spans="1:10" s="58" customFormat="1" x14ac:dyDescent="0.2">
      <c r="A239" s="56"/>
      <c r="B239" s="56"/>
      <c r="C239" s="56"/>
      <c r="D239" s="95"/>
      <c r="E239" s="95" t="s">
        <v>39</v>
      </c>
      <c r="F239" s="96">
        <v>446.29</v>
      </c>
      <c r="G239" s="95"/>
      <c r="H239" s="216" t="s">
        <v>40</v>
      </c>
      <c r="I239" s="216"/>
      <c r="J239" s="96">
        <v>2513.42</v>
      </c>
    </row>
    <row r="240" spans="1:10" s="58" customFormat="1" ht="15" thickBot="1" x14ac:dyDescent="0.25">
      <c r="A240" s="74"/>
      <c r="B240" s="74"/>
      <c r="C240" s="74"/>
      <c r="D240" s="73"/>
      <c r="E240" s="73"/>
      <c r="F240" s="73"/>
      <c r="G240" s="73" t="s">
        <v>41</v>
      </c>
      <c r="H240" s="97">
        <v>1.8</v>
      </c>
      <c r="I240" s="73" t="s">
        <v>42</v>
      </c>
      <c r="J240" s="75">
        <v>4524.1499999999996</v>
      </c>
    </row>
    <row r="241" spans="1:10" s="76" customFormat="1" ht="15" thickTop="1" x14ac:dyDescent="0.2">
      <c r="A241" s="103"/>
      <c r="B241" s="103"/>
      <c r="C241" s="103"/>
      <c r="D241" s="104"/>
      <c r="E241" s="104"/>
      <c r="F241" s="104"/>
      <c r="G241" s="104"/>
      <c r="H241" s="104"/>
      <c r="I241" s="104"/>
      <c r="J241" s="104"/>
    </row>
    <row r="242" spans="1:10" s="58" customFormat="1" ht="15" x14ac:dyDescent="0.2">
      <c r="A242" s="71"/>
      <c r="B242" s="71" t="s">
        <v>4</v>
      </c>
      <c r="C242" s="71" t="s">
        <v>5</v>
      </c>
      <c r="D242" s="69" t="s">
        <v>6</v>
      </c>
      <c r="E242" s="209" t="s">
        <v>27</v>
      </c>
      <c r="F242" s="209"/>
      <c r="G242" s="71" t="s">
        <v>7</v>
      </c>
      <c r="H242" s="70" t="s">
        <v>8</v>
      </c>
      <c r="I242" s="70" t="s">
        <v>9</v>
      </c>
      <c r="J242" s="70" t="s">
        <v>11</v>
      </c>
    </row>
    <row r="243" spans="1:10" s="76" customFormat="1" ht="25.5" x14ac:dyDescent="0.2">
      <c r="A243" s="44" t="s">
        <v>34</v>
      </c>
      <c r="B243" s="44" t="s">
        <v>259</v>
      </c>
      <c r="C243" s="44" t="s">
        <v>35</v>
      </c>
      <c r="D243" s="62" t="s">
        <v>260</v>
      </c>
      <c r="E243" s="210" t="s">
        <v>497</v>
      </c>
      <c r="F243" s="210"/>
      <c r="G243" s="44" t="s">
        <v>261</v>
      </c>
      <c r="H243" s="45">
        <v>1</v>
      </c>
      <c r="I243" s="46">
        <v>10</v>
      </c>
      <c r="J243" s="46">
        <v>10</v>
      </c>
    </row>
    <row r="244" spans="1:10" s="58" customFormat="1" x14ac:dyDescent="0.2">
      <c r="A244" s="56"/>
      <c r="B244" s="56"/>
      <c r="C244" s="56"/>
      <c r="D244" s="95"/>
      <c r="E244" s="95" t="s">
        <v>36</v>
      </c>
      <c r="F244" s="96">
        <v>0</v>
      </c>
      <c r="G244" s="95" t="s">
        <v>37</v>
      </c>
      <c r="H244" s="96">
        <v>0</v>
      </c>
      <c r="I244" s="95" t="s">
        <v>38</v>
      </c>
      <c r="J244" s="96">
        <v>0</v>
      </c>
    </row>
    <row r="245" spans="1:10" s="58" customFormat="1" x14ac:dyDescent="0.2">
      <c r="A245" s="56"/>
      <c r="B245" s="56"/>
      <c r="C245" s="56"/>
      <c r="D245" s="95"/>
      <c r="E245" s="95" t="s">
        <v>39</v>
      </c>
      <c r="F245" s="96">
        <v>1.5</v>
      </c>
      <c r="G245" s="95"/>
      <c r="H245" s="216" t="s">
        <v>40</v>
      </c>
      <c r="I245" s="216"/>
      <c r="J245" s="96">
        <v>11.5</v>
      </c>
    </row>
    <row r="246" spans="1:10" s="58" customFormat="1" ht="15" thickBot="1" x14ac:dyDescent="0.25">
      <c r="A246" s="74"/>
      <c r="B246" s="74"/>
      <c r="C246" s="74"/>
      <c r="D246" s="73"/>
      <c r="E246" s="73"/>
      <c r="F246" s="73"/>
      <c r="G246" s="73" t="s">
        <v>41</v>
      </c>
      <c r="H246" s="97">
        <v>173</v>
      </c>
      <c r="I246" s="73" t="s">
        <v>42</v>
      </c>
      <c r="J246" s="75">
        <v>1989.5</v>
      </c>
    </row>
    <row r="247" spans="1:10" s="76" customFormat="1" ht="15" thickTop="1" x14ac:dyDescent="0.2">
      <c r="A247" s="103"/>
      <c r="B247" s="103"/>
      <c r="C247" s="103"/>
      <c r="D247" s="104"/>
      <c r="E247" s="104"/>
      <c r="F247" s="104"/>
      <c r="G247" s="104"/>
      <c r="H247" s="104"/>
      <c r="I247" s="104"/>
      <c r="J247" s="104"/>
    </row>
    <row r="248" spans="1:10" s="58" customFormat="1" x14ac:dyDescent="0.2">
      <c r="A248" s="101" t="s">
        <v>262</v>
      </c>
      <c r="B248" s="101"/>
      <c r="C248" s="101"/>
      <c r="D248" s="54" t="s">
        <v>263</v>
      </c>
      <c r="E248" s="54"/>
      <c r="F248" s="208"/>
      <c r="G248" s="208"/>
      <c r="H248" s="55"/>
      <c r="I248" s="54"/>
      <c r="J248" s="72">
        <v>34004.870000000003</v>
      </c>
    </row>
    <row r="249" spans="1:10" s="58" customFormat="1" ht="15" x14ac:dyDescent="0.2">
      <c r="A249" s="71" t="s">
        <v>264</v>
      </c>
      <c r="B249" s="71" t="s">
        <v>4</v>
      </c>
      <c r="C249" s="71" t="s">
        <v>5</v>
      </c>
      <c r="D249" s="69" t="s">
        <v>6</v>
      </c>
      <c r="E249" s="209" t="s">
        <v>27</v>
      </c>
      <c r="F249" s="209"/>
      <c r="G249" s="71" t="s">
        <v>7</v>
      </c>
      <c r="H249" s="70" t="s">
        <v>8</v>
      </c>
      <c r="I249" s="70" t="s">
        <v>9</v>
      </c>
      <c r="J249" s="70" t="s">
        <v>11</v>
      </c>
    </row>
    <row r="250" spans="1:10" s="76" customFormat="1" ht="51" x14ac:dyDescent="0.2">
      <c r="A250" s="44" t="s">
        <v>28</v>
      </c>
      <c r="B250" s="44" t="s">
        <v>265</v>
      </c>
      <c r="C250" s="44" t="s">
        <v>18</v>
      </c>
      <c r="D250" s="62" t="s">
        <v>266</v>
      </c>
      <c r="E250" s="210" t="s">
        <v>577</v>
      </c>
      <c r="F250" s="210"/>
      <c r="G250" s="44" t="s">
        <v>267</v>
      </c>
      <c r="H250" s="45">
        <v>1</v>
      </c>
      <c r="I250" s="46">
        <v>659.29</v>
      </c>
      <c r="J250" s="46">
        <v>659.29</v>
      </c>
    </row>
    <row r="251" spans="1:10" s="76" customFormat="1" ht="25.5" x14ac:dyDescent="0.2">
      <c r="A251" s="47" t="s">
        <v>30</v>
      </c>
      <c r="B251" s="47" t="s">
        <v>578</v>
      </c>
      <c r="C251" s="47" t="s">
        <v>18</v>
      </c>
      <c r="D251" s="61" t="s">
        <v>579</v>
      </c>
      <c r="E251" s="211" t="s">
        <v>577</v>
      </c>
      <c r="F251" s="211"/>
      <c r="G251" s="47" t="s">
        <v>267</v>
      </c>
      <c r="H251" s="48">
        <v>1</v>
      </c>
      <c r="I251" s="49">
        <v>192.49</v>
      </c>
      <c r="J251" s="49">
        <v>192.49</v>
      </c>
    </row>
    <row r="252" spans="1:10" s="76" customFormat="1" ht="25.5" x14ac:dyDescent="0.2">
      <c r="A252" s="47" t="s">
        <v>30</v>
      </c>
      <c r="B252" s="47" t="s">
        <v>580</v>
      </c>
      <c r="C252" s="47" t="s">
        <v>18</v>
      </c>
      <c r="D252" s="61" t="s">
        <v>581</v>
      </c>
      <c r="E252" s="211" t="s">
        <v>577</v>
      </c>
      <c r="F252" s="211"/>
      <c r="G252" s="47" t="s">
        <v>267</v>
      </c>
      <c r="H252" s="48">
        <v>1</v>
      </c>
      <c r="I252" s="49">
        <v>79.19</v>
      </c>
      <c r="J252" s="49">
        <v>79.19</v>
      </c>
    </row>
    <row r="253" spans="1:10" s="76" customFormat="1" ht="38.25" x14ac:dyDescent="0.2">
      <c r="A253" s="47" t="s">
        <v>30</v>
      </c>
      <c r="B253" s="47" t="s">
        <v>582</v>
      </c>
      <c r="C253" s="47" t="s">
        <v>18</v>
      </c>
      <c r="D253" s="61" t="s">
        <v>583</v>
      </c>
      <c r="E253" s="211" t="s">
        <v>577</v>
      </c>
      <c r="F253" s="211"/>
      <c r="G253" s="47" t="s">
        <v>267</v>
      </c>
      <c r="H253" s="48">
        <v>2</v>
      </c>
      <c r="I253" s="49">
        <v>29.33</v>
      </c>
      <c r="J253" s="49">
        <v>58.66</v>
      </c>
    </row>
    <row r="254" spans="1:10" s="76" customFormat="1" ht="38.25" x14ac:dyDescent="0.2">
      <c r="A254" s="47" t="s">
        <v>30</v>
      </c>
      <c r="B254" s="47" t="s">
        <v>584</v>
      </c>
      <c r="C254" s="47" t="s">
        <v>18</v>
      </c>
      <c r="D254" s="61" t="s">
        <v>585</v>
      </c>
      <c r="E254" s="211" t="s">
        <v>577</v>
      </c>
      <c r="F254" s="211"/>
      <c r="G254" s="47" t="s">
        <v>267</v>
      </c>
      <c r="H254" s="48">
        <v>1</v>
      </c>
      <c r="I254" s="49">
        <v>328.95</v>
      </c>
      <c r="J254" s="49">
        <v>328.95</v>
      </c>
    </row>
    <row r="255" spans="1:10" s="58" customFormat="1" x14ac:dyDescent="0.2">
      <c r="A255" s="56"/>
      <c r="B255" s="56"/>
      <c r="C255" s="56"/>
      <c r="D255" s="95"/>
      <c r="E255" s="95" t="s">
        <v>36</v>
      </c>
      <c r="F255" s="96">
        <v>76.878026300000002</v>
      </c>
      <c r="G255" s="95" t="s">
        <v>37</v>
      </c>
      <c r="H255" s="96">
        <v>89.83</v>
      </c>
      <c r="I255" s="95" t="s">
        <v>38</v>
      </c>
      <c r="J255" s="96">
        <v>166.71</v>
      </c>
    </row>
    <row r="256" spans="1:10" s="58" customFormat="1" x14ac:dyDescent="0.2">
      <c r="A256" s="56"/>
      <c r="B256" s="56"/>
      <c r="C256" s="56"/>
      <c r="D256" s="95"/>
      <c r="E256" s="95" t="s">
        <v>39</v>
      </c>
      <c r="F256" s="96">
        <v>142.34</v>
      </c>
      <c r="G256" s="95"/>
      <c r="H256" s="216" t="s">
        <v>40</v>
      </c>
      <c r="I256" s="216"/>
      <c r="J256" s="96">
        <v>801.63</v>
      </c>
    </row>
    <row r="257" spans="1:10" s="58" customFormat="1" ht="15" thickBot="1" x14ac:dyDescent="0.25">
      <c r="A257" s="74"/>
      <c r="B257" s="74"/>
      <c r="C257" s="74"/>
      <c r="D257" s="73"/>
      <c r="E257" s="73"/>
      <c r="F257" s="73"/>
      <c r="G257" s="73" t="s">
        <v>41</v>
      </c>
      <c r="H257" s="97">
        <v>2</v>
      </c>
      <c r="I257" s="73" t="s">
        <v>42</v>
      </c>
      <c r="J257" s="75">
        <v>1603.26</v>
      </c>
    </row>
    <row r="258" spans="1:10" s="76" customFormat="1" ht="15" thickTop="1" x14ac:dyDescent="0.2">
      <c r="A258" s="103"/>
      <c r="B258" s="103"/>
      <c r="C258" s="103"/>
      <c r="D258" s="104"/>
      <c r="E258" s="104"/>
      <c r="F258" s="104"/>
      <c r="G258" s="104"/>
      <c r="H258" s="104"/>
      <c r="I258" s="104"/>
      <c r="J258" s="104"/>
    </row>
    <row r="259" spans="1:10" s="58" customFormat="1" ht="15" x14ac:dyDescent="0.2">
      <c r="A259" s="71" t="s">
        <v>268</v>
      </c>
      <c r="B259" s="71" t="s">
        <v>4</v>
      </c>
      <c r="C259" s="71" t="s">
        <v>5</v>
      </c>
      <c r="D259" s="69" t="s">
        <v>6</v>
      </c>
      <c r="E259" s="209" t="s">
        <v>27</v>
      </c>
      <c r="F259" s="209"/>
      <c r="G259" s="71" t="s">
        <v>7</v>
      </c>
      <c r="H259" s="70" t="s">
        <v>8</v>
      </c>
      <c r="I259" s="70" t="s">
        <v>9</v>
      </c>
      <c r="J259" s="70" t="s">
        <v>11</v>
      </c>
    </row>
    <row r="260" spans="1:10" s="76" customFormat="1" ht="51" x14ac:dyDescent="0.2">
      <c r="A260" s="44" t="s">
        <v>28</v>
      </c>
      <c r="B260" s="44" t="s">
        <v>269</v>
      </c>
      <c r="C260" s="44" t="s">
        <v>18</v>
      </c>
      <c r="D260" s="62" t="s">
        <v>270</v>
      </c>
      <c r="E260" s="210" t="s">
        <v>577</v>
      </c>
      <c r="F260" s="210"/>
      <c r="G260" s="44" t="s">
        <v>267</v>
      </c>
      <c r="H260" s="45">
        <v>1</v>
      </c>
      <c r="I260" s="46">
        <v>601.74</v>
      </c>
      <c r="J260" s="46">
        <v>601.74</v>
      </c>
    </row>
    <row r="261" spans="1:10" s="76" customFormat="1" ht="25.5" x14ac:dyDescent="0.2">
      <c r="A261" s="47" t="s">
        <v>30</v>
      </c>
      <c r="B261" s="47" t="s">
        <v>586</v>
      </c>
      <c r="C261" s="47" t="s">
        <v>18</v>
      </c>
      <c r="D261" s="61" t="s">
        <v>587</v>
      </c>
      <c r="E261" s="211" t="s">
        <v>577</v>
      </c>
      <c r="F261" s="211"/>
      <c r="G261" s="47" t="s">
        <v>267</v>
      </c>
      <c r="H261" s="48">
        <v>1</v>
      </c>
      <c r="I261" s="49">
        <v>184.6</v>
      </c>
      <c r="J261" s="49">
        <v>184.6</v>
      </c>
    </row>
    <row r="262" spans="1:10" s="76" customFormat="1" ht="25.5" x14ac:dyDescent="0.2">
      <c r="A262" s="47" t="s">
        <v>30</v>
      </c>
      <c r="B262" s="47" t="s">
        <v>588</v>
      </c>
      <c r="C262" s="47" t="s">
        <v>18</v>
      </c>
      <c r="D262" s="61" t="s">
        <v>589</v>
      </c>
      <c r="E262" s="211" t="s">
        <v>577</v>
      </c>
      <c r="F262" s="211"/>
      <c r="G262" s="47" t="s">
        <v>267</v>
      </c>
      <c r="H262" s="48">
        <v>1</v>
      </c>
      <c r="I262" s="49">
        <v>73.459999999999994</v>
      </c>
      <c r="J262" s="49">
        <v>73.459999999999994</v>
      </c>
    </row>
    <row r="263" spans="1:10" s="76" customFormat="1" ht="38.25" x14ac:dyDescent="0.2">
      <c r="A263" s="47" t="s">
        <v>30</v>
      </c>
      <c r="B263" s="47" t="s">
        <v>590</v>
      </c>
      <c r="C263" s="47" t="s">
        <v>18</v>
      </c>
      <c r="D263" s="61" t="s">
        <v>591</v>
      </c>
      <c r="E263" s="211" t="s">
        <v>577</v>
      </c>
      <c r="F263" s="211"/>
      <c r="G263" s="47" t="s">
        <v>267</v>
      </c>
      <c r="H263" s="48">
        <v>2</v>
      </c>
      <c r="I263" s="49">
        <v>27.84</v>
      </c>
      <c r="J263" s="49">
        <v>55.68</v>
      </c>
    </row>
    <row r="264" spans="1:10" s="76" customFormat="1" ht="38.25" x14ac:dyDescent="0.2">
      <c r="A264" s="47" t="s">
        <v>30</v>
      </c>
      <c r="B264" s="47" t="s">
        <v>592</v>
      </c>
      <c r="C264" s="47" t="s">
        <v>18</v>
      </c>
      <c r="D264" s="61" t="s">
        <v>593</v>
      </c>
      <c r="E264" s="211" t="s">
        <v>577</v>
      </c>
      <c r="F264" s="211"/>
      <c r="G264" s="47" t="s">
        <v>267</v>
      </c>
      <c r="H264" s="48">
        <v>1</v>
      </c>
      <c r="I264" s="49">
        <v>288</v>
      </c>
      <c r="J264" s="49">
        <v>288</v>
      </c>
    </row>
    <row r="265" spans="1:10" s="58" customFormat="1" x14ac:dyDescent="0.2">
      <c r="A265" s="56"/>
      <c r="B265" s="56"/>
      <c r="C265" s="56"/>
      <c r="D265" s="95"/>
      <c r="E265" s="95" t="s">
        <v>36</v>
      </c>
      <c r="F265" s="96">
        <v>70.246714299999994</v>
      </c>
      <c r="G265" s="95" t="s">
        <v>37</v>
      </c>
      <c r="H265" s="96">
        <v>82.08</v>
      </c>
      <c r="I265" s="95" t="s">
        <v>38</v>
      </c>
      <c r="J265" s="96">
        <v>152.33000000000001</v>
      </c>
    </row>
    <row r="266" spans="1:10" s="58" customFormat="1" x14ac:dyDescent="0.2">
      <c r="A266" s="56"/>
      <c r="B266" s="56"/>
      <c r="C266" s="56"/>
      <c r="D266" s="95"/>
      <c r="E266" s="95" t="s">
        <v>39</v>
      </c>
      <c r="F266" s="96">
        <v>129.91</v>
      </c>
      <c r="G266" s="95"/>
      <c r="H266" s="216" t="s">
        <v>40</v>
      </c>
      <c r="I266" s="216"/>
      <c r="J266" s="96">
        <v>731.65</v>
      </c>
    </row>
    <row r="267" spans="1:10" s="58" customFormat="1" ht="15" thickBot="1" x14ac:dyDescent="0.25">
      <c r="A267" s="74"/>
      <c r="B267" s="74"/>
      <c r="C267" s="74"/>
      <c r="D267" s="73"/>
      <c r="E267" s="73"/>
      <c r="F267" s="73"/>
      <c r="G267" s="73" t="s">
        <v>41</v>
      </c>
      <c r="H267" s="97">
        <v>3</v>
      </c>
      <c r="I267" s="73" t="s">
        <v>42</v>
      </c>
      <c r="J267" s="75">
        <v>2194.9499999999998</v>
      </c>
    </row>
    <row r="268" spans="1:10" s="76" customFormat="1" ht="15" thickTop="1" x14ac:dyDescent="0.2">
      <c r="A268" s="103"/>
      <c r="B268" s="103"/>
      <c r="C268" s="103"/>
      <c r="D268" s="104"/>
      <c r="E268" s="104"/>
      <c r="F268" s="104"/>
      <c r="G268" s="104"/>
      <c r="H268" s="104"/>
      <c r="I268" s="104"/>
      <c r="J268" s="104"/>
    </row>
    <row r="269" spans="1:10" s="58" customFormat="1" ht="15" x14ac:dyDescent="0.2">
      <c r="A269" s="71" t="s">
        <v>271</v>
      </c>
      <c r="B269" s="71" t="s">
        <v>4</v>
      </c>
      <c r="C269" s="71" t="s">
        <v>5</v>
      </c>
      <c r="D269" s="69" t="s">
        <v>6</v>
      </c>
      <c r="E269" s="209" t="s">
        <v>27</v>
      </c>
      <c r="F269" s="209"/>
      <c r="G269" s="71" t="s">
        <v>7</v>
      </c>
      <c r="H269" s="70" t="s">
        <v>8</v>
      </c>
      <c r="I269" s="70" t="s">
        <v>9</v>
      </c>
      <c r="J269" s="70" t="s">
        <v>11</v>
      </c>
    </row>
    <row r="270" spans="1:10" s="76" customFormat="1" ht="51" x14ac:dyDescent="0.2">
      <c r="A270" s="44" t="s">
        <v>28</v>
      </c>
      <c r="B270" s="44" t="s">
        <v>272</v>
      </c>
      <c r="C270" s="44" t="s">
        <v>18</v>
      </c>
      <c r="D270" s="62" t="s">
        <v>273</v>
      </c>
      <c r="E270" s="210" t="s">
        <v>577</v>
      </c>
      <c r="F270" s="210"/>
      <c r="G270" s="44" t="s">
        <v>267</v>
      </c>
      <c r="H270" s="45">
        <v>1</v>
      </c>
      <c r="I270" s="46">
        <v>713.2</v>
      </c>
      <c r="J270" s="46">
        <v>713.2</v>
      </c>
    </row>
    <row r="271" spans="1:10" s="76" customFormat="1" ht="25.5" x14ac:dyDescent="0.2">
      <c r="A271" s="47" t="s">
        <v>30</v>
      </c>
      <c r="B271" s="47" t="s">
        <v>561</v>
      </c>
      <c r="C271" s="47" t="s">
        <v>18</v>
      </c>
      <c r="D271" s="61" t="s">
        <v>562</v>
      </c>
      <c r="E271" s="211" t="s">
        <v>49</v>
      </c>
      <c r="F271" s="211"/>
      <c r="G271" s="47" t="s">
        <v>50</v>
      </c>
      <c r="H271" s="48">
        <v>4.3</v>
      </c>
      <c r="I271" s="49">
        <v>19.38</v>
      </c>
      <c r="J271" s="49">
        <v>83.33</v>
      </c>
    </row>
    <row r="272" spans="1:10" s="76" customFormat="1" ht="25.5" x14ac:dyDescent="0.2">
      <c r="A272" s="47" t="s">
        <v>30</v>
      </c>
      <c r="B272" s="47" t="s">
        <v>563</v>
      </c>
      <c r="C272" s="47" t="s">
        <v>18</v>
      </c>
      <c r="D272" s="61" t="s">
        <v>564</v>
      </c>
      <c r="E272" s="211" t="s">
        <v>49</v>
      </c>
      <c r="F272" s="211"/>
      <c r="G272" s="47" t="s">
        <v>50</v>
      </c>
      <c r="H272" s="48">
        <v>6.1</v>
      </c>
      <c r="I272" s="49">
        <v>23.07</v>
      </c>
      <c r="J272" s="49">
        <v>140.72</v>
      </c>
    </row>
    <row r="273" spans="1:10" s="76" customFormat="1" ht="25.5" x14ac:dyDescent="0.2">
      <c r="A273" s="47" t="s">
        <v>30</v>
      </c>
      <c r="B273" s="47" t="s">
        <v>594</v>
      </c>
      <c r="C273" s="47" t="s">
        <v>18</v>
      </c>
      <c r="D273" s="61" t="s">
        <v>595</v>
      </c>
      <c r="E273" s="211" t="s">
        <v>49</v>
      </c>
      <c r="F273" s="211"/>
      <c r="G273" s="47" t="s">
        <v>50</v>
      </c>
      <c r="H273" s="48">
        <v>3.36</v>
      </c>
      <c r="I273" s="49">
        <v>17.66</v>
      </c>
      <c r="J273" s="49">
        <v>59.33</v>
      </c>
    </row>
    <row r="274" spans="1:10" s="76" customFormat="1" ht="51" x14ac:dyDescent="0.2">
      <c r="A274" s="47" t="s">
        <v>34</v>
      </c>
      <c r="B274" s="47" t="s">
        <v>596</v>
      </c>
      <c r="C274" s="47" t="s">
        <v>18</v>
      </c>
      <c r="D274" s="61" t="s">
        <v>597</v>
      </c>
      <c r="E274" s="211" t="s">
        <v>54</v>
      </c>
      <c r="F274" s="211"/>
      <c r="G274" s="47" t="s">
        <v>598</v>
      </c>
      <c r="H274" s="48">
        <v>1</v>
      </c>
      <c r="I274" s="49">
        <v>429.82</v>
      </c>
      <c r="J274" s="49">
        <v>429.82</v>
      </c>
    </row>
    <row r="275" spans="1:10" s="58" customFormat="1" x14ac:dyDescent="0.2">
      <c r="A275" s="56"/>
      <c r="B275" s="56"/>
      <c r="C275" s="56"/>
      <c r="D275" s="95"/>
      <c r="E275" s="95" t="s">
        <v>36</v>
      </c>
      <c r="F275" s="96">
        <v>93.875951099999995</v>
      </c>
      <c r="G275" s="95" t="s">
        <v>37</v>
      </c>
      <c r="H275" s="96">
        <v>109.69</v>
      </c>
      <c r="I275" s="95" t="s">
        <v>38</v>
      </c>
      <c r="J275" s="96">
        <v>203.57</v>
      </c>
    </row>
    <row r="276" spans="1:10" s="58" customFormat="1" x14ac:dyDescent="0.2">
      <c r="A276" s="56"/>
      <c r="B276" s="56"/>
      <c r="C276" s="56"/>
      <c r="D276" s="95"/>
      <c r="E276" s="95" t="s">
        <v>39</v>
      </c>
      <c r="F276" s="96">
        <v>153.97</v>
      </c>
      <c r="G276" s="95"/>
      <c r="H276" s="216" t="s">
        <v>40</v>
      </c>
      <c r="I276" s="216"/>
      <c r="J276" s="96">
        <v>867.17</v>
      </c>
    </row>
    <row r="277" spans="1:10" s="58" customFormat="1" ht="15" thickBot="1" x14ac:dyDescent="0.25">
      <c r="A277" s="74"/>
      <c r="B277" s="74"/>
      <c r="C277" s="74"/>
      <c r="D277" s="73"/>
      <c r="E277" s="73"/>
      <c r="F277" s="73"/>
      <c r="G277" s="73" t="s">
        <v>41</v>
      </c>
      <c r="H277" s="97">
        <v>2</v>
      </c>
      <c r="I277" s="73" t="s">
        <v>42</v>
      </c>
      <c r="J277" s="75">
        <v>1734.34</v>
      </c>
    </row>
    <row r="278" spans="1:10" s="76" customFormat="1" ht="15" thickTop="1" x14ac:dyDescent="0.2">
      <c r="A278" s="103"/>
      <c r="B278" s="103"/>
      <c r="C278" s="103"/>
      <c r="D278" s="104"/>
      <c r="E278" s="104"/>
      <c r="F278" s="104"/>
      <c r="G278" s="104"/>
      <c r="H278" s="104"/>
      <c r="I278" s="104"/>
      <c r="J278" s="104"/>
    </row>
    <row r="279" spans="1:10" s="58" customFormat="1" ht="15" x14ac:dyDescent="0.2">
      <c r="A279" s="71" t="s">
        <v>274</v>
      </c>
      <c r="B279" s="71" t="s">
        <v>4</v>
      </c>
      <c r="C279" s="71" t="s">
        <v>5</v>
      </c>
      <c r="D279" s="69" t="s">
        <v>6</v>
      </c>
      <c r="E279" s="209" t="s">
        <v>27</v>
      </c>
      <c r="F279" s="209"/>
      <c r="G279" s="71" t="s">
        <v>7</v>
      </c>
      <c r="H279" s="70" t="s">
        <v>8</v>
      </c>
      <c r="I279" s="70" t="s">
        <v>9</v>
      </c>
      <c r="J279" s="70" t="s">
        <v>11</v>
      </c>
    </row>
    <row r="280" spans="1:10" s="76" customFormat="1" x14ac:dyDescent="0.2">
      <c r="A280" s="44" t="s">
        <v>28</v>
      </c>
      <c r="B280" s="44" t="s">
        <v>275</v>
      </c>
      <c r="C280" s="44" t="s">
        <v>35</v>
      </c>
      <c r="D280" s="62" t="s">
        <v>276</v>
      </c>
      <c r="E280" s="210" t="s">
        <v>599</v>
      </c>
      <c r="F280" s="210"/>
      <c r="G280" s="44" t="s">
        <v>20</v>
      </c>
      <c r="H280" s="45">
        <v>1</v>
      </c>
      <c r="I280" s="46">
        <v>217.21</v>
      </c>
      <c r="J280" s="46">
        <v>217.21</v>
      </c>
    </row>
    <row r="281" spans="1:10" s="76" customFormat="1" x14ac:dyDescent="0.2">
      <c r="A281" s="47" t="s">
        <v>34</v>
      </c>
      <c r="B281" s="47" t="s">
        <v>600</v>
      </c>
      <c r="C281" s="47" t="s">
        <v>35</v>
      </c>
      <c r="D281" s="61" t="s">
        <v>601</v>
      </c>
      <c r="E281" s="211" t="s">
        <v>54</v>
      </c>
      <c r="F281" s="211"/>
      <c r="G281" s="47" t="s">
        <v>20</v>
      </c>
      <c r="H281" s="48">
        <v>1</v>
      </c>
      <c r="I281" s="49">
        <v>217.21</v>
      </c>
      <c r="J281" s="49">
        <v>217.21</v>
      </c>
    </row>
    <row r="282" spans="1:10" s="58" customFormat="1" x14ac:dyDescent="0.2">
      <c r="A282" s="56"/>
      <c r="B282" s="56"/>
      <c r="C282" s="56"/>
      <c r="D282" s="95"/>
      <c r="E282" s="95" t="s">
        <v>36</v>
      </c>
      <c r="F282" s="96">
        <v>0</v>
      </c>
      <c r="G282" s="95" t="s">
        <v>37</v>
      </c>
      <c r="H282" s="96">
        <v>0</v>
      </c>
      <c r="I282" s="95" t="s">
        <v>38</v>
      </c>
      <c r="J282" s="96">
        <v>0</v>
      </c>
    </row>
    <row r="283" spans="1:10" s="58" customFormat="1" x14ac:dyDescent="0.2">
      <c r="A283" s="56"/>
      <c r="B283" s="56"/>
      <c r="C283" s="56"/>
      <c r="D283" s="95"/>
      <c r="E283" s="95" t="s">
        <v>39</v>
      </c>
      <c r="F283" s="96">
        <v>46.89</v>
      </c>
      <c r="G283" s="95"/>
      <c r="H283" s="216" t="s">
        <v>40</v>
      </c>
      <c r="I283" s="216"/>
      <c r="J283" s="96">
        <v>264.10000000000002</v>
      </c>
    </row>
    <row r="284" spans="1:10" s="58" customFormat="1" ht="15" thickBot="1" x14ac:dyDescent="0.25">
      <c r="A284" s="74"/>
      <c r="B284" s="74"/>
      <c r="C284" s="74"/>
      <c r="D284" s="73"/>
      <c r="E284" s="73"/>
      <c r="F284" s="73"/>
      <c r="G284" s="73" t="s">
        <v>41</v>
      </c>
      <c r="H284" s="97">
        <v>68</v>
      </c>
      <c r="I284" s="73" t="s">
        <v>42</v>
      </c>
      <c r="J284" s="75">
        <v>17958.8</v>
      </c>
    </row>
    <row r="285" spans="1:10" s="76" customFormat="1" ht="15" thickTop="1" x14ac:dyDescent="0.2">
      <c r="A285" s="103"/>
      <c r="B285" s="103"/>
      <c r="C285" s="103"/>
      <c r="D285" s="104"/>
      <c r="E285" s="104"/>
      <c r="F285" s="104"/>
      <c r="G285" s="104"/>
      <c r="H285" s="104"/>
      <c r="I285" s="104"/>
      <c r="J285" s="104"/>
    </row>
    <row r="286" spans="1:10" s="58" customFormat="1" ht="15" x14ac:dyDescent="0.2">
      <c r="A286" s="71" t="s">
        <v>274</v>
      </c>
      <c r="B286" s="71" t="s">
        <v>4</v>
      </c>
      <c r="C286" s="71" t="s">
        <v>5</v>
      </c>
      <c r="D286" s="69" t="s">
        <v>6</v>
      </c>
      <c r="E286" s="209" t="s">
        <v>27</v>
      </c>
      <c r="F286" s="209"/>
      <c r="G286" s="71" t="s">
        <v>7</v>
      </c>
      <c r="H286" s="70" t="s">
        <v>8</v>
      </c>
      <c r="I286" s="70" t="s">
        <v>9</v>
      </c>
      <c r="J286" s="70" t="s">
        <v>11</v>
      </c>
    </row>
    <row r="287" spans="1:10" s="76" customFormat="1" ht="25.5" x14ac:dyDescent="0.2">
      <c r="A287" s="44" t="s">
        <v>28</v>
      </c>
      <c r="B287" s="44" t="s">
        <v>277</v>
      </c>
      <c r="C287" s="44" t="s">
        <v>18</v>
      </c>
      <c r="D287" s="62" t="s">
        <v>278</v>
      </c>
      <c r="E287" s="210" t="s">
        <v>577</v>
      </c>
      <c r="F287" s="210"/>
      <c r="G287" s="44" t="s">
        <v>20</v>
      </c>
      <c r="H287" s="45">
        <v>1</v>
      </c>
      <c r="I287" s="46">
        <v>247.08</v>
      </c>
      <c r="J287" s="46">
        <v>247.08</v>
      </c>
    </row>
    <row r="288" spans="1:10" s="76" customFormat="1" ht="25.5" x14ac:dyDescent="0.2">
      <c r="A288" s="47" t="s">
        <v>30</v>
      </c>
      <c r="B288" s="47" t="s">
        <v>51</v>
      </c>
      <c r="C288" s="47" t="s">
        <v>18</v>
      </c>
      <c r="D288" s="61" t="s">
        <v>52</v>
      </c>
      <c r="E288" s="211" t="s">
        <v>49</v>
      </c>
      <c r="F288" s="211"/>
      <c r="G288" s="47" t="s">
        <v>50</v>
      </c>
      <c r="H288" s="48">
        <v>0.5</v>
      </c>
      <c r="I288" s="49">
        <v>16.010000000000002</v>
      </c>
      <c r="J288" s="49">
        <v>8</v>
      </c>
    </row>
    <row r="289" spans="1:10" s="76" customFormat="1" ht="25.5" x14ac:dyDescent="0.2">
      <c r="A289" s="47" t="s">
        <v>30</v>
      </c>
      <c r="B289" s="47" t="s">
        <v>594</v>
      </c>
      <c r="C289" s="47" t="s">
        <v>18</v>
      </c>
      <c r="D289" s="61" t="s">
        <v>595</v>
      </c>
      <c r="E289" s="211" t="s">
        <v>49</v>
      </c>
      <c r="F289" s="211"/>
      <c r="G289" s="47" t="s">
        <v>50</v>
      </c>
      <c r="H289" s="48">
        <v>0.5</v>
      </c>
      <c r="I289" s="49">
        <v>17.66</v>
      </c>
      <c r="J289" s="49">
        <v>8.83</v>
      </c>
    </row>
    <row r="290" spans="1:10" s="76" customFormat="1" x14ac:dyDescent="0.2">
      <c r="A290" s="47" t="s">
        <v>34</v>
      </c>
      <c r="B290" s="47" t="s">
        <v>602</v>
      </c>
      <c r="C290" s="47" t="s">
        <v>18</v>
      </c>
      <c r="D290" s="61" t="s">
        <v>603</v>
      </c>
      <c r="E290" s="211" t="s">
        <v>54</v>
      </c>
      <c r="F290" s="211"/>
      <c r="G290" s="47" t="s">
        <v>60</v>
      </c>
      <c r="H290" s="48">
        <v>1.5</v>
      </c>
      <c r="I290" s="49">
        <v>8.41</v>
      </c>
      <c r="J290" s="49">
        <v>12.61</v>
      </c>
    </row>
    <row r="291" spans="1:10" s="76" customFormat="1" x14ac:dyDescent="0.2">
      <c r="A291" s="47" t="s">
        <v>34</v>
      </c>
      <c r="B291" s="47" t="s">
        <v>604</v>
      </c>
      <c r="C291" s="47" t="s">
        <v>18</v>
      </c>
      <c r="D291" s="61" t="s">
        <v>605</v>
      </c>
      <c r="E291" s="211" t="s">
        <v>54</v>
      </c>
      <c r="F291" s="211"/>
      <c r="G291" s="47" t="s">
        <v>20</v>
      </c>
      <c r="H291" s="48">
        <v>1</v>
      </c>
      <c r="I291" s="49">
        <v>217.64</v>
      </c>
      <c r="J291" s="49">
        <v>217.64</v>
      </c>
    </row>
    <row r="292" spans="1:10" s="76" customFormat="1" x14ac:dyDescent="0.2">
      <c r="A292" s="102"/>
      <c r="B292" s="102"/>
      <c r="C292" s="102"/>
      <c r="D292" s="98"/>
      <c r="E292" s="98" t="s">
        <v>36</v>
      </c>
      <c r="F292" s="99">
        <v>5.0910767999999997</v>
      </c>
      <c r="G292" s="98" t="s">
        <v>37</v>
      </c>
      <c r="H292" s="99">
        <v>5.95</v>
      </c>
      <c r="I292" s="98" t="s">
        <v>38</v>
      </c>
      <c r="J292" s="99">
        <v>11.04</v>
      </c>
    </row>
    <row r="293" spans="1:10" s="58" customFormat="1" x14ac:dyDescent="0.2">
      <c r="A293" s="56"/>
      <c r="B293" s="56"/>
      <c r="C293" s="56"/>
      <c r="D293" s="95"/>
      <c r="E293" s="95" t="s">
        <v>39</v>
      </c>
      <c r="F293" s="96">
        <v>53.34</v>
      </c>
      <c r="G293" s="95"/>
      <c r="H293" s="216" t="s">
        <v>40</v>
      </c>
      <c r="I293" s="216"/>
      <c r="J293" s="96">
        <v>300.42</v>
      </c>
    </row>
    <row r="294" spans="1:10" s="58" customFormat="1" ht="15" thickBot="1" x14ac:dyDescent="0.25">
      <c r="A294" s="74"/>
      <c r="B294" s="74"/>
      <c r="C294" s="74"/>
      <c r="D294" s="73"/>
      <c r="E294" s="73"/>
      <c r="F294" s="73"/>
      <c r="G294" s="73" t="s">
        <v>41</v>
      </c>
      <c r="H294" s="97">
        <v>8.4</v>
      </c>
      <c r="I294" s="73" t="s">
        <v>42</v>
      </c>
      <c r="J294" s="75">
        <v>2523.52</v>
      </c>
    </row>
    <row r="295" spans="1:10" s="76" customFormat="1" ht="15" thickTop="1" x14ac:dyDescent="0.2">
      <c r="A295" s="103"/>
      <c r="B295" s="103"/>
      <c r="C295" s="103"/>
      <c r="D295" s="104"/>
      <c r="E295" s="104"/>
      <c r="F295" s="104"/>
      <c r="G295" s="104"/>
      <c r="H295" s="104"/>
      <c r="I295" s="104"/>
      <c r="J295" s="104"/>
    </row>
    <row r="296" spans="1:10" s="58" customFormat="1" ht="15" x14ac:dyDescent="0.2">
      <c r="A296" s="71" t="s">
        <v>279</v>
      </c>
      <c r="B296" s="71" t="s">
        <v>4</v>
      </c>
      <c r="C296" s="71" t="s">
        <v>5</v>
      </c>
      <c r="D296" s="69" t="s">
        <v>6</v>
      </c>
      <c r="E296" s="209" t="s">
        <v>27</v>
      </c>
      <c r="F296" s="209"/>
      <c r="G296" s="71" t="s">
        <v>7</v>
      </c>
      <c r="H296" s="70" t="s">
        <v>8</v>
      </c>
      <c r="I296" s="70" t="s">
        <v>9</v>
      </c>
      <c r="J296" s="70" t="s">
        <v>11</v>
      </c>
    </row>
    <row r="297" spans="1:10" s="76" customFormat="1" ht="38.25" x14ac:dyDescent="0.2">
      <c r="A297" s="44" t="s">
        <v>28</v>
      </c>
      <c r="B297" s="44" t="s">
        <v>280</v>
      </c>
      <c r="C297" s="44" t="s">
        <v>18</v>
      </c>
      <c r="D297" s="62" t="s">
        <v>281</v>
      </c>
      <c r="E297" s="210" t="s">
        <v>606</v>
      </c>
      <c r="F297" s="210"/>
      <c r="G297" s="44" t="s">
        <v>57</v>
      </c>
      <c r="H297" s="45">
        <v>1</v>
      </c>
      <c r="I297" s="46">
        <v>96.64</v>
      </c>
      <c r="J297" s="46">
        <v>96.64</v>
      </c>
    </row>
    <row r="298" spans="1:10" s="76" customFormat="1" ht="25.5" x14ac:dyDescent="0.2">
      <c r="A298" s="47" t="s">
        <v>30</v>
      </c>
      <c r="B298" s="47" t="s">
        <v>607</v>
      </c>
      <c r="C298" s="47" t="s">
        <v>18</v>
      </c>
      <c r="D298" s="61" t="s">
        <v>608</v>
      </c>
      <c r="E298" s="211" t="s">
        <v>49</v>
      </c>
      <c r="F298" s="211"/>
      <c r="G298" s="47" t="s">
        <v>25</v>
      </c>
      <c r="H298" s="48">
        <v>5.4999999999999997E-3</v>
      </c>
      <c r="I298" s="49">
        <v>471.27</v>
      </c>
      <c r="J298" s="49">
        <v>2.59</v>
      </c>
    </row>
    <row r="299" spans="1:10" s="76" customFormat="1" ht="25.5" x14ac:dyDescent="0.2">
      <c r="A299" s="47" t="s">
        <v>30</v>
      </c>
      <c r="B299" s="47" t="s">
        <v>609</v>
      </c>
      <c r="C299" s="47" t="s">
        <v>18</v>
      </c>
      <c r="D299" s="61" t="s">
        <v>610</v>
      </c>
      <c r="E299" s="211" t="s">
        <v>49</v>
      </c>
      <c r="F299" s="211"/>
      <c r="G299" s="47" t="s">
        <v>50</v>
      </c>
      <c r="H299" s="48">
        <v>0.6</v>
      </c>
      <c r="I299" s="49">
        <v>23.2</v>
      </c>
      <c r="J299" s="49">
        <v>13.92</v>
      </c>
    </row>
    <row r="300" spans="1:10" s="76" customFormat="1" ht="25.5" x14ac:dyDescent="0.2">
      <c r="A300" s="47" t="s">
        <v>30</v>
      </c>
      <c r="B300" s="47" t="s">
        <v>51</v>
      </c>
      <c r="C300" s="47" t="s">
        <v>18</v>
      </c>
      <c r="D300" s="61" t="s">
        <v>52</v>
      </c>
      <c r="E300" s="211" t="s">
        <v>49</v>
      </c>
      <c r="F300" s="211"/>
      <c r="G300" s="47" t="s">
        <v>50</v>
      </c>
      <c r="H300" s="48">
        <v>0.6</v>
      </c>
      <c r="I300" s="49">
        <v>16.010000000000002</v>
      </c>
      <c r="J300" s="49">
        <v>9.6</v>
      </c>
    </row>
    <row r="301" spans="1:10" s="76" customFormat="1" ht="25.5" x14ac:dyDescent="0.2">
      <c r="A301" s="47" t="s">
        <v>34</v>
      </c>
      <c r="B301" s="47" t="s">
        <v>611</v>
      </c>
      <c r="C301" s="47" t="s">
        <v>18</v>
      </c>
      <c r="D301" s="61" t="s">
        <v>612</v>
      </c>
      <c r="E301" s="211" t="s">
        <v>54</v>
      </c>
      <c r="F301" s="211"/>
      <c r="G301" s="47" t="s">
        <v>57</v>
      </c>
      <c r="H301" s="48">
        <v>1</v>
      </c>
      <c r="I301" s="49">
        <v>70.53</v>
      </c>
      <c r="J301" s="49">
        <v>70.53</v>
      </c>
    </row>
    <row r="302" spans="1:10" s="58" customFormat="1" x14ac:dyDescent="0.2">
      <c r="A302" s="56"/>
      <c r="B302" s="56"/>
      <c r="C302" s="56"/>
      <c r="D302" s="95"/>
      <c r="E302" s="95" t="s">
        <v>36</v>
      </c>
      <c r="F302" s="96">
        <v>7.8671892999999997</v>
      </c>
      <c r="G302" s="95" t="s">
        <v>37</v>
      </c>
      <c r="H302" s="96">
        <v>9.19</v>
      </c>
      <c r="I302" s="95" t="s">
        <v>38</v>
      </c>
      <c r="J302" s="96">
        <v>17.059999999999999</v>
      </c>
    </row>
    <row r="303" spans="1:10" s="58" customFormat="1" x14ac:dyDescent="0.2">
      <c r="A303" s="56"/>
      <c r="B303" s="56"/>
      <c r="C303" s="56"/>
      <c r="D303" s="95"/>
      <c r="E303" s="95" t="s">
        <v>39</v>
      </c>
      <c r="F303" s="96">
        <v>20.86</v>
      </c>
      <c r="G303" s="95"/>
      <c r="H303" s="216" t="s">
        <v>40</v>
      </c>
      <c r="I303" s="216"/>
      <c r="J303" s="96">
        <v>117.5</v>
      </c>
    </row>
    <row r="304" spans="1:10" s="58" customFormat="1" ht="15" thickBot="1" x14ac:dyDescent="0.25">
      <c r="A304" s="74"/>
      <c r="B304" s="74"/>
      <c r="C304" s="74"/>
      <c r="D304" s="73"/>
      <c r="E304" s="73"/>
      <c r="F304" s="73"/>
      <c r="G304" s="73" t="s">
        <v>41</v>
      </c>
      <c r="H304" s="97">
        <v>68</v>
      </c>
      <c r="I304" s="73" t="s">
        <v>42</v>
      </c>
      <c r="J304" s="75">
        <v>7990</v>
      </c>
    </row>
    <row r="305" spans="1:10" s="76" customFormat="1" ht="15" thickTop="1" x14ac:dyDescent="0.2">
      <c r="A305" s="103"/>
      <c r="B305" s="103"/>
      <c r="C305" s="103"/>
      <c r="D305" s="104"/>
      <c r="E305" s="104"/>
      <c r="F305" s="104"/>
      <c r="G305" s="104"/>
      <c r="H305" s="104"/>
      <c r="I305" s="104"/>
      <c r="J305" s="104"/>
    </row>
    <row r="306" spans="1:10" s="58" customFormat="1" x14ac:dyDescent="0.2">
      <c r="A306" s="101" t="s">
        <v>282</v>
      </c>
      <c r="B306" s="101"/>
      <c r="C306" s="101"/>
      <c r="D306" s="54" t="s">
        <v>283</v>
      </c>
      <c r="E306" s="54"/>
      <c r="F306" s="208"/>
      <c r="G306" s="208"/>
      <c r="H306" s="55"/>
      <c r="I306" s="54"/>
      <c r="J306" s="72">
        <v>22336.89</v>
      </c>
    </row>
    <row r="307" spans="1:10" s="58" customFormat="1" ht="15" x14ac:dyDescent="0.2">
      <c r="A307" s="71" t="s">
        <v>284</v>
      </c>
      <c r="B307" s="71" t="s">
        <v>4</v>
      </c>
      <c r="C307" s="71" t="s">
        <v>5</v>
      </c>
      <c r="D307" s="69" t="s">
        <v>6</v>
      </c>
      <c r="E307" s="209" t="s">
        <v>27</v>
      </c>
      <c r="F307" s="209"/>
      <c r="G307" s="71" t="s">
        <v>7</v>
      </c>
      <c r="H307" s="70" t="s">
        <v>8</v>
      </c>
      <c r="I307" s="70" t="s">
        <v>9</v>
      </c>
      <c r="J307" s="70" t="s">
        <v>11</v>
      </c>
    </row>
    <row r="308" spans="1:10" s="76" customFormat="1" ht="25.5" x14ac:dyDescent="0.2">
      <c r="A308" s="44" t="s">
        <v>28</v>
      </c>
      <c r="B308" s="44" t="s">
        <v>285</v>
      </c>
      <c r="C308" s="44" t="s">
        <v>18</v>
      </c>
      <c r="D308" s="62" t="s">
        <v>286</v>
      </c>
      <c r="E308" s="210" t="s">
        <v>613</v>
      </c>
      <c r="F308" s="210"/>
      <c r="G308" s="44" t="s">
        <v>20</v>
      </c>
      <c r="H308" s="45">
        <v>1</v>
      </c>
      <c r="I308" s="46">
        <v>40.82</v>
      </c>
      <c r="J308" s="46">
        <v>40.82</v>
      </c>
    </row>
    <row r="309" spans="1:10" s="76" customFormat="1" ht="25.5" x14ac:dyDescent="0.2">
      <c r="A309" s="47" t="s">
        <v>30</v>
      </c>
      <c r="B309" s="47" t="s">
        <v>614</v>
      </c>
      <c r="C309" s="47" t="s">
        <v>18</v>
      </c>
      <c r="D309" s="61" t="s">
        <v>615</v>
      </c>
      <c r="E309" s="211" t="s">
        <v>31</v>
      </c>
      <c r="F309" s="211"/>
      <c r="G309" s="47" t="s">
        <v>33</v>
      </c>
      <c r="H309" s="48">
        <v>8.9999999999999998E-4</v>
      </c>
      <c r="I309" s="49">
        <v>26.74</v>
      </c>
      <c r="J309" s="49">
        <v>0.02</v>
      </c>
    </row>
    <row r="310" spans="1:10" s="76" customFormat="1" ht="25.5" x14ac:dyDescent="0.2">
      <c r="A310" s="47" t="s">
        <v>30</v>
      </c>
      <c r="B310" s="47" t="s">
        <v>616</v>
      </c>
      <c r="C310" s="47" t="s">
        <v>18</v>
      </c>
      <c r="D310" s="61" t="s">
        <v>617</v>
      </c>
      <c r="E310" s="211" t="s">
        <v>31</v>
      </c>
      <c r="F310" s="211"/>
      <c r="G310" s="47" t="s">
        <v>32</v>
      </c>
      <c r="H310" s="48">
        <v>1.2999999999999999E-3</v>
      </c>
      <c r="I310" s="49">
        <v>25.88</v>
      </c>
      <c r="J310" s="49">
        <v>0.03</v>
      </c>
    </row>
    <row r="311" spans="1:10" s="76" customFormat="1" ht="25.5" x14ac:dyDescent="0.2">
      <c r="A311" s="47" t="s">
        <v>30</v>
      </c>
      <c r="B311" s="47" t="s">
        <v>51</v>
      </c>
      <c r="C311" s="47" t="s">
        <v>18</v>
      </c>
      <c r="D311" s="61" t="s">
        <v>52</v>
      </c>
      <c r="E311" s="211" t="s">
        <v>49</v>
      </c>
      <c r="F311" s="211"/>
      <c r="G311" s="47" t="s">
        <v>50</v>
      </c>
      <c r="H311" s="48">
        <v>9.7000000000000003E-2</v>
      </c>
      <c r="I311" s="49">
        <v>16.010000000000002</v>
      </c>
      <c r="J311" s="49">
        <v>1.55</v>
      </c>
    </row>
    <row r="312" spans="1:10" s="76" customFormat="1" ht="25.5" x14ac:dyDescent="0.2">
      <c r="A312" s="47" t="s">
        <v>30</v>
      </c>
      <c r="B312" s="47" t="s">
        <v>618</v>
      </c>
      <c r="C312" s="47" t="s">
        <v>18</v>
      </c>
      <c r="D312" s="61" t="s">
        <v>619</v>
      </c>
      <c r="E312" s="211" t="s">
        <v>49</v>
      </c>
      <c r="F312" s="211"/>
      <c r="G312" s="47" t="s">
        <v>50</v>
      </c>
      <c r="H312" s="48">
        <v>9.0999999999999998E-2</v>
      </c>
      <c r="I312" s="49">
        <v>24.32</v>
      </c>
      <c r="J312" s="49">
        <v>2.21</v>
      </c>
    </row>
    <row r="313" spans="1:10" s="76" customFormat="1" ht="38.25" x14ac:dyDescent="0.2">
      <c r="A313" s="47" t="s">
        <v>34</v>
      </c>
      <c r="B313" s="47" t="s">
        <v>620</v>
      </c>
      <c r="C313" s="47" t="s">
        <v>18</v>
      </c>
      <c r="D313" s="61" t="s">
        <v>621</v>
      </c>
      <c r="E313" s="211" t="s">
        <v>54</v>
      </c>
      <c r="F313" s="211"/>
      <c r="G313" s="47" t="s">
        <v>598</v>
      </c>
      <c r="H313" s="48">
        <v>4.1500000000000004</v>
      </c>
      <c r="I313" s="49">
        <v>1.25</v>
      </c>
      <c r="J313" s="49">
        <v>5.18</v>
      </c>
    </row>
    <row r="314" spans="1:10" s="76" customFormat="1" ht="25.5" x14ac:dyDescent="0.2">
      <c r="A314" s="47" t="s">
        <v>34</v>
      </c>
      <c r="B314" s="47" t="s">
        <v>622</v>
      </c>
      <c r="C314" s="47" t="s">
        <v>18</v>
      </c>
      <c r="D314" s="61" t="s">
        <v>623</v>
      </c>
      <c r="E314" s="211" t="s">
        <v>54</v>
      </c>
      <c r="F314" s="211"/>
      <c r="G314" s="47" t="s">
        <v>20</v>
      </c>
      <c r="H314" s="48">
        <v>1.1659999999999999</v>
      </c>
      <c r="I314" s="49">
        <v>27.3</v>
      </c>
      <c r="J314" s="49">
        <v>31.83</v>
      </c>
    </row>
    <row r="315" spans="1:10" s="58" customFormat="1" x14ac:dyDescent="0.2">
      <c r="A315" s="56"/>
      <c r="B315" s="56"/>
      <c r="C315" s="56"/>
      <c r="D315" s="95"/>
      <c r="E315" s="95" t="s">
        <v>36</v>
      </c>
      <c r="F315" s="96">
        <v>1.2451003</v>
      </c>
      <c r="G315" s="95" t="s">
        <v>37</v>
      </c>
      <c r="H315" s="96">
        <v>1.45</v>
      </c>
      <c r="I315" s="95" t="s">
        <v>38</v>
      </c>
      <c r="J315" s="96">
        <v>2.7</v>
      </c>
    </row>
    <row r="316" spans="1:10" s="58" customFormat="1" x14ac:dyDescent="0.2">
      <c r="A316" s="56"/>
      <c r="B316" s="56"/>
      <c r="C316" s="56"/>
      <c r="D316" s="95"/>
      <c r="E316" s="95" t="s">
        <v>39</v>
      </c>
      <c r="F316" s="96">
        <v>8.81</v>
      </c>
      <c r="G316" s="95"/>
      <c r="H316" s="216" t="s">
        <v>40</v>
      </c>
      <c r="I316" s="216"/>
      <c r="J316" s="96">
        <v>49.63</v>
      </c>
    </row>
    <row r="317" spans="1:10" s="58" customFormat="1" ht="15" thickBot="1" x14ac:dyDescent="0.25">
      <c r="A317" s="74"/>
      <c r="B317" s="74"/>
      <c r="C317" s="74"/>
      <c r="D317" s="73"/>
      <c r="E317" s="73"/>
      <c r="F317" s="73"/>
      <c r="G317" s="73" t="s">
        <v>41</v>
      </c>
      <c r="H317" s="97">
        <v>384.55</v>
      </c>
      <c r="I317" s="73" t="s">
        <v>42</v>
      </c>
      <c r="J317" s="75">
        <v>19085.21</v>
      </c>
    </row>
    <row r="318" spans="1:10" s="76" customFormat="1" ht="15" thickTop="1" x14ac:dyDescent="0.2">
      <c r="A318" s="103"/>
      <c r="B318" s="103"/>
      <c r="C318" s="103"/>
      <c r="D318" s="104"/>
      <c r="E318" s="104"/>
      <c r="F318" s="104"/>
      <c r="G318" s="104"/>
      <c r="H318" s="104"/>
      <c r="I318" s="104"/>
      <c r="J318" s="104"/>
    </row>
    <row r="319" spans="1:10" s="58" customFormat="1" ht="15" x14ac:dyDescent="0.2">
      <c r="A319" s="71" t="s">
        <v>287</v>
      </c>
      <c r="B319" s="71" t="s">
        <v>4</v>
      </c>
      <c r="C319" s="71" t="s">
        <v>5</v>
      </c>
      <c r="D319" s="69" t="s">
        <v>6</v>
      </c>
      <c r="E319" s="209" t="s">
        <v>27</v>
      </c>
      <c r="F319" s="209"/>
      <c r="G319" s="71" t="s">
        <v>7</v>
      </c>
      <c r="H319" s="70" t="s">
        <v>8</v>
      </c>
      <c r="I319" s="70" t="s">
        <v>9</v>
      </c>
      <c r="J319" s="70" t="s">
        <v>11</v>
      </c>
    </row>
    <row r="320" spans="1:10" s="76" customFormat="1" ht="38.25" x14ac:dyDescent="0.2">
      <c r="A320" s="44" t="s">
        <v>28</v>
      </c>
      <c r="B320" s="44" t="s">
        <v>288</v>
      </c>
      <c r="C320" s="44" t="s">
        <v>18</v>
      </c>
      <c r="D320" s="62" t="s">
        <v>289</v>
      </c>
      <c r="E320" s="210" t="s">
        <v>613</v>
      </c>
      <c r="F320" s="210"/>
      <c r="G320" s="44" t="s">
        <v>57</v>
      </c>
      <c r="H320" s="45">
        <v>1</v>
      </c>
      <c r="I320" s="46">
        <v>61.34</v>
      </c>
      <c r="J320" s="46">
        <v>61.34</v>
      </c>
    </row>
    <row r="321" spans="1:10" s="76" customFormat="1" ht="25.5" x14ac:dyDescent="0.2">
      <c r="A321" s="47" t="s">
        <v>30</v>
      </c>
      <c r="B321" s="47" t="s">
        <v>614</v>
      </c>
      <c r="C321" s="47" t="s">
        <v>18</v>
      </c>
      <c r="D321" s="61" t="s">
        <v>615</v>
      </c>
      <c r="E321" s="211" t="s">
        <v>31</v>
      </c>
      <c r="F321" s="211"/>
      <c r="G321" s="47" t="s">
        <v>33</v>
      </c>
      <c r="H321" s="48">
        <v>1.32E-2</v>
      </c>
      <c r="I321" s="49">
        <v>26.74</v>
      </c>
      <c r="J321" s="49">
        <v>0.35</v>
      </c>
    </row>
    <row r="322" spans="1:10" s="76" customFormat="1" ht="25.5" x14ac:dyDescent="0.2">
      <c r="A322" s="47" t="s">
        <v>30</v>
      </c>
      <c r="B322" s="47" t="s">
        <v>616</v>
      </c>
      <c r="C322" s="47" t="s">
        <v>18</v>
      </c>
      <c r="D322" s="61" t="s">
        <v>617</v>
      </c>
      <c r="E322" s="211" t="s">
        <v>31</v>
      </c>
      <c r="F322" s="211"/>
      <c r="G322" s="47" t="s">
        <v>32</v>
      </c>
      <c r="H322" s="48">
        <v>1.83E-2</v>
      </c>
      <c r="I322" s="49">
        <v>25.88</v>
      </c>
      <c r="J322" s="49">
        <v>0.47</v>
      </c>
    </row>
    <row r="323" spans="1:10" s="76" customFormat="1" ht="25.5" x14ac:dyDescent="0.2">
      <c r="A323" s="47" t="s">
        <v>30</v>
      </c>
      <c r="B323" s="47" t="s">
        <v>51</v>
      </c>
      <c r="C323" s="47" t="s">
        <v>18</v>
      </c>
      <c r="D323" s="61" t="s">
        <v>52</v>
      </c>
      <c r="E323" s="211" t="s">
        <v>49</v>
      </c>
      <c r="F323" s="211"/>
      <c r="G323" s="47" t="s">
        <v>50</v>
      </c>
      <c r="H323" s="48">
        <v>0.371</v>
      </c>
      <c r="I323" s="49">
        <v>16.010000000000002</v>
      </c>
      <c r="J323" s="49">
        <v>5.93</v>
      </c>
    </row>
    <row r="324" spans="1:10" s="76" customFormat="1" ht="25.5" x14ac:dyDescent="0.2">
      <c r="A324" s="47" t="s">
        <v>30</v>
      </c>
      <c r="B324" s="47" t="s">
        <v>618</v>
      </c>
      <c r="C324" s="47" t="s">
        <v>18</v>
      </c>
      <c r="D324" s="61" t="s">
        <v>619</v>
      </c>
      <c r="E324" s="211" t="s">
        <v>49</v>
      </c>
      <c r="F324" s="211"/>
      <c r="G324" s="47" t="s">
        <v>50</v>
      </c>
      <c r="H324" s="48">
        <v>0.27700000000000002</v>
      </c>
      <c r="I324" s="49">
        <v>24.32</v>
      </c>
      <c r="J324" s="49">
        <v>6.73</v>
      </c>
    </row>
    <row r="325" spans="1:10" s="76" customFormat="1" ht="25.5" x14ac:dyDescent="0.2">
      <c r="A325" s="47" t="s">
        <v>34</v>
      </c>
      <c r="B325" s="47" t="s">
        <v>624</v>
      </c>
      <c r="C325" s="47" t="s">
        <v>18</v>
      </c>
      <c r="D325" s="61" t="s">
        <v>625</v>
      </c>
      <c r="E325" s="211" t="s">
        <v>54</v>
      </c>
      <c r="F325" s="211"/>
      <c r="G325" s="47" t="s">
        <v>57</v>
      </c>
      <c r="H325" s="48">
        <v>1.05</v>
      </c>
      <c r="I325" s="49">
        <v>32.83</v>
      </c>
      <c r="J325" s="49">
        <v>34.47</v>
      </c>
    </row>
    <row r="326" spans="1:10" s="76" customFormat="1" x14ac:dyDescent="0.2">
      <c r="A326" s="47" t="s">
        <v>34</v>
      </c>
      <c r="B326" s="47" t="s">
        <v>626</v>
      </c>
      <c r="C326" s="47" t="s">
        <v>18</v>
      </c>
      <c r="D326" s="61" t="s">
        <v>627</v>
      </c>
      <c r="E326" s="211" t="s">
        <v>54</v>
      </c>
      <c r="F326" s="211"/>
      <c r="G326" s="47" t="s">
        <v>60</v>
      </c>
      <c r="H326" s="48">
        <v>1.2999999999999999E-2</v>
      </c>
      <c r="I326" s="49">
        <v>10.029999999999999</v>
      </c>
      <c r="J326" s="49">
        <v>0.13</v>
      </c>
    </row>
    <row r="327" spans="1:10" s="76" customFormat="1" ht="25.5" x14ac:dyDescent="0.2">
      <c r="A327" s="47" t="s">
        <v>34</v>
      </c>
      <c r="B327" s="47" t="s">
        <v>628</v>
      </c>
      <c r="C327" s="47" t="s">
        <v>18</v>
      </c>
      <c r="D327" s="61" t="s">
        <v>629</v>
      </c>
      <c r="E327" s="211" t="s">
        <v>54</v>
      </c>
      <c r="F327" s="211"/>
      <c r="G327" s="47" t="s">
        <v>60</v>
      </c>
      <c r="H327" s="48">
        <v>2.3999999999999998E-3</v>
      </c>
      <c r="I327" s="49">
        <v>52.68</v>
      </c>
      <c r="J327" s="49">
        <v>0.12</v>
      </c>
    </row>
    <row r="328" spans="1:10" s="76" customFormat="1" ht="25.5" x14ac:dyDescent="0.2">
      <c r="A328" s="47" t="s">
        <v>34</v>
      </c>
      <c r="B328" s="47" t="s">
        <v>630</v>
      </c>
      <c r="C328" s="47" t="s">
        <v>18</v>
      </c>
      <c r="D328" s="61" t="s">
        <v>631</v>
      </c>
      <c r="E328" s="211" t="s">
        <v>54</v>
      </c>
      <c r="F328" s="211"/>
      <c r="G328" s="47" t="s">
        <v>632</v>
      </c>
      <c r="H328" s="48">
        <v>8.1000000000000003E-2</v>
      </c>
      <c r="I328" s="49">
        <v>31.78</v>
      </c>
      <c r="J328" s="49">
        <v>2.57</v>
      </c>
    </row>
    <row r="329" spans="1:10" s="76" customFormat="1" x14ac:dyDescent="0.2">
      <c r="A329" s="47" t="s">
        <v>34</v>
      </c>
      <c r="B329" s="47" t="s">
        <v>633</v>
      </c>
      <c r="C329" s="47" t="s">
        <v>18</v>
      </c>
      <c r="D329" s="61" t="s">
        <v>634</v>
      </c>
      <c r="E329" s="211" t="s">
        <v>54</v>
      </c>
      <c r="F329" s="211"/>
      <c r="G329" s="47" t="s">
        <v>60</v>
      </c>
      <c r="H329" s="48">
        <v>0.09</v>
      </c>
      <c r="I329" s="49">
        <v>117.52</v>
      </c>
      <c r="J329" s="49">
        <v>10.57</v>
      </c>
    </row>
    <row r="330" spans="1:10" s="58" customFormat="1" x14ac:dyDescent="0.2">
      <c r="A330" s="56"/>
      <c r="B330" s="56"/>
      <c r="C330" s="56"/>
      <c r="D330" s="95"/>
      <c r="E330" s="95" t="s">
        <v>36</v>
      </c>
      <c r="F330" s="96">
        <v>4.4178002999999997</v>
      </c>
      <c r="G330" s="95" t="s">
        <v>37</v>
      </c>
      <c r="H330" s="96">
        <v>5.16</v>
      </c>
      <c r="I330" s="95" t="s">
        <v>38</v>
      </c>
      <c r="J330" s="96">
        <v>9.58</v>
      </c>
    </row>
    <row r="331" spans="1:10" s="58" customFormat="1" x14ac:dyDescent="0.2">
      <c r="A331" s="56"/>
      <c r="B331" s="56"/>
      <c r="C331" s="56"/>
      <c r="D331" s="95"/>
      <c r="E331" s="95" t="s">
        <v>39</v>
      </c>
      <c r="F331" s="96">
        <v>13.24</v>
      </c>
      <c r="G331" s="95"/>
      <c r="H331" s="216" t="s">
        <v>40</v>
      </c>
      <c r="I331" s="216"/>
      <c r="J331" s="96">
        <v>74.58</v>
      </c>
    </row>
    <row r="332" spans="1:10" s="58" customFormat="1" ht="15" thickBot="1" x14ac:dyDescent="0.25">
      <c r="A332" s="74"/>
      <c r="B332" s="74"/>
      <c r="C332" s="74"/>
      <c r="D332" s="73"/>
      <c r="E332" s="73"/>
      <c r="F332" s="73"/>
      <c r="G332" s="73" t="s">
        <v>41</v>
      </c>
      <c r="H332" s="97">
        <v>43.6</v>
      </c>
      <c r="I332" s="73" t="s">
        <v>42</v>
      </c>
      <c r="J332" s="75">
        <v>3251.68</v>
      </c>
    </row>
    <row r="333" spans="1:10" s="76" customFormat="1" ht="15" thickTop="1" x14ac:dyDescent="0.2">
      <c r="A333" s="103"/>
      <c r="B333" s="103"/>
      <c r="C333" s="103"/>
      <c r="D333" s="104"/>
      <c r="E333" s="104"/>
      <c r="F333" s="104"/>
      <c r="G333" s="104"/>
      <c r="H333" s="104"/>
      <c r="I333" s="104"/>
      <c r="J333" s="104"/>
    </row>
    <row r="334" spans="1:10" s="58" customFormat="1" x14ac:dyDescent="0.2">
      <c r="A334" s="101" t="s">
        <v>290</v>
      </c>
      <c r="B334" s="101"/>
      <c r="C334" s="101"/>
      <c r="D334" s="54" t="s">
        <v>291</v>
      </c>
      <c r="E334" s="54"/>
      <c r="F334" s="208"/>
      <c r="G334" s="208"/>
      <c r="H334" s="55"/>
      <c r="I334" s="54"/>
      <c r="J334" s="72">
        <v>61433.34</v>
      </c>
    </row>
    <row r="335" spans="1:10" s="58" customFormat="1" ht="15" x14ac:dyDescent="0.2">
      <c r="A335" s="71" t="s">
        <v>292</v>
      </c>
      <c r="B335" s="71" t="s">
        <v>4</v>
      </c>
      <c r="C335" s="71" t="s">
        <v>5</v>
      </c>
      <c r="D335" s="69" t="s">
        <v>6</v>
      </c>
      <c r="E335" s="209" t="s">
        <v>27</v>
      </c>
      <c r="F335" s="209"/>
      <c r="G335" s="71" t="s">
        <v>7</v>
      </c>
      <c r="H335" s="70" t="s">
        <v>8</v>
      </c>
      <c r="I335" s="70" t="s">
        <v>9</v>
      </c>
      <c r="J335" s="70" t="s">
        <v>11</v>
      </c>
    </row>
    <row r="336" spans="1:10" s="76" customFormat="1" ht="38.25" x14ac:dyDescent="0.2">
      <c r="A336" s="44" t="s">
        <v>28</v>
      </c>
      <c r="B336" s="44" t="s">
        <v>293</v>
      </c>
      <c r="C336" s="44" t="s">
        <v>18</v>
      </c>
      <c r="D336" s="62" t="s">
        <v>294</v>
      </c>
      <c r="E336" s="210" t="s">
        <v>606</v>
      </c>
      <c r="F336" s="210"/>
      <c r="G336" s="44" t="s">
        <v>20</v>
      </c>
      <c r="H336" s="45">
        <v>1</v>
      </c>
      <c r="I336" s="46">
        <v>3.35</v>
      </c>
      <c r="J336" s="46">
        <v>3.35</v>
      </c>
    </row>
    <row r="337" spans="1:10" s="76" customFormat="1" ht="38.25" x14ac:dyDescent="0.2">
      <c r="A337" s="47" t="s">
        <v>30</v>
      </c>
      <c r="B337" s="47" t="s">
        <v>635</v>
      </c>
      <c r="C337" s="47" t="s">
        <v>18</v>
      </c>
      <c r="D337" s="61" t="s">
        <v>636</v>
      </c>
      <c r="E337" s="211" t="s">
        <v>49</v>
      </c>
      <c r="F337" s="211"/>
      <c r="G337" s="47" t="s">
        <v>25</v>
      </c>
      <c r="H337" s="48">
        <v>4.1999999999999997E-3</v>
      </c>
      <c r="I337" s="49">
        <v>386.08</v>
      </c>
      <c r="J337" s="49">
        <v>1.62</v>
      </c>
    </row>
    <row r="338" spans="1:10" s="76" customFormat="1" ht="25.5" x14ac:dyDescent="0.2">
      <c r="A338" s="47" t="s">
        <v>30</v>
      </c>
      <c r="B338" s="47" t="s">
        <v>513</v>
      </c>
      <c r="C338" s="47" t="s">
        <v>18</v>
      </c>
      <c r="D338" s="61" t="s">
        <v>514</v>
      </c>
      <c r="E338" s="211" t="s">
        <v>49</v>
      </c>
      <c r="F338" s="211"/>
      <c r="G338" s="47" t="s">
        <v>50</v>
      </c>
      <c r="H338" s="48">
        <v>7.0000000000000007E-2</v>
      </c>
      <c r="I338" s="49">
        <v>23.2</v>
      </c>
      <c r="J338" s="49">
        <v>1.62</v>
      </c>
    </row>
    <row r="339" spans="1:10" s="76" customFormat="1" ht="25.5" x14ac:dyDescent="0.2">
      <c r="A339" s="47" t="s">
        <v>30</v>
      </c>
      <c r="B339" s="47" t="s">
        <v>51</v>
      </c>
      <c r="C339" s="47" t="s">
        <v>18</v>
      </c>
      <c r="D339" s="61" t="s">
        <v>52</v>
      </c>
      <c r="E339" s="211" t="s">
        <v>49</v>
      </c>
      <c r="F339" s="211"/>
      <c r="G339" s="47" t="s">
        <v>50</v>
      </c>
      <c r="H339" s="48">
        <v>7.0000000000000001E-3</v>
      </c>
      <c r="I339" s="49">
        <v>16.010000000000002</v>
      </c>
      <c r="J339" s="49">
        <v>0.11</v>
      </c>
    </row>
    <row r="340" spans="1:10" s="58" customFormat="1" x14ac:dyDescent="0.2">
      <c r="A340" s="56"/>
      <c r="B340" s="56"/>
      <c r="C340" s="56"/>
      <c r="D340" s="95"/>
      <c r="E340" s="95" t="s">
        <v>36</v>
      </c>
      <c r="F340" s="96">
        <v>0.73783719999999997</v>
      </c>
      <c r="G340" s="95" t="s">
        <v>37</v>
      </c>
      <c r="H340" s="96">
        <v>0.86</v>
      </c>
      <c r="I340" s="95" t="s">
        <v>38</v>
      </c>
      <c r="J340" s="96">
        <v>1.6</v>
      </c>
    </row>
    <row r="341" spans="1:10" s="58" customFormat="1" x14ac:dyDescent="0.2">
      <c r="A341" s="56"/>
      <c r="B341" s="56"/>
      <c r="C341" s="56"/>
      <c r="D341" s="95"/>
      <c r="E341" s="95" t="s">
        <v>39</v>
      </c>
      <c r="F341" s="96">
        <v>0.72</v>
      </c>
      <c r="G341" s="95"/>
      <c r="H341" s="216" t="s">
        <v>40</v>
      </c>
      <c r="I341" s="216"/>
      <c r="J341" s="96">
        <v>4.07</v>
      </c>
    </row>
    <row r="342" spans="1:10" s="58" customFormat="1" ht="15" thickBot="1" x14ac:dyDescent="0.25">
      <c r="A342" s="74"/>
      <c r="B342" s="74"/>
      <c r="C342" s="74"/>
      <c r="D342" s="73"/>
      <c r="E342" s="73"/>
      <c r="F342" s="73"/>
      <c r="G342" s="73" t="s">
        <v>41</v>
      </c>
      <c r="H342" s="97">
        <v>1138</v>
      </c>
      <c r="I342" s="73" t="s">
        <v>42</v>
      </c>
      <c r="J342" s="75">
        <v>4631.66</v>
      </c>
    </row>
    <row r="343" spans="1:10" s="76" customFormat="1" ht="15" thickTop="1" x14ac:dyDescent="0.2">
      <c r="A343" s="103"/>
      <c r="B343" s="103"/>
      <c r="C343" s="103"/>
      <c r="D343" s="104"/>
      <c r="E343" s="104"/>
      <c r="F343" s="104"/>
      <c r="G343" s="104"/>
      <c r="H343" s="104"/>
      <c r="I343" s="104"/>
      <c r="J343" s="104"/>
    </row>
    <row r="344" spans="1:10" s="58" customFormat="1" ht="15" x14ac:dyDescent="0.2">
      <c r="A344" s="71" t="s">
        <v>295</v>
      </c>
      <c r="B344" s="71" t="s">
        <v>4</v>
      </c>
      <c r="C344" s="71" t="s">
        <v>5</v>
      </c>
      <c r="D344" s="69" t="s">
        <v>6</v>
      </c>
      <c r="E344" s="209" t="s">
        <v>27</v>
      </c>
      <c r="F344" s="209"/>
      <c r="G344" s="71" t="s">
        <v>7</v>
      </c>
      <c r="H344" s="70" t="s">
        <v>8</v>
      </c>
      <c r="I344" s="70" t="s">
        <v>9</v>
      </c>
      <c r="J344" s="70" t="s">
        <v>11</v>
      </c>
    </row>
    <row r="345" spans="1:10" s="76" customFormat="1" ht="38.25" x14ac:dyDescent="0.2">
      <c r="A345" s="44" t="s">
        <v>28</v>
      </c>
      <c r="B345" s="44" t="s">
        <v>296</v>
      </c>
      <c r="C345" s="44" t="s">
        <v>18</v>
      </c>
      <c r="D345" s="62" t="s">
        <v>297</v>
      </c>
      <c r="E345" s="210" t="s">
        <v>606</v>
      </c>
      <c r="F345" s="210"/>
      <c r="G345" s="44" t="s">
        <v>20</v>
      </c>
      <c r="H345" s="45">
        <v>1</v>
      </c>
      <c r="I345" s="46">
        <v>31.79</v>
      </c>
      <c r="J345" s="46">
        <v>31.79</v>
      </c>
    </row>
    <row r="346" spans="1:10" s="76" customFormat="1" ht="38.25" x14ac:dyDescent="0.2">
      <c r="A346" s="47" t="s">
        <v>30</v>
      </c>
      <c r="B346" s="47" t="s">
        <v>637</v>
      </c>
      <c r="C346" s="47" t="s">
        <v>18</v>
      </c>
      <c r="D346" s="61" t="s">
        <v>638</v>
      </c>
      <c r="E346" s="211" t="s">
        <v>49</v>
      </c>
      <c r="F346" s="211"/>
      <c r="G346" s="47" t="s">
        <v>25</v>
      </c>
      <c r="H346" s="48">
        <v>2.93E-2</v>
      </c>
      <c r="I346" s="49">
        <v>491.3</v>
      </c>
      <c r="J346" s="49">
        <v>14.39</v>
      </c>
    </row>
    <row r="347" spans="1:10" s="76" customFormat="1" ht="25.5" x14ac:dyDescent="0.2">
      <c r="A347" s="47" t="s">
        <v>30</v>
      </c>
      <c r="B347" s="47" t="s">
        <v>513</v>
      </c>
      <c r="C347" s="47" t="s">
        <v>18</v>
      </c>
      <c r="D347" s="61" t="s">
        <v>514</v>
      </c>
      <c r="E347" s="211" t="s">
        <v>49</v>
      </c>
      <c r="F347" s="211"/>
      <c r="G347" s="47" t="s">
        <v>50</v>
      </c>
      <c r="H347" s="48">
        <v>0.4</v>
      </c>
      <c r="I347" s="49">
        <v>23.2</v>
      </c>
      <c r="J347" s="49">
        <v>9.2799999999999994</v>
      </c>
    </row>
    <row r="348" spans="1:10" s="76" customFormat="1" ht="25.5" x14ac:dyDescent="0.2">
      <c r="A348" s="47" t="s">
        <v>30</v>
      </c>
      <c r="B348" s="47" t="s">
        <v>51</v>
      </c>
      <c r="C348" s="47" t="s">
        <v>18</v>
      </c>
      <c r="D348" s="61" t="s">
        <v>52</v>
      </c>
      <c r="E348" s="211" t="s">
        <v>49</v>
      </c>
      <c r="F348" s="211"/>
      <c r="G348" s="47" t="s">
        <v>50</v>
      </c>
      <c r="H348" s="48">
        <v>0.4</v>
      </c>
      <c r="I348" s="49">
        <v>16.010000000000002</v>
      </c>
      <c r="J348" s="49">
        <v>6.4</v>
      </c>
    </row>
    <row r="349" spans="1:10" s="76" customFormat="1" ht="25.5" x14ac:dyDescent="0.2">
      <c r="A349" s="47" t="s">
        <v>34</v>
      </c>
      <c r="B349" s="47" t="s">
        <v>639</v>
      </c>
      <c r="C349" s="47" t="s">
        <v>18</v>
      </c>
      <c r="D349" s="61" t="s">
        <v>640</v>
      </c>
      <c r="E349" s="211" t="s">
        <v>54</v>
      </c>
      <c r="F349" s="211"/>
      <c r="G349" s="47" t="s">
        <v>20</v>
      </c>
      <c r="H349" s="48">
        <v>0.15809999999999999</v>
      </c>
      <c r="I349" s="49">
        <v>10.92</v>
      </c>
      <c r="J349" s="49">
        <v>1.72</v>
      </c>
    </row>
    <row r="350" spans="1:10" s="58" customFormat="1" x14ac:dyDescent="0.2">
      <c r="A350" s="56"/>
      <c r="B350" s="56"/>
      <c r="C350" s="56"/>
      <c r="D350" s="95"/>
      <c r="E350" s="95" t="s">
        <v>36</v>
      </c>
      <c r="F350" s="96">
        <v>6.6267005000000001</v>
      </c>
      <c r="G350" s="95" t="s">
        <v>37</v>
      </c>
      <c r="H350" s="96">
        <v>7.74</v>
      </c>
      <c r="I350" s="95" t="s">
        <v>38</v>
      </c>
      <c r="J350" s="96">
        <v>14.37</v>
      </c>
    </row>
    <row r="351" spans="1:10" s="58" customFormat="1" x14ac:dyDescent="0.2">
      <c r="A351" s="56"/>
      <c r="B351" s="56"/>
      <c r="C351" s="56"/>
      <c r="D351" s="95"/>
      <c r="E351" s="95" t="s">
        <v>39</v>
      </c>
      <c r="F351" s="96">
        <v>6.86</v>
      </c>
      <c r="G351" s="95"/>
      <c r="H351" s="216" t="s">
        <v>40</v>
      </c>
      <c r="I351" s="216"/>
      <c r="J351" s="96">
        <v>38.65</v>
      </c>
    </row>
    <row r="352" spans="1:10" s="58" customFormat="1" ht="15" thickBot="1" x14ac:dyDescent="0.25">
      <c r="A352" s="74"/>
      <c r="B352" s="74"/>
      <c r="C352" s="74"/>
      <c r="D352" s="73"/>
      <c r="E352" s="73"/>
      <c r="F352" s="73"/>
      <c r="G352" s="73" t="s">
        <v>41</v>
      </c>
      <c r="H352" s="97">
        <v>181.84</v>
      </c>
      <c r="I352" s="73" t="s">
        <v>42</v>
      </c>
      <c r="J352" s="75">
        <v>7028.11</v>
      </c>
    </row>
    <row r="353" spans="1:10" s="76" customFormat="1" ht="15" thickTop="1" x14ac:dyDescent="0.2">
      <c r="A353" s="103"/>
      <c r="B353" s="103"/>
      <c r="C353" s="103"/>
      <c r="D353" s="104"/>
      <c r="E353" s="104"/>
      <c r="F353" s="104"/>
      <c r="G353" s="104"/>
      <c r="H353" s="104"/>
      <c r="I353" s="104"/>
      <c r="J353" s="104"/>
    </row>
    <row r="354" spans="1:10" s="58" customFormat="1" ht="15" x14ac:dyDescent="0.2">
      <c r="A354" s="71" t="s">
        <v>298</v>
      </c>
      <c r="B354" s="71" t="s">
        <v>4</v>
      </c>
      <c r="C354" s="71" t="s">
        <v>5</v>
      </c>
      <c r="D354" s="69" t="s">
        <v>6</v>
      </c>
      <c r="E354" s="209" t="s">
        <v>27</v>
      </c>
      <c r="F354" s="209"/>
      <c r="G354" s="71" t="s">
        <v>7</v>
      </c>
      <c r="H354" s="70" t="s">
        <v>8</v>
      </c>
      <c r="I354" s="70" t="s">
        <v>9</v>
      </c>
      <c r="J354" s="70" t="s">
        <v>11</v>
      </c>
    </row>
    <row r="355" spans="1:10" s="76" customFormat="1" ht="51" x14ac:dyDescent="0.2">
      <c r="A355" s="44" t="s">
        <v>28</v>
      </c>
      <c r="B355" s="44" t="s">
        <v>299</v>
      </c>
      <c r="C355" s="44" t="s">
        <v>18</v>
      </c>
      <c r="D355" s="62" t="s">
        <v>300</v>
      </c>
      <c r="E355" s="210" t="s">
        <v>606</v>
      </c>
      <c r="F355" s="210"/>
      <c r="G355" s="44" t="s">
        <v>20</v>
      </c>
      <c r="H355" s="45">
        <v>1</v>
      </c>
      <c r="I355" s="46">
        <v>29.6</v>
      </c>
      <c r="J355" s="46">
        <v>29.6</v>
      </c>
    </row>
    <row r="356" spans="1:10" s="76" customFormat="1" ht="38.25" x14ac:dyDescent="0.2">
      <c r="A356" s="47" t="s">
        <v>30</v>
      </c>
      <c r="B356" s="47" t="s">
        <v>641</v>
      </c>
      <c r="C356" s="47" t="s">
        <v>18</v>
      </c>
      <c r="D356" s="61" t="s">
        <v>642</v>
      </c>
      <c r="E356" s="211" t="s">
        <v>49</v>
      </c>
      <c r="F356" s="211"/>
      <c r="G356" s="47" t="s">
        <v>25</v>
      </c>
      <c r="H356" s="48">
        <v>3.7600000000000001E-2</v>
      </c>
      <c r="I356" s="49">
        <v>424.91</v>
      </c>
      <c r="J356" s="49">
        <v>15.97</v>
      </c>
    </row>
    <row r="357" spans="1:10" s="76" customFormat="1" ht="25.5" x14ac:dyDescent="0.2">
      <c r="A357" s="47" t="s">
        <v>30</v>
      </c>
      <c r="B357" s="47" t="s">
        <v>513</v>
      </c>
      <c r="C357" s="47" t="s">
        <v>18</v>
      </c>
      <c r="D357" s="61" t="s">
        <v>514</v>
      </c>
      <c r="E357" s="211" t="s">
        <v>49</v>
      </c>
      <c r="F357" s="211"/>
      <c r="G357" s="47" t="s">
        <v>50</v>
      </c>
      <c r="H357" s="48">
        <v>0.47</v>
      </c>
      <c r="I357" s="49">
        <v>23.2</v>
      </c>
      <c r="J357" s="49">
        <v>10.9</v>
      </c>
    </row>
    <row r="358" spans="1:10" s="76" customFormat="1" ht="25.5" x14ac:dyDescent="0.2">
      <c r="A358" s="47" t="s">
        <v>30</v>
      </c>
      <c r="B358" s="47" t="s">
        <v>51</v>
      </c>
      <c r="C358" s="47" t="s">
        <v>18</v>
      </c>
      <c r="D358" s="61" t="s">
        <v>52</v>
      </c>
      <c r="E358" s="211" t="s">
        <v>49</v>
      </c>
      <c r="F358" s="211"/>
      <c r="G358" s="47" t="s">
        <v>50</v>
      </c>
      <c r="H358" s="48">
        <v>0.17100000000000001</v>
      </c>
      <c r="I358" s="49">
        <v>16.010000000000002</v>
      </c>
      <c r="J358" s="49">
        <v>2.73</v>
      </c>
    </row>
    <row r="359" spans="1:10" s="76" customFormat="1" x14ac:dyDescent="0.2">
      <c r="A359" s="102"/>
      <c r="B359" s="102"/>
      <c r="C359" s="102"/>
      <c r="D359" s="98"/>
      <c r="E359" s="98" t="s">
        <v>36</v>
      </c>
      <c r="F359" s="99">
        <v>5.9672584999999998</v>
      </c>
      <c r="G359" s="98" t="s">
        <v>37</v>
      </c>
      <c r="H359" s="99">
        <v>6.97</v>
      </c>
      <c r="I359" s="98" t="s">
        <v>38</v>
      </c>
      <c r="J359" s="99">
        <v>12.94</v>
      </c>
    </row>
    <row r="360" spans="1:10" s="58" customFormat="1" x14ac:dyDescent="0.2">
      <c r="A360" s="56"/>
      <c r="B360" s="56"/>
      <c r="C360" s="56"/>
      <c r="D360" s="95"/>
      <c r="E360" s="95" t="s">
        <v>39</v>
      </c>
      <c r="F360" s="96">
        <v>6.39</v>
      </c>
      <c r="G360" s="95"/>
      <c r="H360" s="216" t="s">
        <v>40</v>
      </c>
      <c r="I360" s="216"/>
      <c r="J360" s="96">
        <v>35.99</v>
      </c>
    </row>
    <row r="361" spans="1:10" s="58" customFormat="1" ht="15" thickBot="1" x14ac:dyDescent="0.25">
      <c r="A361" s="74"/>
      <c r="B361" s="74"/>
      <c r="C361" s="74"/>
      <c r="D361" s="73"/>
      <c r="E361" s="73"/>
      <c r="F361" s="73"/>
      <c r="G361" s="73" t="s">
        <v>41</v>
      </c>
      <c r="H361" s="97">
        <v>956.16</v>
      </c>
      <c r="I361" s="73" t="s">
        <v>42</v>
      </c>
      <c r="J361" s="75">
        <v>34412.19</v>
      </c>
    </row>
    <row r="362" spans="1:10" s="76" customFormat="1" ht="15" thickTop="1" x14ac:dyDescent="0.2">
      <c r="A362" s="103"/>
      <c r="B362" s="103"/>
      <c r="C362" s="103"/>
      <c r="D362" s="104"/>
      <c r="E362" s="104"/>
      <c r="F362" s="104"/>
      <c r="G362" s="104"/>
      <c r="H362" s="104"/>
      <c r="I362" s="104"/>
      <c r="J362" s="104"/>
    </row>
    <row r="363" spans="1:10" s="58" customFormat="1" ht="15" x14ac:dyDescent="0.2">
      <c r="A363" s="71" t="s">
        <v>301</v>
      </c>
      <c r="B363" s="71" t="s">
        <v>4</v>
      </c>
      <c r="C363" s="71" t="s">
        <v>5</v>
      </c>
      <c r="D363" s="69" t="s">
        <v>6</v>
      </c>
      <c r="E363" s="209" t="s">
        <v>27</v>
      </c>
      <c r="F363" s="209"/>
      <c r="G363" s="71" t="s">
        <v>7</v>
      </c>
      <c r="H363" s="70" t="s">
        <v>8</v>
      </c>
      <c r="I363" s="70" t="s">
        <v>9</v>
      </c>
      <c r="J363" s="70" t="s">
        <v>11</v>
      </c>
    </row>
    <row r="364" spans="1:10" s="76" customFormat="1" ht="63.75" x14ac:dyDescent="0.2">
      <c r="A364" s="44" t="s">
        <v>28</v>
      </c>
      <c r="B364" s="44" t="s">
        <v>302</v>
      </c>
      <c r="C364" s="44" t="s">
        <v>18</v>
      </c>
      <c r="D364" s="62" t="s">
        <v>303</v>
      </c>
      <c r="E364" s="210" t="s">
        <v>606</v>
      </c>
      <c r="F364" s="210"/>
      <c r="G364" s="44" t="s">
        <v>20</v>
      </c>
      <c r="H364" s="45">
        <v>1</v>
      </c>
      <c r="I364" s="46">
        <v>42.8</v>
      </c>
      <c r="J364" s="46">
        <v>42.8</v>
      </c>
    </row>
    <row r="365" spans="1:10" s="76" customFormat="1" ht="51" x14ac:dyDescent="0.2">
      <c r="A365" s="47" t="s">
        <v>30</v>
      </c>
      <c r="B365" s="47" t="s">
        <v>643</v>
      </c>
      <c r="C365" s="47" t="s">
        <v>18</v>
      </c>
      <c r="D365" s="61" t="s">
        <v>644</v>
      </c>
      <c r="E365" s="211" t="s">
        <v>606</v>
      </c>
      <c r="F365" s="211"/>
      <c r="G365" s="47" t="s">
        <v>20</v>
      </c>
      <c r="H365" s="48">
        <v>0.46739999999999998</v>
      </c>
      <c r="I365" s="49">
        <v>44.79</v>
      </c>
      <c r="J365" s="49">
        <v>20.93</v>
      </c>
    </row>
    <row r="366" spans="1:10" s="76" customFormat="1" ht="51" x14ac:dyDescent="0.2">
      <c r="A366" s="47" t="s">
        <v>30</v>
      </c>
      <c r="B366" s="47" t="s">
        <v>645</v>
      </c>
      <c r="C366" s="47" t="s">
        <v>18</v>
      </c>
      <c r="D366" s="61" t="s">
        <v>646</v>
      </c>
      <c r="E366" s="211" t="s">
        <v>606</v>
      </c>
      <c r="F366" s="211"/>
      <c r="G366" s="47" t="s">
        <v>20</v>
      </c>
      <c r="H366" s="48">
        <v>0.28260000000000002</v>
      </c>
      <c r="I366" s="49">
        <v>37.58</v>
      </c>
      <c r="J366" s="49">
        <v>10.62</v>
      </c>
    </row>
    <row r="367" spans="1:10" s="76" customFormat="1" ht="51" x14ac:dyDescent="0.2">
      <c r="A367" s="47" t="s">
        <v>30</v>
      </c>
      <c r="B367" s="47" t="s">
        <v>647</v>
      </c>
      <c r="C367" s="47" t="s">
        <v>18</v>
      </c>
      <c r="D367" s="61" t="s">
        <v>648</v>
      </c>
      <c r="E367" s="211" t="s">
        <v>606</v>
      </c>
      <c r="F367" s="211"/>
      <c r="G367" s="47" t="s">
        <v>20</v>
      </c>
      <c r="H367" s="48">
        <v>6.9000000000000006E-2</v>
      </c>
      <c r="I367" s="49">
        <v>47.39</v>
      </c>
      <c r="J367" s="49">
        <v>3.26</v>
      </c>
    </row>
    <row r="368" spans="1:10" s="76" customFormat="1" ht="51" x14ac:dyDescent="0.2">
      <c r="A368" s="47" t="s">
        <v>30</v>
      </c>
      <c r="B368" s="47" t="s">
        <v>649</v>
      </c>
      <c r="C368" s="47" t="s">
        <v>18</v>
      </c>
      <c r="D368" s="61" t="s">
        <v>650</v>
      </c>
      <c r="E368" s="211" t="s">
        <v>606</v>
      </c>
      <c r="F368" s="211"/>
      <c r="G368" s="47" t="s">
        <v>20</v>
      </c>
      <c r="H368" s="48">
        <v>0.18099999999999999</v>
      </c>
      <c r="I368" s="49">
        <v>44.15</v>
      </c>
      <c r="J368" s="49">
        <v>7.99</v>
      </c>
    </row>
    <row r="369" spans="1:10" s="58" customFormat="1" x14ac:dyDescent="0.2">
      <c r="A369" s="56"/>
      <c r="B369" s="56"/>
      <c r="C369" s="56"/>
      <c r="D369" s="95"/>
      <c r="E369" s="95" t="s">
        <v>36</v>
      </c>
      <c r="F369" s="96">
        <v>7.2953654999999999</v>
      </c>
      <c r="G369" s="95" t="s">
        <v>37</v>
      </c>
      <c r="H369" s="96">
        <v>8.52</v>
      </c>
      <c r="I369" s="95" t="s">
        <v>38</v>
      </c>
      <c r="J369" s="96">
        <v>15.82</v>
      </c>
    </row>
    <row r="370" spans="1:10" s="58" customFormat="1" x14ac:dyDescent="0.2">
      <c r="A370" s="56"/>
      <c r="B370" s="56"/>
      <c r="C370" s="56"/>
      <c r="D370" s="95"/>
      <c r="E370" s="95" t="s">
        <v>39</v>
      </c>
      <c r="F370" s="96">
        <v>9.24</v>
      </c>
      <c r="G370" s="95"/>
      <c r="H370" s="216" t="s">
        <v>40</v>
      </c>
      <c r="I370" s="216"/>
      <c r="J370" s="96">
        <v>52.04</v>
      </c>
    </row>
    <row r="371" spans="1:10" s="58" customFormat="1" ht="15" thickBot="1" x14ac:dyDescent="0.25">
      <c r="A371" s="74"/>
      <c r="B371" s="74"/>
      <c r="C371" s="74"/>
      <c r="D371" s="73"/>
      <c r="E371" s="73"/>
      <c r="F371" s="73"/>
      <c r="G371" s="73" t="s">
        <v>41</v>
      </c>
      <c r="H371" s="97">
        <v>181.84</v>
      </c>
      <c r="I371" s="73" t="s">
        <v>42</v>
      </c>
      <c r="J371" s="75">
        <v>9462.9500000000007</v>
      </c>
    </row>
    <row r="372" spans="1:10" s="76" customFormat="1" ht="15" thickTop="1" x14ac:dyDescent="0.2">
      <c r="A372" s="103"/>
      <c r="B372" s="103"/>
      <c r="C372" s="103"/>
      <c r="D372" s="104"/>
      <c r="E372" s="104"/>
      <c r="F372" s="104"/>
      <c r="G372" s="104"/>
      <c r="H372" s="104"/>
      <c r="I372" s="104"/>
      <c r="J372" s="104"/>
    </row>
    <row r="373" spans="1:10" s="58" customFormat="1" ht="15" x14ac:dyDescent="0.2">
      <c r="A373" s="71" t="s">
        <v>304</v>
      </c>
      <c r="B373" s="71" t="s">
        <v>4</v>
      </c>
      <c r="C373" s="71" t="s">
        <v>5</v>
      </c>
      <c r="D373" s="69" t="s">
        <v>6</v>
      </c>
      <c r="E373" s="209" t="s">
        <v>27</v>
      </c>
      <c r="F373" s="209"/>
      <c r="G373" s="71" t="s">
        <v>7</v>
      </c>
      <c r="H373" s="70" t="s">
        <v>8</v>
      </c>
      <c r="I373" s="70" t="s">
        <v>9</v>
      </c>
      <c r="J373" s="70" t="s">
        <v>11</v>
      </c>
    </row>
    <row r="374" spans="1:10" s="76" customFormat="1" x14ac:dyDescent="0.2">
      <c r="A374" s="44" t="s">
        <v>28</v>
      </c>
      <c r="B374" s="44" t="s">
        <v>305</v>
      </c>
      <c r="C374" s="44" t="s">
        <v>18</v>
      </c>
      <c r="D374" s="62" t="s">
        <v>306</v>
      </c>
      <c r="E374" s="210" t="s">
        <v>651</v>
      </c>
      <c r="F374" s="210"/>
      <c r="G374" s="44" t="s">
        <v>57</v>
      </c>
      <c r="H374" s="45">
        <v>1</v>
      </c>
      <c r="I374" s="46">
        <v>48.91</v>
      </c>
      <c r="J374" s="46">
        <v>48.91</v>
      </c>
    </row>
    <row r="375" spans="1:10" s="76" customFormat="1" ht="25.5" x14ac:dyDescent="0.2">
      <c r="A375" s="47" t="s">
        <v>30</v>
      </c>
      <c r="B375" s="47" t="s">
        <v>609</v>
      </c>
      <c r="C375" s="47" t="s">
        <v>18</v>
      </c>
      <c r="D375" s="61" t="s">
        <v>610</v>
      </c>
      <c r="E375" s="211" t="s">
        <v>49</v>
      </c>
      <c r="F375" s="211"/>
      <c r="G375" s="47" t="s">
        <v>50</v>
      </c>
      <c r="H375" s="48">
        <v>0.29899999999999999</v>
      </c>
      <c r="I375" s="49">
        <v>23.2</v>
      </c>
      <c r="J375" s="49">
        <v>6.93</v>
      </c>
    </row>
    <row r="376" spans="1:10" s="76" customFormat="1" ht="25.5" x14ac:dyDescent="0.2">
      <c r="A376" s="47" t="s">
        <v>30</v>
      </c>
      <c r="B376" s="47" t="s">
        <v>51</v>
      </c>
      <c r="C376" s="47" t="s">
        <v>18</v>
      </c>
      <c r="D376" s="61" t="s">
        <v>52</v>
      </c>
      <c r="E376" s="211" t="s">
        <v>49</v>
      </c>
      <c r="F376" s="211"/>
      <c r="G376" s="47" t="s">
        <v>50</v>
      </c>
      <c r="H376" s="48">
        <v>0.15</v>
      </c>
      <c r="I376" s="49">
        <v>16.010000000000002</v>
      </c>
      <c r="J376" s="49">
        <v>2.4</v>
      </c>
    </row>
    <row r="377" spans="1:10" s="76" customFormat="1" x14ac:dyDescent="0.2">
      <c r="A377" s="47" t="s">
        <v>34</v>
      </c>
      <c r="B377" s="47" t="s">
        <v>652</v>
      </c>
      <c r="C377" s="47" t="s">
        <v>18</v>
      </c>
      <c r="D377" s="61" t="s">
        <v>653</v>
      </c>
      <c r="E377" s="211" t="s">
        <v>54</v>
      </c>
      <c r="F377" s="211"/>
      <c r="G377" s="47" t="s">
        <v>60</v>
      </c>
      <c r="H377" s="48">
        <v>0.86140000000000005</v>
      </c>
      <c r="I377" s="49">
        <v>1.83</v>
      </c>
      <c r="J377" s="49">
        <v>1.57</v>
      </c>
    </row>
    <row r="378" spans="1:10" s="76" customFormat="1" x14ac:dyDescent="0.2">
      <c r="A378" s="47" t="s">
        <v>34</v>
      </c>
      <c r="B378" s="47" t="s">
        <v>654</v>
      </c>
      <c r="C378" s="47" t="s">
        <v>18</v>
      </c>
      <c r="D378" s="61" t="s">
        <v>655</v>
      </c>
      <c r="E378" s="211" t="s">
        <v>54</v>
      </c>
      <c r="F378" s="211"/>
      <c r="G378" s="47" t="s">
        <v>60</v>
      </c>
      <c r="H378" s="48">
        <v>0.12</v>
      </c>
      <c r="I378" s="49">
        <v>3.43</v>
      </c>
      <c r="J378" s="49">
        <v>0.41</v>
      </c>
    </row>
    <row r="379" spans="1:10" s="76" customFormat="1" ht="38.25" x14ac:dyDescent="0.2">
      <c r="A379" s="47" t="s">
        <v>34</v>
      </c>
      <c r="B379" s="47" t="s">
        <v>656</v>
      </c>
      <c r="C379" s="47" t="s">
        <v>18</v>
      </c>
      <c r="D379" s="61" t="s">
        <v>657</v>
      </c>
      <c r="E379" s="211" t="s">
        <v>54</v>
      </c>
      <c r="F379" s="211"/>
      <c r="G379" s="47" t="s">
        <v>57</v>
      </c>
      <c r="H379" s="48">
        <v>1.04</v>
      </c>
      <c r="I379" s="49">
        <v>36.159999999999997</v>
      </c>
      <c r="J379" s="49">
        <v>37.6</v>
      </c>
    </row>
    <row r="380" spans="1:10" s="58" customFormat="1" x14ac:dyDescent="0.2">
      <c r="A380" s="56"/>
      <c r="B380" s="56"/>
      <c r="C380" s="56"/>
      <c r="D380" s="95"/>
      <c r="E380" s="95" t="s">
        <v>36</v>
      </c>
      <c r="F380" s="96">
        <v>3.1035278000000002</v>
      </c>
      <c r="G380" s="95" t="s">
        <v>37</v>
      </c>
      <c r="H380" s="96">
        <v>3.63</v>
      </c>
      <c r="I380" s="95" t="s">
        <v>38</v>
      </c>
      <c r="J380" s="96">
        <v>6.73</v>
      </c>
    </row>
    <row r="381" spans="1:10" s="58" customFormat="1" x14ac:dyDescent="0.2">
      <c r="A381" s="56"/>
      <c r="B381" s="56"/>
      <c r="C381" s="56"/>
      <c r="D381" s="95"/>
      <c r="E381" s="95" t="s">
        <v>39</v>
      </c>
      <c r="F381" s="96">
        <v>10.55</v>
      </c>
      <c r="G381" s="95"/>
      <c r="H381" s="216" t="s">
        <v>40</v>
      </c>
      <c r="I381" s="216"/>
      <c r="J381" s="96">
        <v>59.46</v>
      </c>
    </row>
    <row r="382" spans="1:10" s="58" customFormat="1" ht="15" thickBot="1" x14ac:dyDescent="0.25">
      <c r="A382" s="74"/>
      <c r="B382" s="74"/>
      <c r="C382" s="74"/>
      <c r="D382" s="73"/>
      <c r="E382" s="73"/>
      <c r="F382" s="73"/>
      <c r="G382" s="73" t="s">
        <v>41</v>
      </c>
      <c r="H382" s="97">
        <v>99.2</v>
      </c>
      <c r="I382" s="73" t="s">
        <v>42</v>
      </c>
      <c r="J382" s="75">
        <v>5898.43</v>
      </c>
    </row>
    <row r="383" spans="1:10" s="76" customFormat="1" ht="15" thickTop="1" x14ac:dyDescent="0.2">
      <c r="A383" s="103"/>
      <c r="B383" s="103"/>
      <c r="C383" s="103"/>
      <c r="D383" s="104"/>
      <c r="E383" s="104"/>
      <c r="F383" s="104"/>
      <c r="G383" s="104"/>
      <c r="H383" s="104"/>
      <c r="I383" s="104"/>
      <c r="J383" s="104"/>
    </row>
    <row r="384" spans="1:10" s="58" customFormat="1" x14ac:dyDescent="0.2">
      <c r="A384" s="101" t="s">
        <v>307</v>
      </c>
      <c r="B384" s="101"/>
      <c r="C384" s="101"/>
      <c r="D384" s="54" t="s">
        <v>308</v>
      </c>
      <c r="E384" s="54"/>
      <c r="F384" s="208"/>
      <c r="G384" s="208"/>
      <c r="H384" s="55"/>
      <c r="I384" s="54"/>
      <c r="J384" s="72">
        <v>98176.12</v>
      </c>
    </row>
    <row r="385" spans="1:10" s="58" customFormat="1" ht="15" x14ac:dyDescent="0.2">
      <c r="A385" s="71" t="s">
        <v>309</v>
      </c>
      <c r="B385" s="71" t="s">
        <v>4</v>
      </c>
      <c r="C385" s="71" t="s">
        <v>5</v>
      </c>
      <c r="D385" s="69" t="s">
        <v>6</v>
      </c>
      <c r="E385" s="209" t="s">
        <v>27</v>
      </c>
      <c r="F385" s="209"/>
      <c r="G385" s="71" t="s">
        <v>7</v>
      </c>
      <c r="H385" s="70" t="s">
        <v>8</v>
      </c>
      <c r="I385" s="70" t="s">
        <v>9</v>
      </c>
      <c r="J385" s="70" t="s">
        <v>11</v>
      </c>
    </row>
    <row r="386" spans="1:10" s="76" customFormat="1" ht="25.5" x14ac:dyDescent="0.2">
      <c r="A386" s="44" t="s">
        <v>28</v>
      </c>
      <c r="B386" s="44" t="s">
        <v>310</v>
      </c>
      <c r="C386" s="44" t="s">
        <v>18</v>
      </c>
      <c r="D386" s="62" t="s">
        <v>311</v>
      </c>
      <c r="E386" s="210" t="s">
        <v>49</v>
      </c>
      <c r="F386" s="210"/>
      <c r="G386" s="44" t="s">
        <v>25</v>
      </c>
      <c r="H386" s="45">
        <v>1</v>
      </c>
      <c r="I386" s="46">
        <v>500.69</v>
      </c>
      <c r="J386" s="46">
        <v>500.69</v>
      </c>
    </row>
    <row r="387" spans="1:10" s="76" customFormat="1" ht="38.25" x14ac:dyDescent="0.2">
      <c r="A387" s="47" t="s">
        <v>30</v>
      </c>
      <c r="B387" s="47" t="s">
        <v>658</v>
      </c>
      <c r="C387" s="47" t="s">
        <v>18</v>
      </c>
      <c r="D387" s="61" t="s">
        <v>659</v>
      </c>
      <c r="E387" s="211" t="s">
        <v>31</v>
      </c>
      <c r="F387" s="211"/>
      <c r="G387" s="47" t="s">
        <v>33</v>
      </c>
      <c r="H387" s="48">
        <v>1.03</v>
      </c>
      <c r="I387" s="49">
        <v>1.47</v>
      </c>
      <c r="J387" s="49">
        <v>1.51</v>
      </c>
    </row>
    <row r="388" spans="1:10" s="76" customFormat="1" ht="38.25" x14ac:dyDescent="0.2">
      <c r="A388" s="47" t="s">
        <v>30</v>
      </c>
      <c r="B388" s="47" t="s">
        <v>660</v>
      </c>
      <c r="C388" s="47" t="s">
        <v>18</v>
      </c>
      <c r="D388" s="61" t="s">
        <v>661</v>
      </c>
      <c r="E388" s="211" t="s">
        <v>31</v>
      </c>
      <c r="F388" s="211"/>
      <c r="G388" s="47" t="s">
        <v>32</v>
      </c>
      <c r="H388" s="48">
        <v>3.39</v>
      </c>
      <c r="I388" s="49">
        <v>0.28000000000000003</v>
      </c>
      <c r="J388" s="49">
        <v>0.94</v>
      </c>
    </row>
    <row r="389" spans="1:10" s="76" customFormat="1" ht="25.5" x14ac:dyDescent="0.2">
      <c r="A389" s="47" t="s">
        <v>30</v>
      </c>
      <c r="B389" s="47" t="s">
        <v>662</v>
      </c>
      <c r="C389" s="47" t="s">
        <v>18</v>
      </c>
      <c r="D389" s="61" t="s">
        <v>663</v>
      </c>
      <c r="E389" s="211" t="s">
        <v>49</v>
      </c>
      <c r="F389" s="211"/>
      <c r="G389" s="47" t="s">
        <v>50</v>
      </c>
      <c r="H389" s="48">
        <v>4.42</v>
      </c>
      <c r="I389" s="49">
        <v>22.97</v>
      </c>
      <c r="J389" s="49">
        <v>101.52</v>
      </c>
    </row>
    <row r="390" spans="1:10" s="76" customFormat="1" ht="25.5" x14ac:dyDescent="0.2">
      <c r="A390" s="47" t="s">
        <v>34</v>
      </c>
      <c r="B390" s="47" t="s">
        <v>664</v>
      </c>
      <c r="C390" s="47" t="s">
        <v>18</v>
      </c>
      <c r="D390" s="61" t="s">
        <v>665</v>
      </c>
      <c r="E390" s="211" t="s">
        <v>54</v>
      </c>
      <c r="F390" s="211"/>
      <c r="G390" s="47" t="s">
        <v>25</v>
      </c>
      <c r="H390" s="48">
        <v>1.27</v>
      </c>
      <c r="I390" s="49">
        <v>73</v>
      </c>
      <c r="J390" s="49">
        <v>92.71</v>
      </c>
    </row>
    <row r="391" spans="1:10" s="76" customFormat="1" x14ac:dyDescent="0.2">
      <c r="A391" s="47" t="s">
        <v>34</v>
      </c>
      <c r="B391" s="47" t="s">
        <v>666</v>
      </c>
      <c r="C391" s="47" t="s">
        <v>18</v>
      </c>
      <c r="D391" s="61" t="s">
        <v>667</v>
      </c>
      <c r="E391" s="211" t="s">
        <v>54</v>
      </c>
      <c r="F391" s="211"/>
      <c r="G391" s="47" t="s">
        <v>60</v>
      </c>
      <c r="H391" s="48">
        <v>573.61</v>
      </c>
      <c r="I391" s="49">
        <v>0.53</v>
      </c>
      <c r="J391" s="49">
        <v>304.01</v>
      </c>
    </row>
    <row r="392" spans="1:10" s="58" customFormat="1" x14ac:dyDescent="0.2">
      <c r="A392" s="56"/>
      <c r="B392" s="56"/>
      <c r="C392" s="56"/>
      <c r="D392" s="95"/>
      <c r="E392" s="95" t="s">
        <v>36</v>
      </c>
      <c r="F392" s="96">
        <v>36.545999500000001</v>
      </c>
      <c r="G392" s="95" t="s">
        <v>37</v>
      </c>
      <c r="H392" s="96">
        <v>42.7</v>
      </c>
      <c r="I392" s="95" t="s">
        <v>38</v>
      </c>
      <c r="J392" s="96">
        <v>79.25</v>
      </c>
    </row>
    <row r="393" spans="1:10" s="58" customFormat="1" x14ac:dyDescent="0.2">
      <c r="A393" s="56"/>
      <c r="B393" s="56"/>
      <c r="C393" s="56"/>
      <c r="D393" s="95"/>
      <c r="E393" s="95" t="s">
        <v>39</v>
      </c>
      <c r="F393" s="96">
        <v>108.09</v>
      </c>
      <c r="G393" s="95"/>
      <c r="H393" s="216" t="s">
        <v>40</v>
      </c>
      <c r="I393" s="216"/>
      <c r="J393" s="96">
        <v>608.78</v>
      </c>
    </row>
    <row r="394" spans="1:10" s="58" customFormat="1" ht="15" thickBot="1" x14ac:dyDescent="0.25">
      <c r="A394" s="74"/>
      <c r="B394" s="74"/>
      <c r="C394" s="74"/>
      <c r="D394" s="73"/>
      <c r="E394" s="73"/>
      <c r="F394" s="73"/>
      <c r="G394" s="73" t="s">
        <v>41</v>
      </c>
      <c r="H394" s="97">
        <v>31.6</v>
      </c>
      <c r="I394" s="73" t="s">
        <v>42</v>
      </c>
      <c r="J394" s="75">
        <v>19237.439999999999</v>
      </c>
    </row>
    <row r="395" spans="1:10" s="76" customFormat="1" ht="15" thickTop="1" x14ac:dyDescent="0.2">
      <c r="A395" s="103"/>
      <c r="B395" s="103"/>
      <c r="C395" s="103"/>
      <c r="D395" s="104"/>
      <c r="E395" s="104"/>
      <c r="F395" s="104"/>
      <c r="G395" s="104"/>
      <c r="H395" s="104"/>
      <c r="I395" s="104"/>
      <c r="J395" s="104"/>
    </row>
    <row r="396" spans="1:10" s="58" customFormat="1" ht="15" x14ac:dyDescent="0.2">
      <c r="A396" s="71" t="s">
        <v>312</v>
      </c>
      <c r="B396" s="71" t="s">
        <v>4</v>
      </c>
      <c r="C396" s="71" t="s">
        <v>5</v>
      </c>
      <c r="D396" s="69" t="s">
        <v>6</v>
      </c>
      <c r="E396" s="209" t="s">
        <v>27</v>
      </c>
      <c r="F396" s="209"/>
      <c r="G396" s="71" t="s">
        <v>7</v>
      </c>
      <c r="H396" s="70" t="s">
        <v>8</v>
      </c>
      <c r="I396" s="70" t="s">
        <v>9</v>
      </c>
      <c r="J396" s="70" t="s">
        <v>11</v>
      </c>
    </row>
    <row r="397" spans="1:10" s="76" customFormat="1" ht="25.5" x14ac:dyDescent="0.2">
      <c r="A397" s="44" t="s">
        <v>28</v>
      </c>
      <c r="B397" s="44" t="s">
        <v>313</v>
      </c>
      <c r="C397" s="44" t="s">
        <v>18</v>
      </c>
      <c r="D397" s="62" t="s">
        <v>314</v>
      </c>
      <c r="E397" s="210" t="s">
        <v>651</v>
      </c>
      <c r="F397" s="210"/>
      <c r="G397" s="44" t="s">
        <v>20</v>
      </c>
      <c r="H397" s="45">
        <v>1</v>
      </c>
      <c r="I397" s="46">
        <v>93.86</v>
      </c>
      <c r="J397" s="46">
        <v>93.86</v>
      </c>
    </row>
    <row r="398" spans="1:10" s="76" customFormat="1" ht="25.5" x14ac:dyDescent="0.2">
      <c r="A398" s="47" t="s">
        <v>30</v>
      </c>
      <c r="B398" s="47" t="s">
        <v>668</v>
      </c>
      <c r="C398" s="47" t="s">
        <v>18</v>
      </c>
      <c r="D398" s="61" t="s">
        <v>669</v>
      </c>
      <c r="E398" s="211" t="s">
        <v>31</v>
      </c>
      <c r="F398" s="211"/>
      <c r="G398" s="47" t="s">
        <v>33</v>
      </c>
      <c r="H398" s="48">
        <v>2</v>
      </c>
      <c r="I398" s="49">
        <v>2.71</v>
      </c>
      <c r="J398" s="49">
        <v>5.42</v>
      </c>
    </row>
    <row r="399" spans="1:10" s="76" customFormat="1" ht="25.5" x14ac:dyDescent="0.2">
      <c r="A399" s="47" t="s">
        <v>30</v>
      </c>
      <c r="B399" s="47" t="s">
        <v>513</v>
      </c>
      <c r="C399" s="47" t="s">
        <v>18</v>
      </c>
      <c r="D399" s="61" t="s">
        <v>514</v>
      </c>
      <c r="E399" s="211" t="s">
        <v>49</v>
      </c>
      <c r="F399" s="211"/>
      <c r="G399" s="47" t="s">
        <v>50</v>
      </c>
      <c r="H399" s="48">
        <v>0.7</v>
      </c>
      <c r="I399" s="49">
        <v>23.2</v>
      </c>
      <c r="J399" s="49">
        <v>16.239999999999998</v>
      </c>
    </row>
    <row r="400" spans="1:10" s="76" customFormat="1" ht="25.5" x14ac:dyDescent="0.2">
      <c r="A400" s="47" t="s">
        <v>30</v>
      </c>
      <c r="B400" s="47" t="s">
        <v>51</v>
      </c>
      <c r="C400" s="47" t="s">
        <v>18</v>
      </c>
      <c r="D400" s="61" t="s">
        <v>52</v>
      </c>
      <c r="E400" s="211" t="s">
        <v>49</v>
      </c>
      <c r="F400" s="211"/>
      <c r="G400" s="47" t="s">
        <v>50</v>
      </c>
      <c r="H400" s="48">
        <v>3.37</v>
      </c>
      <c r="I400" s="49">
        <v>16.010000000000002</v>
      </c>
      <c r="J400" s="49">
        <v>53.95</v>
      </c>
    </row>
    <row r="401" spans="1:10" s="76" customFormat="1" x14ac:dyDescent="0.2">
      <c r="A401" s="47" t="s">
        <v>34</v>
      </c>
      <c r="B401" s="47" t="s">
        <v>666</v>
      </c>
      <c r="C401" s="47" t="s">
        <v>18</v>
      </c>
      <c r="D401" s="61" t="s">
        <v>667</v>
      </c>
      <c r="E401" s="211" t="s">
        <v>54</v>
      </c>
      <c r="F401" s="211"/>
      <c r="G401" s="47" t="s">
        <v>60</v>
      </c>
      <c r="H401" s="48">
        <v>12</v>
      </c>
      <c r="I401" s="49">
        <v>0.53</v>
      </c>
      <c r="J401" s="49">
        <v>6.36</v>
      </c>
    </row>
    <row r="402" spans="1:10" s="76" customFormat="1" ht="25.5" x14ac:dyDescent="0.2">
      <c r="A402" s="47" t="s">
        <v>34</v>
      </c>
      <c r="B402" s="47" t="s">
        <v>670</v>
      </c>
      <c r="C402" s="47" t="s">
        <v>18</v>
      </c>
      <c r="D402" s="61" t="s">
        <v>671</v>
      </c>
      <c r="E402" s="211" t="s">
        <v>54</v>
      </c>
      <c r="F402" s="211"/>
      <c r="G402" s="47" t="s">
        <v>60</v>
      </c>
      <c r="H402" s="48">
        <v>22</v>
      </c>
      <c r="I402" s="49">
        <v>0.28000000000000003</v>
      </c>
      <c r="J402" s="49">
        <v>6.16</v>
      </c>
    </row>
    <row r="403" spans="1:10" s="76" customFormat="1" ht="25.5" x14ac:dyDescent="0.2">
      <c r="A403" s="47" t="s">
        <v>34</v>
      </c>
      <c r="B403" s="47" t="s">
        <v>672</v>
      </c>
      <c r="C403" s="47" t="s">
        <v>18</v>
      </c>
      <c r="D403" s="61" t="s">
        <v>673</v>
      </c>
      <c r="E403" s="211" t="s">
        <v>54</v>
      </c>
      <c r="F403" s="211"/>
      <c r="G403" s="47" t="s">
        <v>57</v>
      </c>
      <c r="H403" s="48">
        <v>2</v>
      </c>
      <c r="I403" s="49">
        <v>0.88</v>
      </c>
      <c r="J403" s="49">
        <v>1.76</v>
      </c>
    </row>
    <row r="404" spans="1:10" s="76" customFormat="1" x14ac:dyDescent="0.2">
      <c r="A404" s="47" t="s">
        <v>34</v>
      </c>
      <c r="B404" s="47" t="s">
        <v>674</v>
      </c>
      <c r="C404" s="47" t="s">
        <v>18</v>
      </c>
      <c r="D404" s="61" t="s">
        <v>675</v>
      </c>
      <c r="E404" s="211" t="s">
        <v>54</v>
      </c>
      <c r="F404" s="211"/>
      <c r="G404" s="47" t="s">
        <v>64</v>
      </c>
      <c r="H404" s="48">
        <v>0.21176</v>
      </c>
      <c r="I404" s="49">
        <v>18.75</v>
      </c>
      <c r="J404" s="49">
        <v>3.97</v>
      </c>
    </row>
    <row r="405" spans="1:10" s="76" customFormat="1" x14ac:dyDescent="0.2">
      <c r="A405" s="102"/>
      <c r="B405" s="102"/>
      <c r="C405" s="102"/>
      <c r="D405" s="98"/>
      <c r="E405" s="98" t="s">
        <v>36</v>
      </c>
      <c r="F405" s="99">
        <v>21.558681100000001</v>
      </c>
      <c r="G405" s="98" t="s">
        <v>37</v>
      </c>
      <c r="H405" s="99">
        <v>25.19</v>
      </c>
      <c r="I405" s="98" t="s">
        <v>38</v>
      </c>
      <c r="J405" s="99">
        <v>46.75</v>
      </c>
    </row>
    <row r="406" spans="1:10" s="76" customFormat="1" x14ac:dyDescent="0.2">
      <c r="A406" s="102"/>
      <c r="B406" s="102"/>
      <c r="C406" s="102"/>
      <c r="D406" s="98"/>
      <c r="E406" s="98" t="s">
        <v>39</v>
      </c>
      <c r="F406" s="99">
        <v>20.260000000000002</v>
      </c>
      <c r="G406" s="98"/>
      <c r="H406" s="217" t="s">
        <v>40</v>
      </c>
      <c r="I406" s="217"/>
      <c r="J406" s="99">
        <v>114.12</v>
      </c>
    </row>
    <row r="407" spans="1:10" s="58" customFormat="1" ht="15" thickBot="1" x14ac:dyDescent="0.25">
      <c r="A407" s="74"/>
      <c r="B407" s="74"/>
      <c r="C407" s="74"/>
      <c r="D407" s="73"/>
      <c r="E407" s="73"/>
      <c r="F407" s="73"/>
      <c r="G407" s="73" t="s">
        <v>41</v>
      </c>
      <c r="H407" s="97">
        <v>642.28</v>
      </c>
      <c r="I407" s="73" t="s">
        <v>42</v>
      </c>
      <c r="J407" s="75">
        <v>73296.990000000005</v>
      </c>
    </row>
    <row r="408" spans="1:10" s="76" customFormat="1" ht="15" thickTop="1" x14ac:dyDescent="0.2">
      <c r="A408" s="103"/>
      <c r="B408" s="103"/>
      <c r="C408" s="103"/>
      <c r="D408" s="104"/>
      <c r="E408" s="104"/>
      <c r="F408" s="104"/>
      <c r="G408" s="104"/>
      <c r="H408" s="104"/>
      <c r="I408" s="104"/>
      <c r="J408" s="104"/>
    </row>
    <row r="409" spans="1:10" s="58" customFormat="1" ht="15" x14ac:dyDescent="0.2">
      <c r="A409" s="71" t="s">
        <v>315</v>
      </c>
      <c r="B409" s="71" t="s">
        <v>4</v>
      </c>
      <c r="C409" s="71" t="s">
        <v>5</v>
      </c>
      <c r="D409" s="69" t="s">
        <v>6</v>
      </c>
      <c r="E409" s="209" t="s">
        <v>27</v>
      </c>
      <c r="F409" s="209"/>
      <c r="G409" s="71" t="s">
        <v>7</v>
      </c>
      <c r="H409" s="70" t="s">
        <v>8</v>
      </c>
      <c r="I409" s="70" t="s">
        <v>9</v>
      </c>
      <c r="J409" s="70" t="s">
        <v>11</v>
      </c>
    </row>
    <row r="410" spans="1:10" s="76" customFormat="1" ht="38.25" x14ac:dyDescent="0.2">
      <c r="A410" s="44" t="s">
        <v>28</v>
      </c>
      <c r="B410" s="44" t="s">
        <v>316</v>
      </c>
      <c r="C410" s="44" t="s">
        <v>18</v>
      </c>
      <c r="D410" s="62" t="s">
        <v>317</v>
      </c>
      <c r="E410" s="210" t="s">
        <v>651</v>
      </c>
      <c r="F410" s="210"/>
      <c r="G410" s="44" t="s">
        <v>25</v>
      </c>
      <c r="H410" s="45">
        <v>1</v>
      </c>
      <c r="I410" s="46">
        <v>601.03</v>
      </c>
      <c r="J410" s="46">
        <v>601.03</v>
      </c>
    </row>
    <row r="411" spans="1:10" s="76" customFormat="1" ht="25.5" x14ac:dyDescent="0.2">
      <c r="A411" s="47" t="s">
        <v>30</v>
      </c>
      <c r="B411" s="47" t="s">
        <v>676</v>
      </c>
      <c r="C411" s="47" t="s">
        <v>18</v>
      </c>
      <c r="D411" s="61" t="s">
        <v>677</v>
      </c>
      <c r="E411" s="211" t="s">
        <v>46</v>
      </c>
      <c r="F411" s="211"/>
      <c r="G411" s="47" t="s">
        <v>25</v>
      </c>
      <c r="H411" s="48">
        <v>1.2130000000000001</v>
      </c>
      <c r="I411" s="49">
        <v>339.72</v>
      </c>
      <c r="J411" s="49">
        <v>412.08</v>
      </c>
    </row>
    <row r="412" spans="1:10" s="76" customFormat="1" ht="25.5" x14ac:dyDescent="0.2">
      <c r="A412" s="47" t="s">
        <v>30</v>
      </c>
      <c r="B412" s="47" t="s">
        <v>47</v>
      </c>
      <c r="C412" s="47" t="s">
        <v>18</v>
      </c>
      <c r="D412" s="61" t="s">
        <v>48</v>
      </c>
      <c r="E412" s="211" t="s">
        <v>49</v>
      </c>
      <c r="F412" s="211"/>
      <c r="G412" s="47" t="s">
        <v>50</v>
      </c>
      <c r="H412" s="48">
        <v>2.2559999999999998</v>
      </c>
      <c r="I412" s="49">
        <v>23.02</v>
      </c>
      <c r="J412" s="49">
        <v>51.93</v>
      </c>
    </row>
    <row r="413" spans="1:10" s="76" customFormat="1" ht="25.5" x14ac:dyDescent="0.2">
      <c r="A413" s="47" t="s">
        <v>30</v>
      </c>
      <c r="B413" s="47" t="s">
        <v>513</v>
      </c>
      <c r="C413" s="47" t="s">
        <v>18</v>
      </c>
      <c r="D413" s="61" t="s">
        <v>514</v>
      </c>
      <c r="E413" s="211" t="s">
        <v>49</v>
      </c>
      <c r="F413" s="211"/>
      <c r="G413" s="47" t="s">
        <v>50</v>
      </c>
      <c r="H413" s="48">
        <v>1.9830000000000001</v>
      </c>
      <c r="I413" s="49">
        <v>23.2</v>
      </c>
      <c r="J413" s="49">
        <v>46</v>
      </c>
    </row>
    <row r="414" spans="1:10" s="76" customFormat="1" ht="25.5" x14ac:dyDescent="0.2">
      <c r="A414" s="47" t="s">
        <v>30</v>
      </c>
      <c r="B414" s="47" t="s">
        <v>51</v>
      </c>
      <c r="C414" s="47" t="s">
        <v>18</v>
      </c>
      <c r="D414" s="61" t="s">
        <v>52</v>
      </c>
      <c r="E414" s="211" t="s">
        <v>49</v>
      </c>
      <c r="F414" s="211"/>
      <c r="G414" s="47" t="s">
        <v>50</v>
      </c>
      <c r="H414" s="48">
        <v>4.2389999999999999</v>
      </c>
      <c r="I414" s="49">
        <v>16.010000000000002</v>
      </c>
      <c r="J414" s="49">
        <v>67.86</v>
      </c>
    </row>
    <row r="415" spans="1:10" s="76" customFormat="1" ht="25.5" x14ac:dyDescent="0.2">
      <c r="A415" s="47" t="s">
        <v>34</v>
      </c>
      <c r="B415" s="47" t="s">
        <v>678</v>
      </c>
      <c r="C415" s="47" t="s">
        <v>18</v>
      </c>
      <c r="D415" s="61" t="s">
        <v>679</v>
      </c>
      <c r="E415" s="211" t="s">
        <v>54</v>
      </c>
      <c r="F415" s="211"/>
      <c r="G415" s="47" t="s">
        <v>57</v>
      </c>
      <c r="H415" s="48">
        <v>2.5</v>
      </c>
      <c r="I415" s="49">
        <v>8.0399999999999991</v>
      </c>
      <c r="J415" s="49">
        <v>20.100000000000001</v>
      </c>
    </row>
    <row r="416" spans="1:10" s="76" customFormat="1" ht="25.5" x14ac:dyDescent="0.2">
      <c r="A416" s="47" t="s">
        <v>34</v>
      </c>
      <c r="B416" s="47" t="s">
        <v>680</v>
      </c>
      <c r="C416" s="47" t="s">
        <v>18</v>
      </c>
      <c r="D416" s="61" t="s">
        <v>681</v>
      </c>
      <c r="E416" s="211" t="s">
        <v>54</v>
      </c>
      <c r="F416" s="211"/>
      <c r="G416" s="47" t="s">
        <v>57</v>
      </c>
      <c r="H416" s="48">
        <v>2</v>
      </c>
      <c r="I416" s="49">
        <v>1.53</v>
      </c>
      <c r="J416" s="49">
        <v>3.06</v>
      </c>
    </row>
    <row r="417" spans="1:10" s="58" customFormat="1" x14ac:dyDescent="0.2">
      <c r="A417" s="56"/>
      <c r="B417" s="56"/>
      <c r="C417" s="56"/>
      <c r="D417" s="95"/>
      <c r="E417" s="95" t="s">
        <v>36</v>
      </c>
      <c r="F417" s="96">
        <v>84.454692199999997</v>
      </c>
      <c r="G417" s="95" t="s">
        <v>37</v>
      </c>
      <c r="H417" s="96">
        <v>98.69</v>
      </c>
      <c r="I417" s="95" t="s">
        <v>38</v>
      </c>
      <c r="J417" s="96">
        <v>183.14</v>
      </c>
    </row>
    <row r="418" spans="1:10" s="58" customFormat="1" x14ac:dyDescent="0.2">
      <c r="A418" s="56"/>
      <c r="B418" s="56"/>
      <c r="C418" s="56"/>
      <c r="D418" s="95"/>
      <c r="E418" s="95" t="s">
        <v>39</v>
      </c>
      <c r="F418" s="96">
        <v>129.76</v>
      </c>
      <c r="G418" s="95"/>
      <c r="H418" s="216" t="s">
        <v>40</v>
      </c>
      <c r="I418" s="216"/>
      <c r="J418" s="96">
        <v>730.79</v>
      </c>
    </row>
    <row r="419" spans="1:10" s="58" customFormat="1" ht="15" thickBot="1" x14ac:dyDescent="0.25">
      <c r="A419" s="74"/>
      <c r="B419" s="74"/>
      <c r="C419" s="74"/>
      <c r="D419" s="73"/>
      <c r="E419" s="73"/>
      <c r="F419" s="73"/>
      <c r="G419" s="73" t="s">
        <v>41</v>
      </c>
      <c r="H419" s="97">
        <v>7.72</v>
      </c>
      <c r="I419" s="73" t="s">
        <v>42</v>
      </c>
      <c r="J419" s="75">
        <v>5641.69</v>
      </c>
    </row>
    <row r="420" spans="1:10" s="76" customFormat="1" ht="15" thickTop="1" x14ac:dyDescent="0.2">
      <c r="A420" s="103"/>
      <c r="B420" s="103"/>
      <c r="C420" s="103"/>
      <c r="D420" s="104"/>
      <c r="E420" s="104"/>
      <c r="F420" s="104"/>
      <c r="G420" s="104"/>
      <c r="H420" s="104"/>
      <c r="I420" s="104"/>
      <c r="J420" s="104"/>
    </row>
    <row r="421" spans="1:10" s="58" customFormat="1" x14ac:dyDescent="0.2">
      <c r="A421" s="101" t="s">
        <v>318</v>
      </c>
      <c r="B421" s="101"/>
      <c r="C421" s="101"/>
      <c r="D421" s="54" t="s">
        <v>319</v>
      </c>
      <c r="E421" s="54"/>
      <c r="F421" s="208"/>
      <c r="G421" s="208"/>
      <c r="H421" s="55"/>
      <c r="I421" s="54"/>
      <c r="J421" s="72">
        <v>30446.04</v>
      </c>
    </row>
    <row r="422" spans="1:10" s="58" customFormat="1" ht="15" x14ac:dyDescent="0.2">
      <c r="A422" s="71" t="s">
        <v>320</v>
      </c>
      <c r="B422" s="71" t="s">
        <v>4</v>
      </c>
      <c r="C422" s="71" t="s">
        <v>5</v>
      </c>
      <c r="D422" s="69" t="s">
        <v>6</v>
      </c>
      <c r="E422" s="209" t="s">
        <v>27</v>
      </c>
      <c r="F422" s="209"/>
      <c r="G422" s="71" t="s">
        <v>7</v>
      </c>
      <c r="H422" s="70" t="s">
        <v>8</v>
      </c>
      <c r="I422" s="70" t="s">
        <v>9</v>
      </c>
      <c r="J422" s="70" t="s">
        <v>11</v>
      </c>
    </row>
    <row r="423" spans="1:10" s="76" customFormat="1" ht="38.25" x14ac:dyDescent="0.2">
      <c r="A423" s="44" t="s">
        <v>28</v>
      </c>
      <c r="B423" s="44" t="s">
        <v>321</v>
      </c>
      <c r="C423" s="44" t="s">
        <v>18</v>
      </c>
      <c r="D423" s="62" t="s">
        <v>322</v>
      </c>
      <c r="E423" s="210" t="s">
        <v>682</v>
      </c>
      <c r="F423" s="210"/>
      <c r="G423" s="44" t="s">
        <v>20</v>
      </c>
      <c r="H423" s="45">
        <v>1</v>
      </c>
      <c r="I423" s="46">
        <v>14.55</v>
      </c>
      <c r="J423" s="46">
        <v>14.55</v>
      </c>
    </row>
    <row r="424" spans="1:10" s="76" customFormat="1" ht="25.5" x14ac:dyDescent="0.2">
      <c r="A424" s="47" t="s">
        <v>30</v>
      </c>
      <c r="B424" s="47" t="s">
        <v>683</v>
      </c>
      <c r="C424" s="47" t="s">
        <v>18</v>
      </c>
      <c r="D424" s="61" t="s">
        <v>684</v>
      </c>
      <c r="E424" s="211" t="s">
        <v>49</v>
      </c>
      <c r="F424" s="211"/>
      <c r="G424" s="47" t="s">
        <v>50</v>
      </c>
      <c r="H424" s="48">
        <v>0.33400000000000002</v>
      </c>
      <c r="I424" s="49">
        <v>24.3</v>
      </c>
      <c r="J424" s="49">
        <v>8.11</v>
      </c>
    </row>
    <row r="425" spans="1:10" s="76" customFormat="1" ht="25.5" x14ac:dyDescent="0.2">
      <c r="A425" s="47" t="s">
        <v>30</v>
      </c>
      <c r="B425" s="47" t="s">
        <v>51</v>
      </c>
      <c r="C425" s="47" t="s">
        <v>18</v>
      </c>
      <c r="D425" s="61" t="s">
        <v>52</v>
      </c>
      <c r="E425" s="211" t="s">
        <v>49</v>
      </c>
      <c r="F425" s="211"/>
      <c r="G425" s="47" t="s">
        <v>50</v>
      </c>
      <c r="H425" s="48">
        <v>8.3000000000000004E-2</v>
      </c>
      <c r="I425" s="49">
        <v>16.010000000000002</v>
      </c>
      <c r="J425" s="49">
        <v>1.32</v>
      </c>
    </row>
    <row r="426" spans="1:10" s="76" customFormat="1" ht="25.5" x14ac:dyDescent="0.2">
      <c r="A426" s="47" t="s">
        <v>34</v>
      </c>
      <c r="B426" s="47" t="s">
        <v>685</v>
      </c>
      <c r="C426" s="47" t="s">
        <v>18</v>
      </c>
      <c r="D426" s="61" t="s">
        <v>686</v>
      </c>
      <c r="E426" s="211" t="s">
        <v>54</v>
      </c>
      <c r="F426" s="211"/>
      <c r="G426" s="47" t="s">
        <v>267</v>
      </c>
      <c r="H426" s="48">
        <v>0.1</v>
      </c>
      <c r="I426" s="49">
        <v>0.45</v>
      </c>
      <c r="J426" s="49">
        <v>0.04</v>
      </c>
    </row>
    <row r="427" spans="1:10" s="76" customFormat="1" x14ac:dyDescent="0.2">
      <c r="A427" s="47" t="s">
        <v>34</v>
      </c>
      <c r="B427" s="47" t="s">
        <v>687</v>
      </c>
      <c r="C427" s="47" t="s">
        <v>18</v>
      </c>
      <c r="D427" s="61" t="s">
        <v>688</v>
      </c>
      <c r="E427" s="211" t="s">
        <v>54</v>
      </c>
      <c r="F427" s="211"/>
      <c r="G427" s="47" t="s">
        <v>689</v>
      </c>
      <c r="H427" s="48">
        <v>0.24399999999999999</v>
      </c>
      <c r="I427" s="49">
        <v>20.83</v>
      </c>
      <c r="J427" s="49">
        <v>5.08</v>
      </c>
    </row>
    <row r="428" spans="1:10" s="58" customFormat="1" x14ac:dyDescent="0.2">
      <c r="A428" s="56"/>
      <c r="B428" s="56"/>
      <c r="C428" s="56"/>
      <c r="D428" s="95"/>
      <c r="E428" s="95" t="s">
        <v>36</v>
      </c>
      <c r="F428" s="96">
        <v>3.0528015000000002</v>
      </c>
      <c r="G428" s="95" t="s">
        <v>37</v>
      </c>
      <c r="H428" s="96">
        <v>3.57</v>
      </c>
      <c r="I428" s="95" t="s">
        <v>38</v>
      </c>
      <c r="J428" s="96">
        <v>6.62</v>
      </c>
    </row>
    <row r="429" spans="1:10" s="58" customFormat="1" x14ac:dyDescent="0.2">
      <c r="A429" s="56"/>
      <c r="B429" s="56"/>
      <c r="C429" s="56"/>
      <c r="D429" s="95"/>
      <c r="E429" s="95" t="s">
        <v>39</v>
      </c>
      <c r="F429" s="96">
        <v>3.14</v>
      </c>
      <c r="G429" s="95"/>
      <c r="H429" s="216" t="s">
        <v>40</v>
      </c>
      <c r="I429" s="216"/>
      <c r="J429" s="96">
        <v>17.690000000000001</v>
      </c>
    </row>
    <row r="430" spans="1:10" s="58" customFormat="1" ht="15" thickBot="1" x14ac:dyDescent="0.25">
      <c r="A430" s="74"/>
      <c r="B430" s="74"/>
      <c r="C430" s="74"/>
      <c r="D430" s="73"/>
      <c r="E430" s="73"/>
      <c r="F430" s="73"/>
      <c r="G430" s="73" t="s">
        <v>41</v>
      </c>
      <c r="H430" s="97">
        <v>512.4</v>
      </c>
      <c r="I430" s="73" t="s">
        <v>42</v>
      </c>
      <c r="J430" s="75">
        <v>9064.35</v>
      </c>
    </row>
    <row r="431" spans="1:10" s="76" customFormat="1" ht="15" thickTop="1" x14ac:dyDescent="0.2">
      <c r="A431" s="103"/>
      <c r="B431" s="103"/>
      <c r="C431" s="103"/>
      <c r="D431" s="104"/>
      <c r="E431" s="104"/>
      <c r="F431" s="104"/>
      <c r="G431" s="104"/>
      <c r="H431" s="104"/>
      <c r="I431" s="104"/>
      <c r="J431" s="104"/>
    </row>
    <row r="432" spans="1:10" s="58" customFormat="1" ht="15" x14ac:dyDescent="0.2">
      <c r="A432" s="71" t="s">
        <v>323</v>
      </c>
      <c r="B432" s="71" t="s">
        <v>4</v>
      </c>
      <c r="C432" s="71" t="s">
        <v>5</v>
      </c>
      <c r="D432" s="69" t="s">
        <v>6</v>
      </c>
      <c r="E432" s="209" t="s">
        <v>27</v>
      </c>
      <c r="F432" s="209"/>
      <c r="G432" s="71" t="s">
        <v>7</v>
      </c>
      <c r="H432" s="70" t="s">
        <v>8</v>
      </c>
      <c r="I432" s="70" t="s">
        <v>9</v>
      </c>
      <c r="J432" s="70" t="s">
        <v>11</v>
      </c>
    </row>
    <row r="433" spans="1:10" s="76" customFormat="1" ht="25.5" x14ac:dyDescent="0.2">
      <c r="A433" s="44" t="s">
        <v>28</v>
      </c>
      <c r="B433" s="44" t="s">
        <v>324</v>
      </c>
      <c r="C433" s="44" t="s">
        <v>18</v>
      </c>
      <c r="D433" s="62" t="s">
        <v>325</v>
      </c>
      <c r="E433" s="210" t="s">
        <v>682</v>
      </c>
      <c r="F433" s="210"/>
      <c r="G433" s="44" t="s">
        <v>20</v>
      </c>
      <c r="H433" s="45">
        <v>1</v>
      </c>
      <c r="I433" s="46">
        <v>11.98</v>
      </c>
      <c r="J433" s="46">
        <v>11.98</v>
      </c>
    </row>
    <row r="434" spans="1:10" s="76" customFormat="1" ht="25.5" x14ac:dyDescent="0.2">
      <c r="A434" s="47" t="s">
        <v>30</v>
      </c>
      <c r="B434" s="47" t="s">
        <v>683</v>
      </c>
      <c r="C434" s="47" t="s">
        <v>18</v>
      </c>
      <c r="D434" s="61" t="s">
        <v>684</v>
      </c>
      <c r="E434" s="211" t="s">
        <v>49</v>
      </c>
      <c r="F434" s="211"/>
      <c r="G434" s="47" t="s">
        <v>50</v>
      </c>
      <c r="H434" s="48">
        <v>0.312</v>
      </c>
      <c r="I434" s="49">
        <v>24.3</v>
      </c>
      <c r="J434" s="49">
        <v>7.58</v>
      </c>
    </row>
    <row r="435" spans="1:10" s="76" customFormat="1" ht="25.5" x14ac:dyDescent="0.2">
      <c r="A435" s="47" t="s">
        <v>30</v>
      </c>
      <c r="B435" s="47" t="s">
        <v>51</v>
      </c>
      <c r="C435" s="47" t="s">
        <v>18</v>
      </c>
      <c r="D435" s="61" t="s">
        <v>52</v>
      </c>
      <c r="E435" s="211" t="s">
        <v>49</v>
      </c>
      <c r="F435" s="211"/>
      <c r="G435" s="47" t="s">
        <v>50</v>
      </c>
      <c r="H435" s="48">
        <v>0.114</v>
      </c>
      <c r="I435" s="49">
        <v>16.010000000000002</v>
      </c>
      <c r="J435" s="49">
        <v>1.82</v>
      </c>
    </row>
    <row r="436" spans="1:10" s="76" customFormat="1" ht="25.5" x14ac:dyDescent="0.2">
      <c r="A436" s="47" t="s">
        <v>34</v>
      </c>
      <c r="B436" s="47" t="s">
        <v>685</v>
      </c>
      <c r="C436" s="47" t="s">
        <v>18</v>
      </c>
      <c r="D436" s="61" t="s">
        <v>686</v>
      </c>
      <c r="E436" s="211" t="s">
        <v>54</v>
      </c>
      <c r="F436" s="211"/>
      <c r="G436" s="47" t="s">
        <v>267</v>
      </c>
      <c r="H436" s="48">
        <v>0.1</v>
      </c>
      <c r="I436" s="49">
        <v>0.45</v>
      </c>
      <c r="J436" s="49">
        <v>0.04</v>
      </c>
    </row>
    <row r="437" spans="1:10" s="76" customFormat="1" x14ac:dyDescent="0.2">
      <c r="A437" s="47" t="s">
        <v>34</v>
      </c>
      <c r="B437" s="47" t="s">
        <v>690</v>
      </c>
      <c r="C437" s="47" t="s">
        <v>18</v>
      </c>
      <c r="D437" s="61" t="s">
        <v>691</v>
      </c>
      <c r="E437" s="211" t="s">
        <v>54</v>
      </c>
      <c r="F437" s="211"/>
      <c r="G437" s="47" t="s">
        <v>692</v>
      </c>
      <c r="H437" s="48">
        <v>4.8899999999999999E-2</v>
      </c>
      <c r="I437" s="49">
        <v>52</v>
      </c>
      <c r="J437" s="49">
        <v>2.54</v>
      </c>
    </row>
    <row r="438" spans="1:10" s="58" customFormat="1" x14ac:dyDescent="0.2">
      <c r="A438" s="56"/>
      <c r="B438" s="56"/>
      <c r="C438" s="56"/>
      <c r="D438" s="95"/>
      <c r="E438" s="95" t="s">
        <v>36</v>
      </c>
      <c r="F438" s="96">
        <v>3.0251326000000001</v>
      </c>
      <c r="G438" s="95" t="s">
        <v>37</v>
      </c>
      <c r="H438" s="96">
        <v>3.53</v>
      </c>
      <c r="I438" s="95" t="s">
        <v>38</v>
      </c>
      <c r="J438" s="96">
        <v>6.56</v>
      </c>
    </row>
    <row r="439" spans="1:10" s="58" customFormat="1" x14ac:dyDescent="0.2">
      <c r="A439" s="56"/>
      <c r="B439" s="56"/>
      <c r="C439" s="56"/>
      <c r="D439" s="95"/>
      <c r="E439" s="95" t="s">
        <v>39</v>
      </c>
      <c r="F439" s="96">
        <v>2.58</v>
      </c>
      <c r="G439" s="95"/>
      <c r="H439" s="216" t="s">
        <v>40</v>
      </c>
      <c r="I439" s="216"/>
      <c r="J439" s="96">
        <v>14.56</v>
      </c>
    </row>
    <row r="440" spans="1:10" s="58" customFormat="1" ht="15" thickBot="1" x14ac:dyDescent="0.25">
      <c r="A440" s="74"/>
      <c r="B440" s="74"/>
      <c r="C440" s="74"/>
      <c r="D440" s="73"/>
      <c r="E440" s="73"/>
      <c r="F440" s="73"/>
      <c r="G440" s="73" t="s">
        <v>41</v>
      </c>
      <c r="H440" s="97">
        <v>443.76</v>
      </c>
      <c r="I440" s="73" t="s">
        <v>42</v>
      </c>
      <c r="J440" s="75">
        <v>6461.14</v>
      </c>
    </row>
    <row r="441" spans="1:10" s="76" customFormat="1" ht="15" thickTop="1" x14ac:dyDescent="0.2">
      <c r="A441" s="103"/>
      <c r="B441" s="103"/>
      <c r="C441" s="103"/>
      <c r="D441" s="104"/>
      <c r="E441" s="104"/>
      <c r="F441" s="104"/>
      <c r="G441" s="104"/>
      <c r="H441" s="104"/>
      <c r="I441" s="104"/>
      <c r="J441" s="104"/>
    </row>
    <row r="442" spans="1:10" s="58" customFormat="1" ht="15" x14ac:dyDescent="0.2">
      <c r="A442" s="71" t="s">
        <v>326</v>
      </c>
      <c r="B442" s="71" t="s">
        <v>4</v>
      </c>
      <c r="C442" s="71" t="s">
        <v>5</v>
      </c>
      <c r="D442" s="69" t="s">
        <v>6</v>
      </c>
      <c r="E442" s="209" t="s">
        <v>27</v>
      </c>
      <c r="F442" s="209"/>
      <c r="G442" s="71" t="s">
        <v>7</v>
      </c>
      <c r="H442" s="70" t="s">
        <v>8</v>
      </c>
      <c r="I442" s="70" t="s">
        <v>9</v>
      </c>
      <c r="J442" s="70" t="s">
        <v>11</v>
      </c>
    </row>
    <row r="443" spans="1:10" s="76" customFormat="1" ht="25.5" x14ac:dyDescent="0.2">
      <c r="A443" s="44" t="s">
        <v>28</v>
      </c>
      <c r="B443" s="44" t="s">
        <v>327</v>
      </c>
      <c r="C443" s="44" t="s">
        <v>18</v>
      </c>
      <c r="D443" s="62" t="s">
        <v>328</v>
      </c>
      <c r="E443" s="210" t="s">
        <v>682</v>
      </c>
      <c r="F443" s="210"/>
      <c r="G443" s="44" t="s">
        <v>20</v>
      </c>
      <c r="H443" s="45">
        <v>1</v>
      </c>
      <c r="I443" s="46">
        <v>2.4900000000000002</v>
      </c>
      <c r="J443" s="46">
        <v>2.4900000000000002</v>
      </c>
    </row>
    <row r="444" spans="1:10" s="76" customFormat="1" ht="25.5" x14ac:dyDescent="0.2">
      <c r="A444" s="47" t="s">
        <v>30</v>
      </c>
      <c r="B444" s="47" t="s">
        <v>683</v>
      </c>
      <c r="C444" s="47" t="s">
        <v>18</v>
      </c>
      <c r="D444" s="61" t="s">
        <v>684</v>
      </c>
      <c r="E444" s="211" t="s">
        <v>49</v>
      </c>
      <c r="F444" s="211"/>
      <c r="G444" s="47" t="s">
        <v>50</v>
      </c>
      <c r="H444" s="48">
        <v>2.7E-2</v>
      </c>
      <c r="I444" s="49">
        <v>24.3</v>
      </c>
      <c r="J444" s="49">
        <v>0.65</v>
      </c>
    </row>
    <row r="445" spans="1:10" s="76" customFormat="1" ht="25.5" x14ac:dyDescent="0.2">
      <c r="A445" s="47" t="s">
        <v>30</v>
      </c>
      <c r="B445" s="47" t="s">
        <v>51</v>
      </c>
      <c r="C445" s="47" t="s">
        <v>18</v>
      </c>
      <c r="D445" s="61" t="s">
        <v>52</v>
      </c>
      <c r="E445" s="211" t="s">
        <v>49</v>
      </c>
      <c r="F445" s="211"/>
      <c r="G445" s="47" t="s">
        <v>50</v>
      </c>
      <c r="H445" s="48">
        <v>0.01</v>
      </c>
      <c r="I445" s="49">
        <v>16.010000000000002</v>
      </c>
      <c r="J445" s="49">
        <v>0.16</v>
      </c>
    </row>
    <row r="446" spans="1:10" s="76" customFormat="1" x14ac:dyDescent="0.2">
      <c r="A446" s="47" t="s">
        <v>34</v>
      </c>
      <c r="B446" s="47" t="s">
        <v>693</v>
      </c>
      <c r="C446" s="47" t="s">
        <v>18</v>
      </c>
      <c r="D446" s="61" t="s">
        <v>694</v>
      </c>
      <c r="E446" s="211" t="s">
        <v>54</v>
      </c>
      <c r="F446" s="211"/>
      <c r="G446" s="47" t="s">
        <v>64</v>
      </c>
      <c r="H446" s="48">
        <v>0.16</v>
      </c>
      <c r="I446" s="49">
        <v>10.54</v>
      </c>
      <c r="J446" s="49">
        <v>1.68</v>
      </c>
    </row>
    <row r="447" spans="1:10" s="58" customFormat="1" x14ac:dyDescent="0.2">
      <c r="A447" s="56"/>
      <c r="B447" s="56"/>
      <c r="C447" s="56"/>
      <c r="D447" s="95"/>
      <c r="E447" s="95" t="s">
        <v>36</v>
      </c>
      <c r="F447" s="96">
        <v>0.258243</v>
      </c>
      <c r="G447" s="95" t="s">
        <v>37</v>
      </c>
      <c r="H447" s="96">
        <v>0.3</v>
      </c>
      <c r="I447" s="95" t="s">
        <v>38</v>
      </c>
      <c r="J447" s="96">
        <v>0.56000000000000005</v>
      </c>
    </row>
    <row r="448" spans="1:10" s="58" customFormat="1" x14ac:dyDescent="0.2">
      <c r="A448" s="56"/>
      <c r="B448" s="56"/>
      <c r="C448" s="56"/>
      <c r="D448" s="95"/>
      <c r="E448" s="95" t="s">
        <v>39</v>
      </c>
      <c r="F448" s="96">
        <v>0.53</v>
      </c>
      <c r="G448" s="95"/>
      <c r="H448" s="216" t="s">
        <v>40</v>
      </c>
      <c r="I448" s="216"/>
      <c r="J448" s="96">
        <v>3.02</v>
      </c>
    </row>
    <row r="449" spans="1:10" s="58" customFormat="1" ht="15" thickBot="1" x14ac:dyDescent="0.25">
      <c r="A449" s="74"/>
      <c r="B449" s="74"/>
      <c r="C449" s="74"/>
      <c r="D449" s="73"/>
      <c r="E449" s="73"/>
      <c r="F449" s="73"/>
      <c r="G449" s="73" t="s">
        <v>41</v>
      </c>
      <c r="H449" s="97">
        <v>443.76</v>
      </c>
      <c r="I449" s="73" t="s">
        <v>42</v>
      </c>
      <c r="J449" s="75">
        <v>1340.15</v>
      </c>
    </row>
    <row r="450" spans="1:10" s="76" customFormat="1" ht="15" thickTop="1" x14ac:dyDescent="0.2">
      <c r="A450" s="103"/>
      <c r="B450" s="103"/>
      <c r="C450" s="103"/>
      <c r="D450" s="104"/>
      <c r="E450" s="104"/>
      <c r="F450" s="104"/>
      <c r="G450" s="104"/>
      <c r="H450" s="104"/>
      <c r="I450" s="104"/>
      <c r="J450" s="104"/>
    </row>
    <row r="451" spans="1:10" s="58" customFormat="1" ht="15" x14ac:dyDescent="0.2">
      <c r="A451" s="71" t="s">
        <v>329</v>
      </c>
      <c r="B451" s="71" t="s">
        <v>4</v>
      </c>
      <c r="C451" s="71" t="s">
        <v>5</v>
      </c>
      <c r="D451" s="69" t="s">
        <v>6</v>
      </c>
      <c r="E451" s="209" t="s">
        <v>27</v>
      </c>
      <c r="F451" s="209"/>
      <c r="G451" s="71" t="s">
        <v>7</v>
      </c>
      <c r="H451" s="70" t="s">
        <v>8</v>
      </c>
      <c r="I451" s="70" t="s">
        <v>9</v>
      </c>
      <c r="J451" s="70" t="s">
        <v>11</v>
      </c>
    </row>
    <row r="452" spans="1:10" s="76" customFormat="1" ht="38.25" x14ac:dyDescent="0.2">
      <c r="A452" s="44" t="s">
        <v>28</v>
      </c>
      <c r="B452" s="44" t="s">
        <v>330</v>
      </c>
      <c r="C452" s="44" t="s">
        <v>18</v>
      </c>
      <c r="D452" s="62" t="s">
        <v>331</v>
      </c>
      <c r="E452" s="210" t="s">
        <v>682</v>
      </c>
      <c r="F452" s="210"/>
      <c r="G452" s="44" t="s">
        <v>20</v>
      </c>
      <c r="H452" s="45">
        <v>1</v>
      </c>
      <c r="I452" s="46">
        <v>3.47</v>
      </c>
      <c r="J452" s="46">
        <v>3.47</v>
      </c>
    </row>
    <row r="453" spans="1:10" s="76" customFormat="1" ht="25.5" x14ac:dyDescent="0.2">
      <c r="A453" s="47" t="s">
        <v>30</v>
      </c>
      <c r="B453" s="47" t="s">
        <v>683</v>
      </c>
      <c r="C453" s="47" t="s">
        <v>18</v>
      </c>
      <c r="D453" s="61" t="s">
        <v>684</v>
      </c>
      <c r="E453" s="211" t="s">
        <v>49</v>
      </c>
      <c r="F453" s="211"/>
      <c r="G453" s="47" t="s">
        <v>50</v>
      </c>
      <c r="H453" s="48">
        <v>9.1999999999999998E-2</v>
      </c>
      <c r="I453" s="49">
        <v>24.3</v>
      </c>
      <c r="J453" s="49">
        <v>2.23</v>
      </c>
    </row>
    <row r="454" spans="1:10" s="76" customFormat="1" ht="25.5" x14ac:dyDescent="0.2">
      <c r="A454" s="47" t="s">
        <v>30</v>
      </c>
      <c r="B454" s="47" t="s">
        <v>51</v>
      </c>
      <c r="C454" s="47" t="s">
        <v>18</v>
      </c>
      <c r="D454" s="61" t="s">
        <v>52</v>
      </c>
      <c r="E454" s="211" t="s">
        <v>49</v>
      </c>
      <c r="F454" s="211"/>
      <c r="G454" s="47" t="s">
        <v>50</v>
      </c>
      <c r="H454" s="48">
        <v>2.3E-2</v>
      </c>
      <c r="I454" s="49">
        <v>16.010000000000002</v>
      </c>
      <c r="J454" s="49">
        <v>0.36</v>
      </c>
    </row>
    <row r="455" spans="1:10" s="76" customFormat="1" x14ac:dyDescent="0.2">
      <c r="A455" s="47" t="s">
        <v>34</v>
      </c>
      <c r="B455" s="47" t="s">
        <v>695</v>
      </c>
      <c r="C455" s="47" t="s">
        <v>18</v>
      </c>
      <c r="D455" s="61" t="s">
        <v>696</v>
      </c>
      <c r="E455" s="211" t="s">
        <v>54</v>
      </c>
      <c r="F455" s="211"/>
      <c r="G455" s="47" t="s">
        <v>64</v>
      </c>
      <c r="H455" s="48">
        <v>0.16</v>
      </c>
      <c r="I455" s="49">
        <v>5.55</v>
      </c>
      <c r="J455" s="49">
        <v>0.88</v>
      </c>
    </row>
    <row r="456" spans="1:10" s="58" customFormat="1" x14ac:dyDescent="0.2">
      <c r="A456" s="56"/>
      <c r="B456" s="56"/>
      <c r="C456" s="56"/>
      <c r="D456" s="95"/>
      <c r="E456" s="95" t="s">
        <v>36</v>
      </c>
      <c r="F456" s="96">
        <v>0.83467829999999998</v>
      </c>
      <c r="G456" s="95" t="s">
        <v>37</v>
      </c>
      <c r="H456" s="96">
        <v>0.98</v>
      </c>
      <c r="I456" s="95" t="s">
        <v>38</v>
      </c>
      <c r="J456" s="96">
        <v>1.81</v>
      </c>
    </row>
    <row r="457" spans="1:10" s="58" customFormat="1" x14ac:dyDescent="0.2">
      <c r="A457" s="56"/>
      <c r="B457" s="56"/>
      <c r="C457" s="56"/>
      <c r="D457" s="95"/>
      <c r="E457" s="95" t="s">
        <v>39</v>
      </c>
      <c r="F457" s="96">
        <v>0.74</v>
      </c>
      <c r="G457" s="95"/>
      <c r="H457" s="216" t="s">
        <v>40</v>
      </c>
      <c r="I457" s="216"/>
      <c r="J457" s="96">
        <v>4.21</v>
      </c>
    </row>
    <row r="458" spans="1:10" s="58" customFormat="1" ht="15" thickBot="1" x14ac:dyDescent="0.25">
      <c r="A458" s="74"/>
      <c r="B458" s="74"/>
      <c r="C458" s="74"/>
      <c r="D458" s="73"/>
      <c r="E458" s="73"/>
      <c r="F458" s="73"/>
      <c r="G458" s="73" t="s">
        <v>41</v>
      </c>
      <c r="H458" s="97">
        <v>512.4</v>
      </c>
      <c r="I458" s="73" t="s">
        <v>42</v>
      </c>
      <c r="J458" s="75">
        <v>2157.1999999999998</v>
      </c>
    </row>
    <row r="459" spans="1:10" s="76" customFormat="1" ht="15" thickTop="1" x14ac:dyDescent="0.2">
      <c r="A459" s="103"/>
      <c r="B459" s="103"/>
      <c r="C459" s="103"/>
      <c r="D459" s="104"/>
      <c r="E459" s="104"/>
      <c r="F459" s="104"/>
      <c r="G459" s="104"/>
      <c r="H459" s="104"/>
      <c r="I459" s="104"/>
      <c r="J459" s="104"/>
    </row>
    <row r="460" spans="1:10" s="58" customFormat="1" ht="15" x14ac:dyDescent="0.2">
      <c r="A460" s="71" t="s">
        <v>332</v>
      </c>
      <c r="B460" s="71" t="s">
        <v>4</v>
      </c>
      <c r="C460" s="71" t="s">
        <v>5</v>
      </c>
      <c r="D460" s="69" t="s">
        <v>6</v>
      </c>
      <c r="E460" s="209" t="s">
        <v>27</v>
      </c>
      <c r="F460" s="209"/>
      <c r="G460" s="71" t="s">
        <v>7</v>
      </c>
      <c r="H460" s="70" t="s">
        <v>8</v>
      </c>
      <c r="I460" s="70" t="s">
        <v>9</v>
      </c>
      <c r="J460" s="70" t="s">
        <v>11</v>
      </c>
    </row>
    <row r="461" spans="1:10" s="76" customFormat="1" ht="25.5" x14ac:dyDescent="0.2">
      <c r="A461" s="44" t="s">
        <v>28</v>
      </c>
      <c r="B461" s="44" t="s">
        <v>333</v>
      </c>
      <c r="C461" s="44" t="s">
        <v>18</v>
      </c>
      <c r="D461" s="62" t="s">
        <v>334</v>
      </c>
      <c r="E461" s="210" t="s">
        <v>682</v>
      </c>
      <c r="F461" s="210"/>
      <c r="G461" s="44" t="s">
        <v>20</v>
      </c>
      <c r="H461" s="45">
        <v>1</v>
      </c>
      <c r="I461" s="46">
        <v>8.52</v>
      </c>
      <c r="J461" s="46">
        <v>8.52</v>
      </c>
    </row>
    <row r="462" spans="1:10" s="76" customFormat="1" ht="25.5" x14ac:dyDescent="0.2">
      <c r="A462" s="47" t="s">
        <v>30</v>
      </c>
      <c r="B462" s="47" t="s">
        <v>683</v>
      </c>
      <c r="C462" s="47" t="s">
        <v>18</v>
      </c>
      <c r="D462" s="61" t="s">
        <v>684</v>
      </c>
      <c r="E462" s="211" t="s">
        <v>49</v>
      </c>
      <c r="F462" s="211"/>
      <c r="G462" s="47" t="s">
        <v>50</v>
      </c>
      <c r="H462" s="48">
        <v>0.13</v>
      </c>
      <c r="I462" s="49">
        <v>24.3</v>
      </c>
      <c r="J462" s="49">
        <v>3.15</v>
      </c>
    </row>
    <row r="463" spans="1:10" s="76" customFormat="1" ht="25.5" x14ac:dyDescent="0.2">
      <c r="A463" s="47" t="s">
        <v>30</v>
      </c>
      <c r="B463" s="47" t="s">
        <v>51</v>
      </c>
      <c r="C463" s="47" t="s">
        <v>18</v>
      </c>
      <c r="D463" s="61" t="s">
        <v>52</v>
      </c>
      <c r="E463" s="211" t="s">
        <v>49</v>
      </c>
      <c r="F463" s="211"/>
      <c r="G463" s="47" t="s">
        <v>50</v>
      </c>
      <c r="H463" s="48">
        <v>4.8000000000000001E-2</v>
      </c>
      <c r="I463" s="49">
        <v>16.010000000000002</v>
      </c>
      <c r="J463" s="49">
        <v>0.76</v>
      </c>
    </row>
    <row r="464" spans="1:10" s="76" customFormat="1" x14ac:dyDescent="0.2">
      <c r="A464" s="47" t="s">
        <v>34</v>
      </c>
      <c r="B464" s="47" t="s">
        <v>697</v>
      </c>
      <c r="C464" s="47" t="s">
        <v>18</v>
      </c>
      <c r="D464" s="61" t="s">
        <v>698</v>
      </c>
      <c r="E464" s="211" t="s">
        <v>54</v>
      </c>
      <c r="F464" s="211"/>
      <c r="G464" s="47" t="s">
        <v>64</v>
      </c>
      <c r="H464" s="48">
        <v>0.33</v>
      </c>
      <c r="I464" s="49">
        <v>13.99</v>
      </c>
      <c r="J464" s="49">
        <v>4.6100000000000003</v>
      </c>
    </row>
    <row r="465" spans="1:10" s="58" customFormat="1" x14ac:dyDescent="0.2">
      <c r="A465" s="56"/>
      <c r="B465" s="56"/>
      <c r="C465" s="56"/>
      <c r="D465" s="95"/>
      <c r="E465" s="95" t="s">
        <v>36</v>
      </c>
      <c r="F465" s="96">
        <v>1.2589347</v>
      </c>
      <c r="G465" s="95" t="s">
        <v>37</v>
      </c>
      <c r="H465" s="96">
        <v>1.47</v>
      </c>
      <c r="I465" s="95" t="s">
        <v>38</v>
      </c>
      <c r="J465" s="96">
        <v>2.73</v>
      </c>
    </row>
    <row r="466" spans="1:10" s="58" customFormat="1" x14ac:dyDescent="0.2">
      <c r="A466" s="56"/>
      <c r="B466" s="56"/>
      <c r="C466" s="56"/>
      <c r="D466" s="95"/>
      <c r="E466" s="95" t="s">
        <v>39</v>
      </c>
      <c r="F466" s="96">
        <v>1.83</v>
      </c>
      <c r="G466" s="95"/>
      <c r="H466" s="216" t="s">
        <v>40</v>
      </c>
      <c r="I466" s="216"/>
      <c r="J466" s="96">
        <v>10.35</v>
      </c>
    </row>
    <row r="467" spans="1:10" s="58" customFormat="1" ht="15" thickBot="1" x14ac:dyDescent="0.25">
      <c r="A467" s="74"/>
      <c r="B467" s="74"/>
      <c r="C467" s="74"/>
      <c r="D467" s="73"/>
      <c r="E467" s="73"/>
      <c r="F467" s="73"/>
      <c r="G467" s="73" t="s">
        <v>41</v>
      </c>
      <c r="H467" s="97">
        <v>443.76</v>
      </c>
      <c r="I467" s="73" t="s">
        <v>42</v>
      </c>
      <c r="J467" s="75">
        <v>4592.91</v>
      </c>
    </row>
    <row r="468" spans="1:10" s="76" customFormat="1" ht="15" thickTop="1" x14ac:dyDescent="0.2">
      <c r="A468" s="103"/>
      <c r="B468" s="103"/>
      <c r="C468" s="103"/>
      <c r="D468" s="104"/>
      <c r="E468" s="104"/>
      <c r="F468" s="104"/>
      <c r="G468" s="104"/>
      <c r="H468" s="104"/>
      <c r="I468" s="104"/>
      <c r="J468" s="104"/>
    </row>
    <row r="469" spans="1:10" s="58" customFormat="1" ht="15" x14ac:dyDescent="0.2">
      <c r="A469" s="71" t="s">
        <v>335</v>
      </c>
      <c r="B469" s="71" t="s">
        <v>4</v>
      </c>
      <c r="C469" s="71" t="s">
        <v>5</v>
      </c>
      <c r="D469" s="69" t="s">
        <v>6</v>
      </c>
      <c r="E469" s="209" t="s">
        <v>27</v>
      </c>
      <c r="F469" s="209"/>
      <c r="G469" s="71" t="s">
        <v>7</v>
      </c>
      <c r="H469" s="70" t="s">
        <v>8</v>
      </c>
      <c r="I469" s="70" t="s">
        <v>9</v>
      </c>
      <c r="J469" s="70" t="s">
        <v>11</v>
      </c>
    </row>
    <row r="470" spans="1:10" s="76" customFormat="1" ht="25.5" x14ac:dyDescent="0.2">
      <c r="A470" s="44" t="s">
        <v>28</v>
      </c>
      <c r="B470" s="44" t="s">
        <v>336</v>
      </c>
      <c r="C470" s="44" t="s">
        <v>18</v>
      </c>
      <c r="D470" s="62" t="s">
        <v>337</v>
      </c>
      <c r="E470" s="210" t="s">
        <v>682</v>
      </c>
      <c r="F470" s="210"/>
      <c r="G470" s="44" t="s">
        <v>20</v>
      </c>
      <c r="H470" s="45">
        <v>1</v>
      </c>
      <c r="I470" s="46">
        <v>10.97</v>
      </c>
      <c r="J470" s="46">
        <v>10.97</v>
      </c>
    </row>
    <row r="471" spans="1:10" s="76" customFormat="1" ht="25.5" x14ac:dyDescent="0.2">
      <c r="A471" s="47" t="s">
        <v>30</v>
      </c>
      <c r="B471" s="47" t="s">
        <v>683</v>
      </c>
      <c r="C471" s="47" t="s">
        <v>18</v>
      </c>
      <c r="D471" s="61" t="s">
        <v>684</v>
      </c>
      <c r="E471" s="211" t="s">
        <v>49</v>
      </c>
      <c r="F471" s="211"/>
      <c r="G471" s="47" t="s">
        <v>50</v>
      </c>
      <c r="H471" s="48">
        <v>0.187</v>
      </c>
      <c r="I471" s="49">
        <v>24.3</v>
      </c>
      <c r="J471" s="49">
        <v>4.54</v>
      </c>
    </row>
    <row r="472" spans="1:10" s="76" customFormat="1" ht="25.5" x14ac:dyDescent="0.2">
      <c r="A472" s="47" t="s">
        <v>30</v>
      </c>
      <c r="B472" s="47" t="s">
        <v>51</v>
      </c>
      <c r="C472" s="47" t="s">
        <v>18</v>
      </c>
      <c r="D472" s="61" t="s">
        <v>52</v>
      </c>
      <c r="E472" s="211" t="s">
        <v>49</v>
      </c>
      <c r="F472" s="211"/>
      <c r="G472" s="47" t="s">
        <v>50</v>
      </c>
      <c r="H472" s="48">
        <v>6.9000000000000006E-2</v>
      </c>
      <c r="I472" s="49">
        <v>16.010000000000002</v>
      </c>
      <c r="J472" s="49">
        <v>1.1000000000000001</v>
      </c>
    </row>
    <row r="473" spans="1:10" s="76" customFormat="1" x14ac:dyDescent="0.2">
      <c r="A473" s="47" t="s">
        <v>34</v>
      </c>
      <c r="B473" s="47" t="s">
        <v>699</v>
      </c>
      <c r="C473" s="47" t="s">
        <v>18</v>
      </c>
      <c r="D473" s="61" t="s">
        <v>700</v>
      </c>
      <c r="E473" s="211" t="s">
        <v>54</v>
      </c>
      <c r="F473" s="211"/>
      <c r="G473" s="47" t="s">
        <v>64</v>
      </c>
      <c r="H473" s="48">
        <v>0.33</v>
      </c>
      <c r="I473" s="49">
        <v>16.18</v>
      </c>
      <c r="J473" s="49">
        <v>5.33</v>
      </c>
    </row>
    <row r="474" spans="1:10" s="58" customFormat="1" x14ac:dyDescent="0.2">
      <c r="A474" s="56"/>
      <c r="B474" s="56"/>
      <c r="C474" s="56"/>
      <c r="D474" s="95"/>
      <c r="E474" s="95" t="s">
        <v>36</v>
      </c>
      <c r="F474" s="96">
        <v>1.8123127000000001</v>
      </c>
      <c r="G474" s="95" t="s">
        <v>37</v>
      </c>
      <c r="H474" s="96">
        <v>2.12</v>
      </c>
      <c r="I474" s="95" t="s">
        <v>38</v>
      </c>
      <c r="J474" s="96">
        <v>3.93</v>
      </c>
    </row>
    <row r="475" spans="1:10" s="58" customFormat="1" x14ac:dyDescent="0.2">
      <c r="A475" s="56"/>
      <c r="B475" s="56"/>
      <c r="C475" s="56"/>
      <c r="D475" s="95"/>
      <c r="E475" s="95" t="s">
        <v>39</v>
      </c>
      <c r="F475" s="96">
        <v>2.36</v>
      </c>
      <c r="G475" s="95"/>
      <c r="H475" s="216" t="s">
        <v>40</v>
      </c>
      <c r="I475" s="216"/>
      <c r="J475" s="96">
        <v>13.33</v>
      </c>
    </row>
    <row r="476" spans="1:10" s="58" customFormat="1" ht="15" thickBot="1" x14ac:dyDescent="0.25">
      <c r="A476" s="74"/>
      <c r="B476" s="74"/>
      <c r="C476" s="74"/>
      <c r="D476" s="73"/>
      <c r="E476" s="73"/>
      <c r="F476" s="73"/>
      <c r="G476" s="73" t="s">
        <v>41</v>
      </c>
      <c r="H476" s="97">
        <v>512.4</v>
      </c>
      <c r="I476" s="73" t="s">
        <v>42</v>
      </c>
      <c r="J476" s="75">
        <v>6830.29</v>
      </c>
    </row>
    <row r="477" spans="1:10" s="76" customFormat="1" ht="15" thickTop="1" x14ac:dyDescent="0.2">
      <c r="A477" s="103"/>
      <c r="B477" s="103"/>
      <c r="C477" s="103"/>
      <c r="D477" s="104"/>
      <c r="E477" s="104"/>
      <c r="F477" s="104"/>
      <c r="G477" s="104"/>
      <c r="H477" s="104"/>
      <c r="I477" s="104"/>
      <c r="J477" s="104"/>
    </row>
    <row r="478" spans="1:10" s="58" customFormat="1" x14ac:dyDescent="0.2">
      <c r="A478" s="101" t="s">
        <v>338</v>
      </c>
      <c r="B478" s="101"/>
      <c r="C478" s="101"/>
      <c r="D478" s="54" t="s">
        <v>339</v>
      </c>
      <c r="E478" s="54"/>
      <c r="F478" s="208"/>
      <c r="G478" s="208"/>
      <c r="H478" s="55"/>
      <c r="I478" s="54"/>
      <c r="J478" s="72">
        <v>41071.25</v>
      </c>
    </row>
    <row r="479" spans="1:10" s="58" customFormat="1" ht="15" x14ac:dyDescent="0.2">
      <c r="A479" s="71" t="s">
        <v>340</v>
      </c>
      <c r="B479" s="71" t="s">
        <v>4</v>
      </c>
      <c r="C479" s="71" t="s">
        <v>5</v>
      </c>
      <c r="D479" s="69" t="s">
        <v>6</v>
      </c>
      <c r="E479" s="209" t="s">
        <v>27</v>
      </c>
      <c r="F479" s="209"/>
      <c r="G479" s="71" t="s">
        <v>7</v>
      </c>
      <c r="H479" s="70" t="s">
        <v>8</v>
      </c>
      <c r="I479" s="70" t="s">
        <v>9</v>
      </c>
      <c r="J479" s="70" t="s">
        <v>11</v>
      </c>
    </row>
    <row r="480" spans="1:10" s="76" customFormat="1" ht="51" x14ac:dyDescent="0.2">
      <c r="A480" s="44" t="s">
        <v>28</v>
      </c>
      <c r="B480" s="44" t="s">
        <v>341</v>
      </c>
      <c r="C480" s="44" t="s">
        <v>18</v>
      </c>
      <c r="D480" s="62" t="s">
        <v>342</v>
      </c>
      <c r="E480" s="210" t="s">
        <v>701</v>
      </c>
      <c r="F480" s="210"/>
      <c r="G480" s="44" t="s">
        <v>267</v>
      </c>
      <c r="H480" s="45">
        <v>1</v>
      </c>
      <c r="I480" s="46">
        <v>164.93</v>
      </c>
      <c r="J480" s="46">
        <v>164.93</v>
      </c>
    </row>
    <row r="481" spans="1:10" s="76" customFormat="1" ht="38.25" x14ac:dyDescent="0.2">
      <c r="A481" s="47" t="s">
        <v>30</v>
      </c>
      <c r="B481" s="47" t="s">
        <v>702</v>
      </c>
      <c r="C481" s="47" t="s">
        <v>18</v>
      </c>
      <c r="D481" s="61" t="s">
        <v>703</v>
      </c>
      <c r="E481" s="211" t="s">
        <v>701</v>
      </c>
      <c r="F481" s="211"/>
      <c r="G481" s="47" t="s">
        <v>57</v>
      </c>
      <c r="H481" s="48">
        <v>2</v>
      </c>
      <c r="I481" s="49">
        <v>4.2699999999999996</v>
      </c>
      <c r="J481" s="49">
        <v>8.5399999999999991</v>
      </c>
    </row>
    <row r="482" spans="1:10" s="76" customFormat="1" ht="38.25" x14ac:dyDescent="0.2">
      <c r="A482" s="47" t="s">
        <v>30</v>
      </c>
      <c r="B482" s="47" t="s">
        <v>704</v>
      </c>
      <c r="C482" s="47" t="s">
        <v>18</v>
      </c>
      <c r="D482" s="61" t="s">
        <v>705</v>
      </c>
      <c r="E482" s="211" t="s">
        <v>701</v>
      </c>
      <c r="F482" s="211"/>
      <c r="G482" s="47" t="s">
        <v>57</v>
      </c>
      <c r="H482" s="48">
        <v>2.2000000000000002</v>
      </c>
      <c r="I482" s="49">
        <v>6.54</v>
      </c>
      <c r="J482" s="49">
        <v>14.38</v>
      </c>
    </row>
    <row r="483" spans="1:10" s="76" customFormat="1" ht="38.25" x14ac:dyDescent="0.2">
      <c r="A483" s="47" t="s">
        <v>30</v>
      </c>
      <c r="B483" s="47" t="s">
        <v>706</v>
      </c>
      <c r="C483" s="47" t="s">
        <v>18</v>
      </c>
      <c r="D483" s="61" t="s">
        <v>707</v>
      </c>
      <c r="E483" s="211" t="s">
        <v>701</v>
      </c>
      <c r="F483" s="211"/>
      <c r="G483" s="47" t="s">
        <v>57</v>
      </c>
      <c r="H483" s="48">
        <v>21</v>
      </c>
      <c r="I483" s="49">
        <v>1.86</v>
      </c>
      <c r="J483" s="49">
        <v>39.06</v>
      </c>
    </row>
    <row r="484" spans="1:10" s="76" customFormat="1" ht="25.5" x14ac:dyDescent="0.2">
      <c r="A484" s="47" t="s">
        <v>30</v>
      </c>
      <c r="B484" s="47" t="s">
        <v>708</v>
      </c>
      <c r="C484" s="47" t="s">
        <v>18</v>
      </c>
      <c r="D484" s="61" t="s">
        <v>709</v>
      </c>
      <c r="E484" s="211" t="s">
        <v>701</v>
      </c>
      <c r="F484" s="211"/>
      <c r="G484" s="47" t="s">
        <v>267</v>
      </c>
      <c r="H484" s="48">
        <v>0.375</v>
      </c>
      <c r="I484" s="49">
        <v>8.4700000000000006</v>
      </c>
      <c r="J484" s="49">
        <v>3.17</v>
      </c>
    </row>
    <row r="485" spans="1:10" s="76" customFormat="1" ht="25.5" x14ac:dyDescent="0.2">
      <c r="A485" s="47" t="s">
        <v>30</v>
      </c>
      <c r="B485" s="47" t="s">
        <v>710</v>
      </c>
      <c r="C485" s="47" t="s">
        <v>18</v>
      </c>
      <c r="D485" s="61" t="s">
        <v>711</v>
      </c>
      <c r="E485" s="211" t="s">
        <v>701</v>
      </c>
      <c r="F485" s="211"/>
      <c r="G485" s="47" t="s">
        <v>267</v>
      </c>
      <c r="H485" s="48">
        <v>1</v>
      </c>
      <c r="I485" s="49">
        <v>12.11</v>
      </c>
      <c r="J485" s="49">
        <v>12.11</v>
      </c>
    </row>
    <row r="486" spans="1:10" s="76" customFormat="1" ht="25.5" x14ac:dyDescent="0.2">
      <c r="A486" s="47" t="s">
        <v>30</v>
      </c>
      <c r="B486" s="47" t="s">
        <v>712</v>
      </c>
      <c r="C486" s="47" t="s">
        <v>18</v>
      </c>
      <c r="D486" s="61" t="s">
        <v>713</v>
      </c>
      <c r="E486" s="211" t="s">
        <v>701</v>
      </c>
      <c r="F486" s="211"/>
      <c r="G486" s="47" t="s">
        <v>267</v>
      </c>
      <c r="H486" s="48">
        <v>1</v>
      </c>
      <c r="I486" s="49">
        <v>46.69</v>
      </c>
      <c r="J486" s="49">
        <v>46.69</v>
      </c>
    </row>
    <row r="487" spans="1:10" s="76" customFormat="1" ht="25.5" x14ac:dyDescent="0.2">
      <c r="A487" s="47" t="s">
        <v>30</v>
      </c>
      <c r="B487" s="47" t="s">
        <v>714</v>
      </c>
      <c r="C487" s="47" t="s">
        <v>18</v>
      </c>
      <c r="D487" s="61" t="s">
        <v>715</v>
      </c>
      <c r="E487" s="211" t="s">
        <v>716</v>
      </c>
      <c r="F487" s="211"/>
      <c r="G487" s="47" t="s">
        <v>57</v>
      </c>
      <c r="H487" s="48">
        <v>2.2000000000000002</v>
      </c>
      <c r="I487" s="49">
        <v>5.68</v>
      </c>
      <c r="J487" s="49">
        <v>12.49</v>
      </c>
    </row>
    <row r="488" spans="1:10" s="76" customFormat="1" ht="25.5" x14ac:dyDescent="0.2">
      <c r="A488" s="47" t="s">
        <v>30</v>
      </c>
      <c r="B488" s="47" t="s">
        <v>717</v>
      </c>
      <c r="C488" s="47" t="s">
        <v>18</v>
      </c>
      <c r="D488" s="61" t="s">
        <v>718</v>
      </c>
      <c r="E488" s="211" t="s">
        <v>716</v>
      </c>
      <c r="F488" s="211"/>
      <c r="G488" s="47" t="s">
        <v>267</v>
      </c>
      <c r="H488" s="48">
        <v>1</v>
      </c>
      <c r="I488" s="49">
        <v>3.68</v>
      </c>
      <c r="J488" s="49">
        <v>3.68</v>
      </c>
    </row>
    <row r="489" spans="1:10" s="76" customFormat="1" ht="25.5" x14ac:dyDescent="0.2">
      <c r="A489" s="47" t="s">
        <v>30</v>
      </c>
      <c r="B489" s="47" t="s">
        <v>719</v>
      </c>
      <c r="C489" s="47" t="s">
        <v>18</v>
      </c>
      <c r="D489" s="61" t="s">
        <v>720</v>
      </c>
      <c r="E489" s="211" t="s">
        <v>716</v>
      </c>
      <c r="F489" s="211"/>
      <c r="G489" s="47" t="s">
        <v>57</v>
      </c>
      <c r="H489" s="48">
        <v>2.2000000000000002</v>
      </c>
      <c r="I489" s="49">
        <v>11.28</v>
      </c>
      <c r="J489" s="49">
        <v>24.81</v>
      </c>
    </row>
    <row r="490" spans="1:10" s="58" customFormat="1" x14ac:dyDescent="0.2">
      <c r="A490" s="56"/>
      <c r="B490" s="56"/>
      <c r="C490" s="56"/>
      <c r="D490" s="95"/>
      <c r="E490" s="95" t="s">
        <v>36</v>
      </c>
      <c r="F490" s="96">
        <v>38.971639400000001</v>
      </c>
      <c r="G490" s="95" t="s">
        <v>37</v>
      </c>
      <c r="H490" s="96">
        <v>45.54</v>
      </c>
      <c r="I490" s="95" t="s">
        <v>38</v>
      </c>
      <c r="J490" s="96">
        <v>84.51</v>
      </c>
    </row>
    <row r="491" spans="1:10" s="58" customFormat="1" x14ac:dyDescent="0.2">
      <c r="A491" s="56"/>
      <c r="B491" s="56"/>
      <c r="C491" s="56"/>
      <c r="D491" s="95"/>
      <c r="E491" s="95" t="s">
        <v>39</v>
      </c>
      <c r="F491" s="96">
        <v>35.6</v>
      </c>
      <c r="G491" s="95"/>
      <c r="H491" s="216" t="s">
        <v>40</v>
      </c>
      <c r="I491" s="216"/>
      <c r="J491" s="96">
        <v>200.53</v>
      </c>
    </row>
    <row r="492" spans="1:10" s="58" customFormat="1" ht="15" thickBot="1" x14ac:dyDescent="0.25">
      <c r="A492" s="74"/>
      <c r="B492" s="74"/>
      <c r="C492" s="74"/>
      <c r="D492" s="73"/>
      <c r="E492" s="73"/>
      <c r="F492" s="73"/>
      <c r="G492" s="73" t="s">
        <v>41</v>
      </c>
      <c r="H492" s="97">
        <v>61</v>
      </c>
      <c r="I492" s="73" t="s">
        <v>42</v>
      </c>
      <c r="J492" s="75">
        <v>12232.33</v>
      </c>
    </row>
    <row r="493" spans="1:10" s="76" customFormat="1" ht="15" thickTop="1" x14ac:dyDescent="0.2">
      <c r="A493" s="103"/>
      <c r="B493" s="103"/>
      <c r="C493" s="103"/>
      <c r="D493" s="104"/>
      <c r="E493" s="104"/>
      <c r="F493" s="104"/>
      <c r="G493" s="104"/>
      <c r="H493" s="104"/>
      <c r="I493" s="104"/>
      <c r="J493" s="104"/>
    </row>
    <row r="494" spans="1:10" s="58" customFormat="1" ht="15" x14ac:dyDescent="0.2">
      <c r="A494" s="71" t="s">
        <v>343</v>
      </c>
      <c r="B494" s="71" t="s">
        <v>4</v>
      </c>
      <c r="C494" s="71" t="s">
        <v>5</v>
      </c>
      <c r="D494" s="69" t="s">
        <v>6</v>
      </c>
      <c r="E494" s="209" t="s">
        <v>27</v>
      </c>
      <c r="F494" s="209"/>
      <c r="G494" s="71" t="s">
        <v>7</v>
      </c>
      <c r="H494" s="70" t="s">
        <v>8</v>
      </c>
      <c r="I494" s="70" t="s">
        <v>9</v>
      </c>
      <c r="J494" s="70" t="s">
        <v>11</v>
      </c>
    </row>
    <row r="495" spans="1:10" s="76" customFormat="1" ht="38.25" x14ac:dyDescent="0.2">
      <c r="A495" s="44" t="s">
        <v>28</v>
      </c>
      <c r="B495" s="44" t="s">
        <v>344</v>
      </c>
      <c r="C495" s="44" t="s">
        <v>18</v>
      </c>
      <c r="D495" s="62" t="s">
        <v>345</v>
      </c>
      <c r="E495" s="210" t="s">
        <v>701</v>
      </c>
      <c r="F495" s="210"/>
      <c r="G495" s="44" t="s">
        <v>267</v>
      </c>
      <c r="H495" s="45">
        <v>1</v>
      </c>
      <c r="I495" s="46">
        <v>139.24</v>
      </c>
      <c r="J495" s="46">
        <v>139.24</v>
      </c>
    </row>
    <row r="496" spans="1:10" s="76" customFormat="1" ht="38.25" x14ac:dyDescent="0.2">
      <c r="A496" s="47" t="s">
        <v>30</v>
      </c>
      <c r="B496" s="47" t="s">
        <v>702</v>
      </c>
      <c r="C496" s="47" t="s">
        <v>18</v>
      </c>
      <c r="D496" s="61" t="s">
        <v>703</v>
      </c>
      <c r="E496" s="211" t="s">
        <v>701</v>
      </c>
      <c r="F496" s="211"/>
      <c r="G496" s="47" t="s">
        <v>57</v>
      </c>
      <c r="H496" s="48">
        <v>2</v>
      </c>
      <c r="I496" s="49">
        <v>4.2699999999999996</v>
      </c>
      <c r="J496" s="49">
        <v>8.5399999999999991</v>
      </c>
    </row>
    <row r="497" spans="1:10" s="76" customFormat="1" ht="38.25" x14ac:dyDescent="0.2">
      <c r="A497" s="47" t="s">
        <v>30</v>
      </c>
      <c r="B497" s="47" t="s">
        <v>704</v>
      </c>
      <c r="C497" s="47" t="s">
        <v>18</v>
      </c>
      <c r="D497" s="61" t="s">
        <v>705</v>
      </c>
      <c r="E497" s="211" t="s">
        <v>701</v>
      </c>
      <c r="F497" s="211"/>
      <c r="G497" s="47" t="s">
        <v>57</v>
      </c>
      <c r="H497" s="48">
        <v>2.2000000000000002</v>
      </c>
      <c r="I497" s="49">
        <v>6.54</v>
      </c>
      <c r="J497" s="49">
        <v>14.38</v>
      </c>
    </row>
    <row r="498" spans="1:10" s="76" customFormat="1" ht="38.25" x14ac:dyDescent="0.2">
      <c r="A498" s="47" t="s">
        <v>30</v>
      </c>
      <c r="B498" s="47" t="s">
        <v>721</v>
      </c>
      <c r="C498" s="47" t="s">
        <v>18</v>
      </c>
      <c r="D498" s="61" t="s">
        <v>722</v>
      </c>
      <c r="E498" s="211" t="s">
        <v>701</v>
      </c>
      <c r="F498" s="211"/>
      <c r="G498" s="47" t="s">
        <v>57</v>
      </c>
      <c r="H498" s="48">
        <v>12.6</v>
      </c>
      <c r="I498" s="49">
        <v>2.62</v>
      </c>
      <c r="J498" s="49">
        <v>33.01</v>
      </c>
    </row>
    <row r="499" spans="1:10" s="76" customFormat="1" ht="25.5" x14ac:dyDescent="0.2">
      <c r="A499" s="47" t="s">
        <v>30</v>
      </c>
      <c r="B499" s="47" t="s">
        <v>708</v>
      </c>
      <c r="C499" s="47" t="s">
        <v>18</v>
      </c>
      <c r="D499" s="61" t="s">
        <v>709</v>
      </c>
      <c r="E499" s="211" t="s">
        <v>701</v>
      </c>
      <c r="F499" s="211"/>
      <c r="G499" s="47" t="s">
        <v>267</v>
      </c>
      <c r="H499" s="48">
        <v>0.375</v>
      </c>
      <c r="I499" s="49">
        <v>8.4700000000000006</v>
      </c>
      <c r="J499" s="49">
        <v>3.17</v>
      </c>
    </row>
    <row r="500" spans="1:10" s="76" customFormat="1" ht="25.5" x14ac:dyDescent="0.2">
      <c r="A500" s="47" t="s">
        <v>30</v>
      </c>
      <c r="B500" s="47" t="s">
        <v>710</v>
      </c>
      <c r="C500" s="47" t="s">
        <v>18</v>
      </c>
      <c r="D500" s="61" t="s">
        <v>711</v>
      </c>
      <c r="E500" s="211" t="s">
        <v>701</v>
      </c>
      <c r="F500" s="211"/>
      <c r="G500" s="47" t="s">
        <v>267</v>
      </c>
      <c r="H500" s="48">
        <v>1</v>
      </c>
      <c r="I500" s="49">
        <v>12.11</v>
      </c>
      <c r="J500" s="49">
        <v>12.11</v>
      </c>
    </row>
    <row r="501" spans="1:10" s="76" customFormat="1" ht="25.5" x14ac:dyDescent="0.2">
      <c r="A501" s="47" t="s">
        <v>30</v>
      </c>
      <c r="B501" s="47" t="s">
        <v>723</v>
      </c>
      <c r="C501" s="47" t="s">
        <v>18</v>
      </c>
      <c r="D501" s="61" t="s">
        <v>724</v>
      </c>
      <c r="E501" s="211" t="s">
        <v>701</v>
      </c>
      <c r="F501" s="211"/>
      <c r="G501" s="47" t="s">
        <v>267</v>
      </c>
      <c r="H501" s="48">
        <v>1</v>
      </c>
      <c r="I501" s="49">
        <v>27.05</v>
      </c>
      <c r="J501" s="49">
        <v>27.05</v>
      </c>
    </row>
    <row r="502" spans="1:10" s="76" customFormat="1" ht="25.5" x14ac:dyDescent="0.2">
      <c r="A502" s="47" t="s">
        <v>30</v>
      </c>
      <c r="B502" s="47" t="s">
        <v>714</v>
      </c>
      <c r="C502" s="47" t="s">
        <v>18</v>
      </c>
      <c r="D502" s="61" t="s">
        <v>715</v>
      </c>
      <c r="E502" s="211" t="s">
        <v>716</v>
      </c>
      <c r="F502" s="211"/>
      <c r="G502" s="47" t="s">
        <v>57</v>
      </c>
      <c r="H502" s="48">
        <v>2.2000000000000002</v>
      </c>
      <c r="I502" s="49">
        <v>5.68</v>
      </c>
      <c r="J502" s="49">
        <v>12.49</v>
      </c>
    </row>
    <row r="503" spans="1:10" s="76" customFormat="1" ht="25.5" x14ac:dyDescent="0.2">
      <c r="A503" s="47" t="s">
        <v>30</v>
      </c>
      <c r="B503" s="47" t="s">
        <v>717</v>
      </c>
      <c r="C503" s="47" t="s">
        <v>18</v>
      </c>
      <c r="D503" s="61" t="s">
        <v>718</v>
      </c>
      <c r="E503" s="211" t="s">
        <v>716</v>
      </c>
      <c r="F503" s="211"/>
      <c r="G503" s="47" t="s">
        <v>267</v>
      </c>
      <c r="H503" s="48">
        <v>1</v>
      </c>
      <c r="I503" s="49">
        <v>3.68</v>
      </c>
      <c r="J503" s="49">
        <v>3.68</v>
      </c>
    </row>
    <row r="504" spans="1:10" s="76" customFormat="1" ht="25.5" x14ac:dyDescent="0.2">
      <c r="A504" s="47" t="s">
        <v>30</v>
      </c>
      <c r="B504" s="47" t="s">
        <v>719</v>
      </c>
      <c r="C504" s="47" t="s">
        <v>18</v>
      </c>
      <c r="D504" s="61" t="s">
        <v>720</v>
      </c>
      <c r="E504" s="211" t="s">
        <v>716</v>
      </c>
      <c r="F504" s="211"/>
      <c r="G504" s="47" t="s">
        <v>57</v>
      </c>
      <c r="H504" s="48">
        <v>2.2000000000000002</v>
      </c>
      <c r="I504" s="49">
        <v>11.28</v>
      </c>
      <c r="J504" s="49">
        <v>24.81</v>
      </c>
    </row>
    <row r="505" spans="1:10" s="58" customFormat="1" x14ac:dyDescent="0.2">
      <c r="A505" s="56"/>
      <c r="B505" s="56"/>
      <c r="C505" s="56"/>
      <c r="D505" s="95"/>
      <c r="E505" s="95" t="s">
        <v>36</v>
      </c>
      <c r="F505" s="96">
        <v>33.8482822</v>
      </c>
      <c r="G505" s="95" t="s">
        <v>37</v>
      </c>
      <c r="H505" s="96">
        <v>39.549999999999997</v>
      </c>
      <c r="I505" s="95" t="s">
        <v>38</v>
      </c>
      <c r="J505" s="96">
        <v>73.400000000000006</v>
      </c>
    </row>
    <row r="506" spans="1:10" s="58" customFormat="1" x14ac:dyDescent="0.2">
      <c r="A506" s="56"/>
      <c r="B506" s="56"/>
      <c r="C506" s="56"/>
      <c r="D506" s="95"/>
      <c r="E506" s="95" t="s">
        <v>39</v>
      </c>
      <c r="F506" s="96">
        <v>30.06</v>
      </c>
      <c r="G506" s="95"/>
      <c r="H506" s="216" t="s">
        <v>40</v>
      </c>
      <c r="I506" s="216"/>
      <c r="J506" s="96">
        <v>169.3</v>
      </c>
    </row>
    <row r="507" spans="1:10" s="58" customFormat="1" ht="15" thickBot="1" x14ac:dyDescent="0.25">
      <c r="A507" s="74"/>
      <c r="B507" s="74"/>
      <c r="C507" s="74"/>
      <c r="D507" s="73"/>
      <c r="E507" s="73"/>
      <c r="F507" s="73"/>
      <c r="G507" s="73" t="s">
        <v>41</v>
      </c>
      <c r="H507" s="97">
        <v>70</v>
      </c>
      <c r="I507" s="73" t="s">
        <v>42</v>
      </c>
      <c r="J507" s="75">
        <v>11851</v>
      </c>
    </row>
    <row r="508" spans="1:10" s="76" customFormat="1" ht="15" thickTop="1" x14ac:dyDescent="0.2">
      <c r="A508" s="103"/>
      <c r="B508" s="103"/>
      <c r="C508" s="103"/>
      <c r="D508" s="104"/>
      <c r="E508" s="104"/>
      <c r="F508" s="104"/>
      <c r="G508" s="104"/>
      <c r="H508" s="104"/>
      <c r="I508" s="104"/>
      <c r="J508" s="104"/>
    </row>
    <row r="509" spans="1:10" s="58" customFormat="1" ht="15" x14ac:dyDescent="0.2">
      <c r="A509" s="71" t="s">
        <v>346</v>
      </c>
      <c r="B509" s="71" t="s">
        <v>4</v>
      </c>
      <c r="C509" s="71" t="s">
        <v>5</v>
      </c>
      <c r="D509" s="69" t="s">
        <v>6</v>
      </c>
      <c r="E509" s="209" t="s">
        <v>27</v>
      </c>
      <c r="F509" s="209"/>
      <c r="G509" s="71" t="s">
        <v>7</v>
      </c>
      <c r="H509" s="70" t="s">
        <v>8</v>
      </c>
      <c r="I509" s="70" t="s">
        <v>9</v>
      </c>
      <c r="J509" s="70" t="s">
        <v>11</v>
      </c>
    </row>
    <row r="510" spans="1:10" s="76" customFormat="1" ht="51" x14ac:dyDescent="0.2">
      <c r="A510" s="44" t="s">
        <v>28</v>
      </c>
      <c r="B510" s="44" t="s">
        <v>347</v>
      </c>
      <c r="C510" s="44" t="s">
        <v>18</v>
      </c>
      <c r="D510" s="62" t="s">
        <v>348</v>
      </c>
      <c r="E510" s="210" t="s">
        <v>701</v>
      </c>
      <c r="F510" s="210"/>
      <c r="G510" s="44" t="s">
        <v>267</v>
      </c>
      <c r="H510" s="45">
        <v>1</v>
      </c>
      <c r="I510" s="46">
        <v>665.38</v>
      </c>
      <c r="J510" s="46">
        <v>665.38</v>
      </c>
    </row>
    <row r="511" spans="1:10" s="76" customFormat="1" ht="25.5" x14ac:dyDescent="0.2">
      <c r="A511" s="47" t="s">
        <v>30</v>
      </c>
      <c r="B511" s="47" t="s">
        <v>725</v>
      </c>
      <c r="C511" s="47" t="s">
        <v>18</v>
      </c>
      <c r="D511" s="61" t="s">
        <v>726</v>
      </c>
      <c r="E511" s="211" t="s">
        <v>49</v>
      </c>
      <c r="F511" s="211"/>
      <c r="G511" s="47" t="s">
        <v>50</v>
      </c>
      <c r="H511" s="48">
        <v>3.5</v>
      </c>
      <c r="I511" s="49">
        <v>18.239999999999998</v>
      </c>
      <c r="J511" s="49">
        <v>63.84</v>
      </c>
    </row>
    <row r="512" spans="1:10" s="76" customFormat="1" ht="25.5" x14ac:dyDescent="0.2">
      <c r="A512" s="47" t="s">
        <v>30</v>
      </c>
      <c r="B512" s="47" t="s">
        <v>727</v>
      </c>
      <c r="C512" s="47" t="s">
        <v>18</v>
      </c>
      <c r="D512" s="61" t="s">
        <v>728</v>
      </c>
      <c r="E512" s="211" t="s">
        <v>49</v>
      </c>
      <c r="F512" s="211"/>
      <c r="G512" s="47" t="s">
        <v>50</v>
      </c>
      <c r="H512" s="48">
        <v>3.5</v>
      </c>
      <c r="I512" s="49">
        <v>23.46</v>
      </c>
      <c r="J512" s="49">
        <v>82.11</v>
      </c>
    </row>
    <row r="513" spans="1:10" s="76" customFormat="1" ht="38.25" x14ac:dyDescent="0.2">
      <c r="A513" s="47" t="s">
        <v>34</v>
      </c>
      <c r="B513" s="47" t="s">
        <v>729</v>
      </c>
      <c r="C513" s="47" t="s">
        <v>18</v>
      </c>
      <c r="D513" s="61" t="s">
        <v>730</v>
      </c>
      <c r="E513" s="211" t="s">
        <v>54</v>
      </c>
      <c r="F513" s="211"/>
      <c r="G513" s="47" t="s">
        <v>267</v>
      </c>
      <c r="H513" s="48">
        <v>1</v>
      </c>
      <c r="I513" s="49">
        <v>519.42999999999995</v>
      </c>
      <c r="J513" s="49">
        <v>519.42999999999995</v>
      </c>
    </row>
    <row r="514" spans="1:10" s="58" customFormat="1" x14ac:dyDescent="0.2">
      <c r="A514" s="56"/>
      <c r="B514" s="56"/>
      <c r="C514" s="56"/>
      <c r="D514" s="95"/>
      <c r="E514" s="95" t="s">
        <v>36</v>
      </c>
      <c r="F514" s="96">
        <v>48.351394999999997</v>
      </c>
      <c r="G514" s="95" t="s">
        <v>37</v>
      </c>
      <c r="H514" s="96">
        <v>56.5</v>
      </c>
      <c r="I514" s="95" t="s">
        <v>38</v>
      </c>
      <c r="J514" s="96">
        <v>104.85</v>
      </c>
    </row>
    <row r="515" spans="1:10" s="58" customFormat="1" x14ac:dyDescent="0.2">
      <c r="A515" s="56"/>
      <c r="B515" s="56"/>
      <c r="C515" s="56"/>
      <c r="D515" s="95"/>
      <c r="E515" s="95" t="s">
        <v>39</v>
      </c>
      <c r="F515" s="96">
        <v>143.65</v>
      </c>
      <c r="G515" s="95"/>
      <c r="H515" s="216" t="s">
        <v>40</v>
      </c>
      <c r="I515" s="216"/>
      <c r="J515" s="96">
        <v>809.03</v>
      </c>
    </row>
    <row r="516" spans="1:10" s="58" customFormat="1" ht="15" thickBot="1" x14ac:dyDescent="0.25">
      <c r="A516" s="74"/>
      <c r="B516" s="74"/>
      <c r="C516" s="74"/>
      <c r="D516" s="73"/>
      <c r="E516" s="73"/>
      <c r="F516" s="73"/>
      <c r="G516" s="73" t="s">
        <v>41</v>
      </c>
      <c r="H516" s="97">
        <v>1</v>
      </c>
      <c r="I516" s="73" t="s">
        <v>42</v>
      </c>
      <c r="J516" s="75">
        <v>809.03</v>
      </c>
    </row>
    <row r="517" spans="1:10" s="76" customFormat="1" ht="15" thickTop="1" x14ac:dyDescent="0.2">
      <c r="A517" s="103"/>
      <c r="B517" s="103"/>
      <c r="C517" s="103"/>
      <c r="D517" s="104"/>
      <c r="E517" s="104"/>
      <c r="F517" s="104"/>
      <c r="G517" s="104"/>
      <c r="H517" s="104"/>
      <c r="I517" s="104"/>
      <c r="J517" s="104"/>
    </row>
    <row r="518" spans="1:10" s="58" customFormat="1" ht="15" x14ac:dyDescent="0.2">
      <c r="A518" s="71" t="s">
        <v>349</v>
      </c>
      <c r="B518" s="71" t="s">
        <v>4</v>
      </c>
      <c r="C518" s="71" t="s">
        <v>5</v>
      </c>
      <c r="D518" s="69" t="s">
        <v>6</v>
      </c>
      <c r="E518" s="209" t="s">
        <v>27</v>
      </c>
      <c r="F518" s="209"/>
      <c r="G518" s="71" t="s">
        <v>7</v>
      </c>
      <c r="H518" s="70" t="s">
        <v>8</v>
      </c>
      <c r="I518" s="70" t="s">
        <v>9</v>
      </c>
      <c r="J518" s="70" t="s">
        <v>11</v>
      </c>
    </row>
    <row r="519" spans="1:10" s="76" customFormat="1" ht="38.25" x14ac:dyDescent="0.2">
      <c r="A519" s="44" t="s">
        <v>28</v>
      </c>
      <c r="B519" s="44" t="s">
        <v>350</v>
      </c>
      <c r="C519" s="44" t="s">
        <v>18</v>
      </c>
      <c r="D519" s="62" t="s">
        <v>351</v>
      </c>
      <c r="E519" s="210" t="s">
        <v>701</v>
      </c>
      <c r="F519" s="210"/>
      <c r="G519" s="44" t="s">
        <v>267</v>
      </c>
      <c r="H519" s="45">
        <v>1</v>
      </c>
      <c r="I519" s="46">
        <v>147.6</v>
      </c>
      <c r="J519" s="46">
        <v>147.6</v>
      </c>
    </row>
    <row r="520" spans="1:10" s="76" customFormat="1" ht="25.5" x14ac:dyDescent="0.2">
      <c r="A520" s="47" t="s">
        <v>30</v>
      </c>
      <c r="B520" s="47" t="s">
        <v>727</v>
      </c>
      <c r="C520" s="47" t="s">
        <v>18</v>
      </c>
      <c r="D520" s="61" t="s">
        <v>728</v>
      </c>
      <c r="E520" s="211" t="s">
        <v>49</v>
      </c>
      <c r="F520" s="211"/>
      <c r="G520" s="47" t="s">
        <v>50</v>
      </c>
      <c r="H520" s="48">
        <v>1.35</v>
      </c>
      <c r="I520" s="49">
        <v>23.46</v>
      </c>
      <c r="J520" s="49">
        <v>31.67</v>
      </c>
    </row>
    <row r="521" spans="1:10" s="76" customFormat="1" ht="25.5" x14ac:dyDescent="0.2">
      <c r="A521" s="47" t="s">
        <v>30</v>
      </c>
      <c r="B521" s="47" t="s">
        <v>51</v>
      </c>
      <c r="C521" s="47" t="s">
        <v>18</v>
      </c>
      <c r="D521" s="61" t="s">
        <v>52</v>
      </c>
      <c r="E521" s="211" t="s">
        <v>49</v>
      </c>
      <c r="F521" s="211"/>
      <c r="G521" s="47" t="s">
        <v>50</v>
      </c>
      <c r="H521" s="48">
        <v>1.35</v>
      </c>
      <c r="I521" s="49">
        <v>16.010000000000002</v>
      </c>
      <c r="J521" s="49">
        <v>21.61</v>
      </c>
    </row>
    <row r="522" spans="1:10" s="76" customFormat="1" ht="38.25" x14ac:dyDescent="0.2">
      <c r="A522" s="47" t="s">
        <v>34</v>
      </c>
      <c r="B522" s="47" t="s">
        <v>731</v>
      </c>
      <c r="C522" s="47" t="s">
        <v>18</v>
      </c>
      <c r="D522" s="61" t="s">
        <v>732</v>
      </c>
      <c r="E522" s="211" t="s">
        <v>54</v>
      </c>
      <c r="F522" s="211"/>
      <c r="G522" s="47" t="s">
        <v>267</v>
      </c>
      <c r="H522" s="48">
        <v>2</v>
      </c>
      <c r="I522" s="49">
        <v>47.16</v>
      </c>
      <c r="J522" s="49">
        <v>94.32</v>
      </c>
    </row>
    <row r="523" spans="1:10" s="58" customFormat="1" x14ac:dyDescent="0.2">
      <c r="A523" s="56"/>
      <c r="B523" s="56"/>
      <c r="C523" s="56"/>
      <c r="D523" s="95"/>
      <c r="E523" s="95" t="s">
        <v>36</v>
      </c>
      <c r="F523" s="96">
        <v>17.339174499999999</v>
      </c>
      <c r="G523" s="95" t="s">
        <v>37</v>
      </c>
      <c r="H523" s="96">
        <v>20.260000000000002</v>
      </c>
      <c r="I523" s="95" t="s">
        <v>38</v>
      </c>
      <c r="J523" s="96">
        <v>37.6</v>
      </c>
    </row>
    <row r="524" spans="1:10" s="58" customFormat="1" x14ac:dyDescent="0.2">
      <c r="A524" s="56"/>
      <c r="B524" s="56"/>
      <c r="C524" s="56"/>
      <c r="D524" s="95"/>
      <c r="E524" s="95" t="s">
        <v>39</v>
      </c>
      <c r="F524" s="96">
        <v>31.86</v>
      </c>
      <c r="G524" s="95"/>
      <c r="H524" s="216" t="s">
        <v>40</v>
      </c>
      <c r="I524" s="216"/>
      <c r="J524" s="96">
        <v>179.46</v>
      </c>
    </row>
    <row r="525" spans="1:10" s="58" customFormat="1" ht="15" thickBot="1" x14ac:dyDescent="0.25">
      <c r="A525" s="74"/>
      <c r="B525" s="74"/>
      <c r="C525" s="74"/>
      <c r="D525" s="73"/>
      <c r="E525" s="73"/>
      <c r="F525" s="73"/>
      <c r="G525" s="73" t="s">
        <v>41</v>
      </c>
      <c r="H525" s="97">
        <v>61</v>
      </c>
      <c r="I525" s="73" t="s">
        <v>42</v>
      </c>
      <c r="J525" s="75">
        <v>10947.06</v>
      </c>
    </row>
    <row r="526" spans="1:10" s="76" customFormat="1" ht="15" thickTop="1" x14ac:dyDescent="0.2">
      <c r="A526" s="103"/>
      <c r="B526" s="103"/>
      <c r="C526" s="103"/>
      <c r="D526" s="104"/>
      <c r="E526" s="104"/>
      <c r="F526" s="104"/>
      <c r="G526" s="104"/>
      <c r="H526" s="104"/>
      <c r="I526" s="104"/>
      <c r="J526" s="104"/>
    </row>
    <row r="527" spans="1:10" s="58" customFormat="1" ht="15" x14ac:dyDescent="0.2">
      <c r="A527" s="71" t="s">
        <v>352</v>
      </c>
      <c r="B527" s="71" t="s">
        <v>4</v>
      </c>
      <c r="C527" s="71" t="s">
        <v>5</v>
      </c>
      <c r="D527" s="69" t="s">
        <v>6</v>
      </c>
      <c r="E527" s="209" t="s">
        <v>27</v>
      </c>
      <c r="F527" s="209"/>
      <c r="G527" s="71" t="s">
        <v>7</v>
      </c>
      <c r="H527" s="70" t="s">
        <v>8</v>
      </c>
      <c r="I527" s="70" t="s">
        <v>9</v>
      </c>
      <c r="J527" s="70" t="s">
        <v>11</v>
      </c>
    </row>
    <row r="528" spans="1:10" s="76" customFormat="1" ht="25.5" x14ac:dyDescent="0.2">
      <c r="A528" s="44" t="s">
        <v>28</v>
      </c>
      <c r="B528" s="44" t="s">
        <v>353</v>
      </c>
      <c r="C528" s="44" t="s">
        <v>18</v>
      </c>
      <c r="D528" s="62" t="s">
        <v>354</v>
      </c>
      <c r="E528" s="210" t="s">
        <v>701</v>
      </c>
      <c r="F528" s="210"/>
      <c r="G528" s="44" t="s">
        <v>267</v>
      </c>
      <c r="H528" s="45">
        <v>1</v>
      </c>
      <c r="I528" s="46">
        <v>13.38</v>
      </c>
      <c r="J528" s="46">
        <v>13.38</v>
      </c>
    </row>
    <row r="529" spans="1:10" s="76" customFormat="1" ht="25.5" x14ac:dyDescent="0.2">
      <c r="A529" s="47" t="s">
        <v>30</v>
      </c>
      <c r="B529" s="47" t="s">
        <v>727</v>
      </c>
      <c r="C529" s="47" t="s">
        <v>18</v>
      </c>
      <c r="D529" s="61" t="s">
        <v>728</v>
      </c>
      <c r="E529" s="211" t="s">
        <v>49</v>
      </c>
      <c r="F529" s="211"/>
      <c r="G529" s="47" t="s">
        <v>50</v>
      </c>
      <c r="H529" s="48">
        <v>0.125</v>
      </c>
      <c r="I529" s="49">
        <v>23.46</v>
      </c>
      <c r="J529" s="49">
        <v>2.93</v>
      </c>
    </row>
    <row r="530" spans="1:10" s="76" customFormat="1" ht="25.5" x14ac:dyDescent="0.2">
      <c r="A530" s="47" t="s">
        <v>34</v>
      </c>
      <c r="B530" s="47" t="s">
        <v>733</v>
      </c>
      <c r="C530" s="47" t="s">
        <v>18</v>
      </c>
      <c r="D530" s="61" t="s">
        <v>734</v>
      </c>
      <c r="E530" s="211" t="s">
        <v>54</v>
      </c>
      <c r="F530" s="211"/>
      <c r="G530" s="47" t="s">
        <v>267</v>
      </c>
      <c r="H530" s="48">
        <v>1</v>
      </c>
      <c r="I530" s="49">
        <v>10.45</v>
      </c>
      <c r="J530" s="49">
        <v>10.45</v>
      </c>
    </row>
    <row r="531" spans="1:10" s="58" customFormat="1" x14ac:dyDescent="0.2">
      <c r="A531" s="56"/>
      <c r="B531" s="56"/>
      <c r="C531" s="56"/>
      <c r="D531" s="95"/>
      <c r="E531" s="95" t="s">
        <v>36</v>
      </c>
      <c r="F531" s="96">
        <v>1.0099146999999999</v>
      </c>
      <c r="G531" s="95" t="s">
        <v>37</v>
      </c>
      <c r="H531" s="96">
        <v>1.18</v>
      </c>
      <c r="I531" s="95" t="s">
        <v>38</v>
      </c>
      <c r="J531" s="96">
        <v>2.19</v>
      </c>
    </row>
    <row r="532" spans="1:10" s="58" customFormat="1" x14ac:dyDescent="0.2">
      <c r="A532" s="56"/>
      <c r="B532" s="56"/>
      <c r="C532" s="56"/>
      <c r="D532" s="95"/>
      <c r="E532" s="95" t="s">
        <v>39</v>
      </c>
      <c r="F532" s="96">
        <v>2.88</v>
      </c>
      <c r="G532" s="95"/>
      <c r="H532" s="216" t="s">
        <v>40</v>
      </c>
      <c r="I532" s="216"/>
      <c r="J532" s="96">
        <v>16.260000000000002</v>
      </c>
    </row>
    <row r="533" spans="1:10" s="58" customFormat="1" ht="15" thickBot="1" x14ac:dyDescent="0.25">
      <c r="A533" s="74"/>
      <c r="B533" s="74"/>
      <c r="C533" s="74"/>
      <c r="D533" s="73"/>
      <c r="E533" s="73"/>
      <c r="F533" s="73"/>
      <c r="G533" s="73" t="s">
        <v>41</v>
      </c>
      <c r="H533" s="97">
        <v>32</v>
      </c>
      <c r="I533" s="73" t="s">
        <v>42</v>
      </c>
      <c r="J533" s="75">
        <v>520.32000000000005</v>
      </c>
    </row>
    <row r="534" spans="1:10" s="76" customFormat="1" ht="15" thickTop="1" x14ac:dyDescent="0.2">
      <c r="A534" s="103"/>
      <c r="B534" s="103"/>
      <c r="C534" s="103"/>
      <c r="D534" s="104"/>
      <c r="E534" s="104"/>
      <c r="F534" s="104"/>
      <c r="G534" s="104"/>
      <c r="H534" s="104"/>
      <c r="I534" s="104"/>
      <c r="J534" s="104"/>
    </row>
    <row r="535" spans="1:10" s="58" customFormat="1" ht="15" x14ac:dyDescent="0.2">
      <c r="A535" s="71" t="s">
        <v>355</v>
      </c>
      <c r="B535" s="71" t="s">
        <v>4</v>
      </c>
      <c r="C535" s="71" t="s">
        <v>5</v>
      </c>
      <c r="D535" s="69" t="s">
        <v>6</v>
      </c>
      <c r="E535" s="209" t="s">
        <v>27</v>
      </c>
      <c r="F535" s="209"/>
      <c r="G535" s="71" t="s">
        <v>7</v>
      </c>
      <c r="H535" s="70" t="s">
        <v>8</v>
      </c>
      <c r="I535" s="70" t="s">
        <v>9</v>
      </c>
      <c r="J535" s="70" t="s">
        <v>11</v>
      </c>
    </row>
    <row r="536" spans="1:10" s="76" customFormat="1" ht="63.75" x14ac:dyDescent="0.2">
      <c r="A536" s="44" t="s">
        <v>28</v>
      </c>
      <c r="B536" s="44" t="s">
        <v>356</v>
      </c>
      <c r="C536" s="44" t="s">
        <v>14</v>
      </c>
      <c r="D536" s="62" t="s">
        <v>357</v>
      </c>
      <c r="E536" s="210" t="s">
        <v>63</v>
      </c>
      <c r="F536" s="210"/>
      <c r="G536" s="44" t="s">
        <v>358</v>
      </c>
      <c r="H536" s="45">
        <v>1</v>
      </c>
      <c r="I536" s="46">
        <v>259.86</v>
      </c>
      <c r="J536" s="46">
        <v>259.86</v>
      </c>
    </row>
    <row r="537" spans="1:10" s="76" customFormat="1" ht="25.5" x14ac:dyDescent="0.2">
      <c r="A537" s="47" t="s">
        <v>30</v>
      </c>
      <c r="B537" s="47" t="s">
        <v>735</v>
      </c>
      <c r="C537" s="47" t="s">
        <v>35</v>
      </c>
      <c r="D537" s="61" t="s">
        <v>736</v>
      </c>
      <c r="E537" s="211" t="s">
        <v>737</v>
      </c>
      <c r="F537" s="211"/>
      <c r="G537" s="47" t="s">
        <v>368</v>
      </c>
      <c r="H537" s="48">
        <v>1</v>
      </c>
      <c r="I537" s="49">
        <v>12.89</v>
      </c>
      <c r="J537" s="49">
        <v>12.89</v>
      </c>
    </row>
    <row r="538" spans="1:10" s="76" customFormat="1" ht="25.5" x14ac:dyDescent="0.2">
      <c r="A538" s="47" t="s">
        <v>30</v>
      </c>
      <c r="B538" s="47" t="s">
        <v>738</v>
      </c>
      <c r="C538" s="47" t="s">
        <v>35</v>
      </c>
      <c r="D538" s="61" t="s">
        <v>739</v>
      </c>
      <c r="E538" s="211" t="s">
        <v>737</v>
      </c>
      <c r="F538" s="211"/>
      <c r="G538" s="47" t="s">
        <v>504</v>
      </c>
      <c r="H538" s="48">
        <v>12</v>
      </c>
      <c r="I538" s="49">
        <v>7.43</v>
      </c>
      <c r="J538" s="49">
        <v>89.16</v>
      </c>
    </row>
    <row r="539" spans="1:10" s="76" customFormat="1" ht="25.5" x14ac:dyDescent="0.2">
      <c r="A539" s="47" t="s">
        <v>30</v>
      </c>
      <c r="B539" s="47" t="s">
        <v>51</v>
      </c>
      <c r="C539" s="47" t="s">
        <v>18</v>
      </c>
      <c r="D539" s="61" t="s">
        <v>52</v>
      </c>
      <c r="E539" s="211" t="s">
        <v>49</v>
      </c>
      <c r="F539" s="211"/>
      <c r="G539" s="47" t="s">
        <v>50</v>
      </c>
      <c r="H539" s="48">
        <v>3</v>
      </c>
      <c r="I539" s="49">
        <v>16.010000000000002</v>
      </c>
      <c r="J539" s="49">
        <v>48.03</v>
      </c>
    </row>
    <row r="540" spans="1:10" s="76" customFormat="1" ht="25.5" x14ac:dyDescent="0.2">
      <c r="A540" s="47" t="s">
        <v>30</v>
      </c>
      <c r="B540" s="47" t="s">
        <v>727</v>
      </c>
      <c r="C540" s="47" t="s">
        <v>18</v>
      </c>
      <c r="D540" s="61" t="s">
        <v>728</v>
      </c>
      <c r="E540" s="211" t="s">
        <v>49</v>
      </c>
      <c r="F540" s="211"/>
      <c r="G540" s="47" t="s">
        <v>50</v>
      </c>
      <c r="H540" s="48">
        <v>3</v>
      </c>
      <c r="I540" s="49">
        <v>23.46</v>
      </c>
      <c r="J540" s="49">
        <v>70.38</v>
      </c>
    </row>
    <row r="541" spans="1:10" s="76" customFormat="1" ht="25.5" x14ac:dyDescent="0.2">
      <c r="A541" s="47" t="s">
        <v>34</v>
      </c>
      <c r="B541" s="47" t="s">
        <v>740</v>
      </c>
      <c r="C541" s="47" t="s">
        <v>18</v>
      </c>
      <c r="D541" s="61" t="s">
        <v>741</v>
      </c>
      <c r="E541" s="211" t="s">
        <v>54</v>
      </c>
      <c r="F541" s="211"/>
      <c r="G541" s="47" t="s">
        <v>267</v>
      </c>
      <c r="H541" s="48">
        <v>1</v>
      </c>
      <c r="I541" s="49">
        <v>1.4</v>
      </c>
      <c r="J541" s="49">
        <v>1.4</v>
      </c>
    </row>
    <row r="542" spans="1:10" s="76" customFormat="1" x14ac:dyDescent="0.2">
      <c r="A542" s="47" t="s">
        <v>34</v>
      </c>
      <c r="B542" s="47" t="s">
        <v>742</v>
      </c>
      <c r="C542" s="47" t="s">
        <v>18</v>
      </c>
      <c r="D542" s="61" t="s">
        <v>743</v>
      </c>
      <c r="E542" s="211" t="s">
        <v>54</v>
      </c>
      <c r="F542" s="211"/>
      <c r="G542" s="47" t="s">
        <v>57</v>
      </c>
      <c r="H542" s="48">
        <v>6</v>
      </c>
      <c r="I542" s="49">
        <v>2.4</v>
      </c>
      <c r="J542" s="49">
        <v>14.4</v>
      </c>
    </row>
    <row r="543" spans="1:10" s="76" customFormat="1" x14ac:dyDescent="0.2">
      <c r="A543" s="47" t="s">
        <v>34</v>
      </c>
      <c r="B543" s="47" t="s">
        <v>744</v>
      </c>
      <c r="C543" s="47" t="s">
        <v>18</v>
      </c>
      <c r="D543" s="61" t="s">
        <v>745</v>
      </c>
      <c r="E543" s="211" t="s">
        <v>54</v>
      </c>
      <c r="F543" s="211"/>
      <c r="G543" s="47" t="s">
        <v>60</v>
      </c>
      <c r="H543" s="48">
        <v>0.01</v>
      </c>
      <c r="I543" s="49">
        <v>12</v>
      </c>
      <c r="J543" s="49">
        <v>0.12</v>
      </c>
    </row>
    <row r="544" spans="1:10" s="76" customFormat="1" x14ac:dyDescent="0.2">
      <c r="A544" s="47" t="s">
        <v>34</v>
      </c>
      <c r="B544" s="47" t="s">
        <v>746</v>
      </c>
      <c r="C544" s="47" t="s">
        <v>35</v>
      </c>
      <c r="D544" s="61" t="s">
        <v>747</v>
      </c>
      <c r="E544" s="211" t="s">
        <v>54</v>
      </c>
      <c r="F544" s="211"/>
      <c r="G544" s="47" t="s">
        <v>368</v>
      </c>
      <c r="H544" s="48">
        <v>1</v>
      </c>
      <c r="I544" s="49">
        <v>23.48</v>
      </c>
      <c r="J544" s="49">
        <v>23.48</v>
      </c>
    </row>
    <row r="545" spans="1:10" s="76" customFormat="1" x14ac:dyDescent="0.2">
      <c r="A545" s="102"/>
      <c r="B545" s="102"/>
      <c r="C545" s="102"/>
      <c r="D545" s="98"/>
      <c r="E545" s="98" t="s">
        <v>36</v>
      </c>
      <c r="F545" s="99">
        <v>60.691722400000003</v>
      </c>
      <c r="G545" s="98" t="s">
        <v>37</v>
      </c>
      <c r="H545" s="99">
        <v>70.92</v>
      </c>
      <c r="I545" s="98" t="s">
        <v>38</v>
      </c>
      <c r="J545" s="99">
        <v>131.61000000000001</v>
      </c>
    </row>
    <row r="546" spans="1:10" s="58" customFormat="1" x14ac:dyDescent="0.2">
      <c r="A546" s="56"/>
      <c r="B546" s="56"/>
      <c r="C546" s="56"/>
      <c r="D546" s="95"/>
      <c r="E546" s="95" t="s">
        <v>39</v>
      </c>
      <c r="F546" s="96">
        <v>56.1</v>
      </c>
      <c r="G546" s="95"/>
      <c r="H546" s="216" t="s">
        <v>40</v>
      </c>
      <c r="I546" s="216"/>
      <c r="J546" s="96">
        <v>315.95999999999998</v>
      </c>
    </row>
    <row r="547" spans="1:10" s="58" customFormat="1" ht="15" thickBot="1" x14ac:dyDescent="0.25">
      <c r="A547" s="74"/>
      <c r="B547" s="74"/>
      <c r="C547" s="74"/>
      <c r="D547" s="73"/>
      <c r="E547" s="73"/>
      <c r="F547" s="73"/>
      <c r="G547" s="73" t="s">
        <v>41</v>
      </c>
      <c r="H547" s="97">
        <v>10</v>
      </c>
      <c r="I547" s="73" t="s">
        <v>42</v>
      </c>
      <c r="J547" s="75">
        <v>3159.6</v>
      </c>
    </row>
    <row r="548" spans="1:10" s="76" customFormat="1" ht="15" thickTop="1" x14ac:dyDescent="0.2">
      <c r="A548" s="103"/>
      <c r="B548" s="103"/>
      <c r="C548" s="103"/>
      <c r="D548" s="104"/>
      <c r="E548" s="104"/>
      <c r="F548" s="104"/>
      <c r="G548" s="104"/>
      <c r="H548" s="104"/>
      <c r="I548" s="104"/>
      <c r="J548" s="104"/>
    </row>
    <row r="549" spans="1:10" s="58" customFormat="1" ht="15" x14ac:dyDescent="0.2">
      <c r="A549" s="71" t="s">
        <v>359</v>
      </c>
      <c r="B549" s="71" t="s">
        <v>4</v>
      </c>
      <c r="C549" s="71" t="s">
        <v>5</v>
      </c>
      <c r="D549" s="69" t="s">
        <v>6</v>
      </c>
      <c r="E549" s="209" t="s">
        <v>27</v>
      </c>
      <c r="F549" s="209"/>
      <c r="G549" s="71" t="s">
        <v>7</v>
      </c>
      <c r="H549" s="70" t="s">
        <v>8</v>
      </c>
      <c r="I549" s="70" t="s">
        <v>9</v>
      </c>
      <c r="J549" s="70" t="s">
        <v>11</v>
      </c>
    </row>
    <row r="550" spans="1:10" s="76" customFormat="1" ht="25.5" x14ac:dyDescent="0.2">
      <c r="A550" s="44" t="s">
        <v>28</v>
      </c>
      <c r="B550" s="44" t="s">
        <v>360</v>
      </c>
      <c r="C550" s="44" t="s">
        <v>18</v>
      </c>
      <c r="D550" s="62" t="s">
        <v>361</v>
      </c>
      <c r="E550" s="210" t="s">
        <v>701</v>
      </c>
      <c r="F550" s="210"/>
      <c r="G550" s="44" t="s">
        <v>267</v>
      </c>
      <c r="H550" s="45">
        <v>1</v>
      </c>
      <c r="I550" s="46">
        <v>75.47</v>
      </c>
      <c r="J550" s="46">
        <v>75.47</v>
      </c>
    </row>
    <row r="551" spans="1:10" s="76" customFormat="1" ht="25.5" x14ac:dyDescent="0.2">
      <c r="A551" s="47" t="s">
        <v>30</v>
      </c>
      <c r="B551" s="47" t="s">
        <v>725</v>
      </c>
      <c r="C551" s="47" t="s">
        <v>18</v>
      </c>
      <c r="D551" s="61" t="s">
        <v>726</v>
      </c>
      <c r="E551" s="211" t="s">
        <v>49</v>
      </c>
      <c r="F551" s="211"/>
      <c r="G551" s="47" t="s">
        <v>50</v>
      </c>
      <c r="H551" s="48">
        <v>0.39550000000000002</v>
      </c>
      <c r="I551" s="49">
        <v>18.239999999999998</v>
      </c>
      <c r="J551" s="49">
        <v>7.21</v>
      </c>
    </row>
    <row r="552" spans="1:10" s="76" customFormat="1" ht="25.5" x14ac:dyDescent="0.2">
      <c r="A552" s="47" t="s">
        <v>30</v>
      </c>
      <c r="B552" s="47" t="s">
        <v>727</v>
      </c>
      <c r="C552" s="47" t="s">
        <v>18</v>
      </c>
      <c r="D552" s="61" t="s">
        <v>728</v>
      </c>
      <c r="E552" s="211" t="s">
        <v>49</v>
      </c>
      <c r="F552" s="211"/>
      <c r="G552" s="47" t="s">
        <v>50</v>
      </c>
      <c r="H552" s="48">
        <v>0.39550000000000002</v>
      </c>
      <c r="I552" s="49">
        <v>23.46</v>
      </c>
      <c r="J552" s="49">
        <v>9.27</v>
      </c>
    </row>
    <row r="553" spans="1:10" s="76" customFormat="1" ht="38.25" x14ac:dyDescent="0.2">
      <c r="A553" s="47" t="s">
        <v>34</v>
      </c>
      <c r="B553" s="47" t="s">
        <v>748</v>
      </c>
      <c r="C553" s="47" t="s">
        <v>18</v>
      </c>
      <c r="D553" s="61" t="s">
        <v>749</v>
      </c>
      <c r="E553" s="211" t="s">
        <v>54</v>
      </c>
      <c r="F553" s="211"/>
      <c r="G553" s="47" t="s">
        <v>267</v>
      </c>
      <c r="H553" s="48">
        <v>1</v>
      </c>
      <c r="I553" s="49">
        <v>58.99</v>
      </c>
      <c r="J553" s="49">
        <v>58.99</v>
      </c>
    </row>
    <row r="554" spans="1:10" s="58" customFormat="1" x14ac:dyDescent="0.2">
      <c r="A554" s="56"/>
      <c r="B554" s="56"/>
      <c r="C554" s="56"/>
      <c r="D554" s="95"/>
      <c r="E554" s="95" t="s">
        <v>36</v>
      </c>
      <c r="F554" s="96">
        <v>5.4599954000000004</v>
      </c>
      <c r="G554" s="95" t="s">
        <v>37</v>
      </c>
      <c r="H554" s="96">
        <v>6.38</v>
      </c>
      <c r="I554" s="95" t="s">
        <v>38</v>
      </c>
      <c r="J554" s="96">
        <v>11.84</v>
      </c>
    </row>
    <row r="555" spans="1:10" s="58" customFormat="1" x14ac:dyDescent="0.2">
      <c r="A555" s="56"/>
      <c r="B555" s="56"/>
      <c r="C555" s="56"/>
      <c r="D555" s="95"/>
      <c r="E555" s="95" t="s">
        <v>39</v>
      </c>
      <c r="F555" s="96">
        <v>16.29</v>
      </c>
      <c r="G555" s="95"/>
      <c r="H555" s="216" t="s">
        <v>40</v>
      </c>
      <c r="I555" s="216"/>
      <c r="J555" s="96">
        <v>91.76</v>
      </c>
    </row>
    <row r="556" spans="1:10" s="58" customFormat="1" x14ac:dyDescent="0.2">
      <c r="A556" s="74"/>
      <c r="B556" s="74"/>
      <c r="C556" s="74"/>
      <c r="D556" s="73"/>
      <c r="E556" s="73"/>
      <c r="F556" s="73"/>
      <c r="G556" s="73" t="s">
        <v>41</v>
      </c>
      <c r="H556" s="97">
        <v>3</v>
      </c>
      <c r="I556" s="73" t="s">
        <v>42</v>
      </c>
      <c r="J556" s="75">
        <v>275.27999999999997</v>
      </c>
    </row>
  </sheetData>
  <mergeCells count="393">
    <mergeCell ref="H555:I555"/>
    <mergeCell ref="E549:F549"/>
    <mergeCell ref="E550:F550"/>
    <mergeCell ref="E551:F551"/>
    <mergeCell ref="E552:F552"/>
    <mergeCell ref="E553:F553"/>
    <mergeCell ref="E541:F541"/>
    <mergeCell ref="E542:F542"/>
    <mergeCell ref="E543:F543"/>
    <mergeCell ref="E544:F544"/>
    <mergeCell ref="H546:I546"/>
    <mergeCell ref="E536:F536"/>
    <mergeCell ref="E537:F537"/>
    <mergeCell ref="E538:F538"/>
    <mergeCell ref="E539:F539"/>
    <mergeCell ref="E540:F540"/>
    <mergeCell ref="E528:F528"/>
    <mergeCell ref="E529:F529"/>
    <mergeCell ref="E530:F530"/>
    <mergeCell ref="H532:I532"/>
    <mergeCell ref="E535:F535"/>
    <mergeCell ref="E520:F520"/>
    <mergeCell ref="E521:F521"/>
    <mergeCell ref="E522:F522"/>
    <mergeCell ref="H524:I524"/>
    <mergeCell ref="E527:F527"/>
    <mergeCell ref="E512:F512"/>
    <mergeCell ref="E513:F513"/>
    <mergeCell ref="H515:I515"/>
    <mergeCell ref="E518:F518"/>
    <mergeCell ref="E519:F519"/>
    <mergeCell ref="E504:F504"/>
    <mergeCell ref="H506:I506"/>
    <mergeCell ref="E509:F509"/>
    <mergeCell ref="E510:F510"/>
    <mergeCell ref="E511:F511"/>
    <mergeCell ref="E499:F499"/>
    <mergeCell ref="E500:F500"/>
    <mergeCell ref="E501:F501"/>
    <mergeCell ref="E502:F502"/>
    <mergeCell ref="E503:F503"/>
    <mergeCell ref="E494:F494"/>
    <mergeCell ref="E495:F495"/>
    <mergeCell ref="E496:F496"/>
    <mergeCell ref="E497:F497"/>
    <mergeCell ref="E498:F498"/>
    <mergeCell ref="E486:F486"/>
    <mergeCell ref="E487:F487"/>
    <mergeCell ref="E488:F488"/>
    <mergeCell ref="E489:F489"/>
    <mergeCell ref="H491:I491"/>
    <mergeCell ref="E481:F481"/>
    <mergeCell ref="E482:F482"/>
    <mergeCell ref="E483:F483"/>
    <mergeCell ref="E484:F484"/>
    <mergeCell ref="E485:F485"/>
    <mergeCell ref="E473:F473"/>
    <mergeCell ref="H475:I475"/>
    <mergeCell ref="F478:G478"/>
    <mergeCell ref="E479:F479"/>
    <mergeCell ref="E480:F480"/>
    <mergeCell ref="H466:I466"/>
    <mergeCell ref="E469:F469"/>
    <mergeCell ref="E470:F470"/>
    <mergeCell ref="E471:F471"/>
    <mergeCell ref="E472:F472"/>
    <mergeCell ref="E460:F460"/>
    <mergeCell ref="E461:F461"/>
    <mergeCell ref="E462:F462"/>
    <mergeCell ref="E463:F463"/>
    <mergeCell ref="E464:F464"/>
    <mergeCell ref="E452:F452"/>
    <mergeCell ref="E453:F453"/>
    <mergeCell ref="E454:F454"/>
    <mergeCell ref="E455:F455"/>
    <mergeCell ref="H457:I457"/>
    <mergeCell ref="E444:F444"/>
    <mergeCell ref="E445:F445"/>
    <mergeCell ref="E446:F446"/>
    <mergeCell ref="H448:I448"/>
    <mergeCell ref="E451:F451"/>
    <mergeCell ref="E436:F436"/>
    <mergeCell ref="E437:F437"/>
    <mergeCell ref="H439:I439"/>
    <mergeCell ref="E442:F442"/>
    <mergeCell ref="E443:F443"/>
    <mergeCell ref="H429:I429"/>
    <mergeCell ref="E432:F432"/>
    <mergeCell ref="E433:F433"/>
    <mergeCell ref="E434:F434"/>
    <mergeCell ref="E435:F435"/>
    <mergeCell ref="E423:F423"/>
    <mergeCell ref="E424:F424"/>
    <mergeCell ref="E425:F425"/>
    <mergeCell ref="E426:F426"/>
    <mergeCell ref="E427:F427"/>
    <mergeCell ref="E415:F415"/>
    <mergeCell ref="E416:F416"/>
    <mergeCell ref="H418:I418"/>
    <mergeCell ref="F421:G421"/>
    <mergeCell ref="E422:F422"/>
    <mergeCell ref="E410:F410"/>
    <mergeCell ref="E411:F411"/>
    <mergeCell ref="E412:F412"/>
    <mergeCell ref="E413:F413"/>
    <mergeCell ref="E414:F414"/>
    <mergeCell ref="E402:F402"/>
    <mergeCell ref="E403:F403"/>
    <mergeCell ref="E404:F404"/>
    <mergeCell ref="H406:I406"/>
    <mergeCell ref="E409:F409"/>
    <mergeCell ref="E397:F397"/>
    <mergeCell ref="E398:F398"/>
    <mergeCell ref="E399:F399"/>
    <mergeCell ref="E400:F400"/>
    <mergeCell ref="E401:F401"/>
    <mergeCell ref="E389:F389"/>
    <mergeCell ref="E390:F390"/>
    <mergeCell ref="E391:F391"/>
    <mergeCell ref="H393:I393"/>
    <mergeCell ref="E396:F396"/>
    <mergeCell ref="F384:G384"/>
    <mergeCell ref="E385:F385"/>
    <mergeCell ref="E386:F386"/>
    <mergeCell ref="E387:F387"/>
    <mergeCell ref="E388:F388"/>
    <mergeCell ref="E376:F376"/>
    <mergeCell ref="E377:F377"/>
    <mergeCell ref="E378:F378"/>
    <mergeCell ref="E379:F379"/>
    <mergeCell ref="H381:I381"/>
    <mergeCell ref="E368:F368"/>
    <mergeCell ref="H370:I370"/>
    <mergeCell ref="E373:F373"/>
    <mergeCell ref="E374:F374"/>
    <mergeCell ref="E375:F375"/>
    <mergeCell ref="E363:F363"/>
    <mergeCell ref="E364:F364"/>
    <mergeCell ref="E365:F365"/>
    <mergeCell ref="E366:F366"/>
    <mergeCell ref="E367:F367"/>
    <mergeCell ref="E355:F355"/>
    <mergeCell ref="E356:F356"/>
    <mergeCell ref="E357:F357"/>
    <mergeCell ref="E358:F358"/>
    <mergeCell ref="H360:I360"/>
    <mergeCell ref="E347:F347"/>
    <mergeCell ref="E348:F348"/>
    <mergeCell ref="E349:F349"/>
    <mergeCell ref="H351:I351"/>
    <mergeCell ref="E354:F354"/>
    <mergeCell ref="E339:F339"/>
    <mergeCell ref="H341:I341"/>
    <mergeCell ref="E344:F344"/>
    <mergeCell ref="E345:F345"/>
    <mergeCell ref="E346:F346"/>
    <mergeCell ref="F334:G334"/>
    <mergeCell ref="E335:F335"/>
    <mergeCell ref="E336:F336"/>
    <mergeCell ref="E337:F337"/>
    <mergeCell ref="E338:F338"/>
    <mergeCell ref="E326:F326"/>
    <mergeCell ref="E327:F327"/>
    <mergeCell ref="E328:F328"/>
    <mergeCell ref="E329:F329"/>
    <mergeCell ref="H331:I331"/>
    <mergeCell ref="E321:F321"/>
    <mergeCell ref="E322:F322"/>
    <mergeCell ref="E323:F323"/>
    <mergeCell ref="E324:F324"/>
    <mergeCell ref="E325:F325"/>
    <mergeCell ref="E313:F313"/>
    <mergeCell ref="E314:F314"/>
    <mergeCell ref="H316:I316"/>
    <mergeCell ref="E319:F319"/>
    <mergeCell ref="E320:F320"/>
    <mergeCell ref="E308:F308"/>
    <mergeCell ref="E309:F309"/>
    <mergeCell ref="E310:F310"/>
    <mergeCell ref="E311:F311"/>
    <mergeCell ref="E312:F312"/>
    <mergeCell ref="E300:F300"/>
    <mergeCell ref="E301:F301"/>
    <mergeCell ref="H303:I303"/>
    <mergeCell ref="F306:G306"/>
    <mergeCell ref="E307:F307"/>
    <mergeCell ref="H293:I293"/>
    <mergeCell ref="E296:F296"/>
    <mergeCell ref="E297:F297"/>
    <mergeCell ref="E298:F298"/>
    <mergeCell ref="E299:F299"/>
    <mergeCell ref="E287:F287"/>
    <mergeCell ref="E288:F288"/>
    <mergeCell ref="E289:F289"/>
    <mergeCell ref="E290:F290"/>
    <mergeCell ref="E291:F291"/>
    <mergeCell ref="E279:F279"/>
    <mergeCell ref="E280:F280"/>
    <mergeCell ref="E281:F281"/>
    <mergeCell ref="H283:I283"/>
    <mergeCell ref="E286:F286"/>
    <mergeCell ref="E271:F271"/>
    <mergeCell ref="E272:F272"/>
    <mergeCell ref="E273:F273"/>
    <mergeCell ref="E274:F274"/>
    <mergeCell ref="H276:I276"/>
    <mergeCell ref="E263:F263"/>
    <mergeCell ref="E264:F264"/>
    <mergeCell ref="H266:I266"/>
    <mergeCell ref="E269:F269"/>
    <mergeCell ref="E270:F270"/>
    <mergeCell ref="H256:I256"/>
    <mergeCell ref="E259:F259"/>
    <mergeCell ref="E260:F260"/>
    <mergeCell ref="E261:F261"/>
    <mergeCell ref="E262:F262"/>
    <mergeCell ref="E250:F250"/>
    <mergeCell ref="E251:F251"/>
    <mergeCell ref="E252:F252"/>
    <mergeCell ref="E253:F253"/>
    <mergeCell ref="E254:F254"/>
    <mergeCell ref="E242:F242"/>
    <mergeCell ref="E243:F243"/>
    <mergeCell ref="H245:I245"/>
    <mergeCell ref="F248:G248"/>
    <mergeCell ref="E249:F249"/>
    <mergeCell ref="E234:F234"/>
    <mergeCell ref="E235:F235"/>
    <mergeCell ref="E236:F236"/>
    <mergeCell ref="E237:F237"/>
    <mergeCell ref="H239:I239"/>
    <mergeCell ref="E226:F226"/>
    <mergeCell ref="H228:I228"/>
    <mergeCell ref="E231:F231"/>
    <mergeCell ref="E232:F232"/>
    <mergeCell ref="E233:F233"/>
    <mergeCell ref="H219:I219"/>
    <mergeCell ref="E222:F222"/>
    <mergeCell ref="E223:F223"/>
    <mergeCell ref="E224:F224"/>
    <mergeCell ref="E225:F225"/>
    <mergeCell ref="E213:F213"/>
    <mergeCell ref="E214:F214"/>
    <mergeCell ref="E215:F215"/>
    <mergeCell ref="E216:F216"/>
    <mergeCell ref="E217:F217"/>
    <mergeCell ref="E205:F205"/>
    <mergeCell ref="E206:F206"/>
    <mergeCell ref="E207:F207"/>
    <mergeCell ref="H209:I209"/>
    <mergeCell ref="E212:F212"/>
    <mergeCell ref="E200:F200"/>
    <mergeCell ref="E201:F201"/>
    <mergeCell ref="E202:F202"/>
    <mergeCell ref="E203:F203"/>
    <mergeCell ref="E204:F204"/>
    <mergeCell ref="E192:F192"/>
    <mergeCell ref="E193:F193"/>
    <mergeCell ref="H195:I195"/>
    <mergeCell ref="E198:F198"/>
    <mergeCell ref="E199:F199"/>
    <mergeCell ref="E187:F187"/>
    <mergeCell ref="E188:F188"/>
    <mergeCell ref="E189:F189"/>
    <mergeCell ref="E190:F190"/>
    <mergeCell ref="E191:F191"/>
    <mergeCell ref="E179:F179"/>
    <mergeCell ref="H181:I181"/>
    <mergeCell ref="E184:F184"/>
    <mergeCell ref="E185:F185"/>
    <mergeCell ref="E186:F186"/>
    <mergeCell ref="E174:F174"/>
    <mergeCell ref="E175:F175"/>
    <mergeCell ref="E176:F176"/>
    <mergeCell ref="E177:F177"/>
    <mergeCell ref="E178:F178"/>
    <mergeCell ref="H167:I167"/>
    <mergeCell ref="E170:F170"/>
    <mergeCell ref="E171:F171"/>
    <mergeCell ref="E172:F172"/>
    <mergeCell ref="E173:F173"/>
    <mergeCell ref="E161:F161"/>
    <mergeCell ref="E162:F162"/>
    <mergeCell ref="E163:F163"/>
    <mergeCell ref="E164:F164"/>
    <mergeCell ref="E165:F165"/>
    <mergeCell ref="E153:F153"/>
    <mergeCell ref="E154:F154"/>
    <mergeCell ref="E155:F155"/>
    <mergeCell ref="H157:I157"/>
    <mergeCell ref="E160:F160"/>
    <mergeCell ref="H146:I146"/>
    <mergeCell ref="F149:G149"/>
    <mergeCell ref="E150:F150"/>
    <mergeCell ref="E151:F151"/>
    <mergeCell ref="E152:F152"/>
    <mergeCell ref="H138:I138"/>
    <mergeCell ref="E141:F141"/>
    <mergeCell ref="E142:F142"/>
    <mergeCell ref="E143:F143"/>
    <mergeCell ref="E144:F144"/>
    <mergeCell ref="H130:I130"/>
    <mergeCell ref="E133:F133"/>
    <mergeCell ref="E134:F134"/>
    <mergeCell ref="E135:F135"/>
    <mergeCell ref="E136:F136"/>
    <mergeCell ref="E124:F124"/>
    <mergeCell ref="E125:F125"/>
    <mergeCell ref="E126:F126"/>
    <mergeCell ref="E127:F127"/>
    <mergeCell ref="E128:F128"/>
    <mergeCell ref="E116:F116"/>
    <mergeCell ref="H118:I118"/>
    <mergeCell ref="E121:F121"/>
    <mergeCell ref="E122:F122"/>
    <mergeCell ref="E123:F123"/>
    <mergeCell ref="E111:F111"/>
    <mergeCell ref="E112:F112"/>
    <mergeCell ref="E113:F113"/>
    <mergeCell ref="E114:F114"/>
    <mergeCell ref="E115:F115"/>
    <mergeCell ref="E103:F103"/>
    <mergeCell ref="E104:F104"/>
    <mergeCell ref="E105:F105"/>
    <mergeCell ref="E106:F106"/>
    <mergeCell ref="H108:I108"/>
    <mergeCell ref="E95:F95"/>
    <mergeCell ref="E96:F96"/>
    <mergeCell ref="E97:F97"/>
    <mergeCell ref="H99:I99"/>
    <mergeCell ref="E102:F102"/>
    <mergeCell ref="E87:F87"/>
    <mergeCell ref="E88:F88"/>
    <mergeCell ref="E89:F89"/>
    <mergeCell ref="E90:F90"/>
    <mergeCell ref="H92:I92"/>
    <mergeCell ref="E82:F82"/>
    <mergeCell ref="E83:F83"/>
    <mergeCell ref="E84:F84"/>
    <mergeCell ref="E85:F85"/>
    <mergeCell ref="E86:F86"/>
    <mergeCell ref="E74:F74"/>
    <mergeCell ref="E75:F75"/>
    <mergeCell ref="E76:F76"/>
    <mergeCell ref="H78:I78"/>
    <mergeCell ref="E81:F81"/>
    <mergeCell ref="H64:I64"/>
    <mergeCell ref="E67:F67"/>
    <mergeCell ref="E68:F68"/>
    <mergeCell ref="H70:I70"/>
    <mergeCell ref="F73:G73"/>
    <mergeCell ref="E55:F55"/>
    <mergeCell ref="E56:F56"/>
    <mergeCell ref="H58:I58"/>
    <mergeCell ref="E61:F61"/>
    <mergeCell ref="E62:F62"/>
    <mergeCell ref="E44:F44"/>
    <mergeCell ref="H46:I46"/>
    <mergeCell ref="E49:F49"/>
    <mergeCell ref="E50:F50"/>
    <mergeCell ref="H52:I52"/>
    <mergeCell ref="H34:I34"/>
    <mergeCell ref="E37:F37"/>
    <mergeCell ref="E38:F38"/>
    <mergeCell ref="H40:I40"/>
    <mergeCell ref="E43:F43"/>
    <mergeCell ref="H26:I26"/>
    <mergeCell ref="E29:F29"/>
    <mergeCell ref="E30:F30"/>
    <mergeCell ref="E31:F31"/>
    <mergeCell ref="E32:F32"/>
    <mergeCell ref="E17:F17"/>
    <mergeCell ref="H19:I19"/>
    <mergeCell ref="E22:F22"/>
    <mergeCell ref="E23:F23"/>
    <mergeCell ref="E24:F24"/>
    <mergeCell ref="E12:F12"/>
    <mergeCell ref="E13:F13"/>
    <mergeCell ref="E14:F14"/>
    <mergeCell ref="E15:F15"/>
    <mergeCell ref="E16:F16"/>
    <mergeCell ref="H1:I1"/>
    <mergeCell ref="H2:I2"/>
    <mergeCell ref="A6:J6"/>
    <mergeCell ref="F8:G8"/>
    <mergeCell ref="E9:F9"/>
    <mergeCell ref="E10:F10"/>
    <mergeCell ref="E11:F11"/>
    <mergeCell ref="E1:F1"/>
    <mergeCell ref="C2:D2"/>
    <mergeCell ref="E2:F2"/>
    <mergeCell ref="A3:J3"/>
    <mergeCell ref="A1:D1"/>
  </mergeCells>
  <pageMargins left="0.51181102362204722" right="0.51181102362204722" top="0.78740157480314965" bottom="0.78740157480314965" header="0.31496062992125984" footer="0.31496062992125984"/>
  <pageSetup paperSize="9" scale="58" fitToHeight="1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87470-9E94-4DEA-9DCE-4D2CD705D9BC}">
  <dimension ref="A1:M33"/>
  <sheetViews>
    <sheetView workbookViewId="0">
      <selection activeCell="R12" sqref="R12"/>
    </sheetView>
  </sheetViews>
  <sheetFormatPr defaultRowHeight="12.75" x14ac:dyDescent="0.2"/>
  <cols>
    <col min="1" max="1" width="9.375" style="3" customWidth="1"/>
    <col min="2" max="2" width="21.25" style="3" customWidth="1"/>
    <col min="3" max="3" width="25.375" style="3" customWidth="1"/>
    <col min="4" max="4" width="19.125" style="3" customWidth="1"/>
    <col min="5" max="5" width="11.625" style="3" hidden="1" customWidth="1"/>
    <col min="6" max="6" width="12.375" style="3" hidden="1" customWidth="1"/>
    <col min="7" max="7" width="1.25" style="3" hidden="1" customWidth="1"/>
    <col min="8" max="8" width="2.875" style="3" hidden="1" customWidth="1"/>
    <col min="9" max="9" width="12.875" style="3" hidden="1" customWidth="1"/>
    <col min="10" max="10" width="1.25" style="3" hidden="1" customWidth="1"/>
    <col min="11" max="12" width="8.625" style="3" hidden="1" customWidth="1"/>
    <col min="13" max="14" width="0" style="3" hidden="1" customWidth="1"/>
    <col min="15" max="256" width="9" style="3"/>
    <col min="257" max="257" width="9.375" style="3" customWidth="1"/>
    <col min="258" max="258" width="21.25" style="3" customWidth="1"/>
    <col min="259" max="259" width="25.375" style="3" customWidth="1"/>
    <col min="260" max="260" width="19.125" style="3" customWidth="1"/>
    <col min="261" max="270" width="0" style="3" hidden="1" customWidth="1"/>
    <col min="271" max="512" width="9" style="3"/>
    <col min="513" max="513" width="9.375" style="3" customWidth="1"/>
    <col min="514" max="514" width="21.25" style="3" customWidth="1"/>
    <col min="515" max="515" width="25.375" style="3" customWidth="1"/>
    <col min="516" max="516" width="19.125" style="3" customWidth="1"/>
    <col min="517" max="526" width="0" style="3" hidden="1" customWidth="1"/>
    <col min="527" max="768" width="9" style="3"/>
    <col min="769" max="769" width="9.375" style="3" customWidth="1"/>
    <col min="770" max="770" width="21.25" style="3" customWidth="1"/>
    <col min="771" max="771" width="25.375" style="3" customWidth="1"/>
    <col min="772" max="772" width="19.125" style="3" customWidth="1"/>
    <col min="773" max="782" width="0" style="3" hidden="1" customWidth="1"/>
    <col min="783" max="1024" width="9" style="3"/>
    <col min="1025" max="1025" width="9.375" style="3" customWidth="1"/>
    <col min="1026" max="1026" width="21.25" style="3" customWidth="1"/>
    <col min="1027" max="1027" width="25.375" style="3" customWidth="1"/>
    <col min="1028" max="1028" width="19.125" style="3" customWidth="1"/>
    <col min="1029" max="1038" width="0" style="3" hidden="1" customWidth="1"/>
    <col min="1039" max="1280" width="9" style="3"/>
    <col min="1281" max="1281" width="9.375" style="3" customWidth="1"/>
    <col min="1282" max="1282" width="21.25" style="3" customWidth="1"/>
    <col min="1283" max="1283" width="25.375" style="3" customWidth="1"/>
    <col min="1284" max="1284" width="19.125" style="3" customWidth="1"/>
    <col min="1285" max="1294" width="0" style="3" hidden="1" customWidth="1"/>
    <col min="1295" max="1536" width="9" style="3"/>
    <col min="1537" max="1537" width="9.375" style="3" customWidth="1"/>
    <col min="1538" max="1538" width="21.25" style="3" customWidth="1"/>
    <col min="1539" max="1539" width="25.375" style="3" customWidth="1"/>
    <col min="1540" max="1540" width="19.125" style="3" customWidth="1"/>
    <col min="1541" max="1550" width="0" style="3" hidden="1" customWidth="1"/>
    <col min="1551" max="1792" width="9" style="3"/>
    <col min="1793" max="1793" width="9.375" style="3" customWidth="1"/>
    <col min="1794" max="1794" width="21.25" style="3" customWidth="1"/>
    <col min="1795" max="1795" width="25.375" style="3" customWidth="1"/>
    <col min="1796" max="1796" width="19.125" style="3" customWidth="1"/>
    <col min="1797" max="1806" width="0" style="3" hidden="1" customWidth="1"/>
    <col min="1807" max="2048" width="9" style="3"/>
    <col min="2049" max="2049" width="9.375" style="3" customWidth="1"/>
    <col min="2050" max="2050" width="21.25" style="3" customWidth="1"/>
    <col min="2051" max="2051" width="25.375" style="3" customWidth="1"/>
    <col min="2052" max="2052" width="19.125" style="3" customWidth="1"/>
    <col min="2053" max="2062" width="0" style="3" hidden="1" customWidth="1"/>
    <col min="2063" max="2304" width="9" style="3"/>
    <col min="2305" max="2305" width="9.375" style="3" customWidth="1"/>
    <col min="2306" max="2306" width="21.25" style="3" customWidth="1"/>
    <col min="2307" max="2307" width="25.375" style="3" customWidth="1"/>
    <col min="2308" max="2308" width="19.125" style="3" customWidth="1"/>
    <col min="2309" max="2318" width="0" style="3" hidden="1" customWidth="1"/>
    <col min="2319" max="2560" width="9" style="3"/>
    <col min="2561" max="2561" width="9.375" style="3" customWidth="1"/>
    <col min="2562" max="2562" width="21.25" style="3" customWidth="1"/>
    <col min="2563" max="2563" width="25.375" style="3" customWidth="1"/>
    <col min="2564" max="2564" width="19.125" style="3" customWidth="1"/>
    <col min="2565" max="2574" width="0" style="3" hidden="1" customWidth="1"/>
    <col min="2575" max="2816" width="9" style="3"/>
    <col min="2817" max="2817" width="9.375" style="3" customWidth="1"/>
    <col min="2818" max="2818" width="21.25" style="3" customWidth="1"/>
    <col min="2819" max="2819" width="25.375" style="3" customWidth="1"/>
    <col min="2820" max="2820" width="19.125" style="3" customWidth="1"/>
    <col min="2821" max="2830" width="0" style="3" hidden="1" customWidth="1"/>
    <col min="2831" max="3072" width="9" style="3"/>
    <col min="3073" max="3073" width="9.375" style="3" customWidth="1"/>
    <col min="3074" max="3074" width="21.25" style="3" customWidth="1"/>
    <col min="3075" max="3075" width="25.375" style="3" customWidth="1"/>
    <col min="3076" max="3076" width="19.125" style="3" customWidth="1"/>
    <col min="3077" max="3086" width="0" style="3" hidden="1" customWidth="1"/>
    <col min="3087" max="3328" width="9" style="3"/>
    <col min="3329" max="3329" width="9.375" style="3" customWidth="1"/>
    <col min="3330" max="3330" width="21.25" style="3" customWidth="1"/>
    <col min="3331" max="3331" width="25.375" style="3" customWidth="1"/>
    <col min="3332" max="3332" width="19.125" style="3" customWidth="1"/>
    <col min="3333" max="3342" width="0" style="3" hidden="1" customWidth="1"/>
    <col min="3343" max="3584" width="9" style="3"/>
    <col min="3585" max="3585" width="9.375" style="3" customWidth="1"/>
    <col min="3586" max="3586" width="21.25" style="3" customWidth="1"/>
    <col min="3587" max="3587" width="25.375" style="3" customWidth="1"/>
    <col min="3588" max="3588" width="19.125" style="3" customWidth="1"/>
    <col min="3589" max="3598" width="0" style="3" hidden="1" customWidth="1"/>
    <col min="3599" max="3840" width="9" style="3"/>
    <col min="3841" max="3841" width="9.375" style="3" customWidth="1"/>
    <col min="3842" max="3842" width="21.25" style="3" customWidth="1"/>
    <col min="3843" max="3843" width="25.375" style="3" customWidth="1"/>
    <col min="3844" max="3844" width="19.125" style="3" customWidth="1"/>
    <col min="3845" max="3854" width="0" style="3" hidden="1" customWidth="1"/>
    <col min="3855" max="4096" width="9" style="3"/>
    <col min="4097" max="4097" width="9.375" style="3" customWidth="1"/>
    <col min="4098" max="4098" width="21.25" style="3" customWidth="1"/>
    <col min="4099" max="4099" width="25.375" style="3" customWidth="1"/>
    <col min="4100" max="4100" width="19.125" style="3" customWidth="1"/>
    <col min="4101" max="4110" width="0" style="3" hidden="1" customWidth="1"/>
    <col min="4111" max="4352" width="9" style="3"/>
    <col min="4353" max="4353" width="9.375" style="3" customWidth="1"/>
    <col min="4354" max="4354" width="21.25" style="3" customWidth="1"/>
    <col min="4355" max="4355" width="25.375" style="3" customWidth="1"/>
    <col min="4356" max="4356" width="19.125" style="3" customWidth="1"/>
    <col min="4357" max="4366" width="0" style="3" hidden="1" customWidth="1"/>
    <col min="4367" max="4608" width="9" style="3"/>
    <col min="4609" max="4609" width="9.375" style="3" customWidth="1"/>
    <col min="4610" max="4610" width="21.25" style="3" customWidth="1"/>
    <col min="4611" max="4611" width="25.375" style="3" customWidth="1"/>
    <col min="4612" max="4612" width="19.125" style="3" customWidth="1"/>
    <col min="4613" max="4622" width="0" style="3" hidden="1" customWidth="1"/>
    <col min="4623" max="4864" width="9" style="3"/>
    <col min="4865" max="4865" width="9.375" style="3" customWidth="1"/>
    <col min="4866" max="4866" width="21.25" style="3" customWidth="1"/>
    <col min="4867" max="4867" width="25.375" style="3" customWidth="1"/>
    <col min="4868" max="4868" width="19.125" style="3" customWidth="1"/>
    <col min="4869" max="4878" width="0" style="3" hidden="1" customWidth="1"/>
    <col min="4879" max="5120" width="9" style="3"/>
    <col min="5121" max="5121" width="9.375" style="3" customWidth="1"/>
    <col min="5122" max="5122" width="21.25" style="3" customWidth="1"/>
    <col min="5123" max="5123" width="25.375" style="3" customWidth="1"/>
    <col min="5124" max="5124" width="19.125" style="3" customWidth="1"/>
    <col min="5125" max="5134" width="0" style="3" hidden="1" customWidth="1"/>
    <col min="5135" max="5376" width="9" style="3"/>
    <col min="5377" max="5377" width="9.375" style="3" customWidth="1"/>
    <col min="5378" max="5378" width="21.25" style="3" customWidth="1"/>
    <col min="5379" max="5379" width="25.375" style="3" customWidth="1"/>
    <col min="5380" max="5380" width="19.125" style="3" customWidth="1"/>
    <col min="5381" max="5390" width="0" style="3" hidden="1" customWidth="1"/>
    <col min="5391" max="5632" width="9" style="3"/>
    <col min="5633" max="5633" width="9.375" style="3" customWidth="1"/>
    <col min="5634" max="5634" width="21.25" style="3" customWidth="1"/>
    <col min="5635" max="5635" width="25.375" style="3" customWidth="1"/>
    <col min="5636" max="5636" width="19.125" style="3" customWidth="1"/>
    <col min="5637" max="5646" width="0" style="3" hidden="1" customWidth="1"/>
    <col min="5647" max="5888" width="9" style="3"/>
    <col min="5889" max="5889" width="9.375" style="3" customWidth="1"/>
    <col min="5890" max="5890" width="21.25" style="3" customWidth="1"/>
    <col min="5891" max="5891" width="25.375" style="3" customWidth="1"/>
    <col min="5892" max="5892" width="19.125" style="3" customWidth="1"/>
    <col min="5893" max="5902" width="0" style="3" hidden="1" customWidth="1"/>
    <col min="5903" max="6144" width="9" style="3"/>
    <col min="6145" max="6145" width="9.375" style="3" customWidth="1"/>
    <col min="6146" max="6146" width="21.25" style="3" customWidth="1"/>
    <col min="6147" max="6147" width="25.375" style="3" customWidth="1"/>
    <col min="6148" max="6148" width="19.125" style="3" customWidth="1"/>
    <col min="6149" max="6158" width="0" style="3" hidden="1" customWidth="1"/>
    <col min="6159" max="6400" width="9" style="3"/>
    <col min="6401" max="6401" width="9.375" style="3" customWidth="1"/>
    <col min="6402" max="6402" width="21.25" style="3" customWidth="1"/>
    <col min="6403" max="6403" width="25.375" style="3" customWidth="1"/>
    <col min="6404" max="6404" width="19.125" style="3" customWidth="1"/>
    <col min="6405" max="6414" width="0" style="3" hidden="1" customWidth="1"/>
    <col min="6415" max="6656" width="9" style="3"/>
    <col min="6657" max="6657" width="9.375" style="3" customWidth="1"/>
    <col min="6658" max="6658" width="21.25" style="3" customWidth="1"/>
    <col min="6659" max="6659" width="25.375" style="3" customWidth="1"/>
    <col min="6660" max="6660" width="19.125" style="3" customWidth="1"/>
    <col min="6661" max="6670" width="0" style="3" hidden="1" customWidth="1"/>
    <col min="6671" max="6912" width="9" style="3"/>
    <col min="6913" max="6913" width="9.375" style="3" customWidth="1"/>
    <col min="6914" max="6914" width="21.25" style="3" customWidth="1"/>
    <col min="6915" max="6915" width="25.375" style="3" customWidth="1"/>
    <col min="6916" max="6916" width="19.125" style="3" customWidth="1"/>
    <col min="6917" max="6926" width="0" style="3" hidden="1" customWidth="1"/>
    <col min="6927" max="7168" width="9" style="3"/>
    <col min="7169" max="7169" width="9.375" style="3" customWidth="1"/>
    <col min="7170" max="7170" width="21.25" style="3" customWidth="1"/>
    <col min="7171" max="7171" width="25.375" style="3" customWidth="1"/>
    <col min="7172" max="7172" width="19.125" style="3" customWidth="1"/>
    <col min="7173" max="7182" width="0" style="3" hidden="1" customWidth="1"/>
    <col min="7183" max="7424" width="9" style="3"/>
    <col min="7425" max="7425" width="9.375" style="3" customWidth="1"/>
    <col min="7426" max="7426" width="21.25" style="3" customWidth="1"/>
    <col min="7427" max="7427" width="25.375" style="3" customWidth="1"/>
    <col min="7428" max="7428" width="19.125" style="3" customWidth="1"/>
    <col min="7429" max="7438" width="0" style="3" hidden="1" customWidth="1"/>
    <col min="7439" max="7680" width="9" style="3"/>
    <col min="7681" max="7681" width="9.375" style="3" customWidth="1"/>
    <col min="7682" max="7682" width="21.25" style="3" customWidth="1"/>
    <col min="7683" max="7683" width="25.375" style="3" customWidth="1"/>
    <col min="7684" max="7684" width="19.125" style="3" customWidth="1"/>
    <col min="7685" max="7694" width="0" style="3" hidden="1" customWidth="1"/>
    <col min="7695" max="7936" width="9" style="3"/>
    <col min="7937" max="7937" width="9.375" style="3" customWidth="1"/>
    <col min="7938" max="7938" width="21.25" style="3" customWidth="1"/>
    <col min="7939" max="7939" width="25.375" style="3" customWidth="1"/>
    <col min="7940" max="7940" width="19.125" style="3" customWidth="1"/>
    <col min="7941" max="7950" width="0" style="3" hidden="1" customWidth="1"/>
    <col min="7951" max="8192" width="9" style="3"/>
    <col min="8193" max="8193" width="9.375" style="3" customWidth="1"/>
    <col min="8194" max="8194" width="21.25" style="3" customWidth="1"/>
    <col min="8195" max="8195" width="25.375" style="3" customWidth="1"/>
    <col min="8196" max="8196" width="19.125" style="3" customWidth="1"/>
    <col min="8197" max="8206" width="0" style="3" hidden="1" customWidth="1"/>
    <col min="8207" max="8448" width="9" style="3"/>
    <col min="8449" max="8449" width="9.375" style="3" customWidth="1"/>
    <col min="8450" max="8450" width="21.25" style="3" customWidth="1"/>
    <col min="8451" max="8451" width="25.375" style="3" customWidth="1"/>
    <col min="8452" max="8452" width="19.125" style="3" customWidth="1"/>
    <col min="8453" max="8462" width="0" style="3" hidden="1" customWidth="1"/>
    <col min="8463" max="8704" width="9" style="3"/>
    <col min="8705" max="8705" width="9.375" style="3" customWidth="1"/>
    <col min="8706" max="8706" width="21.25" style="3" customWidth="1"/>
    <col min="8707" max="8707" width="25.375" style="3" customWidth="1"/>
    <col min="8708" max="8708" width="19.125" style="3" customWidth="1"/>
    <col min="8709" max="8718" width="0" style="3" hidden="1" customWidth="1"/>
    <col min="8719" max="8960" width="9" style="3"/>
    <col min="8961" max="8961" width="9.375" style="3" customWidth="1"/>
    <col min="8962" max="8962" width="21.25" style="3" customWidth="1"/>
    <col min="8963" max="8963" width="25.375" style="3" customWidth="1"/>
    <col min="8964" max="8964" width="19.125" style="3" customWidth="1"/>
    <col min="8965" max="8974" width="0" style="3" hidden="1" customWidth="1"/>
    <col min="8975" max="9216" width="9" style="3"/>
    <col min="9217" max="9217" width="9.375" style="3" customWidth="1"/>
    <col min="9218" max="9218" width="21.25" style="3" customWidth="1"/>
    <col min="9219" max="9219" width="25.375" style="3" customWidth="1"/>
    <col min="9220" max="9220" width="19.125" style="3" customWidth="1"/>
    <col min="9221" max="9230" width="0" style="3" hidden="1" customWidth="1"/>
    <col min="9231" max="9472" width="9" style="3"/>
    <col min="9473" max="9473" width="9.375" style="3" customWidth="1"/>
    <col min="9474" max="9474" width="21.25" style="3" customWidth="1"/>
    <col min="9475" max="9475" width="25.375" style="3" customWidth="1"/>
    <col min="9476" max="9476" width="19.125" style="3" customWidth="1"/>
    <col min="9477" max="9486" width="0" style="3" hidden="1" customWidth="1"/>
    <col min="9487" max="9728" width="9" style="3"/>
    <col min="9729" max="9729" width="9.375" style="3" customWidth="1"/>
    <col min="9730" max="9730" width="21.25" style="3" customWidth="1"/>
    <col min="9731" max="9731" width="25.375" style="3" customWidth="1"/>
    <col min="9732" max="9732" width="19.125" style="3" customWidth="1"/>
    <col min="9733" max="9742" width="0" style="3" hidden="1" customWidth="1"/>
    <col min="9743" max="9984" width="9" style="3"/>
    <col min="9985" max="9985" width="9.375" style="3" customWidth="1"/>
    <col min="9986" max="9986" width="21.25" style="3" customWidth="1"/>
    <col min="9987" max="9987" width="25.375" style="3" customWidth="1"/>
    <col min="9988" max="9988" width="19.125" style="3" customWidth="1"/>
    <col min="9989" max="9998" width="0" style="3" hidden="1" customWidth="1"/>
    <col min="9999" max="10240" width="9" style="3"/>
    <col min="10241" max="10241" width="9.375" style="3" customWidth="1"/>
    <col min="10242" max="10242" width="21.25" style="3" customWidth="1"/>
    <col min="10243" max="10243" width="25.375" style="3" customWidth="1"/>
    <col min="10244" max="10244" width="19.125" style="3" customWidth="1"/>
    <col min="10245" max="10254" width="0" style="3" hidden="1" customWidth="1"/>
    <col min="10255" max="10496" width="9" style="3"/>
    <col min="10497" max="10497" width="9.375" style="3" customWidth="1"/>
    <col min="10498" max="10498" width="21.25" style="3" customWidth="1"/>
    <col min="10499" max="10499" width="25.375" style="3" customWidth="1"/>
    <col min="10500" max="10500" width="19.125" style="3" customWidth="1"/>
    <col min="10501" max="10510" width="0" style="3" hidden="1" customWidth="1"/>
    <col min="10511" max="10752" width="9" style="3"/>
    <col min="10753" max="10753" width="9.375" style="3" customWidth="1"/>
    <col min="10754" max="10754" width="21.25" style="3" customWidth="1"/>
    <col min="10755" max="10755" width="25.375" style="3" customWidth="1"/>
    <col min="10756" max="10756" width="19.125" style="3" customWidth="1"/>
    <col min="10757" max="10766" width="0" style="3" hidden="1" customWidth="1"/>
    <col min="10767" max="11008" width="9" style="3"/>
    <col min="11009" max="11009" width="9.375" style="3" customWidth="1"/>
    <col min="11010" max="11010" width="21.25" style="3" customWidth="1"/>
    <col min="11011" max="11011" width="25.375" style="3" customWidth="1"/>
    <col min="11012" max="11012" width="19.125" style="3" customWidth="1"/>
    <col min="11013" max="11022" width="0" style="3" hidden="1" customWidth="1"/>
    <col min="11023" max="11264" width="9" style="3"/>
    <col min="11265" max="11265" width="9.375" style="3" customWidth="1"/>
    <col min="11266" max="11266" width="21.25" style="3" customWidth="1"/>
    <col min="11267" max="11267" width="25.375" style="3" customWidth="1"/>
    <col min="11268" max="11268" width="19.125" style="3" customWidth="1"/>
    <col min="11269" max="11278" width="0" style="3" hidden="1" customWidth="1"/>
    <col min="11279" max="11520" width="9" style="3"/>
    <col min="11521" max="11521" width="9.375" style="3" customWidth="1"/>
    <col min="11522" max="11522" width="21.25" style="3" customWidth="1"/>
    <col min="11523" max="11523" width="25.375" style="3" customWidth="1"/>
    <col min="11524" max="11524" width="19.125" style="3" customWidth="1"/>
    <col min="11525" max="11534" width="0" style="3" hidden="1" customWidth="1"/>
    <col min="11535" max="11776" width="9" style="3"/>
    <col min="11777" max="11777" width="9.375" style="3" customWidth="1"/>
    <col min="11778" max="11778" width="21.25" style="3" customWidth="1"/>
    <col min="11779" max="11779" width="25.375" style="3" customWidth="1"/>
    <col min="11780" max="11780" width="19.125" style="3" customWidth="1"/>
    <col min="11781" max="11790" width="0" style="3" hidden="1" customWidth="1"/>
    <col min="11791" max="12032" width="9" style="3"/>
    <col min="12033" max="12033" width="9.375" style="3" customWidth="1"/>
    <col min="12034" max="12034" width="21.25" style="3" customWidth="1"/>
    <col min="12035" max="12035" width="25.375" style="3" customWidth="1"/>
    <col min="12036" max="12036" width="19.125" style="3" customWidth="1"/>
    <col min="12037" max="12046" width="0" style="3" hidden="1" customWidth="1"/>
    <col min="12047" max="12288" width="9" style="3"/>
    <col min="12289" max="12289" width="9.375" style="3" customWidth="1"/>
    <col min="12290" max="12290" width="21.25" style="3" customWidth="1"/>
    <col min="12291" max="12291" width="25.375" style="3" customWidth="1"/>
    <col min="12292" max="12292" width="19.125" style="3" customWidth="1"/>
    <col min="12293" max="12302" width="0" style="3" hidden="1" customWidth="1"/>
    <col min="12303" max="12544" width="9" style="3"/>
    <col min="12545" max="12545" width="9.375" style="3" customWidth="1"/>
    <col min="12546" max="12546" width="21.25" style="3" customWidth="1"/>
    <col min="12547" max="12547" width="25.375" style="3" customWidth="1"/>
    <col min="12548" max="12548" width="19.125" style="3" customWidth="1"/>
    <col min="12549" max="12558" width="0" style="3" hidden="1" customWidth="1"/>
    <col min="12559" max="12800" width="9" style="3"/>
    <col min="12801" max="12801" width="9.375" style="3" customWidth="1"/>
    <col min="12802" max="12802" width="21.25" style="3" customWidth="1"/>
    <col min="12803" max="12803" width="25.375" style="3" customWidth="1"/>
    <col min="12804" max="12804" width="19.125" style="3" customWidth="1"/>
    <col min="12805" max="12814" width="0" style="3" hidden="1" customWidth="1"/>
    <col min="12815" max="13056" width="9" style="3"/>
    <col min="13057" max="13057" width="9.375" style="3" customWidth="1"/>
    <col min="13058" max="13058" width="21.25" style="3" customWidth="1"/>
    <col min="13059" max="13059" width="25.375" style="3" customWidth="1"/>
    <col min="13060" max="13060" width="19.125" style="3" customWidth="1"/>
    <col min="13061" max="13070" width="0" style="3" hidden="1" customWidth="1"/>
    <col min="13071" max="13312" width="9" style="3"/>
    <col min="13313" max="13313" width="9.375" style="3" customWidth="1"/>
    <col min="13314" max="13314" width="21.25" style="3" customWidth="1"/>
    <col min="13315" max="13315" width="25.375" style="3" customWidth="1"/>
    <col min="13316" max="13316" width="19.125" style="3" customWidth="1"/>
    <col min="13317" max="13326" width="0" style="3" hidden="1" customWidth="1"/>
    <col min="13327" max="13568" width="9" style="3"/>
    <col min="13569" max="13569" width="9.375" style="3" customWidth="1"/>
    <col min="13570" max="13570" width="21.25" style="3" customWidth="1"/>
    <col min="13571" max="13571" width="25.375" style="3" customWidth="1"/>
    <col min="13572" max="13572" width="19.125" style="3" customWidth="1"/>
    <col min="13573" max="13582" width="0" style="3" hidden="1" customWidth="1"/>
    <col min="13583" max="13824" width="9" style="3"/>
    <col min="13825" max="13825" width="9.375" style="3" customWidth="1"/>
    <col min="13826" max="13826" width="21.25" style="3" customWidth="1"/>
    <col min="13827" max="13827" width="25.375" style="3" customWidth="1"/>
    <col min="13828" max="13828" width="19.125" style="3" customWidth="1"/>
    <col min="13829" max="13838" width="0" style="3" hidden="1" customWidth="1"/>
    <col min="13839" max="14080" width="9" style="3"/>
    <col min="14081" max="14081" width="9.375" style="3" customWidth="1"/>
    <col min="14082" max="14082" width="21.25" style="3" customWidth="1"/>
    <col min="14083" max="14083" width="25.375" style="3" customWidth="1"/>
    <col min="14084" max="14084" width="19.125" style="3" customWidth="1"/>
    <col min="14085" max="14094" width="0" style="3" hidden="1" customWidth="1"/>
    <col min="14095" max="14336" width="9" style="3"/>
    <col min="14337" max="14337" width="9.375" style="3" customWidth="1"/>
    <col min="14338" max="14338" width="21.25" style="3" customWidth="1"/>
    <col min="14339" max="14339" width="25.375" style="3" customWidth="1"/>
    <col min="14340" max="14340" width="19.125" style="3" customWidth="1"/>
    <col min="14341" max="14350" width="0" style="3" hidden="1" customWidth="1"/>
    <col min="14351" max="14592" width="9" style="3"/>
    <col min="14593" max="14593" width="9.375" style="3" customWidth="1"/>
    <col min="14594" max="14594" width="21.25" style="3" customWidth="1"/>
    <col min="14595" max="14595" width="25.375" style="3" customWidth="1"/>
    <col min="14596" max="14596" width="19.125" style="3" customWidth="1"/>
    <col min="14597" max="14606" width="0" style="3" hidden="1" customWidth="1"/>
    <col min="14607" max="14848" width="9" style="3"/>
    <col min="14849" max="14849" width="9.375" style="3" customWidth="1"/>
    <col min="14850" max="14850" width="21.25" style="3" customWidth="1"/>
    <col min="14851" max="14851" width="25.375" style="3" customWidth="1"/>
    <col min="14852" max="14852" width="19.125" style="3" customWidth="1"/>
    <col min="14853" max="14862" width="0" style="3" hidden="1" customWidth="1"/>
    <col min="14863" max="15104" width="9" style="3"/>
    <col min="15105" max="15105" width="9.375" style="3" customWidth="1"/>
    <col min="15106" max="15106" width="21.25" style="3" customWidth="1"/>
    <col min="15107" max="15107" width="25.375" style="3" customWidth="1"/>
    <col min="15108" max="15108" width="19.125" style="3" customWidth="1"/>
    <col min="15109" max="15118" width="0" style="3" hidden="1" customWidth="1"/>
    <col min="15119" max="15360" width="9" style="3"/>
    <col min="15361" max="15361" width="9.375" style="3" customWidth="1"/>
    <col min="15362" max="15362" width="21.25" style="3" customWidth="1"/>
    <col min="15363" max="15363" width="25.375" style="3" customWidth="1"/>
    <col min="15364" max="15364" width="19.125" style="3" customWidth="1"/>
    <col min="15365" max="15374" width="0" style="3" hidden="1" customWidth="1"/>
    <col min="15375" max="15616" width="9" style="3"/>
    <col min="15617" max="15617" width="9.375" style="3" customWidth="1"/>
    <col min="15618" max="15618" width="21.25" style="3" customWidth="1"/>
    <col min="15619" max="15619" width="25.375" style="3" customWidth="1"/>
    <col min="15620" max="15620" width="19.125" style="3" customWidth="1"/>
    <col min="15621" max="15630" width="0" style="3" hidden="1" customWidth="1"/>
    <col min="15631" max="15872" width="9" style="3"/>
    <col min="15873" max="15873" width="9.375" style="3" customWidth="1"/>
    <col min="15874" max="15874" width="21.25" style="3" customWidth="1"/>
    <col min="15875" max="15875" width="25.375" style="3" customWidth="1"/>
    <col min="15876" max="15876" width="19.125" style="3" customWidth="1"/>
    <col min="15877" max="15886" width="0" style="3" hidden="1" customWidth="1"/>
    <col min="15887" max="16128" width="9" style="3"/>
    <col min="16129" max="16129" width="9.375" style="3" customWidth="1"/>
    <col min="16130" max="16130" width="21.25" style="3" customWidth="1"/>
    <col min="16131" max="16131" width="25.375" style="3" customWidth="1"/>
    <col min="16132" max="16132" width="19.125" style="3" customWidth="1"/>
    <col min="16133" max="16142" width="0" style="3" hidden="1" customWidth="1"/>
    <col min="16143" max="16384" width="9" style="3"/>
  </cols>
  <sheetData>
    <row r="1" spans="1:13" ht="13.5" customHeight="1" x14ac:dyDescent="0.2">
      <c r="A1" s="105"/>
      <c r="B1" s="225" t="s">
        <v>751</v>
      </c>
      <c r="C1" s="225"/>
      <c r="D1" s="225"/>
      <c r="E1" s="225"/>
      <c r="F1" s="225"/>
    </row>
    <row r="2" spans="1:13" ht="13.5" customHeight="1" x14ac:dyDescent="0.2">
      <c r="A2" s="105"/>
      <c r="B2" s="225" t="s">
        <v>66</v>
      </c>
      <c r="C2" s="225"/>
      <c r="D2" s="225"/>
      <c r="E2" s="225"/>
      <c r="F2" s="225"/>
    </row>
    <row r="3" spans="1:13" ht="13.5" customHeight="1" x14ac:dyDescent="0.2">
      <c r="A3" s="105"/>
      <c r="B3" s="225" t="s">
        <v>67</v>
      </c>
      <c r="C3" s="225"/>
      <c r="D3" s="225"/>
      <c r="E3" s="225"/>
      <c r="F3" s="225"/>
    </row>
    <row r="4" spans="1:13" x14ac:dyDescent="0.2">
      <c r="A4" s="105"/>
      <c r="B4" s="105"/>
      <c r="C4" s="105"/>
      <c r="D4" s="105"/>
      <c r="E4" s="105"/>
      <c r="F4" s="105"/>
    </row>
    <row r="5" spans="1:13" ht="16.5" x14ac:dyDescent="0.3">
      <c r="A5" s="226" t="s">
        <v>68</v>
      </c>
      <c r="B5" s="226"/>
      <c r="C5" s="226"/>
      <c r="D5" s="226"/>
      <c r="E5" s="106"/>
      <c r="F5" s="106"/>
    </row>
    <row r="6" spans="1:13" ht="13.5" thickBot="1" x14ac:dyDescent="0.25">
      <c r="A6" s="107"/>
      <c r="B6" s="108"/>
      <c r="C6" s="108"/>
      <c r="D6" s="109"/>
      <c r="E6" s="109"/>
      <c r="F6" s="109"/>
    </row>
    <row r="7" spans="1:13" x14ac:dyDescent="0.2">
      <c r="A7" s="227" t="s">
        <v>69</v>
      </c>
      <c r="B7" s="229" t="s">
        <v>70</v>
      </c>
      <c r="C7" s="230"/>
      <c r="D7" s="233" t="s">
        <v>71</v>
      </c>
      <c r="E7" s="110" t="s">
        <v>72</v>
      </c>
      <c r="F7" s="111" t="s">
        <v>73</v>
      </c>
      <c r="G7" s="4" t="s">
        <v>74</v>
      </c>
    </row>
    <row r="8" spans="1:13" ht="13.5" thickBot="1" x14ac:dyDescent="0.25">
      <c r="A8" s="228"/>
      <c r="B8" s="231"/>
      <c r="C8" s="232"/>
      <c r="D8" s="234"/>
      <c r="E8" s="112" t="s">
        <v>75</v>
      </c>
      <c r="F8" s="113" t="s">
        <v>75</v>
      </c>
      <c r="H8" s="236"/>
      <c r="I8" s="236"/>
      <c r="J8" s="236"/>
      <c r="K8" s="236"/>
    </row>
    <row r="9" spans="1:13" x14ac:dyDescent="0.2">
      <c r="A9" s="114"/>
      <c r="B9" s="115"/>
      <c r="C9" s="116"/>
      <c r="D9" s="117"/>
      <c r="E9" s="118"/>
      <c r="F9" s="119"/>
      <c r="H9" s="5"/>
      <c r="I9" s="5"/>
      <c r="J9" s="5"/>
      <c r="K9" s="5"/>
    </row>
    <row r="10" spans="1:13" x14ac:dyDescent="0.2">
      <c r="A10" s="120">
        <v>1</v>
      </c>
      <c r="B10" s="121" t="s">
        <v>76</v>
      </c>
      <c r="C10" s="122"/>
      <c r="D10" s="123">
        <v>2.5</v>
      </c>
      <c r="E10" s="124" t="e">
        <f>#REF!*D10%</f>
        <v>#REF!</v>
      </c>
      <c r="F10" s="125" t="e">
        <f>E10</f>
        <v>#REF!</v>
      </c>
      <c r="G10" s="3" t="s">
        <v>74</v>
      </c>
      <c r="H10" s="4"/>
      <c r="I10" s="5">
        <f>D10*(1+$D$27)</f>
        <v>3.0397499999999997</v>
      </c>
      <c r="J10" s="5"/>
      <c r="K10" s="6" t="e">
        <f>#REF!*I10%</f>
        <v>#REF!</v>
      </c>
      <c r="L10" s="7" t="e">
        <f>D10%*#REF!</f>
        <v>#REF!</v>
      </c>
    </row>
    <row r="11" spans="1:13" x14ac:dyDescent="0.2">
      <c r="A11" s="126"/>
      <c r="B11" s="127"/>
      <c r="C11" s="128"/>
      <c r="D11" s="129" t="s">
        <v>74</v>
      </c>
      <c r="E11" s="124" t="s">
        <v>74</v>
      </c>
      <c r="F11" s="130"/>
      <c r="H11" s="236"/>
      <c r="I11" s="236"/>
      <c r="J11" s="236"/>
    </row>
    <row r="12" spans="1:13" x14ac:dyDescent="0.2">
      <c r="A12" s="126" t="s">
        <v>74</v>
      </c>
      <c r="B12" s="127" t="s">
        <v>74</v>
      </c>
      <c r="C12" s="128"/>
      <c r="D12" s="129" t="s">
        <v>74</v>
      </c>
      <c r="E12" s="124" t="s">
        <v>74</v>
      </c>
      <c r="F12" s="130"/>
      <c r="H12" s="236"/>
      <c r="I12" s="236"/>
      <c r="J12" s="236"/>
      <c r="K12" s="236"/>
    </row>
    <row r="13" spans="1:13" x14ac:dyDescent="0.2">
      <c r="A13" s="120">
        <v>2</v>
      </c>
      <c r="B13" s="121" t="s">
        <v>77</v>
      </c>
      <c r="C13" s="122"/>
      <c r="D13" s="123">
        <f>SUM(D14:D16)</f>
        <v>8.65</v>
      </c>
      <c r="E13" s="124" t="s">
        <v>74</v>
      </c>
      <c r="F13" s="131" t="e">
        <f>ROUND(SUM(E14:E16),2)</f>
        <v>#REF!</v>
      </c>
      <c r="H13" s="4"/>
      <c r="I13" s="8"/>
      <c r="J13" s="5"/>
      <c r="K13" s="5"/>
    </row>
    <row r="14" spans="1:13" x14ac:dyDescent="0.2">
      <c r="A14" s="126" t="s">
        <v>78</v>
      </c>
      <c r="B14" s="132" t="s">
        <v>79</v>
      </c>
      <c r="C14" s="133"/>
      <c r="D14" s="129">
        <v>5</v>
      </c>
      <c r="E14" s="124" t="e">
        <f>$F$27*(D14%)</f>
        <v>#REF!</v>
      </c>
      <c r="F14" s="130"/>
      <c r="H14" s="5"/>
      <c r="I14" s="5">
        <f>D14*(1+$D$27)</f>
        <v>6.0794999999999995</v>
      </c>
      <c r="J14" s="5"/>
      <c r="K14" s="6" t="e">
        <f>#REF!*I14%</f>
        <v>#REF!</v>
      </c>
      <c r="L14" s="7" t="e">
        <f>D14%*#REF!</f>
        <v>#REF!</v>
      </c>
      <c r="M14" s="9" t="e">
        <f>E14-L14</f>
        <v>#REF!</v>
      </c>
    </row>
    <row r="15" spans="1:13" x14ac:dyDescent="0.2">
      <c r="A15" s="126" t="s">
        <v>80</v>
      </c>
      <c r="B15" s="127" t="s">
        <v>81</v>
      </c>
      <c r="C15" s="128"/>
      <c r="D15" s="129">
        <v>0.65</v>
      </c>
      <c r="E15" s="124" t="e">
        <f>$F$27*D15%</f>
        <v>#REF!</v>
      </c>
      <c r="F15" s="130"/>
      <c r="H15" s="5"/>
      <c r="I15" s="5">
        <f>D15*(1+$D$27)</f>
        <v>0.79033500000000001</v>
      </c>
      <c r="J15" s="5"/>
      <c r="K15" s="6" t="e">
        <f>#REF!*I15%</f>
        <v>#REF!</v>
      </c>
      <c r="L15" s="7" t="e">
        <f>D15%*#REF!</f>
        <v>#REF!</v>
      </c>
      <c r="M15" s="9" t="e">
        <f>E15-L15</f>
        <v>#REF!</v>
      </c>
    </row>
    <row r="16" spans="1:13" x14ac:dyDescent="0.2">
      <c r="A16" s="126" t="s">
        <v>82</v>
      </c>
      <c r="B16" s="127" t="s">
        <v>83</v>
      </c>
      <c r="C16" s="128"/>
      <c r="D16" s="129">
        <v>3</v>
      </c>
      <c r="E16" s="124" t="e">
        <f>$F$27*D16%</f>
        <v>#REF!</v>
      </c>
      <c r="F16" s="134" t="s">
        <v>74</v>
      </c>
      <c r="H16" s="4"/>
      <c r="I16" s="5">
        <f>D16*(1+$D$27)</f>
        <v>3.6476999999999999</v>
      </c>
      <c r="J16" s="5"/>
      <c r="K16" s="6" t="e">
        <f>#REF!*I16%</f>
        <v>#REF!</v>
      </c>
      <c r="L16" s="7" t="e">
        <f>D16%*#REF!</f>
        <v>#REF!</v>
      </c>
      <c r="M16" s="9" t="e">
        <f>E16-L16</f>
        <v>#REF!</v>
      </c>
    </row>
    <row r="17" spans="1:13" x14ac:dyDescent="0.2">
      <c r="A17" s="126"/>
      <c r="B17" s="127"/>
      <c r="C17" s="128"/>
      <c r="D17" s="129"/>
      <c r="E17" s="124"/>
      <c r="F17" s="131"/>
      <c r="H17" s="5"/>
      <c r="I17" s="5"/>
      <c r="J17" s="5"/>
      <c r="K17" s="6"/>
    </row>
    <row r="18" spans="1:13" x14ac:dyDescent="0.2">
      <c r="A18" s="120">
        <v>3</v>
      </c>
      <c r="B18" s="121" t="s">
        <v>84</v>
      </c>
      <c r="C18" s="122"/>
      <c r="D18" s="123">
        <v>0.87</v>
      </c>
      <c r="E18" s="124" t="e">
        <f>#REF!*D18%</f>
        <v>#REF!</v>
      </c>
      <c r="F18" s="131" t="e">
        <f>ROUND(E18,2)</f>
        <v>#REF!</v>
      </c>
      <c r="G18" s="3" t="s">
        <v>74</v>
      </c>
      <c r="H18" s="4"/>
      <c r="I18" s="5">
        <f>D18*(1+$D$27)</f>
        <v>1.057833</v>
      </c>
      <c r="J18" s="5"/>
      <c r="K18" s="6" t="e">
        <f>#REF!*I18%</f>
        <v>#REF!</v>
      </c>
      <c r="L18" s="7" t="e">
        <f>D18%*#REF!</f>
        <v>#REF!</v>
      </c>
      <c r="M18" s="5"/>
    </row>
    <row r="19" spans="1:13" x14ac:dyDescent="0.2">
      <c r="A19" s="120"/>
      <c r="B19" s="121"/>
      <c r="C19" s="122"/>
      <c r="D19" s="123"/>
      <c r="E19" s="124"/>
      <c r="F19" s="131"/>
      <c r="H19" s="4"/>
      <c r="I19" s="5"/>
      <c r="J19" s="5"/>
      <c r="K19" s="6"/>
      <c r="L19" s="5"/>
      <c r="M19" s="5"/>
    </row>
    <row r="20" spans="1:13" x14ac:dyDescent="0.2">
      <c r="A20" s="120">
        <v>4</v>
      </c>
      <c r="B20" s="121" t="s">
        <v>85</v>
      </c>
      <c r="C20" s="135"/>
      <c r="D20" s="123">
        <v>0.8</v>
      </c>
      <c r="E20" s="124" t="e">
        <f>#REF!*D20%</f>
        <v>#REF!</v>
      </c>
      <c r="F20" s="131" t="e">
        <f>ROUND(E20,2)</f>
        <v>#REF!</v>
      </c>
      <c r="H20" s="4"/>
      <c r="I20" s="5"/>
      <c r="J20" s="5"/>
      <c r="K20" s="6"/>
      <c r="L20" s="5"/>
      <c r="M20" s="5"/>
    </row>
    <row r="21" spans="1:13" x14ac:dyDescent="0.2">
      <c r="A21" s="126"/>
      <c r="B21" s="127"/>
      <c r="C21" s="128"/>
      <c r="D21" s="129"/>
      <c r="E21" s="124"/>
      <c r="F21" s="131"/>
      <c r="H21" s="4"/>
      <c r="I21" s="8"/>
      <c r="J21" s="5"/>
      <c r="K21" s="5"/>
    </row>
    <row r="22" spans="1:13" x14ac:dyDescent="0.2">
      <c r="A22" s="120">
        <v>5</v>
      </c>
      <c r="B22" s="121" t="s">
        <v>86</v>
      </c>
      <c r="C22" s="122"/>
      <c r="D22" s="123">
        <v>0.59</v>
      </c>
      <c r="E22" s="124" t="e">
        <f>#REF!*D22%</f>
        <v>#REF!</v>
      </c>
      <c r="F22" s="131" t="e">
        <f>ROUND(E22,2)</f>
        <v>#REF!</v>
      </c>
      <c r="G22" s="3" t="s">
        <v>74</v>
      </c>
      <c r="H22" s="4"/>
      <c r="I22" s="5">
        <f>D22*(1+$D$27)</f>
        <v>0.71738099999999994</v>
      </c>
      <c r="J22" s="5"/>
      <c r="K22" s="6" t="e">
        <f>#REF!*I22%</f>
        <v>#REF!</v>
      </c>
      <c r="L22" s="7" t="e">
        <f>D22%*#REF!</f>
        <v>#REF!</v>
      </c>
    </row>
    <row r="23" spans="1:13" x14ac:dyDescent="0.2">
      <c r="A23" s="126"/>
      <c r="B23" s="127"/>
      <c r="C23" s="128"/>
      <c r="D23" s="129"/>
      <c r="E23" s="124"/>
      <c r="F23" s="131"/>
      <c r="H23" s="5"/>
      <c r="I23" s="5"/>
      <c r="J23" s="5"/>
      <c r="K23" s="5"/>
    </row>
    <row r="24" spans="1:13" ht="13.5" thickBot="1" x14ac:dyDescent="0.25">
      <c r="A24" s="136">
        <v>6</v>
      </c>
      <c r="B24" s="137" t="s">
        <v>87</v>
      </c>
      <c r="C24" s="138"/>
      <c r="D24" s="139">
        <v>6</v>
      </c>
      <c r="E24" s="140" t="e">
        <f>#REF!*D24%</f>
        <v>#REF!</v>
      </c>
      <c r="F24" s="141" t="e">
        <f>ROUND(E24,2)</f>
        <v>#REF!</v>
      </c>
      <c r="H24" s="4"/>
      <c r="I24" s="5">
        <f>D24*(1+$D$27)</f>
        <v>7.2953999999999999</v>
      </c>
      <c r="J24" s="5"/>
      <c r="K24" s="6" t="e">
        <f>#REF!*I24%</f>
        <v>#REF!</v>
      </c>
      <c r="L24" s="7" t="e">
        <f>D24%*#REF!</f>
        <v>#REF!</v>
      </c>
    </row>
    <row r="25" spans="1:13" x14ac:dyDescent="0.2">
      <c r="A25" s="142" t="s">
        <v>74</v>
      </c>
      <c r="B25" s="218" t="s">
        <v>74</v>
      </c>
      <c r="C25" s="218"/>
      <c r="D25" s="143">
        <f>ROUND((((1+(D10+D18)/100)*(1+(D22/100))*(1+(D24/100)))/((1-(D13/100)))-1),4)</f>
        <v>0.20660000000000001</v>
      </c>
      <c r="E25" s="144"/>
      <c r="F25" s="145" t="e">
        <f>F10+F13+F18+F20+F22+F24</f>
        <v>#REF!</v>
      </c>
      <c r="I25" s="10" t="e">
        <f>250000-F25</f>
        <v>#REF!</v>
      </c>
      <c r="K25" s="11" t="e">
        <f>SUM(K10:K24)</f>
        <v>#REF!</v>
      </c>
      <c r="L25" s="11" t="e">
        <f>SUM(L10:L24)</f>
        <v>#REF!</v>
      </c>
    </row>
    <row r="26" spans="1:13" ht="13.5" thickBot="1" x14ac:dyDescent="0.25">
      <c r="A26" s="109"/>
      <c r="B26" s="109"/>
      <c r="C26" s="109"/>
      <c r="D26" s="109"/>
      <c r="E26" s="109"/>
      <c r="F26" s="109"/>
      <c r="I26" s="12" t="e">
        <f>I25/#REF!</f>
        <v>#REF!</v>
      </c>
      <c r="L26" s="9" t="e">
        <f>300000-L25</f>
        <v>#REF!</v>
      </c>
    </row>
    <row r="27" spans="1:13" ht="16.5" x14ac:dyDescent="0.3">
      <c r="A27" s="219" t="s">
        <v>88</v>
      </c>
      <c r="B27" s="146" t="s">
        <v>89</v>
      </c>
      <c r="C27" s="221" t="s">
        <v>90</v>
      </c>
      <c r="D27" s="223">
        <f>ROUND((((1+(D10+D18+D20)/100)*(1+(D22/100))*(1+(D24/100)))/((1-(D13/100)))-1),4)</f>
        <v>0.21590000000000001</v>
      </c>
      <c r="E27" s="147" t="s">
        <v>91</v>
      </c>
      <c r="F27" s="148" t="e">
        <f>#REF!*(1+D27)</f>
        <v>#REF!</v>
      </c>
      <c r="K27" s="9" t="e">
        <f>250000-K25</f>
        <v>#REF!</v>
      </c>
      <c r="L27" s="9" t="e">
        <f>L26-M14-M15-M16-#REF!</f>
        <v>#REF!</v>
      </c>
    </row>
    <row r="28" spans="1:13" ht="13.5" thickBot="1" x14ac:dyDescent="0.25">
      <c r="A28" s="220"/>
      <c r="B28" s="149" t="s">
        <v>92</v>
      </c>
      <c r="C28" s="222"/>
      <c r="D28" s="224"/>
      <c r="E28" s="142"/>
      <c r="F28" s="150" t="e">
        <f>#REF!+F25</f>
        <v>#REF!</v>
      </c>
    </row>
    <row r="29" spans="1:13" x14ac:dyDescent="0.2">
      <c r="E29" s="235" t="e">
        <f>ROUND((((1+(E10+E18))*(1+(E22))*(1+(E24)))/((1-(E13)))-1),4)</f>
        <v>#REF!</v>
      </c>
      <c r="F29" s="9" t="e">
        <f>F27-F28</f>
        <v>#REF!</v>
      </c>
      <c r="H29" s="5"/>
      <c r="I29" s="5"/>
      <c r="J29" s="5"/>
      <c r="K29" s="5"/>
    </row>
    <row r="30" spans="1:13" hidden="1" x14ac:dyDescent="0.2">
      <c r="A30" s="5" t="s">
        <v>88</v>
      </c>
      <c r="B30" s="12">
        <f>((((1+(D10+D18)/100)*(1+(D22/100))*(1+(D24/100)))/((1-(D13/100)))-1))</f>
        <v>0.20655365057471275</v>
      </c>
      <c r="C30" s="13"/>
      <c r="E30" s="235"/>
      <c r="H30" s="5"/>
      <c r="I30" s="5"/>
      <c r="J30" s="5"/>
      <c r="K30" s="5"/>
    </row>
    <row r="31" spans="1:13" hidden="1" x14ac:dyDescent="0.2">
      <c r="A31" s="5" t="s">
        <v>88</v>
      </c>
      <c r="B31" s="14">
        <v>30</v>
      </c>
      <c r="C31" s="14"/>
      <c r="H31" s="5"/>
      <c r="I31" s="5"/>
      <c r="J31" s="5"/>
      <c r="K31" s="5"/>
    </row>
    <row r="32" spans="1:13" hidden="1" x14ac:dyDescent="0.2">
      <c r="A32" s="15" t="s">
        <v>93</v>
      </c>
      <c r="B32" s="16">
        <f>ROUND((((1-(D13/100))*(1+(B31/100)))/(((1+((D10+D18+D20)/100)))*((1+(D22/100)))))-1,4)</f>
        <v>0.1333</v>
      </c>
      <c r="H32" s="236"/>
      <c r="I32" s="236"/>
      <c r="J32" s="236"/>
      <c r="K32" s="236"/>
      <c r="L32" s="236"/>
    </row>
    <row r="33" spans="2:3" x14ac:dyDescent="0.2">
      <c r="B33" s="17"/>
      <c r="C33" s="17"/>
    </row>
  </sheetData>
  <mergeCells count="16">
    <mergeCell ref="E29:E30"/>
    <mergeCell ref="H32:L32"/>
    <mergeCell ref="H8:K8"/>
    <mergeCell ref="H11:J11"/>
    <mergeCell ref="H12:K12"/>
    <mergeCell ref="B25:C25"/>
    <mergeCell ref="A27:A28"/>
    <mergeCell ref="C27:C28"/>
    <mergeCell ref="D27:D28"/>
    <mergeCell ref="B1:F1"/>
    <mergeCell ref="B2:F2"/>
    <mergeCell ref="B3:F3"/>
    <mergeCell ref="A5:D5"/>
    <mergeCell ref="A7:A8"/>
    <mergeCell ref="B7:C8"/>
    <mergeCell ref="D7:D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F6450-F4C8-4FD3-998E-195FF630EFFC}">
  <dimension ref="A1:F44"/>
  <sheetViews>
    <sheetView workbookViewId="0">
      <selection activeCell="L13" sqref="L13"/>
    </sheetView>
  </sheetViews>
  <sheetFormatPr defaultRowHeight="12.75" x14ac:dyDescent="0.2"/>
  <cols>
    <col min="1" max="5" width="9" style="33"/>
    <col min="6" max="6" width="11.375" style="33" customWidth="1"/>
    <col min="7" max="261" width="9" style="33"/>
    <col min="262" max="262" width="9.75" style="33" customWidth="1"/>
    <col min="263" max="517" width="9" style="33"/>
    <col min="518" max="518" width="9.75" style="33" customWidth="1"/>
    <col min="519" max="773" width="9" style="33"/>
    <col min="774" max="774" width="9.75" style="33" customWidth="1"/>
    <col min="775" max="1029" width="9" style="33"/>
    <col min="1030" max="1030" width="9.75" style="33" customWidth="1"/>
    <col min="1031" max="1285" width="9" style="33"/>
    <col min="1286" max="1286" width="9.75" style="33" customWidth="1"/>
    <col min="1287" max="1541" width="9" style="33"/>
    <col min="1542" max="1542" width="9.75" style="33" customWidth="1"/>
    <col min="1543" max="1797" width="9" style="33"/>
    <col min="1798" max="1798" width="9.75" style="33" customWidth="1"/>
    <col min="1799" max="2053" width="9" style="33"/>
    <col min="2054" max="2054" width="9.75" style="33" customWidth="1"/>
    <col min="2055" max="2309" width="9" style="33"/>
    <col min="2310" max="2310" width="9.75" style="33" customWidth="1"/>
    <col min="2311" max="2565" width="9" style="33"/>
    <col min="2566" max="2566" width="9.75" style="33" customWidth="1"/>
    <col min="2567" max="2821" width="9" style="33"/>
    <col min="2822" max="2822" width="9.75" style="33" customWidth="1"/>
    <col min="2823" max="3077" width="9" style="33"/>
    <col min="3078" max="3078" width="9.75" style="33" customWidth="1"/>
    <col min="3079" max="3333" width="9" style="33"/>
    <col min="3334" max="3334" width="9.75" style="33" customWidth="1"/>
    <col min="3335" max="3589" width="9" style="33"/>
    <col min="3590" max="3590" width="9.75" style="33" customWidth="1"/>
    <col min="3591" max="3845" width="9" style="33"/>
    <col min="3846" max="3846" width="9.75" style="33" customWidth="1"/>
    <col min="3847" max="4101" width="9" style="33"/>
    <col min="4102" max="4102" width="9.75" style="33" customWidth="1"/>
    <col min="4103" max="4357" width="9" style="33"/>
    <col min="4358" max="4358" width="9.75" style="33" customWidth="1"/>
    <col min="4359" max="4613" width="9" style="33"/>
    <col min="4614" max="4614" width="9.75" style="33" customWidth="1"/>
    <col min="4615" max="4869" width="9" style="33"/>
    <col min="4870" max="4870" width="9.75" style="33" customWidth="1"/>
    <col min="4871" max="5125" width="9" style="33"/>
    <col min="5126" max="5126" width="9.75" style="33" customWidth="1"/>
    <col min="5127" max="5381" width="9" style="33"/>
    <col min="5382" max="5382" width="9.75" style="33" customWidth="1"/>
    <col min="5383" max="5637" width="9" style="33"/>
    <col min="5638" max="5638" width="9.75" style="33" customWidth="1"/>
    <col min="5639" max="5893" width="9" style="33"/>
    <col min="5894" max="5894" width="9.75" style="33" customWidth="1"/>
    <col min="5895" max="6149" width="9" style="33"/>
    <col min="6150" max="6150" width="9.75" style="33" customWidth="1"/>
    <col min="6151" max="6405" width="9" style="33"/>
    <col min="6406" max="6406" width="9.75" style="33" customWidth="1"/>
    <col min="6407" max="6661" width="9" style="33"/>
    <col min="6662" max="6662" width="9.75" style="33" customWidth="1"/>
    <col min="6663" max="6917" width="9" style="33"/>
    <col min="6918" max="6918" width="9.75" style="33" customWidth="1"/>
    <col min="6919" max="7173" width="9" style="33"/>
    <col min="7174" max="7174" width="9.75" style="33" customWidth="1"/>
    <col min="7175" max="7429" width="9" style="33"/>
    <col min="7430" max="7430" width="9.75" style="33" customWidth="1"/>
    <col min="7431" max="7685" width="9" style="33"/>
    <col min="7686" max="7686" width="9.75" style="33" customWidth="1"/>
    <col min="7687" max="7941" width="9" style="33"/>
    <col min="7942" max="7942" width="9.75" style="33" customWidth="1"/>
    <col min="7943" max="8197" width="9" style="33"/>
    <col min="8198" max="8198" width="9.75" style="33" customWidth="1"/>
    <col min="8199" max="8453" width="9" style="33"/>
    <col min="8454" max="8454" width="9.75" style="33" customWidth="1"/>
    <col min="8455" max="8709" width="9" style="33"/>
    <col min="8710" max="8710" width="9.75" style="33" customWidth="1"/>
    <col min="8711" max="8965" width="9" style="33"/>
    <col min="8966" max="8966" width="9.75" style="33" customWidth="1"/>
    <col min="8967" max="9221" width="9" style="33"/>
    <col min="9222" max="9222" width="9.75" style="33" customWidth="1"/>
    <col min="9223" max="9477" width="9" style="33"/>
    <col min="9478" max="9478" width="9.75" style="33" customWidth="1"/>
    <col min="9479" max="9733" width="9" style="33"/>
    <col min="9734" max="9734" width="9.75" style="33" customWidth="1"/>
    <col min="9735" max="9989" width="9" style="33"/>
    <col min="9990" max="9990" width="9.75" style="33" customWidth="1"/>
    <col min="9991" max="10245" width="9" style="33"/>
    <col min="10246" max="10246" width="9.75" style="33" customWidth="1"/>
    <col min="10247" max="10501" width="9" style="33"/>
    <col min="10502" max="10502" width="9.75" style="33" customWidth="1"/>
    <col min="10503" max="10757" width="9" style="33"/>
    <col min="10758" max="10758" width="9.75" style="33" customWidth="1"/>
    <col min="10759" max="11013" width="9" style="33"/>
    <col min="11014" max="11014" width="9.75" style="33" customWidth="1"/>
    <col min="11015" max="11269" width="9" style="33"/>
    <col min="11270" max="11270" width="9.75" style="33" customWidth="1"/>
    <col min="11271" max="11525" width="9" style="33"/>
    <col min="11526" max="11526" width="9.75" style="33" customWidth="1"/>
    <col min="11527" max="11781" width="9" style="33"/>
    <col min="11782" max="11782" width="9.75" style="33" customWidth="1"/>
    <col min="11783" max="12037" width="9" style="33"/>
    <col min="12038" max="12038" width="9.75" style="33" customWidth="1"/>
    <col min="12039" max="12293" width="9" style="33"/>
    <col min="12294" max="12294" width="9.75" style="33" customWidth="1"/>
    <col min="12295" max="12549" width="9" style="33"/>
    <col min="12550" max="12550" width="9.75" style="33" customWidth="1"/>
    <col min="12551" max="12805" width="9" style="33"/>
    <col min="12806" max="12806" width="9.75" style="33" customWidth="1"/>
    <col min="12807" max="13061" width="9" style="33"/>
    <col min="13062" max="13062" width="9.75" style="33" customWidth="1"/>
    <col min="13063" max="13317" width="9" style="33"/>
    <col min="13318" max="13318" width="9.75" style="33" customWidth="1"/>
    <col min="13319" max="13573" width="9" style="33"/>
    <col min="13574" max="13574" width="9.75" style="33" customWidth="1"/>
    <col min="13575" max="13829" width="9" style="33"/>
    <col min="13830" max="13830" width="9.75" style="33" customWidth="1"/>
    <col min="13831" max="14085" width="9" style="33"/>
    <col min="14086" max="14086" width="9.75" style="33" customWidth="1"/>
    <col min="14087" max="14341" width="9" style="33"/>
    <col min="14342" max="14342" width="9.75" style="33" customWidth="1"/>
    <col min="14343" max="14597" width="9" style="33"/>
    <col min="14598" max="14598" width="9.75" style="33" customWidth="1"/>
    <col min="14599" max="14853" width="9" style="33"/>
    <col min="14854" max="14854" width="9.75" style="33" customWidth="1"/>
    <col min="14855" max="15109" width="9" style="33"/>
    <col min="15110" max="15110" width="9.75" style="33" customWidth="1"/>
    <col min="15111" max="15365" width="9" style="33"/>
    <col min="15366" max="15366" width="9.75" style="33" customWidth="1"/>
    <col min="15367" max="15621" width="9" style="33"/>
    <col min="15622" max="15622" width="9.75" style="33" customWidth="1"/>
    <col min="15623" max="15877" width="9" style="33"/>
    <col min="15878" max="15878" width="9.75" style="33" customWidth="1"/>
    <col min="15879" max="16133" width="9" style="33"/>
    <col min="16134" max="16134" width="9.75" style="33" customWidth="1"/>
    <col min="16135" max="16384" width="9" style="33"/>
  </cols>
  <sheetData>
    <row r="1" spans="1:6" x14ac:dyDescent="0.2">
      <c r="A1" s="247" t="s">
        <v>94</v>
      </c>
      <c r="B1" s="248"/>
      <c r="C1" s="248"/>
      <c r="D1" s="248"/>
      <c r="E1" s="248"/>
      <c r="F1" s="248"/>
    </row>
    <row r="2" spans="1:6" ht="13.5" thickBot="1" x14ac:dyDescent="0.25">
      <c r="A2" s="249"/>
      <c r="B2" s="250"/>
      <c r="C2" s="250"/>
      <c r="D2" s="250"/>
      <c r="E2" s="250"/>
      <c r="F2" s="250"/>
    </row>
    <row r="3" spans="1:6" ht="23.25" thickTop="1" x14ac:dyDescent="0.2">
      <c r="A3" s="239" t="s">
        <v>95</v>
      </c>
      <c r="B3" s="239"/>
      <c r="C3" s="239"/>
      <c r="D3" s="239"/>
      <c r="E3" s="239"/>
      <c r="F3" s="32" t="s">
        <v>96</v>
      </c>
    </row>
    <row r="4" spans="1:6" x14ac:dyDescent="0.2">
      <c r="A4" s="239"/>
      <c r="B4" s="239"/>
      <c r="C4" s="239"/>
      <c r="D4" s="239"/>
      <c r="E4" s="239"/>
      <c r="F4" s="34" t="s">
        <v>97</v>
      </c>
    </row>
    <row r="5" spans="1:6" x14ac:dyDescent="0.2">
      <c r="A5" s="18" t="s">
        <v>98</v>
      </c>
      <c r="B5" s="240" t="s">
        <v>99</v>
      </c>
      <c r="C5" s="240"/>
      <c r="D5" s="240"/>
      <c r="E5" s="240"/>
      <c r="F5" s="19"/>
    </row>
    <row r="6" spans="1:6" x14ac:dyDescent="0.2">
      <c r="A6" s="20" t="s">
        <v>100</v>
      </c>
      <c r="B6" s="35" t="s">
        <v>101</v>
      </c>
      <c r="C6" s="36"/>
      <c r="D6" s="36"/>
      <c r="E6" s="36"/>
      <c r="F6" s="37">
        <v>0.2</v>
      </c>
    </row>
    <row r="7" spans="1:6" x14ac:dyDescent="0.2">
      <c r="A7" s="20" t="s">
        <v>102</v>
      </c>
      <c r="B7" s="35" t="s">
        <v>103</v>
      </c>
      <c r="C7" s="36"/>
      <c r="D7" s="36"/>
      <c r="E7" s="36"/>
      <c r="F7" s="37">
        <v>1.4999999999999999E-2</v>
      </c>
    </row>
    <row r="8" spans="1:6" x14ac:dyDescent="0.2">
      <c r="A8" s="20" t="s">
        <v>104</v>
      </c>
      <c r="B8" s="35" t="s">
        <v>105</v>
      </c>
      <c r="C8" s="36"/>
      <c r="D8" s="36"/>
      <c r="E8" s="36"/>
      <c r="F8" s="37">
        <v>0.01</v>
      </c>
    </row>
    <row r="9" spans="1:6" x14ac:dyDescent="0.2">
      <c r="A9" s="20" t="s">
        <v>106</v>
      </c>
      <c r="B9" s="35" t="s">
        <v>107</v>
      </c>
      <c r="C9" s="36"/>
      <c r="D9" s="36"/>
      <c r="E9" s="36"/>
      <c r="F9" s="37">
        <v>2E-3</v>
      </c>
    </row>
    <row r="10" spans="1:6" x14ac:dyDescent="0.2">
      <c r="A10" s="20" t="s">
        <v>108</v>
      </c>
      <c r="B10" s="35" t="s">
        <v>109</v>
      </c>
      <c r="C10" s="36"/>
      <c r="D10" s="36"/>
      <c r="E10" s="36"/>
      <c r="F10" s="37">
        <v>6.0000000000000001E-3</v>
      </c>
    </row>
    <row r="11" spans="1:6" x14ac:dyDescent="0.2">
      <c r="A11" s="20" t="s">
        <v>110</v>
      </c>
      <c r="B11" s="35" t="s">
        <v>111</v>
      </c>
      <c r="C11" s="36"/>
      <c r="D11" s="36"/>
      <c r="E11" s="36"/>
      <c r="F11" s="37">
        <v>2.5000000000000001E-2</v>
      </c>
    </row>
    <row r="12" spans="1:6" x14ac:dyDescent="0.2">
      <c r="A12" s="20" t="s">
        <v>112</v>
      </c>
      <c r="B12" s="35" t="s">
        <v>113</v>
      </c>
      <c r="C12" s="36"/>
      <c r="D12" s="36"/>
      <c r="E12" s="36"/>
      <c r="F12" s="37">
        <v>0.03</v>
      </c>
    </row>
    <row r="13" spans="1:6" x14ac:dyDescent="0.2">
      <c r="A13" s="20" t="s">
        <v>114</v>
      </c>
      <c r="B13" s="35" t="s">
        <v>115</v>
      </c>
      <c r="C13" s="36"/>
      <c r="D13" s="36"/>
      <c r="E13" s="36"/>
      <c r="F13" s="37">
        <v>0.08</v>
      </c>
    </row>
    <row r="14" spans="1:6" x14ac:dyDescent="0.2">
      <c r="A14" s="20" t="s">
        <v>116</v>
      </c>
      <c r="B14" s="35" t="s">
        <v>117</v>
      </c>
      <c r="C14" s="36"/>
      <c r="D14" s="36"/>
      <c r="E14" s="36"/>
      <c r="F14" s="38" t="s">
        <v>118</v>
      </c>
    </row>
    <row r="15" spans="1:6" ht="13.5" thickBot="1" x14ac:dyDescent="0.25">
      <c r="A15" s="241" t="s">
        <v>119</v>
      </c>
      <c r="B15" s="241"/>
      <c r="C15" s="241"/>
      <c r="D15" s="241"/>
      <c r="E15" s="241"/>
      <c r="F15" s="39">
        <f>SUM(F6:F14)</f>
        <v>0.36800000000000005</v>
      </c>
    </row>
    <row r="16" spans="1:6" ht="14.25" thickTop="1" thickBot="1" x14ac:dyDescent="0.25">
      <c r="A16" s="251"/>
      <c r="B16" s="251"/>
      <c r="C16" s="251"/>
      <c r="D16" s="251"/>
      <c r="E16" s="251"/>
      <c r="F16" s="251"/>
    </row>
    <row r="17" spans="1:6" ht="13.5" thickTop="1" x14ac:dyDescent="0.2">
      <c r="A17" s="21" t="s">
        <v>120</v>
      </c>
      <c r="B17" s="257" t="s">
        <v>121</v>
      </c>
      <c r="C17" s="257"/>
      <c r="D17" s="257"/>
      <c r="E17" s="257"/>
      <c r="F17" s="22"/>
    </row>
    <row r="18" spans="1:6" x14ac:dyDescent="0.2">
      <c r="A18" s="23" t="s">
        <v>122</v>
      </c>
      <c r="B18" s="24" t="s">
        <v>123</v>
      </c>
      <c r="C18" s="25"/>
      <c r="D18" s="25"/>
      <c r="E18" s="26"/>
      <c r="F18" s="37">
        <v>0.17979999999999999</v>
      </c>
    </row>
    <row r="19" spans="1:6" x14ac:dyDescent="0.2">
      <c r="A19" s="23" t="s">
        <v>124</v>
      </c>
      <c r="B19" s="24" t="s">
        <v>125</v>
      </c>
      <c r="C19" s="25"/>
      <c r="D19" s="25"/>
      <c r="E19" s="26"/>
      <c r="F19" s="37">
        <v>3.9699999999999999E-2</v>
      </c>
    </row>
    <row r="20" spans="1:6" x14ac:dyDescent="0.2">
      <c r="A20" s="23" t="s">
        <v>126</v>
      </c>
      <c r="B20" s="24" t="s">
        <v>127</v>
      </c>
      <c r="C20" s="25"/>
      <c r="D20" s="25"/>
      <c r="E20" s="26"/>
      <c r="F20" s="37">
        <v>9.2999999999999992E-3</v>
      </c>
    </row>
    <row r="21" spans="1:6" x14ac:dyDescent="0.2">
      <c r="A21" s="23" t="s">
        <v>128</v>
      </c>
      <c r="B21" s="24" t="s">
        <v>129</v>
      </c>
      <c r="C21" s="25"/>
      <c r="D21" s="25"/>
      <c r="E21" s="26"/>
      <c r="F21" s="37">
        <v>0.1094</v>
      </c>
    </row>
    <row r="22" spans="1:6" x14ac:dyDescent="0.2">
      <c r="A22" s="23" t="s">
        <v>130</v>
      </c>
      <c r="B22" s="24" t="s">
        <v>131</v>
      </c>
      <c r="C22" s="25"/>
      <c r="D22" s="25"/>
      <c r="E22" s="26"/>
      <c r="F22" s="37">
        <v>6.9999999999999999E-4</v>
      </c>
    </row>
    <row r="23" spans="1:6" x14ac:dyDescent="0.2">
      <c r="A23" s="23" t="s">
        <v>132</v>
      </c>
      <c r="B23" s="24" t="s">
        <v>133</v>
      </c>
      <c r="C23" s="25"/>
      <c r="D23" s="25"/>
      <c r="E23" s="26"/>
      <c r="F23" s="37">
        <v>7.3000000000000001E-3</v>
      </c>
    </row>
    <row r="24" spans="1:6" x14ac:dyDescent="0.2">
      <c r="A24" s="23" t="s">
        <v>134</v>
      </c>
      <c r="B24" s="24" t="s">
        <v>135</v>
      </c>
      <c r="C24" s="25"/>
      <c r="D24" s="25"/>
      <c r="E24" s="26"/>
      <c r="F24" s="37">
        <v>2.0299999999999999E-2</v>
      </c>
    </row>
    <row r="25" spans="1:6" x14ac:dyDescent="0.2">
      <c r="A25" s="23" t="s">
        <v>136</v>
      </c>
      <c r="B25" s="24" t="s">
        <v>137</v>
      </c>
      <c r="C25" s="25"/>
      <c r="D25" s="25"/>
      <c r="E25" s="26"/>
      <c r="F25" s="37">
        <v>1.1000000000000001E-3</v>
      </c>
    </row>
    <row r="26" spans="1:6" x14ac:dyDescent="0.2">
      <c r="A26" s="23" t="s">
        <v>138</v>
      </c>
      <c r="B26" s="24" t="s">
        <v>139</v>
      </c>
      <c r="C26" s="25"/>
      <c r="D26" s="25"/>
      <c r="E26" s="26"/>
      <c r="F26" s="37">
        <v>9.7100000000000006E-2</v>
      </c>
    </row>
    <row r="27" spans="1:6" x14ac:dyDescent="0.2">
      <c r="A27" s="20" t="s">
        <v>140</v>
      </c>
      <c r="B27" s="40" t="s">
        <v>141</v>
      </c>
      <c r="C27" s="27"/>
      <c r="D27" s="27"/>
      <c r="E27" s="28"/>
      <c r="F27" s="37">
        <v>2.9999999999999997E-4</v>
      </c>
    </row>
    <row r="28" spans="1:6" ht="13.5" thickBot="1" x14ac:dyDescent="0.25">
      <c r="A28" s="241" t="s">
        <v>142</v>
      </c>
      <c r="B28" s="258"/>
      <c r="C28" s="241"/>
      <c r="D28" s="241"/>
      <c r="E28" s="241"/>
      <c r="F28" s="41">
        <f>ROUND(SUM(F18:F27),4)</f>
        <v>0.46500000000000002</v>
      </c>
    </row>
    <row r="29" spans="1:6" ht="14.25" thickTop="1" thickBot="1" x14ac:dyDescent="0.25">
      <c r="A29" s="29"/>
      <c r="B29" s="252"/>
      <c r="C29" s="252"/>
      <c r="D29" s="252"/>
      <c r="E29" s="252"/>
      <c r="F29" s="252"/>
    </row>
    <row r="30" spans="1:6" ht="13.5" thickTop="1" x14ac:dyDescent="0.2">
      <c r="A30" s="21" t="s">
        <v>143</v>
      </c>
      <c r="B30" s="257" t="s">
        <v>144</v>
      </c>
      <c r="C30" s="257"/>
      <c r="D30" s="257"/>
      <c r="E30" s="257"/>
      <c r="F30" s="22"/>
    </row>
    <row r="31" spans="1:6" x14ac:dyDescent="0.2">
      <c r="A31" s="20" t="s">
        <v>145</v>
      </c>
      <c r="B31" s="237" t="s">
        <v>146</v>
      </c>
      <c r="C31" s="238"/>
      <c r="D31" s="238"/>
      <c r="E31" s="238"/>
      <c r="F31" s="37">
        <v>6.1199999999999997E-2</v>
      </c>
    </row>
    <row r="32" spans="1:6" x14ac:dyDescent="0.2">
      <c r="A32" s="20" t="s">
        <v>147</v>
      </c>
      <c r="B32" s="238" t="s">
        <v>148</v>
      </c>
      <c r="C32" s="238"/>
      <c r="D32" s="238"/>
      <c r="E32" s="238"/>
      <c r="F32" s="37">
        <v>1.4E-3</v>
      </c>
    </row>
    <row r="33" spans="1:6" x14ac:dyDescent="0.2">
      <c r="A33" s="20" t="s">
        <v>149</v>
      </c>
      <c r="B33" s="254" t="s">
        <v>150</v>
      </c>
      <c r="C33" s="255"/>
      <c r="D33" s="255"/>
      <c r="E33" s="256"/>
      <c r="F33" s="42">
        <v>4.1200000000000001E-2</v>
      </c>
    </row>
    <row r="34" spans="1:6" x14ac:dyDescent="0.2">
      <c r="A34" s="20" t="s">
        <v>151</v>
      </c>
      <c r="B34" s="254" t="s">
        <v>152</v>
      </c>
      <c r="C34" s="255"/>
      <c r="D34" s="255"/>
      <c r="E34" s="256"/>
      <c r="F34" s="42">
        <v>5.0099999999999999E-2</v>
      </c>
    </row>
    <row r="35" spans="1:6" x14ac:dyDescent="0.2">
      <c r="A35" s="20" t="s">
        <v>153</v>
      </c>
      <c r="B35" s="238" t="s">
        <v>154</v>
      </c>
      <c r="C35" s="238"/>
      <c r="D35" s="238"/>
      <c r="E35" s="238"/>
      <c r="F35" s="42">
        <v>5.1000000000000004E-3</v>
      </c>
    </row>
    <row r="36" spans="1:6" ht="13.5" thickBot="1" x14ac:dyDescent="0.25">
      <c r="A36" s="241" t="s">
        <v>155</v>
      </c>
      <c r="B36" s="241"/>
      <c r="C36" s="241"/>
      <c r="D36" s="241"/>
      <c r="E36" s="241"/>
      <c r="F36" s="41">
        <f>ROUND(SUM(F31:F35),4)</f>
        <v>0.159</v>
      </c>
    </row>
    <row r="37" spans="1:6" ht="14.25" thickTop="1" thickBot="1" x14ac:dyDescent="0.25">
      <c r="A37" s="253"/>
      <c r="B37" s="253"/>
      <c r="C37" s="253"/>
      <c r="D37" s="253"/>
      <c r="E37" s="253"/>
      <c r="F37" s="253"/>
    </row>
    <row r="38" spans="1:6" ht="13.5" thickTop="1" x14ac:dyDescent="0.2">
      <c r="A38" s="21" t="s">
        <v>156</v>
      </c>
      <c r="B38" s="257" t="s">
        <v>157</v>
      </c>
      <c r="C38" s="257"/>
      <c r="D38" s="257"/>
      <c r="E38" s="257"/>
      <c r="F38" s="22"/>
    </row>
    <row r="39" spans="1:6" x14ac:dyDescent="0.2">
      <c r="A39" s="20" t="s">
        <v>158</v>
      </c>
      <c r="B39" s="242" t="s">
        <v>159</v>
      </c>
      <c r="C39" s="242"/>
      <c r="D39" s="242"/>
      <c r="E39" s="242"/>
      <c r="F39" s="37">
        <v>0.1711</v>
      </c>
    </row>
    <row r="40" spans="1:6" ht="23.25" customHeight="1" x14ac:dyDescent="0.2">
      <c r="A40" s="20" t="s">
        <v>160</v>
      </c>
      <c r="B40" s="243" t="s">
        <v>161</v>
      </c>
      <c r="C40" s="244"/>
      <c r="D40" s="244"/>
      <c r="E40" s="245"/>
      <c r="F40" s="42">
        <v>5.4000000000000003E-3</v>
      </c>
    </row>
    <row r="41" spans="1:6" ht="13.5" thickBot="1" x14ac:dyDescent="0.25">
      <c r="A41" s="241" t="s">
        <v>162</v>
      </c>
      <c r="B41" s="241"/>
      <c r="C41" s="241"/>
      <c r="D41" s="241"/>
      <c r="E41" s="241"/>
      <c r="F41" s="41">
        <f>ROUND(SUM(F39:F40),4)</f>
        <v>0.17649999999999999</v>
      </c>
    </row>
    <row r="42" spans="1:6" ht="14.25" thickTop="1" thickBot="1" x14ac:dyDescent="0.25">
      <c r="A42" s="30"/>
      <c r="B42" s="31"/>
      <c r="C42" s="31"/>
      <c r="D42" s="31"/>
      <c r="E42" s="31"/>
      <c r="F42" s="31"/>
    </row>
    <row r="43" spans="1:6" ht="14.25" thickTop="1" thickBot="1" x14ac:dyDescent="0.25">
      <c r="A43" s="246" t="s">
        <v>163</v>
      </c>
      <c r="B43" s="246"/>
      <c r="C43" s="246"/>
      <c r="D43" s="246"/>
      <c r="E43" s="246"/>
      <c r="F43" s="43">
        <f>F15+F28+F36+F41</f>
        <v>1.1685000000000001</v>
      </c>
    </row>
    <row r="44" spans="1:6" ht="13.5" thickTop="1" x14ac:dyDescent="0.2"/>
  </sheetData>
  <mergeCells count="21">
    <mergeCell ref="B39:E39"/>
    <mergeCell ref="B40:E40"/>
    <mergeCell ref="A41:E41"/>
    <mergeCell ref="A43:E43"/>
    <mergeCell ref="A1:F2"/>
    <mergeCell ref="A16:F16"/>
    <mergeCell ref="B29:F29"/>
    <mergeCell ref="A37:F37"/>
    <mergeCell ref="B33:E33"/>
    <mergeCell ref="B34:E34"/>
    <mergeCell ref="B35:E35"/>
    <mergeCell ref="A36:E36"/>
    <mergeCell ref="B38:E38"/>
    <mergeCell ref="B17:E17"/>
    <mergeCell ref="A28:E28"/>
    <mergeCell ref="B30:E30"/>
    <mergeCell ref="B31:E31"/>
    <mergeCell ref="B32:E32"/>
    <mergeCell ref="A3:E4"/>
    <mergeCell ref="B5:E5"/>
    <mergeCell ref="A15:E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C69-F966-4B3D-A4FC-D809B464FCFD}">
  <dimension ref="A1:W27"/>
  <sheetViews>
    <sheetView workbookViewId="0">
      <selection activeCell="B1" sqref="B1:B2"/>
    </sheetView>
  </sheetViews>
  <sheetFormatPr defaultRowHeight="14.25" x14ac:dyDescent="0.2"/>
  <cols>
    <col min="1" max="1" width="10.25" style="51" customWidth="1"/>
    <col min="2" max="2" width="30.75" style="51" customWidth="1"/>
    <col min="3" max="3" width="20.25" style="51" customWidth="1"/>
    <col min="4" max="4" width="8" style="58" customWidth="1"/>
    <col min="5" max="5" width="12.625" style="58" customWidth="1"/>
    <col min="6" max="6" width="7" style="51" customWidth="1"/>
    <col min="7" max="7" width="9.875" style="58" customWidth="1"/>
    <col min="8" max="8" width="6.875" style="51" customWidth="1"/>
    <col min="9" max="9" width="10" style="58" customWidth="1"/>
    <col min="10" max="10" width="7.5" style="51" customWidth="1"/>
    <col min="11" max="11" width="10" style="58" customWidth="1"/>
    <col min="12" max="12" width="7.25" style="51" customWidth="1"/>
    <col min="13" max="13" width="9.375" style="58" customWidth="1"/>
    <col min="14" max="14" width="7.25" style="51" customWidth="1"/>
    <col min="15" max="15" width="10.375" style="58" customWidth="1"/>
    <col min="16" max="16" width="7.125" style="51" customWidth="1"/>
    <col min="17" max="17" width="10.375" style="51" customWidth="1"/>
    <col min="18" max="18" width="8.25" style="51" customWidth="1"/>
    <col min="19" max="19" width="9" style="51" customWidth="1"/>
    <col min="20" max="20" width="8.125" style="51" customWidth="1"/>
    <col min="21" max="21" width="9.25" style="51" customWidth="1"/>
    <col min="22" max="22" width="8.125" style="51" customWidth="1"/>
    <col min="23" max="37" width="12" style="51" bestFit="1" customWidth="1"/>
    <col min="38" max="16384" width="9" style="51"/>
  </cols>
  <sheetData>
    <row r="1" spans="1:23" ht="15" x14ac:dyDescent="0.2">
      <c r="A1" s="52"/>
      <c r="B1" s="277" t="s">
        <v>485</v>
      </c>
      <c r="C1" s="52" t="s">
        <v>181</v>
      </c>
      <c r="D1" s="63"/>
      <c r="E1" s="63"/>
      <c r="F1" s="205" t="s">
        <v>0</v>
      </c>
      <c r="G1" s="205"/>
      <c r="H1" s="205"/>
      <c r="I1" s="63"/>
      <c r="J1" s="205" t="s">
        <v>1</v>
      </c>
      <c r="K1" s="205"/>
      <c r="L1" s="205"/>
      <c r="M1" s="63"/>
      <c r="Q1" s="151"/>
      <c r="R1" s="151"/>
      <c r="S1" s="151"/>
      <c r="T1" s="151"/>
      <c r="U1" s="151"/>
      <c r="V1" s="151"/>
    </row>
    <row r="2" spans="1:23" ht="153.75" customHeight="1" x14ac:dyDescent="0.2">
      <c r="A2" s="53"/>
      <c r="B2" s="277"/>
      <c r="C2" s="53" t="s">
        <v>182</v>
      </c>
      <c r="D2" s="64"/>
      <c r="E2" s="64"/>
      <c r="F2" s="268">
        <v>0.21590000000000001</v>
      </c>
      <c r="G2" s="268"/>
      <c r="H2" s="206"/>
      <c r="I2" s="64"/>
      <c r="J2" s="206" t="s">
        <v>750</v>
      </c>
      <c r="K2" s="206"/>
      <c r="L2" s="206"/>
      <c r="M2" s="64"/>
      <c r="Q2" s="151"/>
      <c r="R2" s="151"/>
      <c r="S2" s="151"/>
      <c r="T2" s="151"/>
      <c r="U2" s="151"/>
      <c r="V2" s="151"/>
    </row>
    <row r="3" spans="1:23" ht="15.75" thickBot="1" x14ac:dyDescent="0.3">
      <c r="A3" s="193" t="s">
        <v>166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Q3" s="151"/>
      <c r="R3" s="151"/>
      <c r="S3" s="151"/>
      <c r="T3" s="151"/>
      <c r="U3" s="151"/>
      <c r="V3" s="151"/>
    </row>
    <row r="4" spans="1:23" ht="15.75" thickBot="1" x14ac:dyDescent="0.25">
      <c r="A4" s="181" t="s">
        <v>3</v>
      </c>
      <c r="B4" s="182" t="s">
        <v>6</v>
      </c>
      <c r="C4" s="261" t="s">
        <v>167</v>
      </c>
      <c r="D4" s="262"/>
      <c r="E4" s="259" t="s">
        <v>168</v>
      </c>
      <c r="F4" s="260"/>
      <c r="G4" s="259" t="s">
        <v>169</v>
      </c>
      <c r="H4" s="260"/>
      <c r="I4" s="259" t="s">
        <v>170</v>
      </c>
      <c r="J4" s="260"/>
      <c r="K4" s="259" t="s">
        <v>171</v>
      </c>
      <c r="L4" s="260"/>
      <c r="M4" s="259" t="s">
        <v>172</v>
      </c>
      <c r="N4" s="260"/>
      <c r="O4" s="259" t="s">
        <v>173</v>
      </c>
      <c r="P4" s="260"/>
      <c r="Q4" s="259" t="s">
        <v>174</v>
      </c>
      <c r="R4" s="260"/>
      <c r="S4" s="259" t="s">
        <v>175</v>
      </c>
      <c r="T4" s="260"/>
      <c r="U4" s="259" t="s">
        <v>176</v>
      </c>
      <c r="V4" s="278"/>
    </row>
    <row r="5" spans="1:23" s="76" customFormat="1" x14ac:dyDescent="0.2">
      <c r="A5" s="183" t="s">
        <v>12</v>
      </c>
      <c r="B5" s="174" t="s">
        <v>185</v>
      </c>
      <c r="C5" s="175">
        <v>44408.66</v>
      </c>
      <c r="D5" s="176" t="s">
        <v>752</v>
      </c>
      <c r="E5" s="177">
        <f>F5*C5</f>
        <v>17763.464000000004</v>
      </c>
      <c r="F5" s="178">
        <v>0.4</v>
      </c>
      <c r="G5" s="179">
        <f>H5*$C5</f>
        <v>11102.165000000001</v>
      </c>
      <c r="H5" s="180">
        <v>0.25</v>
      </c>
      <c r="I5" s="179">
        <f>J5*$C5</f>
        <v>2220.4330000000004</v>
      </c>
      <c r="J5" s="180">
        <v>0.05</v>
      </c>
      <c r="K5" s="179">
        <f>L5*$C5</f>
        <v>2220.4330000000004</v>
      </c>
      <c r="L5" s="180">
        <v>0.05</v>
      </c>
      <c r="M5" s="179">
        <f>N5*$C5</f>
        <v>2220.4330000000004</v>
      </c>
      <c r="N5" s="180">
        <v>0.05</v>
      </c>
      <c r="O5" s="179">
        <f>P5*$C5</f>
        <v>2220.4330000000004</v>
      </c>
      <c r="P5" s="180">
        <v>0.05</v>
      </c>
      <c r="Q5" s="179">
        <f>R5*$C5</f>
        <v>2220.4330000000004</v>
      </c>
      <c r="R5" s="180">
        <v>0.05</v>
      </c>
      <c r="S5" s="179">
        <f>T5*$C5</f>
        <v>2220.4330000000004</v>
      </c>
      <c r="T5" s="180">
        <v>0.05</v>
      </c>
      <c r="U5" s="179">
        <f>V5*$C5</f>
        <v>2220.4330000000004</v>
      </c>
      <c r="V5" s="184">
        <v>0.05</v>
      </c>
      <c r="W5" s="155">
        <f>V5+T5+R5+P5+N5+L5+J5+H5+F5</f>
        <v>1</v>
      </c>
    </row>
    <row r="6" spans="1:23" s="76" customFormat="1" x14ac:dyDescent="0.2">
      <c r="A6" s="185">
        <f>A5+1</f>
        <v>2</v>
      </c>
      <c r="B6" s="162" t="s">
        <v>208</v>
      </c>
      <c r="C6" s="157">
        <v>28157.15</v>
      </c>
      <c r="D6" s="173" t="s">
        <v>753</v>
      </c>
      <c r="E6" s="158">
        <f t="shared" ref="E6:E20" si="0">F6*C6</f>
        <v>8447.1450000000004</v>
      </c>
      <c r="F6" s="159">
        <v>0.3</v>
      </c>
      <c r="G6" s="160">
        <f>H6*$C6</f>
        <v>8447.1450000000004</v>
      </c>
      <c r="H6" s="159">
        <v>0.3</v>
      </c>
      <c r="I6" s="160">
        <f t="shared" ref="I6:I20" si="1">J6*$C6</f>
        <v>9855.0025000000005</v>
      </c>
      <c r="J6" s="161">
        <v>0.35</v>
      </c>
      <c r="K6" s="160">
        <f t="shared" ref="K6:K20" si="2">L6*$C6</f>
        <v>1407.8575000000001</v>
      </c>
      <c r="L6" s="161">
        <v>0.05</v>
      </c>
      <c r="M6" s="163">
        <f t="shared" ref="M6:M20" si="3">N6*$C6</f>
        <v>0</v>
      </c>
      <c r="N6" s="164">
        <v>0</v>
      </c>
      <c r="O6" s="165">
        <f t="shared" ref="O6:Q20" si="4">P6*$C6</f>
        <v>0</v>
      </c>
      <c r="P6" s="166">
        <v>0</v>
      </c>
      <c r="Q6" s="165">
        <f t="shared" si="4"/>
        <v>0</v>
      </c>
      <c r="R6" s="166">
        <v>0</v>
      </c>
      <c r="S6" s="165">
        <f t="shared" ref="S6" si="5">T6*$C6</f>
        <v>0</v>
      </c>
      <c r="T6" s="166">
        <v>0</v>
      </c>
      <c r="U6" s="165">
        <f t="shared" ref="U6" si="6">V6*$C6</f>
        <v>0</v>
      </c>
      <c r="V6" s="186">
        <v>0</v>
      </c>
      <c r="W6" s="155">
        <f t="shared" ref="W6:W20" si="7">V6+T6+R6+P6+N6+L6+J6+H6+F6</f>
        <v>1</v>
      </c>
    </row>
    <row r="7" spans="1:23" s="76" customFormat="1" x14ac:dyDescent="0.2">
      <c r="A7" s="185">
        <f t="shared" ref="A7:A20" si="8">A6+1</f>
        <v>3</v>
      </c>
      <c r="B7" s="162" t="s">
        <v>232</v>
      </c>
      <c r="C7" s="157">
        <v>90551.47</v>
      </c>
      <c r="D7" s="173" t="s">
        <v>754</v>
      </c>
      <c r="E7" s="167">
        <f t="shared" si="0"/>
        <v>0</v>
      </c>
      <c r="F7" s="166">
        <v>0</v>
      </c>
      <c r="G7" s="160">
        <f t="shared" ref="G7:G20" si="9">H7*$C7</f>
        <v>9055.1470000000008</v>
      </c>
      <c r="H7" s="159">
        <v>0.1</v>
      </c>
      <c r="I7" s="160">
        <f t="shared" si="1"/>
        <v>27165.440999999999</v>
      </c>
      <c r="J7" s="159">
        <v>0.3</v>
      </c>
      <c r="K7" s="160">
        <f t="shared" si="2"/>
        <v>27165.440999999999</v>
      </c>
      <c r="L7" s="159">
        <v>0.3</v>
      </c>
      <c r="M7" s="160">
        <f>N7*$C7</f>
        <v>18110.294000000002</v>
      </c>
      <c r="N7" s="159">
        <v>0.2</v>
      </c>
      <c r="O7" s="168">
        <f t="shared" si="4"/>
        <v>9055.1470000000008</v>
      </c>
      <c r="P7" s="169">
        <v>0.1</v>
      </c>
      <c r="Q7" s="165">
        <f t="shared" si="4"/>
        <v>0</v>
      </c>
      <c r="R7" s="166">
        <v>0</v>
      </c>
      <c r="S7" s="165">
        <f t="shared" ref="S7" si="10">T7*$C7</f>
        <v>0</v>
      </c>
      <c r="T7" s="166">
        <v>0</v>
      </c>
      <c r="U7" s="165">
        <f t="shared" ref="U7" si="11">V7*$C7</f>
        <v>0</v>
      </c>
      <c r="V7" s="186">
        <v>0</v>
      </c>
      <c r="W7" s="155">
        <f t="shared" si="7"/>
        <v>1.0000000000000002</v>
      </c>
    </row>
    <row r="8" spans="1:23" s="76" customFormat="1" x14ac:dyDescent="0.2">
      <c r="A8" s="185">
        <f t="shared" si="8"/>
        <v>4</v>
      </c>
      <c r="B8" s="162" t="s">
        <v>263</v>
      </c>
      <c r="C8" s="157">
        <v>34004.870000000003</v>
      </c>
      <c r="D8" s="173" t="s">
        <v>755</v>
      </c>
      <c r="E8" s="167">
        <f t="shared" si="0"/>
        <v>0</v>
      </c>
      <c r="F8" s="170">
        <v>0</v>
      </c>
      <c r="G8" s="165">
        <f t="shared" si="9"/>
        <v>0</v>
      </c>
      <c r="H8" s="170">
        <v>0</v>
      </c>
      <c r="I8" s="165">
        <f t="shared" si="1"/>
        <v>0</v>
      </c>
      <c r="J8" s="170">
        <v>0</v>
      </c>
      <c r="K8" s="167">
        <f t="shared" si="2"/>
        <v>0</v>
      </c>
      <c r="L8" s="170">
        <v>0</v>
      </c>
      <c r="M8" s="167">
        <f t="shared" si="3"/>
        <v>0</v>
      </c>
      <c r="N8" s="171">
        <v>0</v>
      </c>
      <c r="O8" s="160">
        <f t="shared" si="4"/>
        <v>11901.7045</v>
      </c>
      <c r="P8" s="161">
        <v>0.35</v>
      </c>
      <c r="Q8" s="160">
        <f t="shared" si="4"/>
        <v>17002.435000000001</v>
      </c>
      <c r="R8" s="161">
        <v>0.5</v>
      </c>
      <c r="S8" s="160">
        <f t="shared" ref="S8" si="12">T8*$C8</f>
        <v>5100.7305000000006</v>
      </c>
      <c r="T8" s="161">
        <v>0.15</v>
      </c>
      <c r="U8" s="165">
        <f t="shared" ref="U8" si="13">V8*$C8</f>
        <v>0</v>
      </c>
      <c r="V8" s="186">
        <v>0</v>
      </c>
      <c r="W8" s="155">
        <f t="shared" si="7"/>
        <v>1</v>
      </c>
    </row>
    <row r="9" spans="1:23" s="76" customFormat="1" x14ac:dyDescent="0.2">
      <c r="A9" s="185">
        <f t="shared" si="8"/>
        <v>5</v>
      </c>
      <c r="B9" s="162" t="s">
        <v>283</v>
      </c>
      <c r="C9" s="157">
        <v>22336.89</v>
      </c>
      <c r="D9" s="173" t="s">
        <v>756</v>
      </c>
      <c r="E9" s="167">
        <f t="shared" si="0"/>
        <v>0</v>
      </c>
      <c r="F9" s="170">
        <v>0</v>
      </c>
      <c r="G9" s="165">
        <f t="shared" si="9"/>
        <v>0</v>
      </c>
      <c r="H9" s="170">
        <v>0</v>
      </c>
      <c r="I9" s="165">
        <f t="shared" si="1"/>
        <v>0</v>
      </c>
      <c r="J9" s="170">
        <v>0</v>
      </c>
      <c r="K9" s="167">
        <f t="shared" si="2"/>
        <v>0</v>
      </c>
      <c r="L9" s="170">
        <v>0</v>
      </c>
      <c r="M9" s="160">
        <f t="shared" si="3"/>
        <v>8934.7559999999994</v>
      </c>
      <c r="N9" s="159">
        <v>0.4</v>
      </c>
      <c r="O9" s="160">
        <f t="shared" si="4"/>
        <v>11168.445</v>
      </c>
      <c r="P9" s="161">
        <v>0.5</v>
      </c>
      <c r="Q9" s="160">
        <f t="shared" si="4"/>
        <v>2233.6889999999999</v>
      </c>
      <c r="R9" s="161">
        <v>0.1</v>
      </c>
      <c r="S9" s="165">
        <f t="shared" ref="S9" si="14">T9*$C9</f>
        <v>0</v>
      </c>
      <c r="T9" s="166">
        <v>0</v>
      </c>
      <c r="U9" s="165">
        <f t="shared" ref="U9" si="15">V9*$C9</f>
        <v>0</v>
      </c>
      <c r="V9" s="186">
        <v>0</v>
      </c>
      <c r="W9" s="155">
        <f t="shared" si="7"/>
        <v>1</v>
      </c>
    </row>
    <row r="10" spans="1:23" s="76" customFormat="1" x14ac:dyDescent="0.2">
      <c r="A10" s="185">
        <f t="shared" si="8"/>
        <v>6</v>
      </c>
      <c r="B10" s="162" t="s">
        <v>291</v>
      </c>
      <c r="C10" s="157">
        <v>61433.34</v>
      </c>
      <c r="D10" s="173" t="s">
        <v>757</v>
      </c>
      <c r="E10" s="167">
        <f t="shared" si="0"/>
        <v>0</v>
      </c>
      <c r="F10" s="170">
        <v>0</v>
      </c>
      <c r="G10" s="165">
        <f t="shared" si="9"/>
        <v>0</v>
      </c>
      <c r="H10" s="170">
        <v>0</v>
      </c>
      <c r="I10" s="165">
        <f t="shared" si="1"/>
        <v>0</v>
      </c>
      <c r="J10" s="166">
        <v>0</v>
      </c>
      <c r="K10" s="167">
        <f t="shared" si="2"/>
        <v>0</v>
      </c>
      <c r="L10" s="170">
        <v>0</v>
      </c>
      <c r="M10" s="160">
        <f t="shared" si="3"/>
        <v>9215.0009999999984</v>
      </c>
      <c r="N10" s="159">
        <v>0.15</v>
      </c>
      <c r="O10" s="160">
        <f t="shared" si="4"/>
        <v>24573.335999999999</v>
      </c>
      <c r="P10" s="161">
        <v>0.4</v>
      </c>
      <c r="Q10" s="160">
        <f t="shared" si="4"/>
        <v>27645.003000000001</v>
      </c>
      <c r="R10" s="161">
        <v>0.45</v>
      </c>
      <c r="S10" s="165">
        <f t="shared" ref="S10" si="16">T10*$C10</f>
        <v>0</v>
      </c>
      <c r="T10" s="166">
        <v>0</v>
      </c>
      <c r="U10" s="165">
        <f t="shared" ref="U10" si="17">V10*$C10</f>
        <v>0</v>
      </c>
      <c r="V10" s="186">
        <v>0</v>
      </c>
      <c r="W10" s="155">
        <f t="shared" si="7"/>
        <v>1</v>
      </c>
    </row>
    <row r="11" spans="1:23" s="76" customFormat="1" x14ac:dyDescent="0.2">
      <c r="A11" s="187">
        <f t="shared" si="8"/>
        <v>7</v>
      </c>
      <c r="B11" s="156" t="s">
        <v>308</v>
      </c>
      <c r="C11" s="157">
        <v>98176.12</v>
      </c>
      <c r="D11" s="173" t="s">
        <v>758</v>
      </c>
      <c r="E11" s="167">
        <f t="shared" si="0"/>
        <v>0</v>
      </c>
      <c r="F11" s="170">
        <v>0</v>
      </c>
      <c r="G11" s="165">
        <f t="shared" si="9"/>
        <v>0</v>
      </c>
      <c r="H11" s="170">
        <v>0</v>
      </c>
      <c r="I11" s="165">
        <f t="shared" si="1"/>
        <v>0</v>
      </c>
      <c r="J11" s="170">
        <v>0</v>
      </c>
      <c r="K11" s="160">
        <f t="shared" si="2"/>
        <v>9817.6119999999992</v>
      </c>
      <c r="L11" s="159">
        <v>0.1</v>
      </c>
      <c r="M11" s="160">
        <f t="shared" si="3"/>
        <v>29452.835999999999</v>
      </c>
      <c r="N11" s="159">
        <v>0.3</v>
      </c>
      <c r="O11" s="160">
        <f t="shared" si="4"/>
        <v>39270.447999999997</v>
      </c>
      <c r="P11" s="159">
        <v>0.4</v>
      </c>
      <c r="Q11" s="160">
        <f t="shared" si="4"/>
        <v>19635.223999999998</v>
      </c>
      <c r="R11" s="159">
        <v>0.2</v>
      </c>
      <c r="S11" s="167">
        <f t="shared" ref="S11" si="18">T11*$C11</f>
        <v>0</v>
      </c>
      <c r="T11" s="170">
        <v>0</v>
      </c>
      <c r="U11" s="167">
        <f t="shared" ref="U11" si="19">V11*$C11</f>
        <v>0</v>
      </c>
      <c r="V11" s="188">
        <v>0</v>
      </c>
      <c r="W11" s="155">
        <f t="shared" si="7"/>
        <v>1.0000000000000002</v>
      </c>
    </row>
    <row r="12" spans="1:23" s="76" customFormat="1" x14ac:dyDescent="0.2">
      <c r="A12" s="185">
        <f t="shared" si="8"/>
        <v>8</v>
      </c>
      <c r="B12" s="162" t="s">
        <v>319</v>
      </c>
      <c r="C12" s="157">
        <v>30446.04</v>
      </c>
      <c r="D12" s="173" t="s">
        <v>759</v>
      </c>
      <c r="E12" s="167">
        <f t="shared" si="0"/>
        <v>0</v>
      </c>
      <c r="F12" s="170">
        <v>0</v>
      </c>
      <c r="G12" s="165">
        <f t="shared" si="9"/>
        <v>0</v>
      </c>
      <c r="H12" s="170">
        <v>0</v>
      </c>
      <c r="I12" s="165">
        <f t="shared" si="1"/>
        <v>0</v>
      </c>
      <c r="J12" s="170">
        <v>0</v>
      </c>
      <c r="K12" s="165">
        <f t="shared" si="2"/>
        <v>0</v>
      </c>
      <c r="L12" s="170">
        <v>0</v>
      </c>
      <c r="M12" s="167">
        <f t="shared" si="3"/>
        <v>0</v>
      </c>
      <c r="N12" s="170">
        <v>0</v>
      </c>
      <c r="O12" s="167">
        <f t="shared" si="4"/>
        <v>0</v>
      </c>
      <c r="P12" s="170">
        <v>0</v>
      </c>
      <c r="Q12" s="160">
        <f t="shared" si="4"/>
        <v>13700.718000000001</v>
      </c>
      <c r="R12" s="159">
        <v>0.45</v>
      </c>
      <c r="S12" s="160">
        <f t="shared" ref="S12" si="20">T12*$C12</f>
        <v>13700.718000000001</v>
      </c>
      <c r="T12" s="159">
        <v>0.45</v>
      </c>
      <c r="U12" s="160">
        <f t="shared" ref="U12" si="21">V12*$C12</f>
        <v>3044.6040000000003</v>
      </c>
      <c r="V12" s="189">
        <v>0.1</v>
      </c>
      <c r="W12" s="155">
        <f t="shared" si="7"/>
        <v>1</v>
      </c>
    </row>
    <row r="13" spans="1:23" s="58" customFormat="1" x14ac:dyDescent="0.2">
      <c r="A13" s="185">
        <f t="shared" si="8"/>
        <v>9</v>
      </c>
      <c r="B13" s="162" t="s">
        <v>339</v>
      </c>
      <c r="C13" s="157">
        <v>41071.25</v>
      </c>
      <c r="D13" s="173" t="s">
        <v>760</v>
      </c>
      <c r="E13" s="167">
        <f t="shared" si="0"/>
        <v>0</v>
      </c>
      <c r="F13" s="170">
        <v>0</v>
      </c>
      <c r="G13" s="165">
        <f t="shared" si="9"/>
        <v>0</v>
      </c>
      <c r="H13" s="170">
        <v>0</v>
      </c>
      <c r="I13" s="165">
        <f t="shared" si="1"/>
        <v>0</v>
      </c>
      <c r="J13" s="170">
        <v>0</v>
      </c>
      <c r="K13" s="167">
        <f t="shared" si="2"/>
        <v>0</v>
      </c>
      <c r="L13" s="170">
        <v>0</v>
      </c>
      <c r="M13" s="160">
        <f t="shared" si="3"/>
        <v>4107.125</v>
      </c>
      <c r="N13" s="159">
        <v>0.1</v>
      </c>
      <c r="O13" s="160">
        <f t="shared" si="4"/>
        <v>16428.5</v>
      </c>
      <c r="P13" s="159">
        <v>0.4</v>
      </c>
      <c r="Q13" s="160">
        <f t="shared" si="4"/>
        <v>16428.5</v>
      </c>
      <c r="R13" s="159">
        <v>0.4</v>
      </c>
      <c r="S13" s="160">
        <f t="shared" ref="S13" si="22">T13*$C13</f>
        <v>4107.125</v>
      </c>
      <c r="T13" s="159">
        <v>0.1</v>
      </c>
      <c r="U13" s="167">
        <f t="shared" ref="U13" si="23">V13*$C13</f>
        <v>0</v>
      </c>
      <c r="V13" s="188">
        <v>0</v>
      </c>
      <c r="W13" s="155">
        <f t="shared" si="7"/>
        <v>1</v>
      </c>
    </row>
    <row r="14" spans="1:23" s="58" customFormat="1" x14ac:dyDescent="0.2">
      <c r="A14" s="185">
        <f t="shared" si="8"/>
        <v>10</v>
      </c>
      <c r="B14" s="162" t="s">
        <v>372</v>
      </c>
      <c r="C14" s="157">
        <v>99303.94</v>
      </c>
      <c r="D14" s="173" t="s">
        <v>761</v>
      </c>
      <c r="E14" s="167">
        <f t="shared" si="0"/>
        <v>0</v>
      </c>
      <c r="F14" s="170">
        <v>0</v>
      </c>
      <c r="G14" s="165">
        <f t="shared" si="9"/>
        <v>0</v>
      </c>
      <c r="H14" s="170">
        <v>0</v>
      </c>
      <c r="I14" s="165">
        <f t="shared" si="1"/>
        <v>0</v>
      </c>
      <c r="J14" s="170">
        <v>0</v>
      </c>
      <c r="K14" s="165">
        <f t="shared" si="2"/>
        <v>0</v>
      </c>
      <c r="L14" s="170">
        <v>0</v>
      </c>
      <c r="M14" s="160">
        <f t="shared" si="3"/>
        <v>9930.3940000000002</v>
      </c>
      <c r="N14" s="172">
        <v>0.1</v>
      </c>
      <c r="O14" s="160">
        <f t="shared" si="4"/>
        <v>14895.591</v>
      </c>
      <c r="P14" s="159">
        <v>0.15</v>
      </c>
      <c r="Q14" s="160">
        <f t="shared" si="4"/>
        <v>44686.773000000001</v>
      </c>
      <c r="R14" s="159">
        <v>0.45</v>
      </c>
      <c r="S14" s="160">
        <f t="shared" ref="S14" si="24">T14*$C14</f>
        <v>29791.182000000001</v>
      </c>
      <c r="T14" s="159">
        <v>0.3</v>
      </c>
      <c r="U14" s="167">
        <f t="shared" ref="U14" si="25">V14*$C14</f>
        <v>0</v>
      </c>
      <c r="V14" s="188">
        <v>0</v>
      </c>
      <c r="W14" s="155">
        <f t="shared" si="7"/>
        <v>1</v>
      </c>
    </row>
    <row r="15" spans="1:23" s="58" customFormat="1" x14ac:dyDescent="0.2">
      <c r="A15" s="185">
        <f t="shared" si="8"/>
        <v>11</v>
      </c>
      <c r="B15" s="162" t="s">
        <v>399</v>
      </c>
      <c r="C15" s="157">
        <v>10054.700000000001</v>
      </c>
      <c r="D15" s="173" t="s">
        <v>762</v>
      </c>
      <c r="E15" s="167">
        <f t="shared" si="0"/>
        <v>0</v>
      </c>
      <c r="F15" s="170">
        <v>0</v>
      </c>
      <c r="G15" s="165">
        <f t="shared" si="9"/>
        <v>0</v>
      </c>
      <c r="H15" s="170">
        <v>0</v>
      </c>
      <c r="I15" s="167">
        <f t="shared" si="1"/>
        <v>0</v>
      </c>
      <c r="J15" s="170">
        <v>0</v>
      </c>
      <c r="K15" s="160">
        <f t="shared" si="2"/>
        <v>1005.4700000000001</v>
      </c>
      <c r="L15" s="159">
        <v>0.1</v>
      </c>
      <c r="M15" s="160">
        <f t="shared" si="3"/>
        <v>3016.4100000000003</v>
      </c>
      <c r="N15" s="159">
        <v>0.3</v>
      </c>
      <c r="O15" s="160">
        <f t="shared" si="4"/>
        <v>5027.3500000000004</v>
      </c>
      <c r="P15" s="161">
        <v>0.5</v>
      </c>
      <c r="Q15" s="160">
        <f t="shared" si="4"/>
        <v>1005.4700000000001</v>
      </c>
      <c r="R15" s="161">
        <v>0.1</v>
      </c>
      <c r="S15" s="165">
        <f t="shared" ref="S15" si="26">T15*$C15</f>
        <v>0</v>
      </c>
      <c r="T15" s="166">
        <v>0</v>
      </c>
      <c r="U15" s="165">
        <f t="shared" ref="U15" si="27">V15*$C15</f>
        <v>0</v>
      </c>
      <c r="V15" s="186">
        <v>0</v>
      </c>
      <c r="W15" s="155">
        <f t="shared" si="7"/>
        <v>0.99999999999999989</v>
      </c>
    </row>
    <row r="16" spans="1:23" s="58" customFormat="1" x14ac:dyDescent="0.2">
      <c r="A16" s="185">
        <f t="shared" si="8"/>
        <v>12</v>
      </c>
      <c r="B16" s="162" t="s">
        <v>416</v>
      </c>
      <c r="C16" s="157">
        <v>4113.74</v>
      </c>
      <c r="D16" s="173" t="s">
        <v>763</v>
      </c>
      <c r="E16" s="167">
        <f t="shared" si="0"/>
        <v>0</v>
      </c>
      <c r="F16" s="170">
        <v>0</v>
      </c>
      <c r="G16" s="167">
        <f t="shared" si="9"/>
        <v>0</v>
      </c>
      <c r="H16" s="170">
        <v>0</v>
      </c>
      <c r="I16" s="160">
        <f t="shared" si="1"/>
        <v>411.37400000000002</v>
      </c>
      <c r="J16" s="159">
        <v>0.1</v>
      </c>
      <c r="K16" s="160">
        <f t="shared" si="2"/>
        <v>1028.4349999999999</v>
      </c>
      <c r="L16" s="159">
        <v>0.25</v>
      </c>
      <c r="M16" s="160">
        <f t="shared" si="3"/>
        <v>617.06099999999992</v>
      </c>
      <c r="N16" s="159">
        <v>0.15</v>
      </c>
      <c r="O16" s="160">
        <f t="shared" si="4"/>
        <v>1645.4960000000001</v>
      </c>
      <c r="P16" s="172">
        <v>0.4</v>
      </c>
      <c r="Q16" s="160">
        <f t="shared" si="4"/>
        <v>411.37400000000002</v>
      </c>
      <c r="R16" s="172">
        <v>0.1</v>
      </c>
      <c r="S16" s="165">
        <f t="shared" ref="S16" si="28">T16*$C16</f>
        <v>0</v>
      </c>
      <c r="T16" s="166">
        <v>0</v>
      </c>
      <c r="U16" s="165">
        <f t="shared" ref="U16" si="29">V16*$C16</f>
        <v>0</v>
      </c>
      <c r="V16" s="186">
        <v>0</v>
      </c>
      <c r="W16" s="155">
        <f t="shared" si="7"/>
        <v>1</v>
      </c>
    </row>
    <row r="17" spans="1:23" s="58" customFormat="1" x14ac:dyDescent="0.2">
      <c r="A17" s="185">
        <f t="shared" si="8"/>
        <v>13</v>
      </c>
      <c r="B17" s="162" t="s">
        <v>436</v>
      </c>
      <c r="C17" s="157">
        <v>21530.94</v>
      </c>
      <c r="D17" s="173" t="s">
        <v>764</v>
      </c>
      <c r="E17" s="167">
        <f t="shared" si="0"/>
        <v>0</v>
      </c>
      <c r="F17" s="170">
        <v>0</v>
      </c>
      <c r="G17" s="165">
        <f t="shared" si="9"/>
        <v>0</v>
      </c>
      <c r="H17" s="170">
        <v>0</v>
      </c>
      <c r="I17" s="165">
        <f t="shared" si="1"/>
        <v>0</v>
      </c>
      <c r="J17" s="170">
        <v>0</v>
      </c>
      <c r="K17" s="165">
        <f t="shared" si="2"/>
        <v>0</v>
      </c>
      <c r="L17" s="170">
        <v>0</v>
      </c>
      <c r="M17" s="167">
        <f t="shared" si="3"/>
        <v>0</v>
      </c>
      <c r="N17" s="170">
        <v>0</v>
      </c>
      <c r="O17" s="160">
        <f t="shared" si="4"/>
        <v>2153.0940000000001</v>
      </c>
      <c r="P17" s="159">
        <v>0.1</v>
      </c>
      <c r="Q17" s="160">
        <f t="shared" si="4"/>
        <v>9688.9229999999989</v>
      </c>
      <c r="R17" s="159">
        <v>0.45</v>
      </c>
      <c r="S17" s="160">
        <f t="shared" ref="S17" si="30">T17*$C17</f>
        <v>9688.9229999999989</v>
      </c>
      <c r="T17" s="159">
        <v>0.45</v>
      </c>
      <c r="U17" s="167">
        <f t="shared" ref="U17" si="31">V17*$C17</f>
        <v>0</v>
      </c>
      <c r="V17" s="188">
        <v>0</v>
      </c>
      <c r="W17" s="155">
        <f t="shared" si="7"/>
        <v>1</v>
      </c>
    </row>
    <row r="18" spans="1:23" s="58" customFormat="1" x14ac:dyDescent="0.2">
      <c r="A18" s="185">
        <f t="shared" si="8"/>
        <v>14</v>
      </c>
      <c r="B18" s="162" t="s">
        <v>462</v>
      </c>
      <c r="C18" s="157">
        <v>47014.89</v>
      </c>
      <c r="D18" s="173" t="s">
        <v>765</v>
      </c>
      <c r="E18" s="167">
        <f t="shared" si="0"/>
        <v>0</v>
      </c>
      <c r="F18" s="170">
        <v>0</v>
      </c>
      <c r="G18" s="165">
        <f t="shared" si="9"/>
        <v>0</v>
      </c>
      <c r="H18" s="170">
        <v>0</v>
      </c>
      <c r="I18" s="165">
        <f t="shared" si="1"/>
        <v>0</v>
      </c>
      <c r="J18" s="170">
        <v>0</v>
      </c>
      <c r="K18" s="167">
        <f t="shared" si="2"/>
        <v>0</v>
      </c>
      <c r="L18" s="170">
        <v>0</v>
      </c>
      <c r="M18" s="167">
        <f t="shared" si="3"/>
        <v>0</v>
      </c>
      <c r="N18" s="170">
        <v>0</v>
      </c>
      <c r="O18" s="167">
        <f t="shared" si="4"/>
        <v>0</v>
      </c>
      <c r="P18" s="170">
        <v>0</v>
      </c>
      <c r="Q18" s="160">
        <f t="shared" si="4"/>
        <v>32910.422999999995</v>
      </c>
      <c r="R18" s="172">
        <v>0.7</v>
      </c>
      <c r="S18" s="160">
        <f t="shared" ref="S18" si="32">T18*$C18</f>
        <v>14104.466999999999</v>
      </c>
      <c r="T18" s="172">
        <v>0.3</v>
      </c>
      <c r="U18" s="167">
        <f t="shared" ref="U18" si="33">V18*$C18</f>
        <v>0</v>
      </c>
      <c r="V18" s="188">
        <v>0</v>
      </c>
      <c r="W18" s="155">
        <f t="shared" si="7"/>
        <v>1</v>
      </c>
    </row>
    <row r="19" spans="1:23" s="58" customFormat="1" x14ac:dyDescent="0.2">
      <c r="A19" s="185">
        <f>A18+1</f>
        <v>15</v>
      </c>
      <c r="B19" s="162" t="s">
        <v>467</v>
      </c>
      <c r="C19" s="157">
        <v>5243.02</v>
      </c>
      <c r="D19" s="173" t="s">
        <v>766</v>
      </c>
      <c r="E19" s="167">
        <f t="shared" si="0"/>
        <v>0</v>
      </c>
      <c r="F19" s="170">
        <v>0</v>
      </c>
      <c r="G19" s="160">
        <f t="shared" si="9"/>
        <v>524.30200000000002</v>
      </c>
      <c r="H19" s="159">
        <v>0.1</v>
      </c>
      <c r="I19" s="160">
        <f t="shared" si="1"/>
        <v>1572.9060000000002</v>
      </c>
      <c r="J19" s="161">
        <v>0.3</v>
      </c>
      <c r="K19" s="160">
        <f t="shared" si="2"/>
        <v>3145.8120000000004</v>
      </c>
      <c r="L19" s="161">
        <v>0.6</v>
      </c>
      <c r="M19" s="165">
        <f t="shared" si="3"/>
        <v>0</v>
      </c>
      <c r="N19" s="166">
        <v>0</v>
      </c>
      <c r="O19" s="165">
        <f t="shared" si="4"/>
        <v>0</v>
      </c>
      <c r="P19" s="166">
        <v>0</v>
      </c>
      <c r="Q19" s="165">
        <f t="shared" si="4"/>
        <v>0</v>
      </c>
      <c r="R19" s="166">
        <v>0</v>
      </c>
      <c r="S19" s="165">
        <f t="shared" ref="S19" si="34">T19*$C19</f>
        <v>0</v>
      </c>
      <c r="T19" s="166">
        <v>0</v>
      </c>
      <c r="U19" s="165">
        <f t="shared" ref="U19" si="35">V19*$C19</f>
        <v>0</v>
      </c>
      <c r="V19" s="186">
        <v>0</v>
      </c>
      <c r="W19" s="155">
        <f t="shared" si="7"/>
        <v>0.99999999999999989</v>
      </c>
    </row>
    <row r="20" spans="1:23" s="58" customFormat="1" x14ac:dyDescent="0.2">
      <c r="A20" s="185">
        <f t="shared" si="8"/>
        <v>16</v>
      </c>
      <c r="B20" s="162" t="s">
        <v>472</v>
      </c>
      <c r="C20" s="157">
        <v>3942.41</v>
      </c>
      <c r="D20" s="173" t="s">
        <v>767</v>
      </c>
      <c r="E20" s="167">
        <f t="shared" si="0"/>
        <v>0</v>
      </c>
      <c r="F20" s="170">
        <v>0</v>
      </c>
      <c r="G20" s="167">
        <f t="shared" si="9"/>
        <v>0</v>
      </c>
      <c r="H20" s="170">
        <v>0</v>
      </c>
      <c r="I20" s="160">
        <f t="shared" si="1"/>
        <v>394.24099999999999</v>
      </c>
      <c r="J20" s="159">
        <v>0.1</v>
      </c>
      <c r="K20" s="160">
        <f t="shared" si="2"/>
        <v>394.24099999999999</v>
      </c>
      <c r="L20" s="159">
        <v>0.1</v>
      </c>
      <c r="M20" s="160">
        <f t="shared" si="3"/>
        <v>788.48199999999997</v>
      </c>
      <c r="N20" s="159">
        <v>0.2</v>
      </c>
      <c r="O20" s="160">
        <f t="shared" si="4"/>
        <v>788.48199999999997</v>
      </c>
      <c r="P20" s="159">
        <v>0.2</v>
      </c>
      <c r="Q20" s="160">
        <f t="shared" si="4"/>
        <v>788.48199999999997</v>
      </c>
      <c r="R20" s="159">
        <v>0.2</v>
      </c>
      <c r="S20" s="160">
        <f t="shared" ref="S20" si="36">T20*$C20</f>
        <v>394.24099999999999</v>
      </c>
      <c r="T20" s="159">
        <v>0.1</v>
      </c>
      <c r="U20" s="160">
        <f t="shared" ref="U20" si="37">V20*$C20</f>
        <v>394.24099999999999</v>
      </c>
      <c r="V20" s="189">
        <v>0.1</v>
      </c>
      <c r="W20" s="155">
        <f t="shared" si="7"/>
        <v>1</v>
      </c>
    </row>
    <row r="21" spans="1:23" ht="15" customHeight="1" x14ac:dyDescent="0.2">
      <c r="A21" s="271" t="s">
        <v>177</v>
      </c>
      <c r="B21" s="272"/>
      <c r="C21" s="152"/>
      <c r="D21" s="65"/>
      <c r="E21" s="263">
        <f>E22/C27</f>
        <v>4.0839888871339013E-2</v>
      </c>
      <c r="F21" s="264"/>
      <c r="G21" s="263">
        <f>G22/$C$27</f>
        <v>4.5386785195262569E-2</v>
      </c>
      <c r="H21" s="264"/>
      <c r="I21" s="263">
        <f>I22/$C$27</f>
        <v>6.4848991825870381E-2</v>
      </c>
      <c r="J21" s="264"/>
      <c r="K21" s="263">
        <f>K22/$C$27</f>
        <v>7.1963325260747904E-2</v>
      </c>
      <c r="L21" s="264"/>
      <c r="M21" s="263">
        <f>M22/$C$27</f>
        <v>0.13461236343515351</v>
      </c>
      <c r="N21" s="264"/>
      <c r="O21" s="263">
        <f>O22/$C$27</f>
        <v>0.2167814239321455</v>
      </c>
      <c r="P21" s="264"/>
      <c r="Q21" s="263">
        <f>Q22/$C$27</f>
        <v>0.29348792328973078</v>
      </c>
      <c r="R21" s="264"/>
      <c r="S21" s="263">
        <f>S22/$C$27</f>
        <v>0.12326133121263777</v>
      </c>
      <c r="T21" s="264"/>
      <c r="U21" s="263">
        <f>U22/$C$27</f>
        <v>8.8179669771127275E-3</v>
      </c>
      <c r="V21" s="279"/>
    </row>
    <row r="22" spans="1:23" x14ac:dyDescent="0.2">
      <c r="A22" s="271" t="s">
        <v>178</v>
      </c>
      <c r="B22" s="272"/>
      <c r="C22" s="65"/>
      <c r="D22" s="65"/>
      <c r="E22" s="265">
        <f>SUM(E5:E20)</f>
        <v>26210.609000000004</v>
      </c>
      <c r="F22" s="266"/>
      <c r="G22" s="265">
        <f>SUM(G5:G20)</f>
        <v>29128.759000000002</v>
      </c>
      <c r="H22" s="266"/>
      <c r="I22" s="265">
        <f>SUM(I5:I20)</f>
        <v>41619.397500000006</v>
      </c>
      <c r="J22" s="266"/>
      <c r="K22" s="265">
        <f>SUM(K5:K20)</f>
        <v>46185.301499999994</v>
      </c>
      <c r="L22" s="266"/>
      <c r="M22" s="265">
        <f>SUM(M5:M20)</f>
        <v>86392.792000000001</v>
      </c>
      <c r="N22" s="266"/>
      <c r="O22" s="265">
        <f>SUM(O5:O20)</f>
        <v>139128.02650000001</v>
      </c>
      <c r="P22" s="266"/>
      <c r="Q22" s="265">
        <f>SUM(Q5:Q20)</f>
        <v>188357.44700000001</v>
      </c>
      <c r="R22" s="266"/>
      <c r="S22" s="265">
        <f>SUM(S5:S20)</f>
        <v>79107.819499999998</v>
      </c>
      <c r="T22" s="266"/>
      <c r="U22" s="265">
        <f>SUM(U5:U20)</f>
        <v>5659.2780000000002</v>
      </c>
      <c r="V22" s="280"/>
    </row>
    <row r="23" spans="1:23" ht="14.25" customHeight="1" x14ac:dyDescent="0.2">
      <c r="A23" s="271" t="s">
        <v>179</v>
      </c>
      <c r="B23" s="272"/>
      <c r="C23" s="65"/>
      <c r="D23" s="65"/>
      <c r="E23" s="263">
        <f>E21</f>
        <v>4.0839888871339013E-2</v>
      </c>
      <c r="F23" s="267"/>
      <c r="G23" s="263">
        <f>E23+G21</f>
        <v>8.6226674066601589E-2</v>
      </c>
      <c r="H23" s="267"/>
      <c r="I23" s="263">
        <f>G23+I21</f>
        <v>0.15107566589247196</v>
      </c>
      <c r="J23" s="267"/>
      <c r="K23" s="263">
        <f>I23+K21</f>
        <v>0.22303899115321985</v>
      </c>
      <c r="L23" s="267"/>
      <c r="M23" s="263">
        <f>K23+M21</f>
        <v>0.35765135458837338</v>
      </c>
      <c r="N23" s="267"/>
      <c r="O23" s="263">
        <f>M23+O21</f>
        <v>0.57443277852051888</v>
      </c>
      <c r="P23" s="267"/>
      <c r="Q23" s="263">
        <f>O23+Q21</f>
        <v>0.86792070181024972</v>
      </c>
      <c r="R23" s="267"/>
      <c r="S23" s="263">
        <f>Q23+S21</f>
        <v>0.99118203302288754</v>
      </c>
      <c r="T23" s="267"/>
      <c r="U23" s="263">
        <f>S23+U21</f>
        <v>1.0000000000000002</v>
      </c>
      <c r="V23" s="281"/>
    </row>
    <row r="24" spans="1:23" ht="15" customHeight="1" thickBot="1" x14ac:dyDescent="0.25">
      <c r="A24" s="273" t="s">
        <v>180</v>
      </c>
      <c r="B24" s="274"/>
      <c r="C24" s="66"/>
      <c r="D24" s="66"/>
      <c r="E24" s="269">
        <f>E22</f>
        <v>26210.609000000004</v>
      </c>
      <c r="F24" s="270"/>
      <c r="G24" s="269">
        <f>G22+E24</f>
        <v>55339.368000000002</v>
      </c>
      <c r="H24" s="270"/>
      <c r="I24" s="269">
        <f>I22+G24</f>
        <v>96958.765500000009</v>
      </c>
      <c r="J24" s="270"/>
      <c r="K24" s="269">
        <f>K22+I24</f>
        <v>143144.06700000001</v>
      </c>
      <c r="L24" s="270"/>
      <c r="M24" s="269">
        <f>M22+K24</f>
        <v>229536.859</v>
      </c>
      <c r="N24" s="270"/>
      <c r="O24" s="269">
        <f>O22+M24</f>
        <v>368664.88549999997</v>
      </c>
      <c r="P24" s="270"/>
      <c r="Q24" s="269">
        <f>Q22+O24</f>
        <v>557022.33250000002</v>
      </c>
      <c r="R24" s="270"/>
      <c r="S24" s="269">
        <f>S22+Q24</f>
        <v>636130.152</v>
      </c>
      <c r="T24" s="270"/>
      <c r="U24" s="275">
        <f>U22+S24</f>
        <v>641789.43000000005</v>
      </c>
      <c r="V24" s="276"/>
    </row>
    <row r="25" spans="1:23" x14ac:dyDescent="0.2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</row>
    <row r="27" spans="1:23" ht="20.25" x14ac:dyDescent="0.3">
      <c r="C27" s="153">
        <f>SUM(C5:C20)</f>
        <v>641789.42999999993</v>
      </c>
      <c r="D27" s="154">
        <v>1</v>
      </c>
    </row>
  </sheetData>
  <mergeCells count="56">
    <mergeCell ref="G4:H4"/>
    <mergeCell ref="Q4:R4"/>
    <mergeCell ref="Q21:R21"/>
    <mergeCell ref="Q22:R22"/>
    <mergeCell ref="Q23:R23"/>
    <mergeCell ref="I22:J22"/>
    <mergeCell ref="I23:J23"/>
    <mergeCell ref="I4:J4"/>
    <mergeCell ref="K4:L4"/>
    <mergeCell ref="M4:N4"/>
    <mergeCell ref="O4:P4"/>
    <mergeCell ref="U24:V24"/>
    <mergeCell ref="S4:T4"/>
    <mergeCell ref="S21:T21"/>
    <mergeCell ref="S22:T22"/>
    <mergeCell ref="S23:T23"/>
    <mergeCell ref="S24:T24"/>
    <mergeCell ref="U4:V4"/>
    <mergeCell ref="U21:V21"/>
    <mergeCell ref="U22:V22"/>
    <mergeCell ref="U23:V23"/>
    <mergeCell ref="Q24:R24"/>
    <mergeCell ref="M22:N22"/>
    <mergeCell ref="M23:N23"/>
    <mergeCell ref="M24:N24"/>
    <mergeCell ref="O21:P21"/>
    <mergeCell ref="O22:P22"/>
    <mergeCell ref="O23:P23"/>
    <mergeCell ref="O24:P24"/>
    <mergeCell ref="M21:N21"/>
    <mergeCell ref="I24:J24"/>
    <mergeCell ref="K21:L21"/>
    <mergeCell ref="K22:L22"/>
    <mergeCell ref="K23:L23"/>
    <mergeCell ref="K24:L24"/>
    <mergeCell ref="I21:J21"/>
    <mergeCell ref="G21:H21"/>
    <mergeCell ref="G22:H22"/>
    <mergeCell ref="G23:H23"/>
    <mergeCell ref="G24:H24"/>
    <mergeCell ref="A22:B22"/>
    <mergeCell ref="A23:B23"/>
    <mergeCell ref="A24:B24"/>
    <mergeCell ref="A21:B21"/>
    <mergeCell ref="E24:F24"/>
    <mergeCell ref="F1:H1"/>
    <mergeCell ref="J1:L1"/>
    <mergeCell ref="F2:H2"/>
    <mergeCell ref="J2:L2"/>
    <mergeCell ref="A3:L3"/>
    <mergeCell ref="B1:B2"/>
    <mergeCell ref="E4:F4"/>
    <mergeCell ref="C4:D4"/>
    <mergeCell ref="E21:F21"/>
    <mergeCell ref="E22:F22"/>
    <mergeCell ref="E23:F23"/>
  </mergeCells>
  <pageMargins left="0.511811024" right="0.511811024" top="0.78740157499999996" bottom="0.78740157499999996" header="0.31496062000000002" footer="0.31496062000000002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Orçamento</vt:lpstr>
      <vt:lpstr>Composições</vt:lpstr>
      <vt:lpstr>B.D.I</vt:lpstr>
      <vt:lpstr>Encargos Sociais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Marcelo Silva Peixoto</cp:lastModifiedBy>
  <cp:revision>0</cp:revision>
  <cp:lastPrinted>2019-11-12T15:04:48Z</cp:lastPrinted>
  <dcterms:created xsi:type="dcterms:W3CDTF">2019-07-11T16:50:10Z</dcterms:created>
  <dcterms:modified xsi:type="dcterms:W3CDTF">2019-11-12T20:41:47Z</dcterms:modified>
</cp:coreProperties>
</file>