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embeddings/oleObject4.bin" ContentType="application/vnd.openxmlformats-officedocument.oleObject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lo.peixoto\Desktop\"/>
    </mc:Choice>
  </mc:AlternateContent>
  <xr:revisionPtr revIDLastSave="0" documentId="13_ncr:1_{F3947054-F682-4344-B419-B087AB87E122}" xr6:coauthVersionLast="45" xr6:coauthVersionMax="45" xr10:uidLastSave="{00000000-0000-0000-0000-000000000000}"/>
  <bookViews>
    <workbookView xWindow="-120" yWindow="-120" windowWidth="24240" windowHeight="13140" activeTab="2" xr2:uid="{00000000-000D-0000-FFFF-FFFF00000000}"/>
  </bookViews>
  <sheets>
    <sheet name="Planilha Resumo" sheetId="7" r:id="rId1"/>
    <sheet name="Orçamento Módulo Mínimo" sheetId="1" r:id="rId2"/>
    <sheet name="Orçamento Total" sheetId="2" r:id="rId3"/>
    <sheet name="Cronograma Físico-Financeiro" sheetId="3" r:id="rId4"/>
    <sheet name="CPUs" sheetId="4" r:id="rId5"/>
    <sheet name="BDI" sheetId="5" r:id="rId6"/>
    <sheet name="Encargos Sociais" sheetId="6" r:id="rId7"/>
  </sheets>
  <externalReferences>
    <externalReference r:id="rId8"/>
  </externalReferences>
  <definedNames>
    <definedName name="_xlnm.Print_Area" localSheetId="4">CPUs!$A$1:$J$120</definedName>
    <definedName name="_xlnm.Print_Area" localSheetId="1">'Orçamento Módulo Mínimo'!$A$1:$H$23</definedName>
    <definedName name="_xlnm.Print_Area" localSheetId="2">'Orçamento Total'!$A$1:$H$21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" i="2" l="1"/>
  <c r="K13" i="2" l="1"/>
  <c r="E10" i="7"/>
  <c r="D10" i="7"/>
  <c r="C10" i="7"/>
  <c r="F14" i="2"/>
  <c r="F15" i="2"/>
  <c r="F16" i="2"/>
  <c r="F8" i="2"/>
  <c r="F9" i="2"/>
  <c r="F11" i="2"/>
  <c r="F7" i="2"/>
  <c r="G19" i="2"/>
  <c r="G18" i="2"/>
  <c r="G16" i="2"/>
  <c r="G15" i="2"/>
  <c r="G14" i="2"/>
  <c r="G13" i="2"/>
  <c r="G11" i="2"/>
  <c r="G9" i="2"/>
  <c r="G8" i="2"/>
  <c r="G7" i="2"/>
  <c r="F14" i="3"/>
  <c r="E14" i="3"/>
  <c r="D14" i="3"/>
  <c r="F13" i="3"/>
  <c r="E13" i="3"/>
  <c r="D13" i="3"/>
  <c r="E12" i="3"/>
  <c r="F12" i="3"/>
  <c r="D12" i="3"/>
  <c r="D11" i="3"/>
  <c r="E11" i="3"/>
  <c r="F11" i="3"/>
  <c r="D10" i="3"/>
  <c r="E10" i="3"/>
  <c r="F10" i="3"/>
  <c r="E8" i="3"/>
  <c r="F8" i="3"/>
  <c r="D8" i="3"/>
  <c r="E7" i="3"/>
  <c r="F7" i="3"/>
  <c r="D7" i="3"/>
  <c r="D6" i="3"/>
  <c r="F6" i="3"/>
  <c r="E6" i="3"/>
  <c r="C10" i="3"/>
  <c r="C8" i="3"/>
  <c r="C6" i="3"/>
  <c r="H8" i="2" l="1"/>
  <c r="H9" i="2"/>
  <c r="H19" i="1"/>
  <c r="H18" i="1"/>
  <c r="H14" i="1"/>
  <c r="H15" i="1"/>
  <c r="H16" i="1"/>
  <c r="H13" i="1"/>
  <c r="H8" i="1"/>
  <c r="H9" i="1"/>
  <c r="H10" i="1"/>
  <c r="H11" i="1"/>
  <c r="H7" i="1"/>
  <c r="H6" i="1" s="1"/>
  <c r="H17" i="1" l="1"/>
  <c r="H11" i="2" l="1"/>
  <c r="F18" i="3"/>
  <c r="F44" i="6"/>
  <c r="E44" i="6"/>
  <c r="D44" i="6"/>
  <c r="C44" i="6"/>
  <c r="F40" i="6"/>
  <c r="F46" i="6" s="1"/>
  <c r="E40" i="6"/>
  <c r="E46" i="6" s="1"/>
  <c r="D40" i="6"/>
  <c r="D46" i="6" s="1"/>
  <c r="C40" i="6"/>
  <c r="F33" i="6"/>
  <c r="E33" i="6"/>
  <c r="D33" i="6"/>
  <c r="C33" i="6"/>
  <c r="C46" i="6" s="1"/>
  <c r="E11" i="7"/>
  <c r="F19" i="2" l="1"/>
  <c r="F18" i="2"/>
  <c r="F13" i="2"/>
  <c r="H10" i="2"/>
  <c r="H19" i="2" l="1"/>
  <c r="H16" i="2"/>
  <c r="H15" i="2"/>
  <c r="H18" i="2"/>
  <c r="H14" i="2"/>
  <c r="H13" i="2"/>
  <c r="H7" i="2"/>
  <c r="H12" i="1" l="1"/>
  <c r="H21" i="1" s="1"/>
  <c r="H17" i="2"/>
  <c r="H12" i="2"/>
  <c r="H6" i="2"/>
  <c r="D25" i="5"/>
  <c r="L24" i="5"/>
  <c r="E24" i="5"/>
  <c r="F24" i="5" s="1"/>
  <c r="L22" i="5"/>
  <c r="F22" i="5"/>
  <c r="E22" i="5"/>
  <c r="F20" i="5"/>
  <c r="E20" i="5"/>
  <c r="L18" i="5"/>
  <c r="E18" i="5"/>
  <c r="F18" i="5" s="1"/>
  <c r="L16" i="5"/>
  <c r="L15" i="5"/>
  <c r="L14" i="5"/>
  <c r="D13" i="5"/>
  <c r="B32" i="5" s="1"/>
  <c r="L10" i="5"/>
  <c r="L25" i="5" s="1"/>
  <c r="L26" i="5" s="1"/>
  <c r="E10" i="5"/>
  <c r="E29" i="5" s="1"/>
  <c r="H21" i="2" l="1"/>
  <c r="F10" i="5"/>
  <c r="B30" i="5"/>
  <c r="D27" i="5"/>
  <c r="I15" i="5" l="1"/>
  <c r="K15" i="5" s="1"/>
  <c r="I24" i="5"/>
  <c r="K24" i="5" s="1"/>
  <c r="I16" i="5"/>
  <c r="K16" i="5" s="1"/>
  <c r="I10" i="5"/>
  <c r="K10" i="5" s="1"/>
  <c r="K25" i="5" s="1"/>
  <c r="K27" i="5" s="1"/>
  <c r="F27" i="5"/>
  <c r="I18" i="5"/>
  <c r="K18" i="5" s="1"/>
  <c r="I14" i="5"/>
  <c r="K14" i="5" s="1"/>
  <c r="I22" i="5"/>
  <c r="K22" i="5" s="1"/>
  <c r="E15" i="5" l="1"/>
  <c r="M15" i="5" s="1"/>
  <c r="E14" i="5"/>
  <c r="E16" i="5"/>
  <c r="M16" i="5" s="1"/>
  <c r="M14" i="5" l="1"/>
  <c r="L27" i="5" s="1"/>
  <c r="F13" i="5"/>
  <c r="F25" i="5" s="1"/>
  <c r="F28" i="5" l="1"/>
  <c r="F29" i="5" s="1"/>
  <c r="I25" i="5"/>
  <c r="I26" i="5" s="1"/>
</calcChain>
</file>

<file path=xl/sharedStrings.xml><?xml version="1.0" encoding="utf-8"?>
<sst xmlns="http://schemas.openxmlformats.org/spreadsheetml/2006/main" count="885" uniqueCount="319">
  <si>
    <t>Bancos</t>
  </si>
  <si>
    <t>B.D.I.</t>
  </si>
  <si>
    <t>Encargos Sociais</t>
  </si>
  <si>
    <t>23,38%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</si>
  <si>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</si>
  <si>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</si>
  <si>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</si>
  <si>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</si>
  <si>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</si>
  <si>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</si>
  <si>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</si>
  <si>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</si>
  <si>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</si>
  <si>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</si>
  <si>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</si>
  <si>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</si>
  <si>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</si>
  <si>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</si>
  <si>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</si>
  <si>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</si>
  <si>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</si>
  <si>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>Próprio</t>
  </si>
  <si>
    <t xml:space="preserve"> 1.3 </t>
  </si>
  <si>
    <t xml:space="preserve"> 2 </t>
  </si>
  <si>
    <t>TERRAPLANAGEM</t>
  </si>
  <si>
    <t xml:space="preserve"> 2.1 </t>
  </si>
  <si>
    <t xml:space="preserve"> 2.2 </t>
  </si>
  <si>
    <t xml:space="preserve"> 3 </t>
  </si>
  <si>
    <t>M</t>
  </si>
  <si>
    <t>ORSE</t>
  </si>
  <si>
    <t>UN</t>
  </si>
  <si>
    <t>un</t>
  </si>
  <si>
    <t>Total Geral</t>
  </si>
  <si>
    <t xml:space="preserve">_______________________________________________________________
</t>
  </si>
  <si>
    <t xml:space="preserve">Não Desonerado: 
Horista: 116,85%
</t>
  </si>
  <si>
    <t>Serviços</t>
  </si>
  <si>
    <t>Total Por Etapa</t>
  </si>
  <si>
    <t>30 DIAS</t>
  </si>
  <si>
    <t>Porcentagem</t>
  </si>
  <si>
    <t>Custo</t>
  </si>
  <si>
    <t>Porcentagem Acumulado</t>
  </si>
  <si>
    <t>Custo Acumulado</t>
  </si>
  <si>
    <t>Cronograma Físico e Financeiro - (MÓDULO MÍNIMO)</t>
  </si>
  <si>
    <t>Não Desonerado: 
Horista: 116,85%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</si>
  <si>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</si>
  <si>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</si>
  <si>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</si>
  <si>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</si>
  <si>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</si>
  <si>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</si>
  <si>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</si>
  <si>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</si>
  <si>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</si>
  <si>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</si>
  <si>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</si>
  <si>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</si>
  <si>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</si>
  <si>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</si>
  <si>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</si>
  <si>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</si>
  <si>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</si>
  <si>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 xml:space="preserve"> 00004813 </t>
  </si>
  <si>
    <t>Material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</si>
  <si>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</si>
  <si>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</si>
  <si>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</si>
  <si>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</si>
  <si>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</si>
  <si>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</si>
  <si>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</si>
  <si>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MO sem LS =&gt;</t>
  </si>
  <si>
    <t>LS =&gt;</t>
  </si>
  <si>
    <t>MO com LS =&gt;</t>
  </si>
  <si>
    <t>Valor do BDI =&gt;</t>
  </si>
  <si>
    <t>Valor com BDI =&gt;</t>
  </si>
  <si>
    <t>CHOR - CUSTOS HORÁRIOS DE MÁQUINAS E EQUIPAMENTOS</t>
  </si>
  <si>
    <t>CHP</t>
  </si>
  <si>
    <t xml:space="preserve"> 5934 </t>
  </si>
  <si>
    <t>MOTONIVELADORA POTÊNCIA BÁSICA LÍQUIDA (PRIMEIRA MARCHA) 125 HP, PESO BRUTO 13032 KG, LARGURA DA LÂMINA DE 3,7 M - CHI DIURNO. AF_06/2014</t>
  </si>
  <si>
    <t>CHI</t>
  </si>
  <si>
    <t>h</t>
  </si>
  <si>
    <t xml:space="preserve"> 90777 </t>
  </si>
  <si>
    <t>ENGENHEIRO CIVIL DE OBRA JUNIOR COM ENCARGOS COMPLEMENTARES</t>
  </si>
  <si>
    <t xml:space="preserve"> 5932 </t>
  </si>
  <si>
    <t>MOTONIVELADORA POTÊNCIA BÁSICA LÍQUIDA (PRIMEIRA MARCHA) 125 HP, PESO BRUTO 13032 KG, LARGURA DA LÂMINA DE 3,7 M - CHP DIURNO. AF_06/2014</t>
  </si>
  <si>
    <t xml:space="preserve"> 7049 </t>
  </si>
  <si>
    <t>ROLO COMPACTADOR PE DE CARNEIRO VIBRATORIO, POTENCIA 125 HP, PESO OPERACIONAL SEM/COM LASTRO 11,95 / 13,30 T, IMPACTO DINAMICO 38,5 / 22,5 T, LARGURA DE TRABALHO 2,15 M - CHP DIURNO. AF_06/2014</t>
  </si>
  <si>
    <t>PAVI - PAVIMENTAÇÃO</t>
  </si>
  <si>
    <t xml:space="preserve"> 00001379 </t>
  </si>
  <si>
    <t>CIMENTO PORTLAND COMPOSTO CP II-32</t>
  </si>
  <si>
    <t>MOVT - MOVIMENTO DE TERRA</t>
  </si>
  <si>
    <t>DROP - DRENAGEM/OBRAS DE CONTENÇÃO / POÇOS DE VISITA E CAIXAS</t>
  </si>
  <si>
    <t>MINISTÉRIO DO DESENVOLVIMENTO REGIONAL - MDR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</si>
  <si>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</si>
  <si>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</si>
  <si>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</si>
  <si>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</si>
  <si>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</si>
  <si>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</si>
  <si>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>Valor</t>
  </si>
  <si>
    <t>BDI</t>
  </si>
  <si>
    <t xml:space="preserve"> 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</si>
  <si>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</si>
  <si>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</si>
  <si>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</si>
  <si>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</si>
  <si>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</si>
  <si>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</si>
  <si>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</si>
  <si>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</si>
  <si>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</si>
  <si>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</si>
  <si>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</si>
  <si>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</si>
  <si>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</si>
  <si>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</si>
  <si>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</si>
  <si>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</si>
  <si>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</si>
  <si>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</si>
  <si>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</si>
  <si>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>SEM DESONERAÇÃO</t>
  </si>
  <si>
    <t>HORISTA</t>
  </si>
  <si>
    <t>A</t>
  </si>
  <si>
    <t>GRUPO A</t>
  </si>
  <si>
    <t>A1</t>
  </si>
  <si>
    <t>INSS</t>
  </si>
  <si>
    <t>A2</t>
  </si>
  <si>
    <t>A3</t>
  </si>
  <si>
    <t>A4</t>
  </si>
  <si>
    <t>A5</t>
  </si>
  <si>
    <t>A6</t>
  </si>
  <si>
    <t>A7</t>
  </si>
  <si>
    <t>A8</t>
  </si>
  <si>
    <t>FGTS</t>
  </si>
  <si>
    <t>A9</t>
  </si>
  <si>
    <t>B</t>
  </si>
  <si>
    <t>GRUPO B</t>
  </si>
  <si>
    <t>B1</t>
  </si>
  <si>
    <t>Repouso Semanal Remunerado</t>
  </si>
  <si>
    <t>B2</t>
  </si>
  <si>
    <t>Feriados</t>
  </si>
  <si>
    <t>B3</t>
  </si>
  <si>
    <t>B4</t>
  </si>
  <si>
    <t>B5</t>
  </si>
  <si>
    <t>B6</t>
  </si>
  <si>
    <t>Faltas Justificadas</t>
  </si>
  <si>
    <t>B7</t>
  </si>
  <si>
    <t>B8</t>
  </si>
  <si>
    <t>Auxílio Acidente de Trabalho</t>
  </si>
  <si>
    <t>B9</t>
  </si>
  <si>
    <t>Férias Gozadas</t>
  </si>
  <si>
    <t>B10</t>
  </si>
  <si>
    <t>Salário Maternidade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</si>
  <si>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</si>
  <si>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</si>
  <si>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</si>
  <si>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</si>
  <si>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</si>
  <si>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</si>
  <si>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</si>
  <si>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</si>
  <si>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</si>
  <si>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C5</t>
  </si>
  <si>
    <t>Indenização Adicional</t>
  </si>
  <si>
    <t>D</t>
  </si>
  <si>
    <t>GRUPO D</t>
  </si>
  <si>
    <t>D1</t>
  </si>
  <si>
    <t>D2</t>
  </si>
  <si>
    <t>Reincidência de Grupo A sobre Aviso Prévio Trabalhado e Reincidência do FGTS sobre Aviso Prévio Indenizado</t>
  </si>
  <si>
    <t>Planilha Orçamentária Total</t>
  </si>
  <si>
    <t>Planilha Orçamentária - Módulo Mínimo</t>
  </si>
  <si>
    <t>M3XKM</t>
  </si>
  <si>
    <t>REGULARIZACAO E COMPACTACAO DE SUBLEITO ATE 20 CM DE ESPESSURA</t>
  </si>
  <si>
    <t xml:space="preserve"> 72961 </t>
  </si>
  <si>
    <t>módulos</t>
  </si>
  <si>
    <t>QUADRO RESUMO</t>
  </si>
  <si>
    <t>DESCRIÇÃO</t>
  </si>
  <si>
    <t>Área Total (m²)</t>
  </si>
  <si>
    <t>CUSTOS TOTAIS (R$)</t>
  </si>
  <si>
    <t xml:space="preserve">Preço por m² c/BDI </t>
  </si>
  <si>
    <t>R$ Total</t>
  </si>
  <si>
    <t xml:space="preserve">VALOR TOTAL DO SRP </t>
  </si>
  <si>
    <t>1.0</t>
  </si>
  <si>
    <t>Mobilização / Instalações Provisórias / Desmobilização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</si>
  <si>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</si>
  <si>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</si>
  <si>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96028 </t>
  </si>
  <si>
    <t>TRATOR DE PNEUS COM POTÊNCIA DE 85 CV, TRAÇÃO 4X4, COM GRADE DE DISCOS ACOPLADA - CHP DIURNO. AF_02/2017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</si>
  <si>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</si>
  <si>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</si>
  <si>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96029 </t>
  </si>
  <si>
    <t>TRATOR DE PNEUS COM POTÊNCIA DE 85 CV, TRAÇÃO 4X4, COM GRADE DE DISCOS ACOPLADA - CHI DIURNO. AF_02/2017</t>
  </si>
  <si>
    <t xml:space="preserve">SINAPI - 06/2019 - Bahia
ORSE - 03/2019 - Sergipe
</t>
  </si>
  <si>
    <t>DETALHAMENTO DOS ENCARGOS SOCIAIS (%)</t>
  </si>
  <si>
    <t>COM DESONERAÇÃO</t>
  </si>
  <si>
    <t>MENSALISTA</t>
  </si>
  <si>
    <t>SESI</t>
  </si>
  <si>
    <t>SENAI</t>
  </si>
  <si>
    <t>INCRA</t>
  </si>
  <si>
    <t>SEBRAE</t>
  </si>
  <si>
    <t>Salário Educação</t>
  </si>
  <si>
    <t>Seguro Contra Acidentes de Trabalho</t>
  </si>
  <si>
    <t>SECONCI</t>
  </si>
  <si>
    <t>-</t>
  </si>
  <si>
    <t>Auxílio-enfermidade</t>
  </si>
  <si>
    <t>13° salário</t>
  </si>
  <si>
    <t>Licença-paternidade</t>
  </si>
  <si>
    <t>Dias de chuva</t>
  </si>
  <si>
    <t xml:space="preserve">Total </t>
  </si>
  <si>
    <t>Depósito Rescisão Sem Justa Causa</t>
  </si>
  <si>
    <t>Reincidência de A sobre B</t>
  </si>
  <si>
    <t>T O T A L (%)</t>
  </si>
  <si>
    <t xml:space="preserve"> 2.4</t>
  </si>
  <si>
    <t>COMPRIMENTO: 2400,00 m / LARGURA: 7,00 m - (MÓDULO MÍNIMO)</t>
  </si>
  <si>
    <t>Item 01: REVESTIMENTO PRIMÁRIO (ENCASCALHAMENTO)</t>
  </si>
  <si>
    <t xml:space="preserve">SINAPI - 08/2019 - Bahia
ORSE - 06/2019 - Sergipe
</t>
  </si>
  <si>
    <t xml:space="preserve"> 5088 </t>
  </si>
  <si>
    <t>Barracão para Obras de Médio Porte Reaproveitamento 2 vezes</t>
  </si>
  <si>
    <t xml:space="preserve"> 8328 </t>
  </si>
  <si>
    <t>Demolição de Barracão de Obra</t>
  </si>
  <si>
    <t xml:space="preserve"> 1.4 </t>
  </si>
  <si>
    <t xml:space="preserve"> 000000167 </t>
  </si>
  <si>
    <t>ADMINISTRAÇÃO CENTRAL DO CANTEIRO DE OBRAS</t>
  </si>
  <si>
    <t>UND.</t>
  </si>
  <si>
    <t xml:space="preserve"> 1.5 </t>
  </si>
  <si>
    <t xml:space="preserve"> 73672 </t>
  </si>
  <si>
    <t>DESMATAMENTO E LIMPEZA MECANIZADA DE TERRENO COM ARVORES ATE Ø 15CM, UTILIZANDO TRATOR DE ESTEIRAS</t>
  </si>
  <si>
    <t xml:space="preserve"> 89895 </t>
  </si>
  <si>
    <t>ESCAVAÇÃO VERTICAL A CÉU ABERTO, INCLUINDO CARGA, DESCARGA E TRANSPORTE, EM SOLO DE 1ª CATEGORIA COM ESCAVADEIRA HIDRÁULICA (CAÇAMBA: 0,8 M³ / 111 HP), FROTA DE 7 CAMINHÕES BASCULANTES DE 14 M³, DMT DE 6 KM E VELOCIDADE MÉDIA 22 KM/H. AF_12/2013</t>
  </si>
  <si>
    <t xml:space="preserve"> 2.3 </t>
  </si>
  <si>
    <t xml:space="preserve"> 72911 </t>
  </si>
  <si>
    <t>BASE DE SOLO ESTABILIZADO SEM MISTURA, COMPACTACAO 100% PROCTOR NORMAL, EXCLUSIVE ESCAVACAO, CARGA E TRANSPORTE DO SOLO</t>
  </si>
  <si>
    <t xml:space="preserve"> 95426 </t>
  </si>
  <si>
    <t>TRANSPORTE COM CAMINHÃO BASCULANTE DE 18 M3, EM VIA URBANA EM REVESTIMENTO PRIMÁRIO (UNIDADE: M3XKM). AF_09/2016</t>
  </si>
  <si>
    <t xml:space="preserve"> 3.1 </t>
  </si>
  <si>
    <t xml:space="preserve"> 73856/004 </t>
  </si>
  <si>
    <t>BOCA PARA BUEIRO SIMPLES TUBULAR, DIAMETRO =1,00M, EM CONCRETO CICLOPICO, INCLUINDO FORMAS, ESCAVACAO, REATERRO E MATERIAIS, EXCLUINDO MATERIAL REATERRO JAZIDA E TRANSPORTE.</t>
  </si>
  <si>
    <t xml:space="preserve"> 3.2 </t>
  </si>
  <si>
    <t xml:space="preserve"> 000000168 </t>
  </si>
  <si>
    <t>TUBO CA-1 CONCR ARMADO P/GALERIAS AGUAS PLUV DIAM=0,80M FORNEC MAT COM AREIA CIMENTO 1:4 - FORNECIMENTO E ASSENTAMENTO</t>
  </si>
  <si>
    <t>DRENAGEM</t>
  </si>
  <si>
    <t>PLACA DE OBRA (PARA CONSTRUCAO CIVIL) EM CHAPA GALVANIZADA *N. 22*, ADESIVADA, DE *2,0 X 1,125* M</t>
  </si>
  <si>
    <t xml:space="preserve"> 54 </t>
  </si>
  <si>
    <t>Barracão para escritório de obra porte médio s=43,56m2 com materiais novos</t>
  </si>
  <si>
    <t>Demolições / Remoções</t>
  </si>
  <si>
    <t xml:space="preserve"> 10549 </t>
  </si>
  <si>
    <t>Encargos Complementares - Servente</t>
  </si>
  <si>
    <t>Provisórios</t>
  </si>
  <si>
    <t xml:space="preserve"> 10551 </t>
  </si>
  <si>
    <t>Encargos Complementares - Carpinteiro</t>
  </si>
  <si>
    <t xml:space="preserve"> 00001213 </t>
  </si>
  <si>
    <t>CARPINTEIRO DE FORMAS</t>
  </si>
  <si>
    <t>Mão de Obra</t>
  </si>
  <si>
    <t xml:space="preserve"> 00006111 </t>
  </si>
  <si>
    <t>SERVENTE DE OBRAS</t>
  </si>
  <si>
    <t>ASTU - ASSENTAMENTO DE TUBOS E PECAS</t>
  </si>
  <si>
    <t xml:space="preserve"> 93572 </t>
  </si>
  <si>
    <t>ENCARREGADO GERAL DE OBRAS COM ENCARGOS COMPLEMENTARES</t>
  </si>
  <si>
    <t>MES</t>
  </si>
  <si>
    <t>SERP - SERVIÇOS PRELIMINARES</t>
  </si>
  <si>
    <t xml:space="preserve"> 5851 </t>
  </si>
  <si>
    <t>TRATOR DE ESTEIRAS, POTÊNCIA 150 HP, PESO OPERACIONAL 16,7 T, COM RODA MOTRIZ ELEVADA E LÂMINA 3,18 M3 - CHP DIURNO. AF_06/2014</t>
  </si>
  <si>
    <t>TERRAPLENAGEM</t>
  </si>
  <si>
    <t xml:space="preserve"> 5631 </t>
  </si>
  <si>
    <t>ESCAVADEIRA HIDRÁULICA SOBRE ESTEIRAS, CAÇAMBA 0,80 M3, PESO OPERACIONAL 17 T, POTENCIA BRUTA 111 HP - CHP DIURNO. AF_06/2014</t>
  </si>
  <si>
    <t xml:space="preserve"> 89876 </t>
  </si>
  <si>
    <t>CAMINHÃO BASCULANTE 14 M3, COM CAVALO MECÂNICO DE CAPACIDADE MÁXIMA DE TRAÇÃO COMBINADO DE 36000 KG, POTÊNCIA 286 CV, INCLUSIVE SEMIREBOQUE COM CAÇAMBA METÁLICA - CHP DIURNO. AF_12/2014</t>
  </si>
  <si>
    <t xml:space="preserve"> 5632 </t>
  </si>
  <si>
    <t>ESCAVADEIRA HIDRÁULICA SOBRE ESTEIRAS, CAÇAMBA 0,80 M3, PESO OPERACIONAL 17 T, POTENCIA BRUTA 111 HP - CHI DIURNO. AF_06/2014</t>
  </si>
  <si>
    <t xml:space="preserve"> 89877 </t>
  </si>
  <si>
    <t>CAMINHÃO BASCULANTE 14 M3, COM CAVALO MECÂNICO DE CAPACIDADE MÁXIMA DE TRAÇÃO COMBINADO DE 36000 KG, POTÊNCIA 286 CV, INCLUSIVE SEMIREBOQUE COM CAÇAMBA METÁLICA - CHI DIURNO. AF_12/2014</t>
  </si>
  <si>
    <t xml:space="preserve"> 5684 </t>
  </si>
  <si>
    <t>ROLO COMPACTADOR VIBRATÓRIO DE UM CILINDRO AÇO LISO, POTÊNCIA 80 HP, PESO OPERACIONAL MÁXIMO 8,1 T, IMPACTO DINÂMICO 16,15 / 9,5 T, LARGURA DE TRABALHO 1,68 M - CHP DIURNO. AF_06/2014</t>
  </si>
  <si>
    <t xml:space="preserve"> 96020 </t>
  </si>
  <si>
    <t>TRATOR DE PNEUS COM POTÊNCIA DE 122 CV, TRAÇÃO 4X4, COM GRADE DE DISCOS ACOPLADA - CHP DIURNO. AF_02/2017</t>
  </si>
  <si>
    <t xml:space="preserve"> 5685 </t>
  </si>
  <si>
    <t>ROLO COMPACTADOR VIBRATÓRIO DE UM CILINDRO AÇO LISO, POTÊNCIA 80 HP, PESO OPERACIONAL MÁXIMO 8,1 T, IMPACTO DINÂMICO 16,15 / 9,5 T, LARGURA DE TRABALHO 1,68 M - CHI DIURNO. AF_06/2014</t>
  </si>
  <si>
    <t xml:space="preserve"> 96021 </t>
  </si>
  <si>
    <t>TRATOR DE PNEUS COM POTÊNCIA DE 122 CV, TRAÇÃO 4X4, COM GRADE DE DISCOS ACOPLADA - CHI DIURNO. AF_02/2017</t>
  </si>
  <si>
    <t>TRAN - TRANSPORTES, CARGAS E DESCARGAS</t>
  </si>
  <si>
    <t xml:space="preserve"> 89883 </t>
  </si>
  <si>
    <t>CAMINHÃO BASCULANTE 18 M3, COM CAVALO MECÂNICO DE CAPACIDADE MÁXIMA DE TRAÇÃO COMBINADO DE 45000 KG, POTÊNCIA 330 CV, INCLUSIVE SEMIREBOQUE COM CAÇAMBA METÁLICA - CHP DIURNO. AF_12/2014</t>
  </si>
  <si>
    <t xml:space="preserve"> 89884 </t>
  </si>
  <si>
    <t>CAMINHÃO BASCULANTE 18 M3, COM CAVALO MECÂNICO DE CAPACIDADE MÁXIMA DE TRAÇÃO COMBINADO DE 45000 KG, POTÊNCIA 330 CV, INCLUSIVE SEMIREBOQUE COM CAÇAMBA METÁLICA - CHI DIURNO. AF_12/2014</t>
  </si>
  <si>
    <t xml:space="preserve"> 73301 </t>
  </si>
  <si>
    <t>ESCORAMENTO FORMAS ATE H = 3,30M, COM MADEIRA DE 3A QUALIDADE, NAO APARELHADA, APROVEITAMENTO TABUAS 3X E PRUMOS 4X.</t>
  </si>
  <si>
    <t>ESCO - ESCORAMENTO</t>
  </si>
  <si>
    <t xml:space="preserve"> 92411 </t>
  </si>
  <si>
    <t>MONTAGEM E DESMONTAGEM DE FÔRMA DE PILARES RETANGULARES E ESTRUTURAS SIMILARES COM ÁREA MÉDIA DAS SEÇÕES MAIOR QUE 0,25 M², PÉ-DIREITO SIMPLES, EM MADEIRA SERRADA, 2 UTILIZAÇÕES. AF_12/2015</t>
  </si>
  <si>
    <t xml:space="preserve"> 93358 </t>
  </si>
  <si>
    <t>ESCAVAÇÃO MANUAL DE VALA COM PROFUNDIDADE MENOR OU IGUAL A 1,30 M. AF_03/2016</t>
  </si>
  <si>
    <t xml:space="preserve"> 73361 </t>
  </si>
  <si>
    <t>CONCRETO CICLOPICO FCK=10MPA 30% PEDRA DE MAO INCLUSIVE LANCAMENTO</t>
  </si>
  <si>
    <t xml:space="preserve"> 5824 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</si>
  <si>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</si>
  <si>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 88246 </t>
  </si>
  <si>
    <t>ASSENTADOR DE TUBOS COM ENCARGOS COMPLEMENTARES</t>
  </si>
  <si>
    <t xml:space="preserve"> 88297 </t>
  </si>
  <si>
    <t>OPERADOR DE MÁQUINAS E EQUIPAMENTOS COM ENCARGOS COMPLEMENTARES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</si>
  <si>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</si>
  <si>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</si>
  <si>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</si>
  <si>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</si>
  <si>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91634 </t>
  </si>
  <si>
    <t>GUINDAUTO HIDRÁULICO, CAPACIDADE MÁXIMA DE CARGA 6500 KG, MOMENTO MÁXIMO DE CARGA 5,8 TM, ALCANCE MÁXIMO HORIZONTAL 7,60 M, INCLUSIVE CAMINHÃO TOCO PBT 9.700 KG, POTÊNCIA DE 160 CV - CHP DIURNO. AF_08/2015</t>
  </si>
  <si>
    <t xml:space="preserve"> 00007750 </t>
  </si>
  <si>
    <t>TUBO CONCRETO ARMADO, CLASSE PA-1, PB, DN 800 MM, PARA AGUAS PLUVIAIS (NBR 8890)</t>
  </si>
  <si>
    <t xml:space="preserve">_______________________________________________________________
Orçamento Geral 6ªSR
</t>
  </si>
  <si>
    <t>Orçamento Geral 6ªSR</t>
  </si>
  <si>
    <t>10 DIAS</t>
  </si>
  <si>
    <t>20 DIAS</t>
  </si>
  <si>
    <t xml:space="preserve">100,00%
</t>
  </si>
  <si>
    <t xml:space="preserve"> 2</t>
  </si>
  <si>
    <t xml:space="preserve"> 3</t>
  </si>
  <si>
    <t>COMPRIMENTO: 194.400,00 m / LARGURA: 7,00 m</t>
  </si>
  <si>
    <t>Objeto: Prestação de serviços de revestimento primário (encascalhamento), num total de 1.360.800,00 m² de área, de estradas vicinais em municípios diversos localizados na área de atuação da 6ª Superintendência Regional da Codevasf</t>
  </si>
  <si>
    <t>execução de revestimento primário (encascalhamento)</t>
  </si>
  <si>
    <t>Preço Data base: SINAPI - Agosto/2019; ORSE - Junho/2019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</si>
</sst>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#,##0.0000000"/>
    <numFmt numFmtId="165" formatCode="&quot;R$ &quot;#,##0.00"/>
    <numFmt numFmtId="166" formatCode="_(* #,##0.00_);_(* \(#,##0.00\);_(* &quot;-&quot;??_);_(@_)"/>
    <numFmt numFmtId="167" formatCode="0.0000%"/>
    <numFmt numFmtId="168" formatCode="&quot;BDI = &quot;0.00%"/>
    <numFmt numFmtId="169" formatCode="0.0000"/>
    <numFmt numFmtId="170" formatCode="#,##0.00\ ;&quot; (&quot;#,##0.00\);&quot; -&quot;#\ ;@\ "/>
  </numFmts>
  <fonts count="31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sz val="11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name val="Arial"/>
      <family val="2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"/>
      <family val="1"/>
    </font>
    <font>
      <b/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4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8">
    <xf numFmtId="0" fontId="0" fillId="0" borderId="0"/>
    <xf numFmtId="43" fontId="8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/>
    <xf numFmtId="9" fontId="8" fillId="0" borderId="0" applyFont="0" applyFill="0" applyBorder="0" applyAlignment="0" applyProtection="0"/>
  </cellStyleXfs>
  <cellXfs count="25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7" fillId="5" borderId="0" xfId="0" applyFont="1" applyFill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3" fillId="4" borderId="0" xfId="0" applyFont="1" applyFill="1" applyAlignment="1">
      <alignment horizontal="left" vertical="top" wrapText="1"/>
    </xf>
    <xf numFmtId="43" fontId="6" fillId="4" borderId="0" xfId="1" applyFont="1" applyFill="1" applyAlignment="1">
      <alignment horizontal="left" vertical="top" wrapText="1"/>
    </xf>
    <xf numFmtId="43" fontId="0" fillId="0" borderId="0" xfId="1" applyFont="1"/>
    <xf numFmtId="0" fontId="1" fillId="9" borderId="0" xfId="0" applyFont="1" applyFill="1" applyAlignment="1">
      <alignment horizontal="left" vertical="top" wrapText="1"/>
    </xf>
    <xf numFmtId="0" fontId="3" fillId="9" borderId="0" xfId="0" applyFont="1" applyFill="1" applyAlignment="1">
      <alignment horizontal="left" vertical="top" wrapText="1"/>
    </xf>
    <xf numFmtId="0" fontId="3" fillId="9" borderId="0" xfId="0" applyFont="1" applyFill="1" applyAlignment="1">
      <alignment horizontal="center" vertical="top" wrapText="1"/>
    </xf>
    <xf numFmtId="0" fontId="3" fillId="9" borderId="0" xfId="0" applyFont="1" applyFill="1" applyAlignment="1">
      <alignment vertical="top" wrapText="1"/>
    </xf>
    <xf numFmtId="0" fontId="0" fillId="0" borderId="0" xfId="0"/>
    <xf numFmtId="0" fontId="1" fillId="9" borderId="0" xfId="0" applyFont="1" applyFill="1" applyAlignment="1">
      <alignment horizontal="left" vertical="top" wrapText="1"/>
    </xf>
    <xf numFmtId="0" fontId="1" fillId="9" borderId="2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righ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right" vertical="top" wrapText="1"/>
    </xf>
    <xf numFmtId="0" fontId="3" fillId="9" borderId="0" xfId="0" applyFont="1" applyFill="1" applyAlignment="1">
      <alignment horizontal="left" vertical="top" wrapText="1"/>
    </xf>
    <xf numFmtId="0" fontId="3" fillId="9" borderId="0" xfId="0" applyFont="1" applyFill="1" applyAlignment="1">
      <alignment horizontal="right" vertical="top" wrapText="1"/>
    </xf>
    <xf numFmtId="0" fontId="5" fillId="9" borderId="0" xfId="0" applyFont="1" applyFill="1" applyAlignment="1">
      <alignment horizontal="left" vertical="top" wrapText="1"/>
    </xf>
    <xf numFmtId="0" fontId="5" fillId="9" borderId="0" xfId="0" applyFont="1" applyFill="1" applyAlignment="1">
      <alignment horizontal="center" vertical="top" wrapText="1"/>
    </xf>
    <xf numFmtId="0" fontId="5" fillId="9" borderId="0" xfId="0" applyFont="1" applyFill="1" applyAlignment="1">
      <alignment horizontal="right" vertical="top" wrapText="1"/>
    </xf>
    <xf numFmtId="0" fontId="1" fillId="9" borderId="2" xfId="0" applyFont="1" applyFill="1" applyBorder="1" applyAlignment="1">
      <alignment horizontal="center" vertical="top" wrapText="1"/>
    </xf>
    <xf numFmtId="0" fontId="4" fillId="8" borderId="2" xfId="0" applyFont="1" applyFill="1" applyBorder="1" applyAlignment="1">
      <alignment horizontal="right" vertical="top" wrapText="1"/>
    </xf>
    <xf numFmtId="0" fontId="4" fillId="8" borderId="2" xfId="0" applyFont="1" applyFill="1" applyBorder="1" applyAlignment="1">
      <alignment horizontal="center" vertical="top" wrapText="1"/>
    </xf>
    <xf numFmtId="164" fontId="4" fillId="8" borderId="2" xfId="0" applyNumberFormat="1" applyFont="1" applyFill="1" applyBorder="1" applyAlignment="1">
      <alignment horizontal="right" vertical="top" wrapText="1"/>
    </xf>
    <xf numFmtId="4" fontId="4" fillId="8" borderId="2" xfId="0" applyNumberFormat="1" applyFont="1" applyFill="1" applyBorder="1" applyAlignment="1">
      <alignment horizontal="right" vertical="top" wrapText="1"/>
    </xf>
    <xf numFmtId="4" fontId="5" fillId="9" borderId="0" xfId="0" applyNumberFormat="1" applyFont="1" applyFill="1" applyAlignment="1">
      <alignment horizontal="right" vertical="top" wrapText="1"/>
    </xf>
    <xf numFmtId="0" fontId="4" fillId="8" borderId="1" xfId="0" applyFont="1" applyFill="1" applyBorder="1" applyAlignment="1">
      <alignment horizontal="left" vertical="top" wrapText="1"/>
    </xf>
    <xf numFmtId="49" fontId="10" fillId="0" borderId="0" xfId="2" applyNumberFormat="1" applyFont="1" applyAlignment="1">
      <alignment horizontal="left" vertical="top" wrapText="1" indent="1"/>
    </xf>
    <xf numFmtId="0" fontId="12" fillId="0" borderId="0" xfId="2" applyFont="1"/>
    <xf numFmtId="0" fontId="13" fillId="0" borderId="0" xfId="2" applyFont="1"/>
    <xf numFmtId="0" fontId="14" fillId="0" borderId="0" xfId="2" applyFont="1" applyAlignment="1">
      <alignment horizontal="left"/>
    </xf>
    <xf numFmtId="165" fontId="14" fillId="0" borderId="0" xfId="2" applyNumberFormat="1" applyFont="1" applyAlignment="1">
      <alignment horizontal="left"/>
    </xf>
    <xf numFmtId="0" fontId="14" fillId="11" borderId="6" xfId="2" applyFont="1" applyFill="1" applyBorder="1" applyAlignment="1">
      <alignment horizontal="center"/>
    </xf>
    <xf numFmtId="0" fontId="14" fillId="11" borderId="8" xfId="2" applyFont="1" applyFill="1" applyBorder="1" applyAlignment="1">
      <alignment horizontal="center"/>
    </xf>
    <xf numFmtId="0" fontId="14" fillId="0" borderId="0" xfId="2" applyFont="1" applyAlignment="1">
      <alignment horizontal="center"/>
    </xf>
    <xf numFmtId="0" fontId="14" fillId="11" borderId="11" xfId="2" applyFont="1" applyFill="1" applyBorder="1" applyAlignment="1">
      <alignment horizontal="center"/>
    </xf>
    <xf numFmtId="0" fontId="14" fillId="11" borderId="13" xfId="2" applyFont="1" applyFill="1" applyBorder="1" applyAlignment="1">
      <alignment horizontal="center"/>
    </xf>
    <xf numFmtId="0" fontId="14" fillId="0" borderId="14" xfId="2" applyFont="1" applyBorder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0" fontId="14" fillId="0" borderId="15" xfId="2" applyFont="1" applyBorder="1" applyAlignment="1">
      <alignment horizontal="center"/>
    </xf>
    <xf numFmtId="0" fontId="14" fillId="0" borderId="16" xfId="2" applyFont="1" applyBorder="1" applyAlignment="1">
      <alignment horizontal="center"/>
    </xf>
    <xf numFmtId="0" fontId="14" fillId="0" borderId="17" xfId="2" applyFont="1" applyBorder="1" applyAlignment="1">
      <alignment horizontal="center"/>
    </xf>
    <xf numFmtId="0" fontId="14" fillId="0" borderId="0" xfId="2" applyFont="1"/>
    <xf numFmtId="0" fontId="14" fillId="0" borderId="14" xfId="2" applyFont="1" applyBorder="1" applyAlignment="1">
      <alignment horizontal="center"/>
    </xf>
    <xf numFmtId="0" fontId="14" fillId="0" borderId="18" xfId="2" applyFont="1" applyBorder="1"/>
    <xf numFmtId="0" fontId="14" fillId="0" borderId="16" xfId="2" applyFont="1" applyBorder="1"/>
    <xf numFmtId="2" fontId="14" fillId="0" borderId="15" xfId="2" applyNumberFormat="1" applyFont="1" applyBorder="1" applyAlignment="1">
      <alignment horizontal="center"/>
    </xf>
    <xf numFmtId="4" fontId="12" fillId="0" borderId="16" xfId="2" applyNumberFormat="1" applyFont="1" applyBorder="1"/>
    <xf numFmtId="4" fontId="14" fillId="0" borderId="15" xfId="2" applyNumberFormat="1" applyFont="1" applyBorder="1"/>
    <xf numFmtId="166" fontId="14" fillId="0" borderId="0" xfId="3" applyFont="1"/>
    <xf numFmtId="166" fontId="12" fillId="0" borderId="0" xfId="3" applyFont="1"/>
    <xf numFmtId="0" fontId="12" fillId="0" borderId="14" xfId="2" applyFont="1" applyBorder="1" applyAlignment="1">
      <alignment horizontal="center"/>
    </xf>
    <xf numFmtId="0" fontId="12" fillId="0" borderId="18" xfId="2" applyFont="1" applyBorder="1"/>
    <xf numFmtId="0" fontId="12" fillId="0" borderId="16" xfId="2" applyFont="1" applyBorder="1"/>
    <xf numFmtId="2" fontId="12" fillId="0" borderId="15" xfId="2" applyNumberFormat="1" applyFont="1" applyBorder="1" applyAlignment="1">
      <alignment horizontal="center"/>
    </xf>
    <xf numFmtId="0" fontId="12" fillId="0" borderId="17" xfId="2" applyFont="1" applyBorder="1"/>
    <xf numFmtId="4" fontId="14" fillId="0" borderId="17" xfId="2" applyNumberFormat="1" applyFont="1" applyBorder="1"/>
    <xf numFmtId="10" fontId="14" fillId="0" borderId="0" xfId="2" applyNumberFormat="1" applyFont="1"/>
    <xf numFmtId="0" fontId="12" fillId="0" borderId="18" xfId="2" applyFont="1" applyBorder="1" applyAlignment="1">
      <alignment horizontal="left"/>
    </xf>
    <xf numFmtId="0" fontId="12" fillId="0" borderId="16" xfId="2" applyFont="1" applyBorder="1" applyAlignment="1">
      <alignment horizontal="left"/>
    </xf>
    <xf numFmtId="43" fontId="12" fillId="0" borderId="0" xfId="2" applyNumberFormat="1" applyFont="1"/>
    <xf numFmtId="4" fontId="12" fillId="0" borderId="17" xfId="2" applyNumberFormat="1" applyFont="1" applyBorder="1"/>
    <xf numFmtId="2" fontId="14" fillId="0" borderId="16" xfId="2" applyNumberFormat="1" applyFont="1" applyBorder="1"/>
    <xf numFmtId="0" fontId="14" fillId="0" borderId="9" xfId="2" applyFont="1" applyBorder="1" applyAlignment="1">
      <alignment horizontal="center"/>
    </xf>
    <xf numFmtId="0" fontId="14" fillId="0" borderId="10" xfId="2" applyFont="1" applyBorder="1"/>
    <xf numFmtId="0" fontId="14" fillId="0" borderId="11" xfId="2" applyFont="1" applyBorder="1"/>
    <xf numFmtId="2" fontId="14" fillId="0" borderId="12" xfId="2" applyNumberFormat="1" applyFont="1" applyBorder="1" applyAlignment="1">
      <alignment horizontal="center"/>
    </xf>
    <xf numFmtId="4" fontId="12" fillId="0" borderId="11" xfId="2" applyNumberFormat="1" applyFont="1" applyBorder="1"/>
    <xf numFmtId="4" fontId="14" fillId="0" borderId="13" xfId="2" applyNumberFormat="1" applyFont="1" applyBorder="1"/>
    <xf numFmtId="0" fontId="12" fillId="0" borderId="0" xfId="2" applyFont="1" applyAlignment="1">
      <alignment horizontal="right"/>
    </xf>
    <xf numFmtId="10" fontId="15" fillId="0" borderId="0" xfId="4" applyNumberFormat="1" applyFont="1" applyAlignment="1">
      <alignment horizontal="center"/>
    </xf>
    <xf numFmtId="4" fontId="12" fillId="0" borderId="0" xfId="2" applyNumberFormat="1" applyFont="1"/>
    <xf numFmtId="4" fontId="14" fillId="0" borderId="0" xfId="2" applyNumberFormat="1" applyFont="1"/>
    <xf numFmtId="166" fontId="12" fillId="0" borderId="0" xfId="2" applyNumberFormat="1" applyFont="1"/>
    <xf numFmtId="167" fontId="12" fillId="0" borderId="0" xfId="4" applyNumberFormat="1" applyFont="1"/>
    <xf numFmtId="0" fontId="12" fillId="0" borderId="20" xfId="2" applyFont="1" applyBorder="1"/>
    <xf numFmtId="165" fontId="13" fillId="0" borderId="0" xfId="3" applyNumberFormat="1" applyFont="1"/>
    <xf numFmtId="0" fontId="12" fillId="0" borderId="23" xfId="2" applyFont="1" applyBorder="1"/>
    <xf numFmtId="169" fontId="12" fillId="0" borderId="0" xfId="2" applyNumberFormat="1" applyFont="1"/>
    <xf numFmtId="2" fontId="14" fillId="0" borderId="0" xfId="2" applyNumberFormat="1" applyFont="1"/>
    <xf numFmtId="0" fontId="14" fillId="0" borderId="0" xfId="2" applyFont="1" applyAlignment="1">
      <alignment horizontal="right"/>
    </xf>
    <xf numFmtId="10" fontId="14" fillId="0" borderId="0" xfId="4" applyNumberFormat="1" applyFont="1"/>
    <xf numFmtId="0" fontId="16" fillId="0" borderId="0" xfId="2" applyFont="1"/>
    <xf numFmtId="0" fontId="0" fillId="0" borderId="0" xfId="0"/>
    <xf numFmtId="0" fontId="1" fillId="9" borderId="2" xfId="0" applyFont="1" applyFill="1" applyBorder="1" applyAlignment="1">
      <alignment horizontal="left" vertical="top" wrapText="1"/>
    </xf>
    <xf numFmtId="4" fontId="4" fillId="10" borderId="2" xfId="0" applyNumberFormat="1" applyFont="1" applyFill="1" applyBorder="1" applyAlignment="1">
      <alignment horizontal="right" vertical="top" wrapText="1"/>
    </xf>
    <xf numFmtId="0" fontId="4" fillId="10" borderId="2" xfId="0" applyFont="1" applyFill="1" applyBorder="1" applyAlignment="1">
      <alignment horizontal="right" vertical="top" wrapText="1"/>
    </xf>
    <xf numFmtId="0" fontId="4" fillId="10" borderId="2" xfId="0" applyFont="1" applyFill="1" applyBorder="1" applyAlignment="1">
      <alignment horizontal="left" vertical="top" wrapText="1"/>
    </xf>
    <xf numFmtId="4" fontId="2" fillId="7" borderId="2" xfId="0" applyNumberFormat="1" applyFont="1" applyFill="1" applyBorder="1" applyAlignment="1">
      <alignment horizontal="right" vertical="top" wrapText="1"/>
    </xf>
    <xf numFmtId="43" fontId="6" fillId="4" borderId="0" xfId="1" applyNumberFormat="1" applyFont="1" applyFill="1" applyAlignment="1">
      <alignment horizontal="left" vertical="top" wrapText="1"/>
    </xf>
    <xf numFmtId="43" fontId="1" fillId="9" borderId="2" xfId="0" applyNumberFormat="1" applyFont="1" applyFill="1" applyBorder="1" applyAlignment="1">
      <alignment horizontal="right" vertical="top" wrapText="1"/>
    </xf>
    <xf numFmtId="43" fontId="2" fillId="7" borderId="2" xfId="0" applyNumberFormat="1" applyFont="1" applyFill="1" applyBorder="1" applyAlignment="1">
      <alignment horizontal="right" vertical="top" wrapText="1"/>
    </xf>
    <xf numFmtId="43" fontId="4" fillId="10" borderId="2" xfId="0" applyNumberFormat="1" applyFont="1" applyFill="1" applyBorder="1" applyAlignment="1">
      <alignment horizontal="right" vertical="top" wrapText="1"/>
    </xf>
    <xf numFmtId="43" fontId="7" fillId="5" borderId="0" xfId="1" applyNumberFormat="1" applyFont="1" applyFill="1" applyAlignment="1">
      <alignment horizontal="center" vertical="top" wrapText="1"/>
    </xf>
    <xf numFmtId="43" fontId="0" fillId="0" borderId="0" xfId="1" applyNumberFormat="1" applyFont="1"/>
    <xf numFmtId="0" fontId="17" fillId="10" borderId="2" xfId="0" applyFont="1" applyFill="1" applyBorder="1" applyAlignment="1">
      <alignment horizontal="center" vertical="top" wrapText="1"/>
    </xf>
    <xf numFmtId="0" fontId="18" fillId="7" borderId="2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vertical="top" wrapText="1"/>
    </xf>
    <xf numFmtId="0" fontId="0" fillId="0" borderId="0" xfId="0" applyAlignment="1"/>
    <xf numFmtId="0" fontId="19" fillId="0" borderId="0" xfId="0" applyFont="1" applyAlignment="1"/>
    <xf numFmtId="44" fontId="19" fillId="0" borderId="0" xfId="5" applyFont="1" applyAlignment="1"/>
    <xf numFmtId="4" fontId="0" fillId="0" borderId="0" xfId="0" applyNumberFormat="1"/>
    <xf numFmtId="0" fontId="20" fillId="0" borderId="0" xfId="0" applyFont="1"/>
    <xf numFmtId="0" fontId="22" fillId="0" borderId="0" xfId="0" applyFont="1" applyAlignment="1" applyProtection="1">
      <alignment vertical="center"/>
      <protection locked="0"/>
    </xf>
    <xf numFmtId="0" fontId="23" fillId="0" borderId="33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33" xfId="0" applyFont="1" applyBorder="1" applyAlignment="1">
      <alignment wrapText="1"/>
    </xf>
    <xf numFmtId="4" fontId="24" fillId="0" borderId="33" xfId="0" applyNumberFormat="1" applyFont="1" applyBorder="1" applyAlignment="1">
      <alignment horizontal="center" vertical="center"/>
    </xf>
    <xf numFmtId="44" fontId="24" fillId="0" borderId="33" xfId="5" applyFont="1" applyBorder="1" applyAlignment="1">
      <alignment horizontal="center" vertical="center"/>
    </xf>
    <xf numFmtId="44" fontId="24" fillId="0" borderId="33" xfId="5" applyFont="1" applyBorder="1" applyAlignment="1">
      <alignment horizontal="center"/>
    </xf>
    <xf numFmtId="44" fontId="21" fillId="10" borderId="33" xfId="5" applyFont="1" applyFill="1" applyBorder="1" applyAlignment="1">
      <alignment horizontal="center"/>
    </xf>
    <xf numFmtId="0" fontId="25" fillId="0" borderId="0" xfId="0" applyFont="1"/>
    <xf numFmtId="0" fontId="24" fillId="0" borderId="0" xfId="0" applyFont="1"/>
    <xf numFmtId="4" fontId="20" fillId="0" borderId="0" xfId="0" applyNumberFormat="1" applyFont="1"/>
    <xf numFmtId="2" fontId="24" fillId="0" borderId="0" xfId="0" applyNumberFormat="1" applyFont="1"/>
    <xf numFmtId="4" fontId="24" fillId="10" borderId="0" xfId="0" applyNumberFormat="1" applyFont="1" applyFill="1" applyAlignment="1">
      <alignment horizontal="center"/>
    </xf>
    <xf numFmtId="0" fontId="27" fillId="0" borderId="30" xfId="6" applyFont="1" applyBorder="1" applyAlignment="1">
      <alignment horizontal="center" vertical="center"/>
    </xf>
    <xf numFmtId="0" fontId="27" fillId="0" borderId="31" xfId="6" applyFont="1" applyBorder="1" applyAlignment="1">
      <alignment horizontal="center" vertical="center"/>
    </xf>
    <xf numFmtId="0" fontId="28" fillId="0" borderId="36" xfId="6" applyFont="1" applyBorder="1" applyAlignment="1">
      <alignment horizontal="center"/>
    </xf>
    <xf numFmtId="0" fontId="28" fillId="0" borderId="36" xfId="6" applyFont="1" applyBorder="1"/>
    <xf numFmtId="170" fontId="28" fillId="13" borderId="36" xfId="6" applyNumberFormat="1" applyFont="1" applyFill="1" applyBorder="1" applyAlignment="1">
      <alignment horizontal="center" vertical="center"/>
    </xf>
    <xf numFmtId="0" fontId="28" fillId="0" borderId="37" xfId="6" applyFont="1" applyBorder="1" applyAlignment="1">
      <alignment horizontal="center"/>
    </xf>
    <xf numFmtId="0" fontId="28" fillId="0" borderId="37" xfId="6" applyFont="1" applyBorder="1"/>
    <xf numFmtId="170" fontId="28" fillId="13" borderId="37" xfId="6" applyNumberFormat="1" applyFont="1" applyFill="1" applyBorder="1" applyAlignment="1">
      <alignment horizontal="center" vertical="center"/>
    </xf>
    <xf numFmtId="0" fontId="28" fillId="0" borderId="38" xfId="6" applyFont="1" applyBorder="1" applyAlignment="1">
      <alignment horizontal="center"/>
    </xf>
    <xf numFmtId="0" fontId="28" fillId="0" borderId="38" xfId="6" applyFont="1" applyBorder="1"/>
    <xf numFmtId="170" fontId="28" fillId="13" borderId="38" xfId="6" applyNumberFormat="1" applyFont="1" applyFill="1" applyBorder="1" applyAlignment="1">
      <alignment horizontal="center" vertical="center"/>
    </xf>
    <xf numFmtId="0" fontId="27" fillId="0" borderId="33" xfId="6" applyFont="1" applyBorder="1" applyAlignment="1">
      <alignment horizontal="center" vertical="center"/>
    </xf>
    <xf numFmtId="0" fontId="27" fillId="0" borderId="33" xfId="6" applyFont="1" applyBorder="1" applyAlignment="1">
      <alignment vertical="center"/>
    </xf>
    <xf numFmtId="170" fontId="27" fillId="14" borderId="33" xfId="6" applyNumberFormat="1" applyFont="1" applyFill="1" applyBorder="1" applyAlignment="1">
      <alignment horizontal="center" vertical="center"/>
    </xf>
    <xf numFmtId="0" fontId="28" fillId="0" borderId="38" xfId="6" applyFont="1" applyBorder="1" applyAlignment="1">
      <alignment horizontal="center" vertical="center"/>
    </xf>
    <xf numFmtId="0" fontId="28" fillId="0" borderId="38" xfId="6" applyFont="1" applyBorder="1" applyAlignment="1">
      <alignment horizontal="justify" vertical="center" wrapText="1"/>
    </xf>
    <xf numFmtId="0" fontId="2" fillId="10" borderId="2" xfId="0" applyFont="1" applyFill="1" applyBorder="1" applyAlignment="1">
      <alignment horizontal="right" vertical="top" wrapText="1"/>
    </xf>
    <xf numFmtId="0" fontId="3" fillId="10" borderId="0" xfId="0" applyFont="1" applyFill="1" applyAlignment="1">
      <alignment horizontal="left" vertical="top" wrapText="1"/>
    </xf>
    <xf numFmtId="44" fontId="3" fillId="9" borderId="0" xfId="5" applyFont="1" applyFill="1" applyAlignment="1">
      <alignment horizontal="right" vertical="top" wrapText="1"/>
    </xf>
    <xf numFmtId="0" fontId="0" fillId="0" borderId="0" xfId="0"/>
    <xf numFmtId="0" fontId="0" fillId="0" borderId="0" xfId="0"/>
    <xf numFmtId="0" fontId="0" fillId="0" borderId="0" xfId="0"/>
    <xf numFmtId="0" fontId="5" fillId="9" borderId="0" xfId="0" applyFont="1" applyFill="1" applyAlignment="1">
      <alignment horizontal="right" vertical="top" wrapText="1"/>
    </xf>
    <xf numFmtId="0" fontId="2" fillId="7" borderId="2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left" vertical="top" wrapText="1"/>
    </xf>
    <xf numFmtId="10" fontId="6" fillId="4" borderId="0" xfId="0" applyNumberFormat="1" applyFont="1" applyFill="1" applyAlignment="1">
      <alignment vertical="top" wrapText="1"/>
    </xf>
    <xf numFmtId="0" fontId="5" fillId="15" borderId="2" xfId="0" applyFont="1" applyFill="1" applyBorder="1" applyAlignment="1">
      <alignment horizontal="left" vertical="top" wrapText="1"/>
    </xf>
    <xf numFmtId="0" fontId="5" fillId="15" borderId="2" xfId="0" applyFont="1" applyFill="1" applyBorder="1" applyAlignment="1">
      <alignment horizontal="right" vertical="top" wrapText="1"/>
    </xf>
    <xf numFmtId="0" fontId="5" fillId="15" borderId="2" xfId="0" applyFont="1" applyFill="1" applyBorder="1" applyAlignment="1">
      <alignment horizontal="center" vertical="top" wrapText="1"/>
    </xf>
    <xf numFmtId="164" fontId="5" fillId="15" borderId="2" xfId="0" applyNumberFormat="1" applyFont="1" applyFill="1" applyBorder="1" applyAlignment="1">
      <alignment horizontal="right" vertical="top" wrapText="1"/>
    </xf>
    <xf numFmtId="4" fontId="5" fillId="15" borderId="2" xfId="0" applyNumberFormat="1" applyFont="1" applyFill="1" applyBorder="1" applyAlignment="1">
      <alignment horizontal="right" vertical="top" wrapText="1"/>
    </xf>
    <xf numFmtId="0" fontId="5" fillId="16" borderId="2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right" vertical="top" wrapText="1"/>
    </xf>
    <xf numFmtId="0" fontId="5" fillId="16" borderId="2" xfId="0" applyFont="1" applyFill="1" applyBorder="1" applyAlignment="1">
      <alignment horizontal="center" vertical="top" wrapText="1"/>
    </xf>
    <xf numFmtId="164" fontId="5" fillId="16" borderId="2" xfId="0" applyNumberFormat="1" applyFont="1" applyFill="1" applyBorder="1" applyAlignment="1">
      <alignment horizontal="right" vertical="top" wrapText="1"/>
    </xf>
    <xf numFmtId="4" fontId="5" fillId="16" borderId="2" xfId="0" applyNumberFormat="1" applyFont="1" applyFill="1" applyBorder="1" applyAlignment="1">
      <alignment horizontal="right" vertical="top" wrapText="1"/>
    </xf>
    <xf numFmtId="0" fontId="2" fillId="7" borderId="0" xfId="0" applyFont="1" applyFill="1" applyBorder="1" applyAlignment="1">
      <alignment horizontal="left" vertical="top" wrapText="1"/>
    </xf>
    <xf numFmtId="10" fontId="4" fillId="10" borderId="3" xfId="7" applyNumberFormat="1" applyFont="1" applyFill="1" applyBorder="1" applyAlignment="1">
      <alignment horizontal="right" vertical="top" wrapText="1"/>
    </xf>
    <xf numFmtId="44" fontId="2" fillId="10" borderId="2" xfId="5" applyFont="1" applyFill="1" applyBorder="1" applyAlignment="1">
      <alignment horizontal="right" vertical="top" wrapText="1"/>
    </xf>
    <xf numFmtId="44" fontId="30" fillId="10" borderId="3" xfId="5" applyFont="1" applyFill="1" applyBorder="1" applyAlignment="1">
      <alignment horizontal="right" vertical="top" wrapText="1"/>
    </xf>
    <xf numFmtId="44" fontId="2" fillId="10" borderId="0" xfId="5" applyFont="1" applyFill="1" applyBorder="1" applyAlignment="1">
      <alignment horizontal="right" vertical="top" wrapText="1"/>
    </xf>
    <xf numFmtId="44" fontId="3" fillId="10" borderId="0" xfId="5" applyFont="1" applyFill="1" applyAlignment="1">
      <alignment horizontal="right" vertical="top" wrapText="1"/>
    </xf>
    <xf numFmtId="10" fontId="3" fillId="10" borderId="0" xfId="7" applyNumberFormat="1" applyFont="1" applyFill="1" applyAlignment="1">
      <alignment horizontal="right" vertical="top" wrapText="1"/>
    </xf>
    <xf numFmtId="10" fontId="3" fillId="10" borderId="0" xfId="0" applyNumberFormat="1" applyFont="1" applyFill="1" applyAlignment="1">
      <alignment horizontal="right" vertical="top" wrapText="1"/>
    </xf>
    <xf numFmtId="44" fontId="3" fillId="10" borderId="0" xfId="0" applyNumberFormat="1" applyFont="1" applyFill="1" applyAlignment="1">
      <alignment horizontal="right" vertical="top" wrapText="1"/>
    </xf>
    <xf numFmtId="44" fontId="0" fillId="0" borderId="0" xfId="0" applyNumberFormat="1"/>
    <xf numFmtId="0" fontId="23" fillId="0" borderId="30" xfId="0" applyFont="1" applyBorder="1" applyAlignment="1">
      <alignment horizontal="right" vertical="center"/>
    </xf>
    <xf numFmtId="0" fontId="23" fillId="0" borderId="31" xfId="0" applyFont="1" applyBorder="1" applyAlignment="1">
      <alignment horizontal="right" vertical="center"/>
    </xf>
    <xf numFmtId="0" fontId="23" fillId="0" borderId="32" xfId="0" applyFont="1" applyBorder="1" applyAlignment="1">
      <alignment horizontal="right" vertical="center"/>
    </xf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1" fillId="0" borderId="30" xfId="0" applyFont="1" applyBorder="1" applyAlignment="1" applyProtection="1">
      <alignment horizontal="left" vertical="center" wrapText="1"/>
      <protection locked="0"/>
    </xf>
    <xf numFmtId="0" fontId="21" fillId="0" borderId="31" xfId="0" applyFont="1" applyBorder="1" applyAlignment="1" applyProtection="1">
      <alignment horizontal="left" vertical="center" wrapText="1"/>
      <protection locked="0"/>
    </xf>
    <xf numFmtId="0" fontId="21" fillId="0" borderId="32" xfId="0" applyFont="1" applyBorder="1" applyAlignment="1" applyProtection="1">
      <alignment horizontal="left" vertical="center" wrapText="1"/>
      <protection locked="0"/>
    </xf>
    <xf numFmtId="0" fontId="21" fillId="0" borderId="30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12" borderId="33" xfId="0" applyFont="1" applyFill="1" applyBorder="1" applyAlignment="1" applyProtection="1">
      <alignment horizontal="center" vertical="center"/>
      <protection locked="0"/>
    </xf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3" fillId="0" borderId="30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0" fillId="0" borderId="0" xfId="0"/>
    <xf numFmtId="0" fontId="2" fillId="7" borderId="41" xfId="0" applyFont="1" applyFill="1" applyBorder="1" applyAlignment="1">
      <alignment horizontal="center" vertical="center" wrapText="1"/>
    </xf>
    <xf numFmtId="0" fontId="2" fillId="7" borderId="4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 vertical="top" wrapText="1"/>
    </xf>
    <xf numFmtId="0" fontId="3" fillId="9" borderId="0" xfId="0" applyFont="1" applyFill="1" applyAlignment="1">
      <alignment horizontal="left" vertical="top" wrapText="1"/>
    </xf>
    <xf numFmtId="0" fontId="1" fillId="9" borderId="0" xfId="0" applyFont="1" applyFill="1" applyAlignment="1">
      <alignment horizontal="left" vertical="top" wrapText="1"/>
    </xf>
    <xf numFmtId="0" fontId="1" fillId="9" borderId="0" xfId="0" applyFont="1" applyFill="1" applyAlignment="1">
      <alignment horizontal="center" wrapText="1"/>
    </xf>
    <xf numFmtId="0" fontId="5" fillId="9" borderId="0" xfId="0" applyFont="1" applyFill="1" applyAlignment="1">
      <alignment horizontal="right" vertical="top" wrapText="1"/>
    </xf>
    <xf numFmtId="0" fontId="0" fillId="0" borderId="0" xfId="0" applyAlignment="1">
      <alignment horizontal="center"/>
    </xf>
    <xf numFmtId="0" fontId="5" fillId="15" borderId="2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39" xfId="0" applyFont="1" applyFill="1" applyBorder="1" applyAlignment="1">
      <alignment horizontal="left" vertical="top" wrapText="1"/>
    </xf>
    <xf numFmtId="0" fontId="2" fillId="7" borderId="40" xfId="0" applyFont="1" applyFill="1" applyBorder="1" applyAlignment="1">
      <alignment horizontal="left" vertical="top" wrapText="1"/>
    </xf>
    <xf numFmtId="0" fontId="4" fillId="8" borderId="39" xfId="0" applyFont="1" applyFill="1" applyBorder="1" applyAlignment="1">
      <alignment horizontal="left" vertical="top" wrapText="1"/>
    </xf>
    <xf numFmtId="0" fontId="4" fillId="8" borderId="40" xfId="0" applyFont="1" applyFill="1" applyBorder="1" applyAlignment="1">
      <alignment horizontal="left" vertical="top" wrapText="1"/>
    </xf>
    <xf numFmtId="0" fontId="5" fillId="15" borderId="39" xfId="0" applyFont="1" applyFill="1" applyBorder="1" applyAlignment="1">
      <alignment horizontal="left" vertical="top" wrapText="1"/>
    </xf>
    <xf numFmtId="0" fontId="5" fillId="15" borderId="40" xfId="0" applyFont="1" applyFill="1" applyBorder="1" applyAlignment="1">
      <alignment horizontal="left" vertical="top" wrapText="1"/>
    </xf>
    <xf numFmtId="10" fontId="3" fillId="9" borderId="0" xfId="0" applyNumberFormat="1" applyFont="1" applyFill="1" applyAlignment="1">
      <alignment horizontal="left" vertical="top" wrapText="1"/>
    </xf>
    <xf numFmtId="10" fontId="14" fillId="0" borderId="0" xfId="4" applyNumberFormat="1" applyFont="1" applyAlignment="1">
      <alignment horizontal="center" vertical="center"/>
    </xf>
    <xf numFmtId="0" fontId="14" fillId="0" borderId="0" xfId="2" applyFont="1"/>
    <xf numFmtId="0" fontId="14" fillId="0" borderId="0" xfId="2" applyFont="1" applyAlignment="1">
      <alignment horizontal="center"/>
    </xf>
    <xf numFmtId="0" fontId="14" fillId="0" borderId="19" xfId="2" applyFont="1" applyBorder="1" applyAlignment="1">
      <alignment horizontal="right" vertical="center"/>
    </xf>
    <xf numFmtId="0" fontId="14" fillId="0" borderId="22" xfId="2" applyFont="1" applyBorder="1" applyAlignment="1">
      <alignment horizontal="right" vertical="center"/>
    </xf>
    <xf numFmtId="0" fontId="12" fillId="0" borderId="21" xfId="2" quotePrefix="1" applyFont="1" applyBorder="1" applyAlignment="1">
      <alignment horizontal="left" vertical="center"/>
    </xf>
    <xf numFmtId="0" fontId="12" fillId="0" borderId="23" xfId="2" applyFont="1" applyBorder="1" applyAlignment="1">
      <alignment horizontal="left" vertical="center"/>
    </xf>
    <xf numFmtId="168" fontId="14" fillId="0" borderId="8" xfId="4" applyNumberFormat="1" applyFont="1" applyBorder="1" applyAlignment="1">
      <alignment horizontal="center" vertical="center"/>
    </xf>
    <xf numFmtId="168" fontId="14" fillId="0" borderId="13" xfId="4" applyNumberFormat="1" applyFont="1" applyBorder="1" applyAlignment="1">
      <alignment horizontal="center" vertical="center"/>
    </xf>
    <xf numFmtId="49" fontId="11" fillId="0" borderId="0" xfId="2" applyNumberFormat="1" applyFont="1" applyAlignment="1">
      <alignment horizontal="left" vertical="top" wrapText="1" indent="7"/>
    </xf>
    <xf numFmtId="0" fontId="13" fillId="0" borderId="0" xfId="2" applyFont="1" applyAlignment="1">
      <alignment horizontal="center"/>
    </xf>
    <xf numFmtId="0" fontId="14" fillId="11" borderId="4" xfId="2" applyFont="1" applyFill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11" borderId="5" xfId="2" applyFont="1" applyFill="1" applyBorder="1" applyAlignment="1">
      <alignment horizontal="center" vertical="center"/>
    </xf>
    <xf numFmtId="0" fontId="14" fillId="11" borderId="6" xfId="2" applyFont="1" applyFill="1" applyBorder="1" applyAlignment="1">
      <alignment horizontal="center" vertical="center"/>
    </xf>
    <xf numFmtId="0" fontId="14" fillId="11" borderId="10" xfId="2" applyFont="1" applyFill="1" applyBorder="1" applyAlignment="1">
      <alignment horizontal="center" vertical="center"/>
    </xf>
    <xf numFmtId="0" fontId="14" fillId="11" borderId="11" xfId="2" applyFont="1" applyFill="1" applyBorder="1" applyAlignment="1">
      <alignment horizontal="center" vertical="center"/>
    </xf>
    <xf numFmtId="0" fontId="14" fillId="11" borderId="7" xfId="2" applyFont="1" applyFill="1" applyBorder="1" applyAlignment="1">
      <alignment horizontal="center" vertical="center"/>
    </xf>
    <xf numFmtId="0" fontId="14" fillId="11" borderId="12" xfId="2" applyFont="1" applyFill="1" applyBorder="1" applyAlignment="1">
      <alignment horizontal="center" vertical="center"/>
    </xf>
    <xf numFmtId="0" fontId="27" fillId="0" borderId="33" xfId="6" applyFont="1" applyBorder="1" applyAlignment="1">
      <alignment horizontal="center" vertical="center"/>
    </xf>
    <xf numFmtId="0" fontId="27" fillId="0" borderId="30" xfId="6" applyFont="1" applyBorder="1" applyAlignment="1">
      <alignment horizontal="center" vertical="center"/>
    </xf>
    <xf numFmtId="0" fontId="27" fillId="0" borderId="31" xfId="6" applyFont="1" applyBorder="1" applyAlignment="1">
      <alignment horizontal="center" vertical="center"/>
    </xf>
    <xf numFmtId="0" fontId="27" fillId="0" borderId="32" xfId="6" applyFont="1" applyBorder="1" applyAlignment="1">
      <alignment horizontal="center" vertical="center"/>
    </xf>
    <xf numFmtId="0" fontId="28" fillId="0" borderId="30" xfId="6" applyFont="1" applyBorder="1" applyAlignment="1">
      <alignment horizontal="center"/>
    </xf>
    <xf numFmtId="0" fontId="28" fillId="0" borderId="31" xfId="6" applyFont="1" applyBorder="1" applyAlignment="1">
      <alignment horizontal="center"/>
    </xf>
    <xf numFmtId="0" fontId="28" fillId="0" borderId="32" xfId="6" applyFont="1" applyBorder="1" applyAlignment="1">
      <alignment horizontal="center"/>
    </xf>
    <xf numFmtId="170" fontId="27" fillId="0" borderId="33" xfId="6" applyNumberFormat="1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6" fillId="0" borderId="30" xfId="6" applyFont="1" applyBorder="1" applyAlignment="1">
      <alignment horizontal="center" vertical="center"/>
    </xf>
    <xf numFmtId="0" fontId="26" fillId="0" borderId="31" xfId="6" applyFont="1" applyBorder="1" applyAlignment="1">
      <alignment horizontal="center" vertical="center"/>
    </xf>
    <xf numFmtId="0" fontId="26" fillId="0" borderId="32" xfId="6" applyFont="1" applyBorder="1" applyAlignment="1">
      <alignment horizontal="center" vertical="center"/>
    </xf>
  </cellXfs>
  <cellStyles count="8">
    <cellStyle name="Moeda" xfId="5" builtinId="4"/>
    <cellStyle name="Normal" xfId="0" builtinId="0"/>
    <cellStyle name="Normal 2" xfId="2" xr:uid="{9997626D-C208-4D67-95F1-1D361E8744A7}"/>
    <cellStyle name="Normal 2 2" xfId="6" xr:uid="{1B1A293D-7276-444D-8553-5A806F0B6E17}"/>
    <cellStyle name="Porcentagem" xfId="7" builtinId="5"/>
    <cellStyle name="Porcentagem 3" xfId="4" xr:uid="{007E5573-A579-43F6-B450-CAB53D6F3F7E}"/>
    <cellStyle name="Vírgula" xfId="1" builtinId="3"/>
    <cellStyle name="Vírgula 2" xfId="3" xr:uid="{7029A649-6694-45EB-83BE-792EBD1D10A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585594</xdr:colOff>
      <xdr:row>2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6691119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6ª GRD/UEP - 6ª Superintendência Regional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981075</xdr:colOff>
          <xdr:row>2</xdr:row>
          <xdr:rowOff>28575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2</xdr:col>
          <xdr:colOff>114300</xdr:colOff>
          <xdr:row>0</xdr:row>
          <xdr:rowOff>333375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1247775</xdr:colOff>
          <xdr:row>1</xdr:row>
          <xdr:rowOff>57150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438150</xdr:colOff>
          <xdr:row>1</xdr:row>
          <xdr:rowOff>47625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862293</xdr:colOff>
      <xdr:row>3</xdr:row>
      <xdr:rowOff>19050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6320118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    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    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    6ª GRD/UEP - 6ª Superintendência Regional 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1304925</xdr:colOff>
      <xdr:row>2</xdr:row>
      <xdr:rowOff>123825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07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VESTIMENTO%20PRIM&#193;RIO%20(M&#211;DULO%20%20-%20Or&#231;amento%20Anal&#237;ti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Analítico"/>
    </sheetNames>
    <sheetDataSet>
      <sheetData sheetId="0">
        <row r="58">
          <cell r="J58">
            <v>1.7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A6994-7519-457F-BF3C-1249307E24C0}">
  <dimension ref="A1:H15"/>
  <sheetViews>
    <sheetView view="pageBreakPreview" zoomScale="115" zoomScaleNormal="100" zoomScaleSheetLayoutView="115" workbookViewId="0">
      <selection activeCell="D10" sqref="D10"/>
    </sheetView>
  </sheetViews>
  <sheetFormatPr defaultRowHeight="15" x14ac:dyDescent="0.2"/>
  <cols>
    <col min="1" max="1" width="8" style="107" customWidth="1"/>
    <col min="2" max="2" width="30.125" style="107" customWidth="1"/>
    <col min="3" max="3" width="13.875" style="107" bestFit="1" customWidth="1"/>
    <col min="4" max="4" width="23" style="107" customWidth="1"/>
    <col min="5" max="5" width="23.375" style="107" customWidth="1"/>
    <col min="6" max="6" width="6.875" style="107" customWidth="1"/>
    <col min="7" max="7" width="11.875" style="107" bestFit="1" customWidth="1"/>
    <col min="8" max="8" width="9" style="107"/>
    <col min="9" max="9" width="0" style="107" hidden="1" customWidth="1"/>
    <col min="10" max="254" width="9" style="107"/>
    <col min="255" max="257" width="8" style="107" customWidth="1"/>
    <col min="258" max="258" width="30.125" style="107" customWidth="1"/>
    <col min="259" max="259" width="20.875" style="107" customWidth="1"/>
    <col min="260" max="260" width="21.125" style="107" customWidth="1"/>
    <col min="261" max="261" width="21" style="107" customWidth="1"/>
    <col min="262" max="262" width="0" style="107" hidden="1" customWidth="1"/>
    <col min="263" max="263" width="11.875" style="107" bestFit="1" customWidth="1"/>
    <col min="264" max="264" width="9" style="107"/>
    <col min="265" max="265" width="0" style="107" hidden="1" customWidth="1"/>
    <col min="266" max="510" width="9" style="107"/>
    <col min="511" max="513" width="8" style="107" customWidth="1"/>
    <col min="514" max="514" width="30.125" style="107" customWidth="1"/>
    <col min="515" max="515" width="20.875" style="107" customWidth="1"/>
    <col min="516" max="516" width="21.125" style="107" customWidth="1"/>
    <col min="517" max="517" width="21" style="107" customWidth="1"/>
    <col min="518" max="518" width="0" style="107" hidden="1" customWidth="1"/>
    <col min="519" max="519" width="11.875" style="107" bestFit="1" customWidth="1"/>
    <col min="520" max="520" width="9" style="107"/>
    <col min="521" max="521" width="0" style="107" hidden="1" customWidth="1"/>
    <col min="522" max="766" width="9" style="107"/>
    <col min="767" max="769" width="8" style="107" customWidth="1"/>
    <col min="770" max="770" width="30.125" style="107" customWidth="1"/>
    <col min="771" max="771" width="20.875" style="107" customWidth="1"/>
    <col min="772" max="772" width="21.125" style="107" customWidth="1"/>
    <col min="773" max="773" width="21" style="107" customWidth="1"/>
    <col min="774" max="774" width="0" style="107" hidden="1" customWidth="1"/>
    <col min="775" max="775" width="11.875" style="107" bestFit="1" customWidth="1"/>
    <col min="776" max="776" width="9" style="107"/>
    <col min="777" max="777" width="0" style="107" hidden="1" customWidth="1"/>
    <col min="778" max="1022" width="9" style="107"/>
    <col min="1023" max="1025" width="8" style="107" customWidth="1"/>
    <col min="1026" max="1026" width="30.125" style="107" customWidth="1"/>
    <col min="1027" max="1027" width="20.875" style="107" customWidth="1"/>
    <col min="1028" max="1028" width="21.125" style="107" customWidth="1"/>
    <col min="1029" max="1029" width="21" style="107" customWidth="1"/>
    <col min="1030" max="1030" width="0" style="107" hidden="1" customWidth="1"/>
    <col min="1031" max="1031" width="11.875" style="107" bestFit="1" customWidth="1"/>
    <col min="1032" max="1032" width="9" style="107"/>
    <col min="1033" max="1033" width="0" style="107" hidden="1" customWidth="1"/>
    <col min="1034" max="1278" width="9" style="107"/>
    <col min="1279" max="1281" width="8" style="107" customWidth="1"/>
    <col min="1282" max="1282" width="30.125" style="107" customWidth="1"/>
    <col min="1283" max="1283" width="20.875" style="107" customWidth="1"/>
    <col min="1284" max="1284" width="21.125" style="107" customWidth="1"/>
    <col min="1285" max="1285" width="21" style="107" customWidth="1"/>
    <col min="1286" max="1286" width="0" style="107" hidden="1" customWidth="1"/>
    <col min="1287" max="1287" width="11.875" style="107" bestFit="1" customWidth="1"/>
    <col min="1288" max="1288" width="9" style="107"/>
    <col min="1289" max="1289" width="0" style="107" hidden="1" customWidth="1"/>
    <col min="1290" max="1534" width="9" style="107"/>
    <col min="1535" max="1537" width="8" style="107" customWidth="1"/>
    <col min="1538" max="1538" width="30.125" style="107" customWidth="1"/>
    <col min="1539" max="1539" width="20.875" style="107" customWidth="1"/>
    <col min="1540" max="1540" width="21.125" style="107" customWidth="1"/>
    <col min="1541" max="1541" width="21" style="107" customWidth="1"/>
    <col min="1542" max="1542" width="0" style="107" hidden="1" customWidth="1"/>
    <col min="1543" max="1543" width="11.875" style="107" bestFit="1" customWidth="1"/>
    <col min="1544" max="1544" width="9" style="107"/>
    <col min="1545" max="1545" width="0" style="107" hidden="1" customWidth="1"/>
    <col min="1546" max="1790" width="9" style="107"/>
    <col min="1791" max="1793" width="8" style="107" customWidth="1"/>
    <col min="1794" max="1794" width="30.125" style="107" customWidth="1"/>
    <col min="1795" max="1795" width="20.875" style="107" customWidth="1"/>
    <col min="1796" max="1796" width="21.125" style="107" customWidth="1"/>
    <col min="1797" max="1797" width="21" style="107" customWidth="1"/>
    <col min="1798" max="1798" width="0" style="107" hidden="1" customWidth="1"/>
    <col min="1799" max="1799" width="11.875" style="107" bestFit="1" customWidth="1"/>
    <col min="1800" max="1800" width="9" style="107"/>
    <col min="1801" max="1801" width="0" style="107" hidden="1" customWidth="1"/>
    <col min="1802" max="2046" width="9" style="107"/>
    <col min="2047" max="2049" width="8" style="107" customWidth="1"/>
    <col min="2050" max="2050" width="30.125" style="107" customWidth="1"/>
    <col min="2051" max="2051" width="20.875" style="107" customWidth="1"/>
    <col min="2052" max="2052" width="21.125" style="107" customWidth="1"/>
    <col min="2053" max="2053" width="21" style="107" customWidth="1"/>
    <col min="2054" max="2054" width="0" style="107" hidden="1" customWidth="1"/>
    <col min="2055" max="2055" width="11.875" style="107" bestFit="1" customWidth="1"/>
    <col min="2056" max="2056" width="9" style="107"/>
    <col min="2057" max="2057" width="0" style="107" hidden="1" customWidth="1"/>
    <col min="2058" max="2302" width="9" style="107"/>
    <col min="2303" max="2305" width="8" style="107" customWidth="1"/>
    <col min="2306" max="2306" width="30.125" style="107" customWidth="1"/>
    <col min="2307" max="2307" width="20.875" style="107" customWidth="1"/>
    <col min="2308" max="2308" width="21.125" style="107" customWidth="1"/>
    <col min="2309" max="2309" width="21" style="107" customWidth="1"/>
    <col min="2310" max="2310" width="0" style="107" hidden="1" customWidth="1"/>
    <col min="2311" max="2311" width="11.875" style="107" bestFit="1" customWidth="1"/>
    <col min="2312" max="2312" width="9" style="107"/>
    <col min="2313" max="2313" width="0" style="107" hidden="1" customWidth="1"/>
    <col min="2314" max="2558" width="9" style="107"/>
    <col min="2559" max="2561" width="8" style="107" customWidth="1"/>
    <col min="2562" max="2562" width="30.125" style="107" customWidth="1"/>
    <col min="2563" max="2563" width="20.875" style="107" customWidth="1"/>
    <col min="2564" max="2564" width="21.125" style="107" customWidth="1"/>
    <col min="2565" max="2565" width="21" style="107" customWidth="1"/>
    <col min="2566" max="2566" width="0" style="107" hidden="1" customWidth="1"/>
    <col min="2567" max="2567" width="11.875" style="107" bestFit="1" customWidth="1"/>
    <col min="2568" max="2568" width="9" style="107"/>
    <col min="2569" max="2569" width="0" style="107" hidden="1" customWidth="1"/>
    <col min="2570" max="2814" width="9" style="107"/>
    <col min="2815" max="2817" width="8" style="107" customWidth="1"/>
    <col min="2818" max="2818" width="30.125" style="107" customWidth="1"/>
    <col min="2819" max="2819" width="20.875" style="107" customWidth="1"/>
    <col min="2820" max="2820" width="21.125" style="107" customWidth="1"/>
    <col min="2821" max="2821" width="21" style="107" customWidth="1"/>
    <col min="2822" max="2822" width="0" style="107" hidden="1" customWidth="1"/>
    <col min="2823" max="2823" width="11.875" style="107" bestFit="1" customWidth="1"/>
    <col min="2824" max="2824" width="9" style="107"/>
    <col min="2825" max="2825" width="0" style="107" hidden="1" customWidth="1"/>
    <col min="2826" max="3070" width="9" style="107"/>
    <col min="3071" max="3073" width="8" style="107" customWidth="1"/>
    <col min="3074" max="3074" width="30.125" style="107" customWidth="1"/>
    <col min="3075" max="3075" width="20.875" style="107" customWidth="1"/>
    <col min="3076" max="3076" width="21.125" style="107" customWidth="1"/>
    <col min="3077" max="3077" width="21" style="107" customWidth="1"/>
    <col min="3078" max="3078" width="0" style="107" hidden="1" customWidth="1"/>
    <col min="3079" max="3079" width="11.875" style="107" bestFit="1" customWidth="1"/>
    <col min="3080" max="3080" width="9" style="107"/>
    <col min="3081" max="3081" width="0" style="107" hidden="1" customWidth="1"/>
    <col min="3082" max="3326" width="9" style="107"/>
    <col min="3327" max="3329" width="8" style="107" customWidth="1"/>
    <col min="3330" max="3330" width="30.125" style="107" customWidth="1"/>
    <col min="3331" max="3331" width="20.875" style="107" customWidth="1"/>
    <col min="3332" max="3332" width="21.125" style="107" customWidth="1"/>
    <col min="3333" max="3333" width="21" style="107" customWidth="1"/>
    <col min="3334" max="3334" width="0" style="107" hidden="1" customWidth="1"/>
    <col min="3335" max="3335" width="11.875" style="107" bestFit="1" customWidth="1"/>
    <col min="3336" max="3336" width="9" style="107"/>
    <col min="3337" max="3337" width="0" style="107" hidden="1" customWidth="1"/>
    <col min="3338" max="3582" width="9" style="107"/>
    <col min="3583" max="3585" width="8" style="107" customWidth="1"/>
    <col min="3586" max="3586" width="30.125" style="107" customWidth="1"/>
    <col min="3587" max="3587" width="20.875" style="107" customWidth="1"/>
    <col min="3588" max="3588" width="21.125" style="107" customWidth="1"/>
    <col min="3589" max="3589" width="21" style="107" customWidth="1"/>
    <col min="3590" max="3590" width="0" style="107" hidden="1" customWidth="1"/>
    <col min="3591" max="3591" width="11.875" style="107" bestFit="1" customWidth="1"/>
    <col min="3592" max="3592" width="9" style="107"/>
    <col min="3593" max="3593" width="0" style="107" hidden="1" customWidth="1"/>
    <col min="3594" max="3838" width="9" style="107"/>
    <col min="3839" max="3841" width="8" style="107" customWidth="1"/>
    <col min="3842" max="3842" width="30.125" style="107" customWidth="1"/>
    <col min="3843" max="3843" width="20.875" style="107" customWidth="1"/>
    <col min="3844" max="3844" width="21.125" style="107" customWidth="1"/>
    <col min="3845" max="3845" width="21" style="107" customWidth="1"/>
    <col min="3846" max="3846" width="0" style="107" hidden="1" customWidth="1"/>
    <col min="3847" max="3847" width="11.875" style="107" bestFit="1" customWidth="1"/>
    <col min="3848" max="3848" width="9" style="107"/>
    <col min="3849" max="3849" width="0" style="107" hidden="1" customWidth="1"/>
    <col min="3850" max="4094" width="9" style="107"/>
    <col min="4095" max="4097" width="8" style="107" customWidth="1"/>
    <col min="4098" max="4098" width="30.125" style="107" customWidth="1"/>
    <col min="4099" max="4099" width="20.875" style="107" customWidth="1"/>
    <col min="4100" max="4100" width="21.125" style="107" customWidth="1"/>
    <col min="4101" max="4101" width="21" style="107" customWidth="1"/>
    <col min="4102" max="4102" width="0" style="107" hidden="1" customWidth="1"/>
    <col min="4103" max="4103" width="11.875" style="107" bestFit="1" customWidth="1"/>
    <col min="4104" max="4104" width="9" style="107"/>
    <col min="4105" max="4105" width="0" style="107" hidden="1" customWidth="1"/>
    <col min="4106" max="4350" width="9" style="107"/>
    <col min="4351" max="4353" width="8" style="107" customWidth="1"/>
    <col min="4354" max="4354" width="30.125" style="107" customWidth="1"/>
    <col min="4355" max="4355" width="20.875" style="107" customWidth="1"/>
    <col min="4356" max="4356" width="21.125" style="107" customWidth="1"/>
    <col min="4357" max="4357" width="21" style="107" customWidth="1"/>
    <col min="4358" max="4358" width="0" style="107" hidden="1" customWidth="1"/>
    <col min="4359" max="4359" width="11.875" style="107" bestFit="1" customWidth="1"/>
    <col min="4360" max="4360" width="9" style="107"/>
    <col min="4361" max="4361" width="0" style="107" hidden="1" customWidth="1"/>
    <col min="4362" max="4606" width="9" style="107"/>
    <col min="4607" max="4609" width="8" style="107" customWidth="1"/>
    <col min="4610" max="4610" width="30.125" style="107" customWidth="1"/>
    <col min="4611" max="4611" width="20.875" style="107" customWidth="1"/>
    <col min="4612" max="4612" width="21.125" style="107" customWidth="1"/>
    <col min="4613" max="4613" width="21" style="107" customWidth="1"/>
    <col min="4614" max="4614" width="0" style="107" hidden="1" customWidth="1"/>
    <col min="4615" max="4615" width="11.875" style="107" bestFit="1" customWidth="1"/>
    <col min="4616" max="4616" width="9" style="107"/>
    <col min="4617" max="4617" width="0" style="107" hidden="1" customWidth="1"/>
    <col min="4618" max="4862" width="9" style="107"/>
    <col min="4863" max="4865" width="8" style="107" customWidth="1"/>
    <col min="4866" max="4866" width="30.125" style="107" customWidth="1"/>
    <col min="4867" max="4867" width="20.875" style="107" customWidth="1"/>
    <col min="4868" max="4868" width="21.125" style="107" customWidth="1"/>
    <col min="4869" max="4869" width="21" style="107" customWidth="1"/>
    <col min="4870" max="4870" width="0" style="107" hidden="1" customWidth="1"/>
    <col min="4871" max="4871" width="11.875" style="107" bestFit="1" customWidth="1"/>
    <col min="4872" max="4872" width="9" style="107"/>
    <col min="4873" max="4873" width="0" style="107" hidden="1" customWidth="1"/>
    <col min="4874" max="5118" width="9" style="107"/>
    <col min="5119" max="5121" width="8" style="107" customWidth="1"/>
    <col min="5122" max="5122" width="30.125" style="107" customWidth="1"/>
    <col min="5123" max="5123" width="20.875" style="107" customWidth="1"/>
    <col min="5124" max="5124" width="21.125" style="107" customWidth="1"/>
    <col min="5125" max="5125" width="21" style="107" customWidth="1"/>
    <col min="5126" max="5126" width="0" style="107" hidden="1" customWidth="1"/>
    <col min="5127" max="5127" width="11.875" style="107" bestFit="1" customWidth="1"/>
    <col min="5128" max="5128" width="9" style="107"/>
    <col min="5129" max="5129" width="0" style="107" hidden="1" customWidth="1"/>
    <col min="5130" max="5374" width="9" style="107"/>
    <col min="5375" max="5377" width="8" style="107" customWidth="1"/>
    <col min="5378" max="5378" width="30.125" style="107" customWidth="1"/>
    <col min="5379" max="5379" width="20.875" style="107" customWidth="1"/>
    <col min="5380" max="5380" width="21.125" style="107" customWidth="1"/>
    <col min="5381" max="5381" width="21" style="107" customWidth="1"/>
    <col min="5382" max="5382" width="0" style="107" hidden="1" customWidth="1"/>
    <col min="5383" max="5383" width="11.875" style="107" bestFit="1" customWidth="1"/>
    <col min="5384" max="5384" width="9" style="107"/>
    <col min="5385" max="5385" width="0" style="107" hidden="1" customWidth="1"/>
    <col min="5386" max="5630" width="9" style="107"/>
    <col min="5631" max="5633" width="8" style="107" customWidth="1"/>
    <col min="5634" max="5634" width="30.125" style="107" customWidth="1"/>
    <col min="5635" max="5635" width="20.875" style="107" customWidth="1"/>
    <col min="5636" max="5636" width="21.125" style="107" customWidth="1"/>
    <col min="5637" max="5637" width="21" style="107" customWidth="1"/>
    <col min="5638" max="5638" width="0" style="107" hidden="1" customWidth="1"/>
    <col min="5639" max="5639" width="11.875" style="107" bestFit="1" customWidth="1"/>
    <col min="5640" max="5640" width="9" style="107"/>
    <col min="5641" max="5641" width="0" style="107" hidden="1" customWidth="1"/>
    <col min="5642" max="5886" width="9" style="107"/>
    <col min="5887" max="5889" width="8" style="107" customWidth="1"/>
    <col min="5890" max="5890" width="30.125" style="107" customWidth="1"/>
    <col min="5891" max="5891" width="20.875" style="107" customWidth="1"/>
    <col min="5892" max="5892" width="21.125" style="107" customWidth="1"/>
    <col min="5893" max="5893" width="21" style="107" customWidth="1"/>
    <col min="5894" max="5894" width="0" style="107" hidden="1" customWidth="1"/>
    <col min="5895" max="5895" width="11.875" style="107" bestFit="1" customWidth="1"/>
    <col min="5896" max="5896" width="9" style="107"/>
    <col min="5897" max="5897" width="0" style="107" hidden="1" customWidth="1"/>
    <col min="5898" max="6142" width="9" style="107"/>
    <col min="6143" max="6145" width="8" style="107" customWidth="1"/>
    <col min="6146" max="6146" width="30.125" style="107" customWidth="1"/>
    <col min="6147" max="6147" width="20.875" style="107" customWidth="1"/>
    <col min="6148" max="6148" width="21.125" style="107" customWidth="1"/>
    <col min="6149" max="6149" width="21" style="107" customWidth="1"/>
    <col min="6150" max="6150" width="0" style="107" hidden="1" customWidth="1"/>
    <col min="6151" max="6151" width="11.875" style="107" bestFit="1" customWidth="1"/>
    <col min="6152" max="6152" width="9" style="107"/>
    <col min="6153" max="6153" width="0" style="107" hidden="1" customWidth="1"/>
    <col min="6154" max="6398" width="9" style="107"/>
    <col min="6399" max="6401" width="8" style="107" customWidth="1"/>
    <col min="6402" max="6402" width="30.125" style="107" customWidth="1"/>
    <col min="6403" max="6403" width="20.875" style="107" customWidth="1"/>
    <col min="6404" max="6404" width="21.125" style="107" customWidth="1"/>
    <col min="6405" max="6405" width="21" style="107" customWidth="1"/>
    <col min="6406" max="6406" width="0" style="107" hidden="1" customWidth="1"/>
    <col min="6407" max="6407" width="11.875" style="107" bestFit="1" customWidth="1"/>
    <col min="6408" max="6408" width="9" style="107"/>
    <col min="6409" max="6409" width="0" style="107" hidden="1" customWidth="1"/>
    <col min="6410" max="6654" width="9" style="107"/>
    <col min="6655" max="6657" width="8" style="107" customWidth="1"/>
    <col min="6658" max="6658" width="30.125" style="107" customWidth="1"/>
    <col min="6659" max="6659" width="20.875" style="107" customWidth="1"/>
    <col min="6660" max="6660" width="21.125" style="107" customWidth="1"/>
    <col min="6661" max="6661" width="21" style="107" customWidth="1"/>
    <col min="6662" max="6662" width="0" style="107" hidden="1" customWidth="1"/>
    <col min="6663" max="6663" width="11.875" style="107" bestFit="1" customWidth="1"/>
    <col min="6664" max="6664" width="9" style="107"/>
    <col min="6665" max="6665" width="0" style="107" hidden="1" customWidth="1"/>
    <col min="6666" max="6910" width="9" style="107"/>
    <col min="6911" max="6913" width="8" style="107" customWidth="1"/>
    <col min="6914" max="6914" width="30.125" style="107" customWidth="1"/>
    <col min="6915" max="6915" width="20.875" style="107" customWidth="1"/>
    <col min="6916" max="6916" width="21.125" style="107" customWidth="1"/>
    <col min="6917" max="6917" width="21" style="107" customWidth="1"/>
    <col min="6918" max="6918" width="0" style="107" hidden="1" customWidth="1"/>
    <col min="6919" max="6919" width="11.875" style="107" bestFit="1" customWidth="1"/>
    <col min="6920" max="6920" width="9" style="107"/>
    <col min="6921" max="6921" width="0" style="107" hidden="1" customWidth="1"/>
    <col min="6922" max="7166" width="9" style="107"/>
    <col min="7167" max="7169" width="8" style="107" customWidth="1"/>
    <col min="7170" max="7170" width="30.125" style="107" customWidth="1"/>
    <col min="7171" max="7171" width="20.875" style="107" customWidth="1"/>
    <col min="7172" max="7172" width="21.125" style="107" customWidth="1"/>
    <col min="7173" max="7173" width="21" style="107" customWidth="1"/>
    <col min="7174" max="7174" width="0" style="107" hidden="1" customWidth="1"/>
    <col min="7175" max="7175" width="11.875" style="107" bestFit="1" customWidth="1"/>
    <col min="7176" max="7176" width="9" style="107"/>
    <col min="7177" max="7177" width="0" style="107" hidden="1" customWidth="1"/>
    <col min="7178" max="7422" width="9" style="107"/>
    <col min="7423" max="7425" width="8" style="107" customWidth="1"/>
    <col min="7426" max="7426" width="30.125" style="107" customWidth="1"/>
    <col min="7427" max="7427" width="20.875" style="107" customWidth="1"/>
    <col min="7428" max="7428" width="21.125" style="107" customWidth="1"/>
    <col min="7429" max="7429" width="21" style="107" customWidth="1"/>
    <col min="7430" max="7430" width="0" style="107" hidden="1" customWidth="1"/>
    <col min="7431" max="7431" width="11.875" style="107" bestFit="1" customWidth="1"/>
    <col min="7432" max="7432" width="9" style="107"/>
    <col min="7433" max="7433" width="0" style="107" hidden="1" customWidth="1"/>
    <col min="7434" max="7678" width="9" style="107"/>
    <col min="7679" max="7681" width="8" style="107" customWidth="1"/>
    <col min="7682" max="7682" width="30.125" style="107" customWidth="1"/>
    <col min="7683" max="7683" width="20.875" style="107" customWidth="1"/>
    <col min="7684" max="7684" width="21.125" style="107" customWidth="1"/>
    <col min="7685" max="7685" width="21" style="107" customWidth="1"/>
    <col min="7686" max="7686" width="0" style="107" hidden="1" customWidth="1"/>
    <col min="7687" max="7687" width="11.875" style="107" bestFit="1" customWidth="1"/>
    <col min="7688" max="7688" width="9" style="107"/>
    <col min="7689" max="7689" width="0" style="107" hidden="1" customWidth="1"/>
    <col min="7690" max="7934" width="9" style="107"/>
    <col min="7935" max="7937" width="8" style="107" customWidth="1"/>
    <col min="7938" max="7938" width="30.125" style="107" customWidth="1"/>
    <col min="7939" max="7939" width="20.875" style="107" customWidth="1"/>
    <col min="7940" max="7940" width="21.125" style="107" customWidth="1"/>
    <col min="7941" max="7941" width="21" style="107" customWidth="1"/>
    <col min="7942" max="7942" width="0" style="107" hidden="1" customWidth="1"/>
    <col min="7943" max="7943" width="11.875" style="107" bestFit="1" customWidth="1"/>
    <col min="7944" max="7944" width="9" style="107"/>
    <col min="7945" max="7945" width="0" style="107" hidden="1" customWidth="1"/>
    <col min="7946" max="8190" width="9" style="107"/>
    <col min="8191" max="8193" width="8" style="107" customWidth="1"/>
    <col min="8194" max="8194" width="30.125" style="107" customWidth="1"/>
    <col min="8195" max="8195" width="20.875" style="107" customWidth="1"/>
    <col min="8196" max="8196" width="21.125" style="107" customWidth="1"/>
    <col min="8197" max="8197" width="21" style="107" customWidth="1"/>
    <col min="8198" max="8198" width="0" style="107" hidden="1" customWidth="1"/>
    <col min="8199" max="8199" width="11.875" style="107" bestFit="1" customWidth="1"/>
    <col min="8200" max="8200" width="9" style="107"/>
    <col min="8201" max="8201" width="0" style="107" hidden="1" customWidth="1"/>
    <col min="8202" max="8446" width="9" style="107"/>
    <col min="8447" max="8449" width="8" style="107" customWidth="1"/>
    <col min="8450" max="8450" width="30.125" style="107" customWidth="1"/>
    <col min="8451" max="8451" width="20.875" style="107" customWidth="1"/>
    <col min="8452" max="8452" width="21.125" style="107" customWidth="1"/>
    <col min="8453" max="8453" width="21" style="107" customWidth="1"/>
    <col min="8454" max="8454" width="0" style="107" hidden="1" customWidth="1"/>
    <col min="8455" max="8455" width="11.875" style="107" bestFit="1" customWidth="1"/>
    <col min="8456" max="8456" width="9" style="107"/>
    <col min="8457" max="8457" width="0" style="107" hidden="1" customWidth="1"/>
    <col min="8458" max="8702" width="9" style="107"/>
    <col min="8703" max="8705" width="8" style="107" customWidth="1"/>
    <col min="8706" max="8706" width="30.125" style="107" customWidth="1"/>
    <col min="8707" max="8707" width="20.875" style="107" customWidth="1"/>
    <col min="8708" max="8708" width="21.125" style="107" customWidth="1"/>
    <col min="8709" max="8709" width="21" style="107" customWidth="1"/>
    <col min="8710" max="8710" width="0" style="107" hidden="1" customWidth="1"/>
    <col min="8711" max="8711" width="11.875" style="107" bestFit="1" customWidth="1"/>
    <col min="8712" max="8712" width="9" style="107"/>
    <col min="8713" max="8713" width="0" style="107" hidden="1" customWidth="1"/>
    <col min="8714" max="8958" width="9" style="107"/>
    <col min="8959" max="8961" width="8" style="107" customWidth="1"/>
    <col min="8962" max="8962" width="30.125" style="107" customWidth="1"/>
    <col min="8963" max="8963" width="20.875" style="107" customWidth="1"/>
    <col min="8964" max="8964" width="21.125" style="107" customWidth="1"/>
    <col min="8965" max="8965" width="21" style="107" customWidth="1"/>
    <col min="8966" max="8966" width="0" style="107" hidden="1" customWidth="1"/>
    <col min="8967" max="8967" width="11.875" style="107" bestFit="1" customWidth="1"/>
    <col min="8968" max="8968" width="9" style="107"/>
    <col min="8969" max="8969" width="0" style="107" hidden="1" customWidth="1"/>
    <col min="8970" max="9214" width="9" style="107"/>
    <col min="9215" max="9217" width="8" style="107" customWidth="1"/>
    <col min="9218" max="9218" width="30.125" style="107" customWidth="1"/>
    <col min="9219" max="9219" width="20.875" style="107" customWidth="1"/>
    <col min="9220" max="9220" width="21.125" style="107" customWidth="1"/>
    <col min="9221" max="9221" width="21" style="107" customWidth="1"/>
    <col min="9222" max="9222" width="0" style="107" hidden="1" customWidth="1"/>
    <col min="9223" max="9223" width="11.875" style="107" bestFit="1" customWidth="1"/>
    <col min="9224" max="9224" width="9" style="107"/>
    <col min="9225" max="9225" width="0" style="107" hidden="1" customWidth="1"/>
    <col min="9226" max="9470" width="9" style="107"/>
    <col min="9471" max="9473" width="8" style="107" customWidth="1"/>
    <col min="9474" max="9474" width="30.125" style="107" customWidth="1"/>
    <col min="9475" max="9475" width="20.875" style="107" customWidth="1"/>
    <col min="9476" max="9476" width="21.125" style="107" customWidth="1"/>
    <col min="9477" max="9477" width="21" style="107" customWidth="1"/>
    <col min="9478" max="9478" width="0" style="107" hidden="1" customWidth="1"/>
    <col min="9479" max="9479" width="11.875" style="107" bestFit="1" customWidth="1"/>
    <col min="9480" max="9480" width="9" style="107"/>
    <col min="9481" max="9481" width="0" style="107" hidden="1" customWidth="1"/>
    <col min="9482" max="9726" width="9" style="107"/>
    <col min="9727" max="9729" width="8" style="107" customWidth="1"/>
    <col min="9730" max="9730" width="30.125" style="107" customWidth="1"/>
    <col min="9731" max="9731" width="20.875" style="107" customWidth="1"/>
    <col min="9732" max="9732" width="21.125" style="107" customWidth="1"/>
    <col min="9733" max="9733" width="21" style="107" customWidth="1"/>
    <col min="9734" max="9734" width="0" style="107" hidden="1" customWidth="1"/>
    <col min="9735" max="9735" width="11.875" style="107" bestFit="1" customWidth="1"/>
    <col min="9736" max="9736" width="9" style="107"/>
    <col min="9737" max="9737" width="0" style="107" hidden="1" customWidth="1"/>
    <col min="9738" max="9982" width="9" style="107"/>
    <col min="9983" max="9985" width="8" style="107" customWidth="1"/>
    <col min="9986" max="9986" width="30.125" style="107" customWidth="1"/>
    <col min="9987" max="9987" width="20.875" style="107" customWidth="1"/>
    <col min="9988" max="9988" width="21.125" style="107" customWidth="1"/>
    <col min="9989" max="9989" width="21" style="107" customWidth="1"/>
    <col min="9990" max="9990" width="0" style="107" hidden="1" customWidth="1"/>
    <col min="9991" max="9991" width="11.875" style="107" bestFit="1" customWidth="1"/>
    <col min="9992" max="9992" width="9" style="107"/>
    <col min="9993" max="9993" width="0" style="107" hidden="1" customWidth="1"/>
    <col min="9994" max="10238" width="9" style="107"/>
    <col min="10239" max="10241" width="8" style="107" customWidth="1"/>
    <col min="10242" max="10242" width="30.125" style="107" customWidth="1"/>
    <col min="10243" max="10243" width="20.875" style="107" customWidth="1"/>
    <col min="10244" max="10244" width="21.125" style="107" customWidth="1"/>
    <col min="10245" max="10245" width="21" style="107" customWidth="1"/>
    <col min="10246" max="10246" width="0" style="107" hidden="1" customWidth="1"/>
    <col min="10247" max="10247" width="11.875" style="107" bestFit="1" customWidth="1"/>
    <col min="10248" max="10248" width="9" style="107"/>
    <col min="10249" max="10249" width="0" style="107" hidden="1" customWidth="1"/>
    <col min="10250" max="10494" width="9" style="107"/>
    <col min="10495" max="10497" width="8" style="107" customWidth="1"/>
    <col min="10498" max="10498" width="30.125" style="107" customWidth="1"/>
    <col min="10499" max="10499" width="20.875" style="107" customWidth="1"/>
    <col min="10500" max="10500" width="21.125" style="107" customWidth="1"/>
    <col min="10501" max="10501" width="21" style="107" customWidth="1"/>
    <col min="10502" max="10502" width="0" style="107" hidden="1" customWidth="1"/>
    <col min="10503" max="10503" width="11.875" style="107" bestFit="1" customWidth="1"/>
    <col min="10504" max="10504" width="9" style="107"/>
    <col min="10505" max="10505" width="0" style="107" hidden="1" customWidth="1"/>
    <col min="10506" max="10750" width="9" style="107"/>
    <col min="10751" max="10753" width="8" style="107" customWidth="1"/>
    <col min="10754" max="10754" width="30.125" style="107" customWidth="1"/>
    <col min="10755" max="10755" width="20.875" style="107" customWidth="1"/>
    <col min="10756" max="10756" width="21.125" style="107" customWidth="1"/>
    <col min="10757" max="10757" width="21" style="107" customWidth="1"/>
    <col min="10758" max="10758" width="0" style="107" hidden="1" customWidth="1"/>
    <col min="10759" max="10759" width="11.875" style="107" bestFit="1" customWidth="1"/>
    <col min="10760" max="10760" width="9" style="107"/>
    <col min="10761" max="10761" width="0" style="107" hidden="1" customWidth="1"/>
    <col min="10762" max="11006" width="9" style="107"/>
    <col min="11007" max="11009" width="8" style="107" customWidth="1"/>
    <col min="11010" max="11010" width="30.125" style="107" customWidth="1"/>
    <col min="11011" max="11011" width="20.875" style="107" customWidth="1"/>
    <col min="11012" max="11012" width="21.125" style="107" customWidth="1"/>
    <col min="11013" max="11013" width="21" style="107" customWidth="1"/>
    <col min="11014" max="11014" width="0" style="107" hidden="1" customWidth="1"/>
    <col min="11015" max="11015" width="11.875" style="107" bestFit="1" customWidth="1"/>
    <col min="11016" max="11016" width="9" style="107"/>
    <col min="11017" max="11017" width="0" style="107" hidden="1" customWidth="1"/>
    <col min="11018" max="11262" width="9" style="107"/>
    <col min="11263" max="11265" width="8" style="107" customWidth="1"/>
    <col min="11266" max="11266" width="30.125" style="107" customWidth="1"/>
    <col min="11267" max="11267" width="20.875" style="107" customWidth="1"/>
    <col min="11268" max="11268" width="21.125" style="107" customWidth="1"/>
    <col min="11269" max="11269" width="21" style="107" customWidth="1"/>
    <col min="11270" max="11270" width="0" style="107" hidden="1" customWidth="1"/>
    <col min="11271" max="11271" width="11.875" style="107" bestFit="1" customWidth="1"/>
    <col min="11272" max="11272" width="9" style="107"/>
    <col min="11273" max="11273" width="0" style="107" hidden="1" customWidth="1"/>
    <col min="11274" max="11518" width="9" style="107"/>
    <col min="11519" max="11521" width="8" style="107" customWidth="1"/>
    <col min="11522" max="11522" width="30.125" style="107" customWidth="1"/>
    <col min="11523" max="11523" width="20.875" style="107" customWidth="1"/>
    <col min="11524" max="11524" width="21.125" style="107" customWidth="1"/>
    <col min="11525" max="11525" width="21" style="107" customWidth="1"/>
    <col min="11526" max="11526" width="0" style="107" hidden="1" customWidth="1"/>
    <col min="11527" max="11527" width="11.875" style="107" bestFit="1" customWidth="1"/>
    <col min="11528" max="11528" width="9" style="107"/>
    <col min="11529" max="11529" width="0" style="107" hidden="1" customWidth="1"/>
    <col min="11530" max="11774" width="9" style="107"/>
    <col min="11775" max="11777" width="8" style="107" customWidth="1"/>
    <col min="11778" max="11778" width="30.125" style="107" customWidth="1"/>
    <col min="11779" max="11779" width="20.875" style="107" customWidth="1"/>
    <col min="11780" max="11780" width="21.125" style="107" customWidth="1"/>
    <col min="11781" max="11781" width="21" style="107" customWidth="1"/>
    <col min="11782" max="11782" width="0" style="107" hidden="1" customWidth="1"/>
    <col min="11783" max="11783" width="11.875" style="107" bestFit="1" customWidth="1"/>
    <col min="11784" max="11784" width="9" style="107"/>
    <col min="11785" max="11785" width="0" style="107" hidden="1" customWidth="1"/>
    <col min="11786" max="12030" width="9" style="107"/>
    <col min="12031" max="12033" width="8" style="107" customWidth="1"/>
    <col min="12034" max="12034" width="30.125" style="107" customWidth="1"/>
    <col min="12035" max="12035" width="20.875" style="107" customWidth="1"/>
    <col min="12036" max="12036" width="21.125" style="107" customWidth="1"/>
    <col min="12037" max="12037" width="21" style="107" customWidth="1"/>
    <col min="12038" max="12038" width="0" style="107" hidden="1" customWidth="1"/>
    <col min="12039" max="12039" width="11.875" style="107" bestFit="1" customWidth="1"/>
    <col min="12040" max="12040" width="9" style="107"/>
    <col min="12041" max="12041" width="0" style="107" hidden="1" customWidth="1"/>
    <col min="12042" max="12286" width="9" style="107"/>
    <col min="12287" max="12289" width="8" style="107" customWidth="1"/>
    <col min="12290" max="12290" width="30.125" style="107" customWidth="1"/>
    <col min="12291" max="12291" width="20.875" style="107" customWidth="1"/>
    <col min="12292" max="12292" width="21.125" style="107" customWidth="1"/>
    <col min="12293" max="12293" width="21" style="107" customWidth="1"/>
    <col min="12294" max="12294" width="0" style="107" hidden="1" customWidth="1"/>
    <col min="12295" max="12295" width="11.875" style="107" bestFit="1" customWidth="1"/>
    <col min="12296" max="12296" width="9" style="107"/>
    <col min="12297" max="12297" width="0" style="107" hidden="1" customWidth="1"/>
    <col min="12298" max="12542" width="9" style="107"/>
    <col min="12543" max="12545" width="8" style="107" customWidth="1"/>
    <col min="12546" max="12546" width="30.125" style="107" customWidth="1"/>
    <col min="12547" max="12547" width="20.875" style="107" customWidth="1"/>
    <col min="12548" max="12548" width="21.125" style="107" customWidth="1"/>
    <col min="12549" max="12549" width="21" style="107" customWidth="1"/>
    <col min="12550" max="12550" width="0" style="107" hidden="1" customWidth="1"/>
    <col min="12551" max="12551" width="11.875" style="107" bestFit="1" customWidth="1"/>
    <col min="12552" max="12552" width="9" style="107"/>
    <col min="12553" max="12553" width="0" style="107" hidden="1" customWidth="1"/>
    <col min="12554" max="12798" width="9" style="107"/>
    <col min="12799" max="12801" width="8" style="107" customWidth="1"/>
    <col min="12802" max="12802" width="30.125" style="107" customWidth="1"/>
    <col min="12803" max="12803" width="20.875" style="107" customWidth="1"/>
    <col min="12804" max="12804" width="21.125" style="107" customWidth="1"/>
    <col min="12805" max="12805" width="21" style="107" customWidth="1"/>
    <col min="12806" max="12806" width="0" style="107" hidden="1" customWidth="1"/>
    <col min="12807" max="12807" width="11.875" style="107" bestFit="1" customWidth="1"/>
    <col min="12808" max="12808" width="9" style="107"/>
    <col min="12809" max="12809" width="0" style="107" hidden="1" customWidth="1"/>
    <col min="12810" max="13054" width="9" style="107"/>
    <col min="13055" max="13057" width="8" style="107" customWidth="1"/>
    <col min="13058" max="13058" width="30.125" style="107" customWidth="1"/>
    <col min="13059" max="13059" width="20.875" style="107" customWidth="1"/>
    <col min="13060" max="13060" width="21.125" style="107" customWidth="1"/>
    <col min="13061" max="13061" width="21" style="107" customWidth="1"/>
    <col min="13062" max="13062" width="0" style="107" hidden="1" customWidth="1"/>
    <col min="13063" max="13063" width="11.875" style="107" bestFit="1" customWidth="1"/>
    <col min="13064" max="13064" width="9" style="107"/>
    <col min="13065" max="13065" width="0" style="107" hidden="1" customWidth="1"/>
    <col min="13066" max="13310" width="9" style="107"/>
    <col min="13311" max="13313" width="8" style="107" customWidth="1"/>
    <col min="13314" max="13314" width="30.125" style="107" customWidth="1"/>
    <col min="13315" max="13315" width="20.875" style="107" customWidth="1"/>
    <col min="13316" max="13316" width="21.125" style="107" customWidth="1"/>
    <col min="13317" max="13317" width="21" style="107" customWidth="1"/>
    <col min="13318" max="13318" width="0" style="107" hidden="1" customWidth="1"/>
    <col min="13319" max="13319" width="11.875" style="107" bestFit="1" customWidth="1"/>
    <col min="13320" max="13320" width="9" style="107"/>
    <col min="13321" max="13321" width="0" style="107" hidden="1" customWidth="1"/>
    <col min="13322" max="13566" width="9" style="107"/>
    <col min="13567" max="13569" width="8" style="107" customWidth="1"/>
    <col min="13570" max="13570" width="30.125" style="107" customWidth="1"/>
    <col min="13571" max="13571" width="20.875" style="107" customWidth="1"/>
    <col min="13572" max="13572" width="21.125" style="107" customWidth="1"/>
    <col min="13573" max="13573" width="21" style="107" customWidth="1"/>
    <col min="13574" max="13574" width="0" style="107" hidden="1" customWidth="1"/>
    <col min="13575" max="13575" width="11.875" style="107" bestFit="1" customWidth="1"/>
    <col min="13576" max="13576" width="9" style="107"/>
    <col min="13577" max="13577" width="0" style="107" hidden="1" customWidth="1"/>
    <col min="13578" max="13822" width="9" style="107"/>
    <col min="13823" max="13825" width="8" style="107" customWidth="1"/>
    <col min="13826" max="13826" width="30.125" style="107" customWidth="1"/>
    <col min="13827" max="13827" width="20.875" style="107" customWidth="1"/>
    <col min="13828" max="13828" width="21.125" style="107" customWidth="1"/>
    <col min="13829" max="13829" width="21" style="107" customWidth="1"/>
    <col min="13830" max="13830" width="0" style="107" hidden="1" customWidth="1"/>
    <col min="13831" max="13831" width="11.875" style="107" bestFit="1" customWidth="1"/>
    <col min="13832" max="13832" width="9" style="107"/>
    <col min="13833" max="13833" width="0" style="107" hidden="1" customWidth="1"/>
    <col min="13834" max="14078" width="9" style="107"/>
    <col min="14079" max="14081" width="8" style="107" customWidth="1"/>
    <col min="14082" max="14082" width="30.125" style="107" customWidth="1"/>
    <col min="14083" max="14083" width="20.875" style="107" customWidth="1"/>
    <col min="14084" max="14084" width="21.125" style="107" customWidth="1"/>
    <col min="14085" max="14085" width="21" style="107" customWidth="1"/>
    <col min="14086" max="14086" width="0" style="107" hidden="1" customWidth="1"/>
    <col min="14087" max="14087" width="11.875" style="107" bestFit="1" customWidth="1"/>
    <col min="14088" max="14088" width="9" style="107"/>
    <col min="14089" max="14089" width="0" style="107" hidden="1" customWidth="1"/>
    <col min="14090" max="14334" width="9" style="107"/>
    <col min="14335" max="14337" width="8" style="107" customWidth="1"/>
    <col min="14338" max="14338" width="30.125" style="107" customWidth="1"/>
    <col min="14339" max="14339" width="20.875" style="107" customWidth="1"/>
    <col min="14340" max="14340" width="21.125" style="107" customWidth="1"/>
    <col min="14341" max="14341" width="21" style="107" customWidth="1"/>
    <col min="14342" max="14342" width="0" style="107" hidden="1" customWidth="1"/>
    <col min="14343" max="14343" width="11.875" style="107" bestFit="1" customWidth="1"/>
    <col min="14344" max="14344" width="9" style="107"/>
    <col min="14345" max="14345" width="0" style="107" hidden="1" customWidth="1"/>
    <col min="14346" max="14590" width="9" style="107"/>
    <col min="14591" max="14593" width="8" style="107" customWidth="1"/>
    <col min="14594" max="14594" width="30.125" style="107" customWidth="1"/>
    <col min="14595" max="14595" width="20.875" style="107" customWidth="1"/>
    <col min="14596" max="14596" width="21.125" style="107" customWidth="1"/>
    <col min="14597" max="14597" width="21" style="107" customWidth="1"/>
    <col min="14598" max="14598" width="0" style="107" hidden="1" customWidth="1"/>
    <col min="14599" max="14599" width="11.875" style="107" bestFit="1" customWidth="1"/>
    <col min="14600" max="14600" width="9" style="107"/>
    <col min="14601" max="14601" width="0" style="107" hidden="1" customWidth="1"/>
    <col min="14602" max="14846" width="9" style="107"/>
    <col min="14847" max="14849" width="8" style="107" customWidth="1"/>
    <col min="14850" max="14850" width="30.125" style="107" customWidth="1"/>
    <col min="14851" max="14851" width="20.875" style="107" customWidth="1"/>
    <col min="14852" max="14852" width="21.125" style="107" customWidth="1"/>
    <col min="14853" max="14853" width="21" style="107" customWidth="1"/>
    <col min="14854" max="14854" width="0" style="107" hidden="1" customWidth="1"/>
    <col min="14855" max="14855" width="11.875" style="107" bestFit="1" customWidth="1"/>
    <col min="14856" max="14856" width="9" style="107"/>
    <col min="14857" max="14857" width="0" style="107" hidden="1" customWidth="1"/>
    <col min="14858" max="15102" width="9" style="107"/>
    <col min="15103" max="15105" width="8" style="107" customWidth="1"/>
    <col min="15106" max="15106" width="30.125" style="107" customWidth="1"/>
    <col min="15107" max="15107" width="20.875" style="107" customWidth="1"/>
    <col min="15108" max="15108" width="21.125" style="107" customWidth="1"/>
    <col min="15109" max="15109" width="21" style="107" customWidth="1"/>
    <col min="15110" max="15110" width="0" style="107" hidden="1" customWidth="1"/>
    <col min="15111" max="15111" width="11.875" style="107" bestFit="1" customWidth="1"/>
    <col min="15112" max="15112" width="9" style="107"/>
    <col min="15113" max="15113" width="0" style="107" hidden="1" customWidth="1"/>
    <col min="15114" max="15358" width="9" style="107"/>
    <col min="15359" max="15361" width="8" style="107" customWidth="1"/>
    <col min="15362" max="15362" width="30.125" style="107" customWidth="1"/>
    <col min="15363" max="15363" width="20.875" style="107" customWidth="1"/>
    <col min="15364" max="15364" width="21.125" style="107" customWidth="1"/>
    <col min="15365" max="15365" width="21" style="107" customWidth="1"/>
    <col min="15366" max="15366" width="0" style="107" hidden="1" customWidth="1"/>
    <col min="15367" max="15367" width="11.875" style="107" bestFit="1" customWidth="1"/>
    <col min="15368" max="15368" width="9" style="107"/>
    <col min="15369" max="15369" width="0" style="107" hidden="1" customWidth="1"/>
    <col min="15370" max="15614" width="9" style="107"/>
    <col min="15615" max="15617" width="8" style="107" customWidth="1"/>
    <col min="15618" max="15618" width="30.125" style="107" customWidth="1"/>
    <col min="15619" max="15619" width="20.875" style="107" customWidth="1"/>
    <col min="15620" max="15620" width="21.125" style="107" customWidth="1"/>
    <col min="15621" max="15621" width="21" style="107" customWidth="1"/>
    <col min="15622" max="15622" width="0" style="107" hidden="1" customWidth="1"/>
    <col min="15623" max="15623" width="11.875" style="107" bestFit="1" customWidth="1"/>
    <col min="15624" max="15624" width="9" style="107"/>
    <col min="15625" max="15625" width="0" style="107" hidden="1" customWidth="1"/>
    <col min="15626" max="15870" width="9" style="107"/>
    <col min="15871" max="15873" width="8" style="107" customWidth="1"/>
    <col min="15874" max="15874" width="30.125" style="107" customWidth="1"/>
    <col min="15875" max="15875" width="20.875" style="107" customWidth="1"/>
    <col min="15876" max="15876" width="21.125" style="107" customWidth="1"/>
    <col min="15877" max="15877" width="21" style="107" customWidth="1"/>
    <col min="15878" max="15878" width="0" style="107" hidden="1" customWidth="1"/>
    <col min="15879" max="15879" width="11.875" style="107" bestFit="1" customWidth="1"/>
    <col min="15880" max="15880" width="9" style="107"/>
    <col min="15881" max="15881" width="0" style="107" hidden="1" customWidth="1"/>
    <col min="15882" max="16126" width="9" style="107"/>
    <col min="16127" max="16129" width="8" style="107" customWidth="1"/>
    <col min="16130" max="16130" width="30.125" style="107" customWidth="1"/>
    <col min="16131" max="16131" width="20.875" style="107" customWidth="1"/>
    <col min="16132" max="16132" width="21.125" style="107" customWidth="1"/>
    <col min="16133" max="16133" width="21" style="107" customWidth="1"/>
    <col min="16134" max="16134" width="0" style="107" hidden="1" customWidth="1"/>
    <col min="16135" max="16135" width="11.875" style="107" bestFit="1" customWidth="1"/>
    <col min="16136" max="16136" width="9" style="107"/>
    <col min="16137" max="16137" width="0" style="107" hidden="1" customWidth="1"/>
    <col min="16138" max="16384" width="9" style="107"/>
  </cols>
  <sheetData>
    <row r="1" spans="1:8" x14ac:dyDescent="0.2">
      <c r="A1" s="171"/>
      <c r="B1" s="172"/>
      <c r="C1" s="172"/>
      <c r="D1" s="172"/>
      <c r="E1" s="173"/>
    </row>
    <row r="2" spans="1:8" x14ac:dyDescent="0.2">
      <c r="A2" s="174"/>
      <c r="B2" s="175"/>
      <c r="C2" s="175"/>
      <c r="D2" s="175"/>
      <c r="E2" s="176"/>
    </row>
    <row r="3" spans="1:8" x14ac:dyDescent="0.2">
      <c r="A3" s="177"/>
      <c r="B3" s="178"/>
      <c r="C3" s="178"/>
      <c r="D3" s="178"/>
      <c r="E3" s="179"/>
    </row>
    <row r="4" spans="1:8" ht="64.5" customHeight="1" x14ac:dyDescent="0.2">
      <c r="A4" s="180" t="s">
        <v>316</v>
      </c>
      <c r="B4" s="181"/>
      <c r="C4" s="181"/>
      <c r="D4" s="181"/>
      <c r="E4" s="182"/>
      <c r="F4" s="108"/>
      <c r="G4" s="108"/>
      <c r="H4" s="108"/>
    </row>
    <row r="5" spans="1:8" ht="15.75" x14ac:dyDescent="0.2">
      <c r="A5" s="183" t="s">
        <v>318</v>
      </c>
      <c r="B5" s="184"/>
      <c r="C5" s="184"/>
      <c r="D5" s="184"/>
      <c r="E5" s="185"/>
    </row>
    <row r="6" spans="1:8" x14ac:dyDescent="0.2">
      <c r="A6" s="186" t="s">
        <v>176</v>
      </c>
      <c r="B6" s="186"/>
      <c r="C6" s="186"/>
      <c r="D6" s="186"/>
      <c r="E6" s="186"/>
    </row>
    <row r="7" spans="1:8" x14ac:dyDescent="0.2">
      <c r="A7" s="186"/>
      <c r="B7" s="186"/>
      <c r="C7" s="186"/>
      <c r="D7" s="186"/>
      <c r="E7" s="186"/>
    </row>
    <row r="8" spans="1:8" ht="15.75" x14ac:dyDescent="0.2">
      <c r="A8" s="187" t="s">
        <v>96</v>
      </c>
      <c r="B8" s="187" t="s">
        <v>177</v>
      </c>
      <c r="C8" s="187" t="s">
        <v>178</v>
      </c>
      <c r="D8" s="189" t="s">
        <v>179</v>
      </c>
      <c r="E8" s="190"/>
    </row>
    <row r="9" spans="1:8" ht="15.75" x14ac:dyDescent="0.2">
      <c r="A9" s="188"/>
      <c r="B9" s="188"/>
      <c r="C9" s="188"/>
      <c r="D9" s="109" t="s">
        <v>180</v>
      </c>
      <c r="E9" s="109" t="s">
        <v>181</v>
      </c>
    </row>
    <row r="10" spans="1:8" ht="31.5" x14ac:dyDescent="0.25">
      <c r="A10" s="110" t="s">
        <v>183</v>
      </c>
      <c r="B10" s="111" t="s">
        <v>317</v>
      </c>
      <c r="C10" s="112">
        <f>81*2400*7</f>
        <v>1360800</v>
      </c>
      <c r="D10" s="113">
        <f>'Orçamento Módulo Mínimo'!H21/(7*2400)</f>
        <v>14.777348214285713</v>
      </c>
      <c r="E10" s="114">
        <f>ROUND(C10*D10,2)</f>
        <v>20109015.449999999</v>
      </c>
    </row>
    <row r="11" spans="1:8" ht="15.75" x14ac:dyDescent="0.25">
      <c r="A11" s="168" t="s">
        <v>182</v>
      </c>
      <c r="B11" s="169"/>
      <c r="C11" s="169"/>
      <c r="D11" s="170"/>
      <c r="E11" s="115">
        <f>SUM(E10:E10)</f>
        <v>20109015.449999999</v>
      </c>
    </row>
    <row r="12" spans="1:8" ht="15.75" x14ac:dyDescent="0.25">
      <c r="A12" s="116"/>
      <c r="B12" s="117"/>
      <c r="C12" s="117"/>
      <c r="D12" s="117"/>
      <c r="E12" s="117"/>
      <c r="G12" s="118"/>
    </row>
    <row r="13" spans="1:8" ht="15.75" x14ac:dyDescent="0.25">
      <c r="A13" s="117"/>
      <c r="B13" s="117"/>
      <c r="C13" s="117"/>
      <c r="D13" s="117"/>
      <c r="E13" s="119"/>
    </row>
    <row r="14" spans="1:8" ht="15.75" x14ac:dyDescent="0.25">
      <c r="A14" s="117"/>
      <c r="B14" s="117"/>
      <c r="C14" s="117"/>
      <c r="D14" s="117"/>
      <c r="E14" s="117"/>
    </row>
    <row r="15" spans="1:8" ht="15.75" x14ac:dyDescent="0.25">
      <c r="A15" s="117"/>
      <c r="B15" s="117"/>
      <c r="C15" s="117"/>
      <c r="D15" s="117"/>
      <c r="E15" s="120"/>
    </row>
  </sheetData>
  <mergeCells count="9">
    <mergeCell ref="A11:D11"/>
    <mergeCell ref="A1:E3"/>
    <mergeCell ref="A4:E4"/>
    <mergeCell ref="A5:E5"/>
    <mergeCell ref="A6:E7"/>
    <mergeCell ref="A8:A9"/>
    <mergeCell ref="B8:B9"/>
    <mergeCell ref="C8:C9"/>
    <mergeCell ref="D8:E8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716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981075</xdr:colOff>
                <xdr:row>2</xdr:row>
                <xdr:rowOff>28575</xdr:rowOff>
              </to>
            </anchor>
          </objectPr>
        </oleObject>
      </mc:Choice>
      <mc:Fallback>
        <oleObject progId="Figura do Microsoft Photo Editor 3.0" shapeId="71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showOutlineSymbols="0" showWhiteSpace="0" view="pageBreakPreview" topLeftCell="A4" zoomScale="85" zoomScaleNormal="100" zoomScaleSheetLayoutView="85" workbookViewId="0">
      <selection activeCell="F19" sqref="F19"/>
    </sheetView>
  </sheetViews>
  <sheetFormatPr defaultRowHeight="14.25" x14ac:dyDescent="0.2"/>
  <cols>
    <col min="1" max="1" width="6.125" customWidth="1"/>
    <col min="2" max="2" width="12.25" customWidth="1"/>
    <col min="3" max="3" width="9.875" bestFit="1" customWidth="1"/>
    <col min="4" max="4" width="60" bestFit="1" customWidth="1"/>
    <col min="5" max="5" width="8" bestFit="1" customWidth="1"/>
    <col min="6" max="6" width="15.875" style="99" customWidth="1"/>
    <col min="7" max="7" width="9.5" bestFit="1" customWidth="1"/>
    <col min="8" max="8" width="15.5" customWidth="1"/>
    <col min="11" max="11" width="11.75" bestFit="1" customWidth="1"/>
  </cols>
  <sheetData>
    <row r="1" spans="1:8" ht="30" x14ac:dyDescent="0.2">
      <c r="A1" s="1"/>
      <c r="B1" s="1"/>
      <c r="C1" s="1"/>
      <c r="D1" s="1" t="s">
        <v>35</v>
      </c>
      <c r="E1" s="191" t="s">
        <v>0</v>
      </c>
      <c r="F1" s="191"/>
      <c r="G1" s="4" t="s">
        <v>1</v>
      </c>
      <c r="H1" s="1" t="s">
        <v>2</v>
      </c>
    </row>
    <row r="2" spans="1:8" ht="56.25" customHeight="1" x14ac:dyDescent="0.2">
      <c r="A2" s="2"/>
      <c r="B2" s="2"/>
      <c r="C2" s="2"/>
      <c r="D2" s="6" t="s">
        <v>215</v>
      </c>
      <c r="E2" s="192" t="s">
        <v>216</v>
      </c>
      <c r="F2" s="193"/>
      <c r="G2" s="147">
        <v>0.23549999999999999</v>
      </c>
      <c r="H2" s="6" t="s">
        <v>34</v>
      </c>
    </row>
    <row r="3" spans="1:8" x14ac:dyDescent="0.2">
      <c r="A3" s="192" t="s">
        <v>214</v>
      </c>
      <c r="B3" s="192"/>
      <c r="C3" s="192"/>
      <c r="D3" s="192"/>
      <c r="E3" s="2"/>
      <c r="F3" s="94"/>
      <c r="G3" s="5"/>
      <c r="H3" s="6"/>
    </row>
    <row r="4" spans="1:8" ht="15" x14ac:dyDescent="0.25">
      <c r="A4" s="194" t="s">
        <v>171</v>
      </c>
      <c r="B4" s="195"/>
      <c r="C4" s="195"/>
      <c r="D4" s="195"/>
      <c r="E4" s="195"/>
      <c r="F4" s="195"/>
      <c r="G4" s="195"/>
      <c r="H4" s="195"/>
    </row>
    <row r="5" spans="1:8" ht="30" customHeight="1" x14ac:dyDescent="0.2">
      <c r="A5" s="89" t="s">
        <v>4</v>
      </c>
      <c r="B5" s="16" t="s">
        <v>5</v>
      </c>
      <c r="C5" s="89" t="s">
        <v>6</v>
      </c>
      <c r="D5" s="89" t="s">
        <v>7</v>
      </c>
      <c r="E5" s="24" t="s">
        <v>8</v>
      </c>
      <c r="F5" s="95" t="s">
        <v>9</v>
      </c>
      <c r="G5" s="16" t="s">
        <v>11</v>
      </c>
      <c r="H5" s="16" t="s">
        <v>12</v>
      </c>
    </row>
    <row r="6" spans="1:8" ht="24" customHeight="1" x14ac:dyDescent="0.2">
      <c r="A6" s="17" t="s">
        <v>13</v>
      </c>
      <c r="B6" s="17"/>
      <c r="C6" s="17"/>
      <c r="D6" s="17" t="s">
        <v>14</v>
      </c>
      <c r="E6" s="17"/>
      <c r="F6" s="96"/>
      <c r="G6" s="17"/>
      <c r="H6" s="93">
        <f>SUM(H7:H11)</f>
        <v>27067.29</v>
      </c>
    </row>
    <row r="7" spans="1:8" s="141" customFormat="1" ht="24" customHeight="1" x14ac:dyDescent="0.2">
      <c r="A7" s="92" t="s">
        <v>15</v>
      </c>
      <c r="B7" s="91" t="s">
        <v>16</v>
      </c>
      <c r="C7" s="92" t="s">
        <v>17</v>
      </c>
      <c r="D7" s="92" t="s">
        <v>18</v>
      </c>
      <c r="E7" s="100" t="s">
        <v>19</v>
      </c>
      <c r="F7" s="97">
        <v>6</v>
      </c>
      <c r="G7" s="90">
        <v>346.54</v>
      </c>
      <c r="H7" s="90">
        <f>TRUNC(F7*G7,2)</f>
        <v>2079.2399999999998</v>
      </c>
    </row>
    <row r="8" spans="1:8" s="141" customFormat="1" ht="24" customHeight="1" x14ac:dyDescent="0.2">
      <c r="A8" s="92" t="s">
        <v>20</v>
      </c>
      <c r="B8" s="91" t="s">
        <v>217</v>
      </c>
      <c r="C8" s="92" t="s">
        <v>29</v>
      </c>
      <c r="D8" s="92" t="s">
        <v>218</v>
      </c>
      <c r="E8" s="100" t="s">
        <v>19</v>
      </c>
      <c r="F8" s="97">
        <v>50</v>
      </c>
      <c r="G8" s="90">
        <v>212.71</v>
      </c>
      <c r="H8" s="90">
        <f t="shared" ref="H8:H11" si="0">TRUNC(F8*G8,2)</f>
        <v>10635.5</v>
      </c>
    </row>
    <row r="9" spans="1:8" ht="24" customHeight="1" x14ac:dyDescent="0.2">
      <c r="A9" s="92" t="s">
        <v>22</v>
      </c>
      <c r="B9" s="91" t="s">
        <v>219</v>
      </c>
      <c r="C9" s="92" t="s">
        <v>29</v>
      </c>
      <c r="D9" s="92" t="s">
        <v>220</v>
      </c>
      <c r="E9" s="100" t="s">
        <v>19</v>
      </c>
      <c r="F9" s="97">
        <v>50</v>
      </c>
      <c r="G9" s="90">
        <v>6.07</v>
      </c>
      <c r="H9" s="90">
        <f t="shared" si="0"/>
        <v>303.5</v>
      </c>
    </row>
    <row r="10" spans="1:8" ht="24" customHeight="1" x14ac:dyDescent="0.2">
      <c r="A10" s="92" t="s">
        <v>221</v>
      </c>
      <c r="B10" s="91" t="s">
        <v>222</v>
      </c>
      <c r="C10" s="92" t="s">
        <v>21</v>
      </c>
      <c r="D10" s="92" t="s">
        <v>223</v>
      </c>
      <c r="E10" s="100" t="s">
        <v>224</v>
      </c>
      <c r="F10" s="97">
        <v>1</v>
      </c>
      <c r="G10" s="90">
        <v>9825.0499999999993</v>
      </c>
      <c r="H10" s="90">
        <f t="shared" si="0"/>
        <v>9825.0499999999993</v>
      </c>
    </row>
    <row r="11" spans="1:8" ht="24" customHeight="1" x14ac:dyDescent="0.2">
      <c r="A11" s="92" t="s">
        <v>225</v>
      </c>
      <c r="B11" s="91" t="s">
        <v>226</v>
      </c>
      <c r="C11" s="92" t="s">
        <v>17</v>
      </c>
      <c r="D11" s="92" t="s">
        <v>227</v>
      </c>
      <c r="E11" s="100" t="s">
        <v>19</v>
      </c>
      <c r="F11" s="97">
        <v>9600</v>
      </c>
      <c r="G11" s="90">
        <v>0.44</v>
      </c>
      <c r="H11" s="90">
        <f t="shared" si="0"/>
        <v>4224</v>
      </c>
    </row>
    <row r="12" spans="1:8" ht="24" customHeight="1" x14ac:dyDescent="0.2">
      <c r="A12" s="17" t="s">
        <v>23</v>
      </c>
      <c r="B12" s="17"/>
      <c r="C12" s="17"/>
      <c r="D12" s="17" t="s">
        <v>24</v>
      </c>
      <c r="E12" s="101"/>
      <c r="F12" s="96"/>
      <c r="G12" s="17"/>
      <c r="H12" s="93">
        <f>SUM(H13:H16)</f>
        <v>189033.59999999998</v>
      </c>
    </row>
    <row r="13" spans="1:8" ht="25.5" x14ac:dyDescent="0.2">
      <c r="A13" s="92" t="s">
        <v>25</v>
      </c>
      <c r="B13" s="91" t="s">
        <v>174</v>
      </c>
      <c r="C13" s="92" t="s">
        <v>17</v>
      </c>
      <c r="D13" s="92" t="s">
        <v>173</v>
      </c>
      <c r="E13" s="100" t="s">
        <v>19</v>
      </c>
      <c r="F13" s="97">
        <v>16800</v>
      </c>
      <c r="G13" s="90">
        <v>1.7</v>
      </c>
      <c r="H13" s="90">
        <f>TRUNC(F13*G13,2)</f>
        <v>28560</v>
      </c>
    </row>
    <row r="14" spans="1:8" ht="63.75" x14ac:dyDescent="0.2">
      <c r="A14" s="92" t="s">
        <v>26</v>
      </c>
      <c r="B14" s="91" t="s">
        <v>228</v>
      </c>
      <c r="C14" s="92" t="s">
        <v>17</v>
      </c>
      <c r="D14" s="92" t="s">
        <v>229</v>
      </c>
      <c r="E14" s="100" t="s">
        <v>53</v>
      </c>
      <c r="F14" s="97">
        <v>3360</v>
      </c>
      <c r="G14" s="90">
        <v>23.99</v>
      </c>
      <c r="H14" s="90">
        <f t="shared" ref="H14:H16" si="1">TRUNC(F14*G14,2)</f>
        <v>80606.399999999994</v>
      </c>
    </row>
    <row r="15" spans="1:8" ht="36" customHeight="1" x14ac:dyDescent="0.2">
      <c r="A15" s="92" t="s">
        <v>230</v>
      </c>
      <c r="B15" s="91" t="s">
        <v>231</v>
      </c>
      <c r="C15" s="92" t="s">
        <v>17</v>
      </c>
      <c r="D15" s="92" t="s">
        <v>232</v>
      </c>
      <c r="E15" s="100" t="s">
        <v>53</v>
      </c>
      <c r="F15" s="97">
        <v>3360</v>
      </c>
      <c r="G15" s="90">
        <v>13.6</v>
      </c>
      <c r="H15" s="90">
        <f t="shared" si="1"/>
        <v>45696</v>
      </c>
    </row>
    <row r="16" spans="1:8" ht="30.75" customHeight="1" x14ac:dyDescent="0.2">
      <c r="A16" s="92" t="s">
        <v>213</v>
      </c>
      <c r="B16" s="91" t="s">
        <v>233</v>
      </c>
      <c r="C16" s="92" t="s">
        <v>17</v>
      </c>
      <c r="D16" s="92" t="s">
        <v>234</v>
      </c>
      <c r="E16" s="100" t="s">
        <v>172</v>
      </c>
      <c r="F16" s="97">
        <v>30240</v>
      </c>
      <c r="G16" s="90">
        <v>1.1299999999999999</v>
      </c>
      <c r="H16" s="90">
        <f t="shared" si="1"/>
        <v>34171.199999999997</v>
      </c>
    </row>
    <row r="17" spans="1:8" ht="24" customHeight="1" x14ac:dyDescent="0.2">
      <c r="A17" s="17" t="s">
        <v>27</v>
      </c>
      <c r="B17" s="17"/>
      <c r="C17" s="17"/>
      <c r="D17" s="17" t="s">
        <v>241</v>
      </c>
      <c r="E17" s="101"/>
      <c r="F17" s="96"/>
      <c r="G17" s="17"/>
      <c r="H17" s="93">
        <f>SUM(H18:H19)</f>
        <v>32158.560000000001</v>
      </c>
    </row>
    <row r="18" spans="1:8" ht="24" customHeight="1" x14ac:dyDescent="0.2">
      <c r="A18" s="92" t="s">
        <v>235</v>
      </c>
      <c r="B18" s="91" t="s">
        <v>236</v>
      </c>
      <c r="C18" s="92" t="s">
        <v>17</v>
      </c>
      <c r="D18" s="92" t="s">
        <v>237</v>
      </c>
      <c r="E18" s="100" t="s">
        <v>30</v>
      </c>
      <c r="F18" s="97">
        <v>6</v>
      </c>
      <c r="G18" s="90">
        <v>2622.31</v>
      </c>
      <c r="H18" s="90">
        <f>TRUNC(F18*G18,2)</f>
        <v>15733.86</v>
      </c>
    </row>
    <row r="19" spans="1:8" ht="38.25" x14ac:dyDescent="0.2">
      <c r="A19" s="92" t="s">
        <v>238</v>
      </c>
      <c r="B19" s="91" t="s">
        <v>239</v>
      </c>
      <c r="C19" s="92" t="s">
        <v>21</v>
      </c>
      <c r="D19" s="92" t="s">
        <v>240</v>
      </c>
      <c r="E19" s="100" t="s">
        <v>28</v>
      </c>
      <c r="F19" s="97">
        <v>30</v>
      </c>
      <c r="G19" s="90">
        <v>547.49</v>
      </c>
      <c r="H19" s="90">
        <f>TRUNC(F19*G19,2)</f>
        <v>16424.7</v>
      </c>
    </row>
    <row r="20" spans="1:8" x14ac:dyDescent="0.2">
      <c r="A20" s="3"/>
      <c r="B20" s="3"/>
      <c r="C20" s="3"/>
      <c r="D20" s="3"/>
      <c r="E20" s="3"/>
      <c r="F20" s="98"/>
      <c r="G20" s="3"/>
      <c r="H20" s="3"/>
    </row>
    <row r="21" spans="1:8" ht="15" x14ac:dyDescent="0.25">
      <c r="A21" s="102"/>
      <c r="B21" s="103"/>
      <c r="C21" s="103"/>
      <c r="D21" s="103"/>
      <c r="E21" s="103"/>
      <c r="F21" s="103"/>
      <c r="G21" s="104" t="s">
        <v>32</v>
      </c>
      <c r="H21" s="105">
        <f>H6+H12+H17</f>
        <v>248259.44999999998</v>
      </c>
    </row>
  </sheetData>
  <mergeCells count="4">
    <mergeCell ref="E1:F1"/>
    <mergeCell ref="E2:F2"/>
    <mergeCell ref="A3:D3"/>
    <mergeCell ref="A4:H4"/>
  </mergeCells>
  <phoneticPr fontId="29" type="noConversion"/>
  <pageMargins left="0.9055118110236221" right="0" top="0.98425196850393704" bottom="0.98425196850393704" header="0.51181102362204722" footer="0.51181102362204722"/>
  <pageSetup paperSize="9" scale="61" fitToHeight="0" orientation="portrait" r:id="rId1"/>
  <headerFooter>
    <oddHeader>&amp;L &amp;CCompanhia de Desenvolvimento dos Vales do São Francisco e do Parnaíba
CNPJ: 00.399.857/0028-46 &amp;R</oddHeader>
    <oddFooter>&amp;L &amp;CRua Comissão do Vale CODEVASF 6ªSR - Piranga - Juazeiro / BA
(74) 3614 -6200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CA82A-CF42-4E9B-85AE-0F157EDAC7C4}">
  <dimension ref="A1:S22"/>
  <sheetViews>
    <sheetView tabSelected="1" view="pageBreakPreview" zoomScale="85" zoomScaleNormal="100" zoomScaleSheetLayoutView="85" workbookViewId="0">
      <selection activeCell="F11" sqref="F11"/>
    </sheetView>
  </sheetViews>
  <sheetFormatPr defaultRowHeight="14.25" x14ac:dyDescent="0.2"/>
  <cols>
    <col min="1" max="1" width="6.125" customWidth="1"/>
    <col min="2" max="2" width="12.25" customWidth="1"/>
    <col min="3" max="3" width="9.875" bestFit="1" customWidth="1"/>
    <col min="4" max="4" width="60" bestFit="1" customWidth="1"/>
    <col min="5" max="5" width="8" bestFit="1" customWidth="1"/>
    <col min="6" max="6" width="15.5" style="8" customWidth="1"/>
    <col min="7" max="7" width="9.5" bestFit="1" customWidth="1"/>
    <col min="8" max="8" width="16.125" bestFit="1" customWidth="1"/>
    <col min="9" max="9" width="11.125" customWidth="1"/>
    <col min="10" max="11" width="16.25" bestFit="1" customWidth="1"/>
    <col min="13" max="13" width="20.125" style="140" bestFit="1" customWidth="1"/>
    <col min="14" max="15" width="9" style="140"/>
    <col min="16" max="17" width="9" style="106"/>
    <col min="18" max="18" width="15.25" style="140" bestFit="1" customWidth="1"/>
    <col min="19" max="19" width="14.875" style="140" bestFit="1" customWidth="1"/>
  </cols>
  <sheetData>
    <row r="1" spans="1:17" ht="30" x14ac:dyDescent="0.2">
      <c r="A1" s="1"/>
      <c r="B1" s="1"/>
      <c r="C1" s="1"/>
      <c r="D1" s="1" t="s">
        <v>35</v>
      </c>
      <c r="E1" s="191" t="s">
        <v>0</v>
      </c>
      <c r="F1" s="191"/>
      <c r="G1" s="4" t="s">
        <v>1</v>
      </c>
      <c r="H1" s="1" t="s">
        <v>2</v>
      </c>
    </row>
    <row r="2" spans="1:17" ht="80.099999999999994" customHeight="1" x14ac:dyDescent="0.2">
      <c r="A2" s="2"/>
      <c r="B2" s="2"/>
      <c r="C2" s="2"/>
      <c r="D2" s="6" t="s">
        <v>215</v>
      </c>
      <c r="E2" s="192" t="s">
        <v>216</v>
      </c>
      <c r="F2" s="193"/>
      <c r="G2" s="147">
        <v>0.23549999999999999</v>
      </c>
      <c r="H2" s="6" t="s">
        <v>34</v>
      </c>
    </row>
    <row r="3" spans="1:17" x14ac:dyDescent="0.2">
      <c r="A3" s="192" t="s">
        <v>315</v>
      </c>
      <c r="B3" s="192"/>
      <c r="C3" s="192"/>
      <c r="D3" s="192"/>
      <c r="E3" s="2"/>
      <c r="F3" s="7"/>
      <c r="G3" s="5"/>
      <c r="H3" s="6"/>
    </row>
    <row r="4" spans="1:17" ht="15" x14ac:dyDescent="0.25">
      <c r="A4" s="194" t="s">
        <v>170</v>
      </c>
      <c r="B4" s="195"/>
      <c r="C4" s="195"/>
      <c r="D4" s="195"/>
      <c r="E4" s="195"/>
      <c r="F4" s="195"/>
      <c r="G4" s="195"/>
      <c r="H4" s="195"/>
    </row>
    <row r="5" spans="1:17" ht="30" customHeight="1" x14ac:dyDescent="0.2">
      <c r="A5" s="89" t="s">
        <v>4</v>
      </c>
      <c r="B5" s="16" t="s">
        <v>5</v>
      </c>
      <c r="C5" s="89" t="s">
        <v>6</v>
      </c>
      <c r="D5" s="89" t="s">
        <v>7</v>
      </c>
      <c r="E5" s="24" t="s">
        <v>8</v>
      </c>
      <c r="F5" s="95" t="s">
        <v>9</v>
      </c>
      <c r="G5" s="16" t="s">
        <v>11</v>
      </c>
      <c r="H5" s="16" t="s">
        <v>12</v>
      </c>
    </row>
    <row r="6" spans="1:17" ht="24" customHeight="1" x14ac:dyDescent="0.2">
      <c r="A6" s="17" t="s">
        <v>13</v>
      </c>
      <c r="B6" s="17"/>
      <c r="C6" s="17"/>
      <c r="D6" s="17" t="s">
        <v>14</v>
      </c>
      <c r="E6" s="17"/>
      <c r="F6" s="96"/>
      <c r="G6" s="17"/>
      <c r="H6" s="93">
        <f>SUM(H7:H11)</f>
        <v>2192450.4900000002</v>
      </c>
      <c r="J6">
        <v>81</v>
      </c>
      <c r="K6" t="s">
        <v>175</v>
      </c>
    </row>
    <row r="7" spans="1:17" ht="24" customHeight="1" x14ac:dyDescent="0.2">
      <c r="A7" s="92" t="s">
        <v>15</v>
      </c>
      <c r="B7" s="91" t="s">
        <v>16</v>
      </c>
      <c r="C7" s="92" t="s">
        <v>17</v>
      </c>
      <c r="D7" s="92" t="s">
        <v>18</v>
      </c>
      <c r="E7" s="100" t="s">
        <v>19</v>
      </c>
      <c r="F7" s="97">
        <f>ROUND('Orçamento Módulo Mínimo'!F7*'Orçamento Total'!$J$6,2)</f>
        <v>486</v>
      </c>
      <c r="G7" s="90">
        <f>CPUs!J16</f>
        <v>346.54</v>
      </c>
      <c r="H7" s="90">
        <f>ROUND(F7*G7,2)</f>
        <v>168418.44</v>
      </c>
    </row>
    <row r="8" spans="1:17" s="141" customFormat="1" ht="24" customHeight="1" x14ac:dyDescent="0.2">
      <c r="A8" s="92" t="s">
        <v>20</v>
      </c>
      <c r="B8" s="91" t="s">
        <v>217</v>
      </c>
      <c r="C8" s="92" t="s">
        <v>29</v>
      </c>
      <c r="D8" s="92" t="s">
        <v>218</v>
      </c>
      <c r="E8" s="100" t="s">
        <v>19</v>
      </c>
      <c r="F8" s="97">
        <f>ROUND('Orçamento Módulo Mínimo'!F8*'Orçamento Total'!$J$6,2)</f>
        <v>4050</v>
      </c>
      <c r="G8" s="90">
        <f>CPUs!J22</f>
        <v>212.71</v>
      </c>
      <c r="H8" s="90">
        <f t="shared" ref="H8:H11" si="0">ROUND(F8*G8,2)</f>
        <v>861475.5</v>
      </c>
      <c r="P8" s="106"/>
      <c r="Q8" s="106"/>
    </row>
    <row r="9" spans="1:17" s="141" customFormat="1" ht="24" customHeight="1" x14ac:dyDescent="0.2">
      <c r="A9" s="92" t="s">
        <v>22</v>
      </c>
      <c r="B9" s="91" t="s">
        <v>219</v>
      </c>
      <c r="C9" s="92" t="s">
        <v>29</v>
      </c>
      <c r="D9" s="92" t="s">
        <v>220</v>
      </c>
      <c r="E9" s="100" t="s">
        <v>19</v>
      </c>
      <c r="F9" s="97">
        <f>ROUND('Orçamento Módulo Mínimo'!F9*'Orçamento Total'!$J$6,2)</f>
        <v>4050</v>
      </c>
      <c r="G9" s="90">
        <f>CPUs!J31</f>
        <v>6.07</v>
      </c>
      <c r="H9" s="90">
        <f t="shared" si="0"/>
        <v>24583.5</v>
      </c>
      <c r="P9" s="106"/>
      <c r="Q9" s="106"/>
    </row>
    <row r="10" spans="1:17" ht="24" customHeight="1" x14ac:dyDescent="0.2">
      <c r="A10" s="92" t="s">
        <v>221</v>
      </c>
      <c r="B10" s="91" t="s">
        <v>222</v>
      </c>
      <c r="C10" s="92" t="s">
        <v>21</v>
      </c>
      <c r="D10" s="92" t="s">
        <v>223</v>
      </c>
      <c r="E10" s="100" t="s">
        <v>224</v>
      </c>
      <c r="F10" s="97">
        <v>1</v>
      </c>
      <c r="G10" s="90">
        <f>J6*CPUs!J38</f>
        <v>795829.04999999993</v>
      </c>
      <c r="H10" s="90">
        <f t="shared" si="0"/>
        <v>795829.05</v>
      </c>
    </row>
    <row r="11" spans="1:17" ht="24" customHeight="1" x14ac:dyDescent="0.2">
      <c r="A11" s="92" t="s">
        <v>225</v>
      </c>
      <c r="B11" s="91" t="s">
        <v>226</v>
      </c>
      <c r="C11" s="92" t="s">
        <v>17</v>
      </c>
      <c r="D11" s="92" t="s">
        <v>227</v>
      </c>
      <c r="E11" s="100" t="s">
        <v>19</v>
      </c>
      <c r="F11" s="97">
        <f>ROUND('Orçamento Módulo Mínimo'!F11*'Orçamento Total'!$J$6,2)</f>
        <v>777600</v>
      </c>
      <c r="G11" s="90">
        <f>CPUs!J45</f>
        <v>0.44</v>
      </c>
      <c r="H11" s="90">
        <f t="shared" si="0"/>
        <v>342144</v>
      </c>
    </row>
    <row r="12" spans="1:17" ht="24" customHeight="1" x14ac:dyDescent="0.2">
      <c r="A12" s="17" t="s">
        <v>23</v>
      </c>
      <c r="B12" s="17"/>
      <c r="C12" s="17"/>
      <c r="D12" s="17" t="s">
        <v>24</v>
      </c>
      <c r="E12" s="101"/>
      <c r="F12" s="96"/>
      <c r="G12" s="17"/>
      <c r="H12" s="93">
        <f>SUM(H13:H16)</f>
        <v>15311721.600000001</v>
      </c>
    </row>
    <row r="13" spans="1:17" ht="25.5" x14ac:dyDescent="0.2">
      <c r="A13" s="92" t="s">
        <v>25</v>
      </c>
      <c r="B13" s="91" t="s">
        <v>174</v>
      </c>
      <c r="C13" s="92" t="s">
        <v>17</v>
      </c>
      <c r="D13" s="92" t="s">
        <v>173</v>
      </c>
      <c r="E13" s="100" t="s">
        <v>19</v>
      </c>
      <c r="F13" s="97">
        <f>ROUND('Orçamento Módulo Mínimo'!F13*'Orçamento Total'!$J$6,2)</f>
        <v>1360800</v>
      </c>
      <c r="G13" s="90">
        <f>'[1]Orçamento Analítico'!$J$58</f>
        <v>1.7</v>
      </c>
      <c r="H13" s="90">
        <f>ROUND(F13*G13,2)</f>
        <v>2313360</v>
      </c>
      <c r="K13">
        <f>81*2400</f>
        <v>194400</v>
      </c>
    </row>
    <row r="14" spans="1:17" ht="24" customHeight="1" x14ac:dyDescent="0.2">
      <c r="A14" s="92" t="s">
        <v>26</v>
      </c>
      <c r="B14" s="91" t="s">
        <v>228</v>
      </c>
      <c r="C14" s="92" t="s">
        <v>17</v>
      </c>
      <c r="D14" s="92" t="s">
        <v>229</v>
      </c>
      <c r="E14" s="100" t="s">
        <v>53</v>
      </c>
      <c r="F14" s="97">
        <f>ROUND('Orçamento Módulo Mínimo'!F14*'Orçamento Total'!$J$6,2)</f>
        <v>272160</v>
      </c>
      <c r="G14" s="90">
        <f>CPUs!J69</f>
        <v>23.99</v>
      </c>
      <c r="H14" s="90">
        <f t="shared" ref="H14:H19" si="1">ROUND(F14*G14,2)</f>
        <v>6529118.4000000004</v>
      </c>
    </row>
    <row r="15" spans="1:17" ht="38.25" x14ac:dyDescent="0.2">
      <c r="A15" s="92" t="s">
        <v>230</v>
      </c>
      <c r="B15" s="91" t="s">
        <v>231</v>
      </c>
      <c r="C15" s="92" t="s">
        <v>17</v>
      </c>
      <c r="D15" s="92" t="s">
        <v>232</v>
      </c>
      <c r="E15" s="100" t="s">
        <v>53</v>
      </c>
      <c r="F15" s="97">
        <f>ROUND('Orçamento Módulo Mínimo'!F15*'Orçamento Total'!$J$6,2)</f>
        <v>272160</v>
      </c>
      <c r="G15" s="90">
        <f>CPUs!J84</f>
        <v>13.6</v>
      </c>
      <c r="H15" s="90">
        <f t="shared" si="1"/>
        <v>3701376</v>
      </c>
    </row>
    <row r="16" spans="1:17" ht="25.5" x14ac:dyDescent="0.2">
      <c r="A16" s="92" t="s">
        <v>213</v>
      </c>
      <c r="B16" s="91" t="s">
        <v>233</v>
      </c>
      <c r="C16" s="92" t="s">
        <v>17</v>
      </c>
      <c r="D16" s="92" t="s">
        <v>234</v>
      </c>
      <c r="E16" s="100" t="s">
        <v>172</v>
      </c>
      <c r="F16" s="97">
        <f>ROUND('Orçamento Módulo Mínimo'!F16*'Orçamento Total'!$J$6,2)</f>
        <v>2449440</v>
      </c>
      <c r="G16" s="90">
        <f>CPUs!J91</f>
        <v>1.1299999999999999</v>
      </c>
      <c r="H16" s="90">
        <f t="shared" si="1"/>
        <v>2767867.2</v>
      </c>
    </row>
    <row r="17" spans="1:11" ht="24" customHeight="1" x14ac:dyDescent="0.2">
      <c r="A17" s="17" t="s">
        <v>27</v>
      </c>
      <c r="B17" s="17"/>
      <c r="C17" s="17"/>
      <c r="D17" s="17" t="s">
        <v>241</v>
      </c>
      <c r="E17" s="101"/>
      <c r="F17" s="96"/>
      <c r="G17" s="17"/>
      <c r="H17" s="93">
        <f>SUM(H18:H19)</f>
        <v>2604843.36</v>
      </c>
    </row>
    <row r="18" spans="1:11" ht="24" customHeight="1" x14ac:dyDescent="0.2">
      <c r="A18" s="92" t="s">
        <v>235</v>
      </c>
      <c r="B18" s="91" t="s">
        <v>236</v>
      </c>
      <c r="C18" s="92" t="s">
        <v>17</v>
      </c>
      <c r="D18" s="92" t="s">
        <v>237</v>
      </c>
      <c r="E18" s="100" t="s">
        <v>30</v>
      </c>
      <c r="F18" s="97">
        <f>ROUND('Orçamento Módulo Mínimo'!F18*'Orçamento Total'!$J$6,2)</f>
        <v>486</v>
      </c>
      <c r="G18" s="90">
        <f>CPUs!J101</f>
        <v>2622.31</v>
      </c>
      <c r="H18" s="90">
        <f>ROUND(F18*G18,2)</f>
        <v>1274442.6599999999</v>
      </c>
    </row>
    <row r="19" spans="1:11" ht="38.25" x14ac:dyDescent="0.2">
      <c r="A19" s="92" t="s">
        <v>238</v>
      </c>
      <c r="B19" s="91" t="s">
        <v>239</v>
      </c>
      <c r="C19" s="92" t="s">
        <v>21</v>
      </c>
      <c r="D19" s="92" t="s">
        <v>240</v>
      </c>
      <c r="E19" s="100" t="s">
        <v>28</v>
      </c>
      <c r="F19" s="97">
        <f>ROUND('Orçamento Módulo Mínimo'!F19*'Orçamento Total'!$J$6,2)</f>
        <v>2430</v>
      </c>
      <c r="G19" s="90">
        <f>CPUs!J115</f>
        <v>547.49</v>
      </c>
      <c r="H19" s="90">
        <f t="shared" si="1"/>
        <v>1330400.7</v>
      </c>
      <c r="J19" s="167"/>
    </row>
    <row r="20" spans="1:11" x14ac:dyDescent="0.2">
      <c r="A20" s="3"/>
      <c r="B20" s="3"/>
      <c r="C20" s="3"/>
      <c r="D20" s="3"/>
      <c r="E20" s="3"/>
      <c r="F20" s="98"/>
      <c r="G20" s="3"/>
      <c r="H20" s="3"/>
    </row>
    <row r="21" spans="1:11" ht="69.95" customHeight="1" x14ac:dyDescent="0.25">
      <c r="A21" s="102"/>
      <c r="B21" s="103"/>
      <c r="C21" s="103"/>
      <c r="D21" s="103"/>
      <c r="E21" s="103"/>
      <c r="F21" s="103"/>
      <c r="G21" s="104" t="s">
        <v>32</v>
      </c>
      <c r="H21" s="105">
        <f>H6+H12+H17</f>
        <v>20109015.450000003</v>
      </c>
    </row>
    <row r="22" spans="1:11" x14ac:dyDescent="0.2">
      <c r="K22" s="167"/>
    </row>
  </sheetData>
  <mergeCells count="4">
    <mergeCell ref="E1:F1"/>
    <mergeCell ref="E2:F2"/>
    <mergeCell ref="A3:D3"/>
    <mergeCell ref="A4:H4"/>
  </mergeCells>
  <phoneticPr fontId="29" type="noConversion"/>
  <pageMargins left="0.9055118110236221" right="0.31496062992125984" top="0.78740157480314965" bottom="0.78740157480314965" header="0.31496062992125984" footer="0.31496062992125984"/>
  <pageSetup paperSize="9" scale="60" orientation="portrait" r:id="rId1"/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114300</xdr:colOff>
                <xdr:row>0</xdr:row>
                <xdr:rowOff>333375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8FDC5-3A39-411A-BB1F-6624BAAD7A35}">
  <dimension ref="A1:G20"/>
  <sheetViews>
    <sheetView workbookViewId="0">
      <selection activeCell="H19" sqref="H19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9"/>
      <c r="B1" s="9" t="s">
        <v>35</v>
      </c>
      <c r="C1" s="9" t="s">
        <v>0</v>
      </c>
      <c r="D1" s="200" t="s">
        <v>1</v>
      </c>
      <c r="E1" s="200"/>
      <c r="F1" s="200" t="s">
        <v>2</v>
      </c>
      <c r="G1" s="200"/>
    </row>
    <row r="2" spans="1:7" ht="51" x14ac:dyDescent="0.2">
      <c r="A2" s="10"/>
      <c r="B2" s="10" t="s">
        <v>215</v>
      </c>
      <c r="C2" s="10" t="s">
        <v>193</v>
      </c>
      <c r="D2" s="199" t="s">
        <v>3</v>
      </c>
      <c r="E2" s="199"/>
      <c r="F2" s="199" t="s">
        <v>43</v>
      </c>
      <c r="G2" s="199"/>
    </row>
    <row r="3" spans="1:7" ht="15" x14ac:dyDescent="0.25">
      <c r="A3" s="201" t="s">
        <v>42</v>
      </c>
      <c r="B3" s="195"/>
      <c r="C3" s="195"/>
      <c r="D3" s="195"/>
      <c r="E3" s="195"/>
      <c r="F3" s="195"/>
      <c r="G3" s="195"/>
    </row>
    <row r="4" spans="1:7" ht="15" x14ac:dyDescent="0.2">
      <c r="A4" s="15" t="s">
        <v>4</v>
      </c>
      <c r="B4" s="15" t="s">
        <v>7</v>
      </c>
      <c r="C4" s="16" t="s">
        <v>36</v>
      </c>
      <c r="D4" s="16" t="s">
        <v>310</v>
      </c>
      <c r="E4" s="16" t="s">
        <v>311</v>
      </c>
      <c r="F4" s="16" t="s">
        <v>37</v>
      </c>
      <c r="G4" s="13"/>
    </row>
    <row r="5" spans="1:7" s="142" customFormat="1" ht="15.75" customHeight="1" thickBot="1" x14ac:dyDescent="0.25">
      <c r="A5" s="196" t="s">
        <v>13</v>
      </c>
      <c r="B5" s="144" t="s">
        <v>14</v>
      </c>
      <c r="C5" s="137" t="s">
        <v>312</v>
      </c>
      <c r="D5" s="159">
        <v>0.4</v>
      </c>
      <c r="E5" s="159">
        <v>0.3</v>
      </c>
      <c r="F5" s="159">
        <v>0.3</v>
      </c>
    </row>
    <row r="6" spans="1:7" s="142" customFormat="1" ht="15.75" thickTop="1" thickBot="1" x14ac:dyDescent="0.25">
      <c r="A6" s="197"/>
      <c r="B6" s="144"/>
      <c r="C6" s="160">
        <f>'Orçamento Módulo Mínimo'!H6</f>
        <v>27067.29</v>
      </c>
      <c r="D6" s="161">
        <f>TRUNC(D5*$C$6,2)</f>
        <v>10826.91</v>
      </c>
      <c r="E6" s="161">
        <f>ROUND(E5*$C$6,2)</f>
        <v>8120.19</v>
      </c>
      <c r="F6" s="161">
        <f>ROUND(F5*$C$6,2)</f>
        <v>8120.19</v>
      </c>
    </row>
    <row r="7" spans="1:7" ht="15.75" customHeight="1" thickTop="1" thickBot="1" x14ac:dyDescent="0.25">
      <c r="A7" s="196" t="s">
        <v>313</v>
      </c>
      <c r="B7" s="17" t="s">
        <v>24</v>
      </c>
      <c r="C7" s="137" t="s">
        <v>312</v>
      </c>
      <c r="D7" s="159">
        <f>1/3</f>
        <v>0.33333333333333331</v>
      </c>
      <c r="E7" s="159">
        <f t="shared" ref="E7:F7" si="0">1/3</f>
        <v>0.33333333333333331</v>
      </c>
      <c r="F7" s="159">
        <f t="shared" si="0"/>
        <v>0.33333333333333331</v>
      </c>
      <c r="G7" s="13"/>
    </row>
    <row r="8" spans="1:7" s="142" customFormat="1" ht="15.75" customHeight="1" thickTop="1" thickBot="1" x14ac:dyDescent="0.25">
      <c r="A8" s="197"/>
      <c r="B8" s="144"/>
      <c r="C8" s="160">
        <f>'Orçamento Módulo Mínimo'!H12</f>
        <v>189033.59999999998</v>
      </c>
      <c r="D8" s="161">
        <f>TRUNC(D7*$C$8,2)</f>
        <v>63011.199999999997</v>
      </c>
      <c r="E8" s="161">
        <f t="shared" ref="E8:F8" si="1">TRUNC(E7*$C$8,2)</f>
        <v>63011.199999999997</v>
      </c>
      <c r="F8" s="161">
        <f t="shared" si="1"/>
        <v>63011.199999999997</v>
      </c>
    </row>
    <row r="9" spans="1:7" ht="15.75" customHeight="1" thickTop="1" thickBot="1" x14ac:dyDescent="0.25">
      <c r="A9" s="196" t="s">
        <v>314</v>
      </c>
      <c r="B9" s="17" t="s">
        <v>241</v>
      </c>
      <c r="C9" s="137" t="s">
        <v>312</v>
      </c>
      <c r="D9" s="159">
        <v>0.2</v>
      </c>
      <c r="E9" s="159">
        <v>0.4</v>
      </c>
      <c r="F9" s="159">
        <v>0.4</v>
      </c>
      <c r="G9" s="13"/>
    </row>
    <row r="10" spans="1:7" s="142" customFormat="1" ht="15.75" customHeight="1" thickTop="1" thickBot="1" x14ac:dyDescent="0.25">
      <c r="A10" s="197"/>
      <c r="B10" s="158"/>
      <c r="C10" s="162">
        <f>'Orçamento Módulo Mínimo'!H17</f>
        <v>32158.560000000001</v>
      </c>
      <c r="D10" s="161">
        <f>ROUND(D9*$C$10,2)+0.01</f>
        <v>6431.72</v>
      </c>
      <c r="E10" s="161">
        <f t="shared" ref="E10:F10" si="2">TRUNC(E9*$C$10,2)</f>
        <v>12863.42</v>
      </c>
      <c r="F10" s="161">
        <f t="shared" si="2"/>
        <v>12863.42</v>
      </c>
    </row>
    <row r="11" spans="1:7" ht="15" thickTop="1" x14ac:dyDescent="0.2">
      <c r="A11" s="199" t="s">
        <v>38</v>
      </c>
      <c r="B11" s="199"/>
      <c r="C11" s="138"/>
      <c r="D11" s="164">
        <f>(D6+D8+D10)/($C$6+$C$8+$C$10)</f>
        <v>0.32333041098737636</v>
      </c>
      <c r="E11" s="164">
        <f t="shared" ref="E11:F11" si="3">(E6+E8+E10)/($C$6+$C$8+$C$10)</f>
        <v>0.33833479450631188</v>
      </c>
      <c r="F11" s="164">
        <f t="shared" si="3"/>
        <v>0.33833479450631188</v>
      </c>
      <c r="G11" s="13"/>
    </row>
    <row r="12" spans="1:7" x14ac:dyDescent="0.2">
      <c r="A12" s="199" t="s">
        <v>39</v>
      </c>
      <c r="B12" s="199"/>
      <c r="C12" s="138"/>
      <c r="D12" s="163">
        <f>D11*($C$6+$C$8+$C$10)</f>
        <v>80269.83</v>
      </c>
      <c r="E12" s="163">
        <f t="shared" ref="E12:F12" si="4">E11*($C$6+$C$8+$C$10)</f>
        <v>83994.81</v>
      </c>
      <c r="F12" s="163">
        <f t="shared" si="4"/>
        <v>83994.81</v>
      </c>
      <c r="G12" s="13"/>
    </row>
    <row r="13" spans="1:7" ht="14.25" customHeight="1" x14ac:dyDescent="0.2">
      <c r="A13" s="199" t="s">
        <v>40</v>
      </c>
      <c r="B13" s="199"/>
      <c r="C13" s="138"/>
      <c r="D13" s="165">
        <f>D11</f>
        <v>0.32333041098737636</v>
      </c>
      <c r="E13" s="165">
        <f>E11+D13</f>
        <v>0.66166520549368824</v>
      </c>
      <c r="F13" s="165">
        <f>F11+E13</f>
        <v>1</v>
      </c>
      <c r="G13" s="13"/>
    </row>
    <row r="14" spans="1:7" x14ac:dyDescent="0.2">
      <c r="A14" s="199" t="s">
        <v>41</v>
      </c>
      <c r="B14" s="199"/>
      <c r="C14" s="138"/>
      <c r="D14" s="166">
        <f>D12</f>
        <v>80269.83</v>
      </c>
      <c r="E14" s="166">
        <f>E12+D14</f>
        <v>164264.64000000001</v>
      </c>
      <c r="F14" s="166">
        <f>F12+E14</f>
        <v>248259.45</v>
      </c>
      <c r="G14" s="13"/>
    </row>
    <row r="15" spans="1:7" x14ac:dyDescent="0.2">
      <c r="A15" s="22"/>
      <c r="B15" s="22"/>
      <c r="C15" s="22"/>
      <c r="D15" s="22"/>
      <c r="E15" s="22"/>
      <c r="F15" s="22"/>
      <c r="G15" s="22"/>
    </row>
    <row r="16" spans="1:7" x14ac:dyDescent="0.2">
      <c r="A16" s="20"/>
      <c r="B16" s="21"/>
      <c r="C16" s="23"/>
      <c r="D16" s="20"/>
      <c r="E16" s="20"/>
      <c r="F16" s="20"/>
      <c r="G16" s="12"/>
    </row>
    <row r="17" spans="1:7" x14ac:dyDescent="0.2">
      <c r="A17" s="20"/>
      <c r="B17" s="21"/>
      <c r="C17" s="23"/>
      <c r="D17" s="20"/>
      <c r="E17" s="20"/>
      <c r="F17" s="20"/>
      <c r="G17" s="12"/>
    </row>
    <row r="18" spans="1:7" x14ac:dyDescent="0.2">
      <c r="A18" s="20"/>
      <c r="B18" s="21"/>
      <c r="C18" s="23"/>
      <c r="D18" s="20"/>
      <c r="E18" s="20" t="s">
        <v>32</v>
      </c>
      <c r="F18" s="139">
        <f>F14</f>
        <v>248259.45</v>
      </c>
      <c r="G18" s="12"/>
    </row>
    <row r="19" spans="1:7" ht="60" customHeight="1" x14ac:dyDescent="0.2">
      <c r="A19" s="11"/>
      <c r="B19" s="11"/>
      <c r="C19" s="11"/>
      <c r="D19" s="11"/>
      <c r="E19" s="11"/>
      <c r="F19" s="11"/>
      <c r="G19" s="11"/>
    </row>
    <row r="20" spans="1:7" ht="50.1" customHeight="1" x14ac:dyDescent="0.2">
      <c r="A20" s="198" t="s">
        <v>33</v>
      </c>
      <c r="B20" s="195"/>
      <c r="C20" s="195"/>
      <c r="D20" s="195"/>
      <c r="E20" s="195"/>
      <c r="F20" s="195"/>
      <c r="G20" s="195"/>
    </row>
  </sheetData>
  <mergeCells count="13">
    <mergeCell ref="D1:E1"/>
    <mergeCell ref="F1:G1"/>
    <mergeCell ref="D2:E2"/>
    <mergeCell ref="F2:G2"/>
    <mergeCell ref="A3:G3"/>
    <mergeCell ref="A5:A6"/>
    <mergeCell ref="A7:A8"/>
    <mergeCell ref="A9:A10"/>
    <mergeCell ref="A20:G20"/>
    <mergeCell ref="A11:B11"/>
    <mergeCell ref="A12:B12"/>
    <mergeCell ref="A13:B13"/>
    <mergeCell ref="A14:B14"/>
  </mergeCells>
  <phoneticPr fontId="29" type="noConversion"/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1247775</xdr:colOff>
                <xdr:row>1</xdr:row>
                <xdr:rowOff>57150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35FF1-838E-46E4-94D4-3B5AAD592C32}">
  <dimension ref="A1:J119"/>
  <sheetViews>
    <sheetView view="pageBreakPreview" topLeftCell="A103" zoomScale="85" zoomScaleNormal="100" zoomScaleSheetLayoutView="85" workbookViewId="0">
      <selection activeCell="L120" sqref="L120"/>
    </sheetView>
  </sheetViews>
  <sheetFormatPr defaultRowHeight="14.25" x14ac:dyDescent="0.2"/>
  <cols>
    <col min="1" max="1" width="10.625" style="13" customWidth="1"/>
    <col min="2" max="2" width="12" style="13" customWidth="1"/>
    <col min="3" max="3" width="8.625" style="13" bestFit="1" customWidth="1"/>
    <col min="4" max="4" width="60" style="13" bestFit="1" customWidth="1"/>
    <col min="5" max="5" width="15" style="13" bestFit="1" customWidth="1"/>
    <col min="6" max="7" width="12" style="13" bestFit="1" customWidth="1"/>
    <col min="8" max="8" width="12.875" style="13" customWidth="1"/>
    <col min="9" max="9" width="12" style="13" bestFit="1" customWidth="1"/>
    <col min="10" max="10" width="14" style="13" bestFit="1" customWidth="1"/>
    <col min="11" max="16384" width="9" style="13"/>
  </cols>
  <sheetData>
    <row r="1" spans="1:10" ht="15" x14ac:dyDescent="0.2">
      <c r="A1" s="14"/>
      <c r="B1" s="14"/>
      <c r="C1" s="200" t="s">
        <v>44</v>
      </c>
      <c r="D1" s="200"/>
      <c r="E1" s="200" t="s">
        <v>0</v>
      </c>
      <c r="F1" s="200"/>
      <c r="G1" s="200" t="s">
        <v>1</v>
      </c>
      <c r="H1" s="200"/>
      <c r="I1" s="200" t="s">
        <v>2</v>
      </c>
      <c r="J1" s="200"/>
    </row>
    <row r="2" spans="1:10" ht="36.75" customHeight="1" x14ac:dyDescent="0.2">
      <c r="A2" s="19"/>
      <c r="B2" s="19"/>
      <c r="C2" s="199" t="s">
        <v>215</v>
      </c>
      <c r="D2" s="199"/>
      <c r="E2" s="199" t="s">
        <v>216</v>
      </c>
      <c r="F2" s="199"/>
      <c r="G2" s="215">
        <v>0.23549999999999999</v>
      </c>
      <c r="H2" s="199"/>
      <c r="I2" s="199" t="s">
        <v>43</v>
      </c>
      <c r="J2" s="199"/>
    </row>
    <row r="3" spans="1:10" ht="15" x14ac:dyDescent="0.25">
      <c r="A3" s="201" t="s">
        <v>44</v>
      </c>
      <c r="B3" s="195"/>
      <c r="C3" s="195"/>
      <c r="D3" s="195"/>
      <c r="E3" s="195"/>
      <c r="F3" s="195"/>
      <c r="G3" s="195"/>
      <c r="H3" s="195"/>
      <c r="I3" s="195"/>
      <c r="J3" s="195"/>
    </row>
    <row r="4" spans="1:10" ht="30" customHeight="1" x14ac:dyDescent="0.25">
      <c r="A4" s="201" t="s">
        <v>45</v>
      </c>
      <c r="B4" s="195"/>
      <c r="C4" s="195"/>
      <c r="D4" s="195"/>
      <c r="E4" s="195"/>
      <c r="F4" s="195"/>
      <c r="G4" s="195"/>
      <c r="H4" s="195"/>
      <c r="I4" s="195"/>
      <c r="J4" s="195"/>
    </row>
    <row r="5" spans="1:10" x14ac:dyDescent="0.2">
      <c r="A5" s="144" t="s">
        <v>13</v>
      </c>
      <c r="B5" s="144"/>
      <c r="C5" s="144"/>
      <c r="D5" s="144" t="s">
        <v>14</v>
      </c>
      <c r="E5" s="144"/>
      <c r="F5" s="209"/>
      <c r="G5" s="210"/>
      <c r="H5" s="18"/>
      <c r="I5" s="144"/>
      <c r="J5" s="93"/>
    </row>
    <row r="6" spans="1:10" ht="15" x14ac:dyDescent="0.2">
      <c r="A6" s="145" t="s">
        <v>15</v>
      </c>
      <c r="B6" s="16" t="s">
        <v>5</v>
      </c>
      <c r="C6" s="145" t="s">
        <v>6</v>
      </c>
      <c r="D6" s="145" t="s">
        <v>7</v>
      </c>
      <c r="E6" s="206" t="s">
        <v>46</v>
      </c>
      <c r="F6" s="206"/>
      <c r="G6" s="24" t="s">
        <v>8</v>
      </c>
      <c r="H6" s="16" t="s">
        <v>9</v>
      </c>
      <c r="I6" s="16" t="s">
        <v>10</v>
      </c>
      <c r="J6" s="16" t="s">
        <v>12</v>
      </c>
    </row>
    <row r="7" spans="1:10" x14ac:dyDescent="0.2">
      <c r="A7" s="146" t="s">
        <v>47</v>
      </c>
      <c r="B7" s="25" t="s">
        <v>16</v>
      </c>
      <c r="C7" s="146" t="s">
        <v>17</v>
      </c>
      <c r="D7" s="146" t="s">
        <v>18</v>
      </c>
      <c r="E7" s="211" t="s">
        <v>48</v>
      </c>
      <c r="F7" s="212"/>
      <c r="G7" s="26" t="s">
        <v>19</v>
      </c>
      <c r="H7" s="27">
        <v>1</v>
      </c>
      <c r="I7" s="28">
        <v>280.49</v>
      </c>
      <c r="J7" s="28">
        <v>280.49</v>
      </c>
    </row>
    <row r="8" spans="1:10" ht="38.25" x14ac:dyDescent="0.2">
      <c r="A8" s="148" t="s">
        <v>49</v>
      </c>
      <c r="B8" s="149" t="s">
        <v>50</v>
      </c>
      <c r="C8" s="148" t="s">
        <v>17</v>
      </c>
      <c r="D8" s="148" t="s">
        <v>51</v>
      </c>
      <c r="E8" s="213" t="s">
        <v>52</v>
      </c>
      <c r="F8" s="214"/>
      <c r="G8" s="150" t="s">
        <v>53</v>
      </c>
      <c r="H8" s="151">
        <v>0.01</v>
      </c>
      <c r="I8" s="152">
        <v>279.2</v>
      </c>
      <c r="J8" s="152">
        <v>2.79</v>
      </c>
    </row>
    <row r="9" spans="1:10" ht="25.5" x14ac:dyDescent="0.2">
      <c r="A9" s="148" t="s">
        <v>49</v>
      </c>
      <c r="B9" s="149" t="s">
        <v>54</v>
      </c>
      <c r="C9" s="148" t="s">
        <v>17</v>
      </c>
      <c r="D9" s="148" t="s">
        <v>55</v>
      </c>
      <c r="E9" s="213" t="s">
        <v>56</v>
      </c>
      <c r="F9" s="214"/>
      <c r="G9" s="150" t="s">
        <v>57</v>
      </c>
      <c r="H9" s="151">
        <v>1</v>
      </c>
      <c r="I9" s="152">
        <v>23.02</v>
      </c>
      <c r="J9" s="152">
        <v>23.02</v>
      </c>
    </row>
    <row r="10" spans="1:10" ht="25.5" x14ac:dyDescent="0.2">
      <c r="A10" s="148" t="s">
        <v>49</v>
      </c>
      <c r="B10" s="149" t="s">
        <v>58</v>
      </c>
      <c r="C10" s="148" t="s">
        <v>17</v>
      </c>
      <c r="D10" s="148" t="s">
        <v>59</v>
      </c>
      <c r="E10" s="213" t="s">
        <v>56</v>
      </c>
      <c r="F10" s="214"/>
      <c r="G10" s="150" t="s">
        <v>57</v>
      </c>
      <c r="H10" s="151">
        <v>2</v>
      </c>
      <c r="I10" s="152">
        <v>16.010000000000002</v>
      </c>
      <c r="J10" s="152">
        <v>32.020000000000003</v>
      </c>
    </row>
    <row r="11" spans="1:10" ht="25.5" x14ac:dyDescent="0.2">
      <c r="A11" s="153" t="s">
        <v>60</v>
      </c>
      <c r="B11" s="154" t="s">
        <v>61</v>
      </c>
      <c r="C11" s="153" t="s">
        <v>17</v>
      </c>
      <c r="D11" s="153" t="s">
        <v>242</v>
      </c>
      <c r="E11" s="205" t="s">
        <v>62</v>
      </c>
      <c r="F11" s="205"/>
      <c r="G11" s="155" t="s">
        <v>19</v>
      </c>
      <c r="H11" s="156">
        <v>1</v>
      </c>
      <c r="I11" s="157">
        <v>200</v>
      </c>
      <c r="J11" s="157">
        <v>200</v>
      </c>
    </row>
    <row r="12" spans="1:10" ht="25.5" x14ac:dyDescent="0.2">
      <c r="A12" s="153" t="s">
        <v>60</v>
      </c>
      <c r="B12" s="154" t="s">
        <v>63</v>
      </c>
      <c r="C12" s="153" t="s">
        <v>17</v>
      </c>
      <c r="D12" s="153" t="s">
        <v>64</v>
      </c>
      <c r="E12" s="205" t="s">
        <v>62</v>
      </c>
      <c r="F12" s="205"/>
      <c r="G12" s="155" t="s">
        <v>28</v>
      </c>
      <c r="H12" s="156">
        <v>4</v>
      </c>
      <c r="I12" s="157">
        <v>4.2699999999999996</v>
      </c>
      <c r="J12" s="157">
        <v>17.079999999999998</v>
      </c>
    </row>
    <row r="13" spans="1:10" x14ac:dyDescent="0.2">
      <c r="A13" s="153" t="s">
        <v>60</v>
      </c>
      <c r="B13" s="154" t="s">
        <v>65</v>
      </c>
      <c r="C13" s="153" t="s">
        <v>17</v>
      </c>
      <c r="D13" s="153" t="s">
        <v>66</v>
      </c>
      <c r="E13" s="205" t="s">
        <v>62</v>
      </c>
      <c r="F13" s="205"/>
      <c r="G13" s="155" t="s">
        <v>67</v>
      </c>
      <c r="H13" s="156">
        <v>0.11</v>
      </c>
      <c r="I13" s="157">
        <v>10.199999999999999</v>
      </c>
      <c r="J13" s="157">
        <v>1.1200000000000001</v>
      </c>
    </row>
    <row r="14" spans="1:10" ht="25.5" x14ac:dyDescent="0.2">
      <c r="A14" s="153" t="s">
        <v>60</v>
      </c>
      <c r="B14" s="154" t="s">
        <v>68</v>
      </c>
      <c r="C14" s="153" t="s">
        <v>17</v>
      </c>
      <c r="D14" s="153" t="s">
        <v>69</v>
      </c>
      <c r="E14" s="205" t="s">
        <v>62</v>
      </c>
      <c r="F14" s="205"/>
      <c r="G14" s="155" t="s">
        <v>28</v>
      </c>
      <c r="H14" s="156">
        <v>1</v>
      </c>
      <c r="I14" s="157">
        <v>4.46</v>
      </c>
      <c r="J14" s="157">
        <v>4.46</v>
      </c>
    </row>
    <row r="15" spans="1:10" ht="25.5" x14ac:dyDescent="0.2">
      <c r="A15" s="143"/>
      <c r="B15" s="143"/>
      <c r="C15" s="143"/>
      <c r="D15" s="143"/>
      <c r="E15" s="143" t="s">
        <v>70</v>
      </c>
      <c r="F15" s="29">
        <v>38.270000000000003</v>
      </c>
      <c r="G15" s="143" t="s">
        <v>71</v>
      </c>
      <c r="H15" s="29">
        <v>0</v>
      </c>
      <c r="I15" s="143" t="s">
        <v>72</v>
      </c>
      <c r="J15" s="29">
        <v>38.270000000000003</v>
      </c>
    </row>
    <row r="16" spans="1:10" ht="15" thickBot="1" x14ac:dyDescent="0.25">
      <c r="A16" s="143"/>
      <c r="B16" s="143"/>
      <c r="C16" s="143"/>
      <c r="D16" s="143"/>
      <c r="E16" s="143" t="s">
        <v>73</v>
      </c>
      <c r="F16" s="29">
        <v>66.05</v>
      </c>
      <c r="G16" s="143"/>
      <c r="H16" s="202" t="s">
        <v>74</v>
      </c>
      <c r="I16" s="202"/>
      <c r="J16" s="29">
        <v>346.54</v>
      </c>
    </row>
    <row r="17" spans="1:10" ht="15" thickTop="1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</row>
    <row r="18" spans="1:10" ht="15" x14ac:dyDescent="0.2">
      <c r="A18" s="145" t="s">
        <v>20</v>
      </c>
      <c r="B18" s="16" t="s">
        <v>5</v>
      </c>
      <c r="C18" s="145" t="s">
        <v>6</v>
      </c>
      <c r="D18" s="145" t="s">
        <v>7</v>
      </c>
      <c r="E18" s="206" t="s">
        <v>46</v>
      </c>
      <c r="F18" s="206"/>
      <c r="G18" s="24" t="s">
        <v>8</v>
      </c>
      <c r="H18" s="16" t="s">
        <v>9</v>
      </c>
      <c r="I18" s="16" t="s">
        <v>10</v>
      </c>
      <c r="J18" s="16" t="s">
        <v>12</v>
      </c>
    </row>
    <row r="19" spans="1:10" x14ac:dyDescent="0.2">
      <c r="A19" s="146" t="s">
        <v>47</v>
      </c>
      <c r="B19" s="25" t="s">
        <v>217</v>
      </c>
      <c r="C19" s="146" t="s">
        <v>29</v>
      </c>
      <c r="D19" s="146" t="s">
        <v>218</v>
      </c>
      <c r="E19" s="207" t="s">
        <v>184</v>
      </c>
      <c r="F19" s="207"/>
      <c r="G19" s="26" t="s">
        <v>19</v>
      </c>
      <c r="H19" s="27">
        <v>1</v>
      </c>
      <c r="I19" s="28">
        <v>172.17</v>
      </c>
      <c r="J19" s="28">
        <v>172.17</v>
      </c>
    </row>
    <row r="20" spans="1:10" ht="25.5" x14ac:dyDescent="0.2">
      <c r="A20" s="148" t="s">
        <v>49</v>
      </c>
      <c r="B20" s="149" t="s">
        <v>243</v>
      </c>
      <c r="C20" s="148" t="s">
        <v>29</v>
      </c>
      <c r="D20" s="148" t="s">
        <v>244</v>
      </c>
      <c r="E20" s="204" t="s">
        <v>184</v>
      </c>
      <c r="F20" s="204"/>
      <c r="G20" s="150" t="s">
        <v>31</v>
      </c>
      <c r="H20" s="151">
        <v>1.15E-2</v>
      </c>
      <c r="I20" s="152">
        <v>14971.51</v>
      </c>
      <c r="J20" s="152">
        <v>172.17</v>
      </c>
    </row>
    <row r="21" spans="1:10" ht="25.5" x14ac:dyDescent="0.2">
      <c r="A21" s="143"/>
      <c r="B21" s="143"/>
      <c r="C21" s="143"/>
      <c r="D21" s="143"/>
      <c r="E21" s="143" t="s">
        <v>70</v>
      </c>
      <c r="F21" s="29">
        <v>61.27</v>
      </c>
      <c r="G21" s="143" t="s">
        <v>71</v>
      </c>
      <c r="H21" s="29">
        <v>0</v>
      </c>
      <c r="I21" s="143" t="s">
        <v>72</v>
      </c>
      <c r="J21" s="29">
        <v>61.27</v>
      </c>
    </row>
    <row r="22" spans="1:10" ht="15" thickBot="1" x14ac:dyDescent="0.25">
      <c r="A22" s="143"/>
      <c r="B22" s="143"/>
      <c r="C22" s="143"/>
      <c r="D22" s="143"/>
      <c r="E22" s="143" t="s">
        <v>73</v>
      </c>
      <c r="F22" s="29">
        <v>40.54</v>
      </c>
      <c r="G22" s="143"/>
      <c r="H22" s="202" t="s">
        <v>74</v>
      </c>
      <c r="I22" s="202"/>
      <c r="J22" s="29">
        <v>212.71</v>
      </c>
    </row>
    <row r="23" spans="1:10" ht="15" thickTop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</row>
    <row r="24" spans="1:10" ht="15" x14ac:dyDescent="0.2">
      <c r="A24" s="145" t="s">
        <v>22</v>
      </c>
      <c r="B24" s="16" t="s">
        <v>5</v>
      </c>
      <c r="C24" s="145" t="s">
        <v>6</v>
      </c>
      <c r="D24" s="145" t="s">
        <v>7</v>
      </c>
      <c r="E24" s="206" t="s">
        <v>46</v>
      </c>
      <c r="F24" s="206"/>
      <c r="G24" s="24" t="s">
        <v>8</v>
      </c>
      <c r="H24" s="16" t="s">
        <v>9</v>
      </c>
      <c r="I24" s="16" t="s">
        <v>10</v>
      </c>
      <c r="J24" s="16" t="s">
        <v>12</v>
      </c>
    </row>
    <row r="25" spans="1:10" x14ac:dyDescent="0.2">
      <c r="A25" s="146" t="s">
        <v>47</v>
      </c>
      <c r="B25" s="25" t="s">
        <v>219</v>
      </c>
      <c r="C25" s="146" t="s">
        <v>29</v>
      </c>
      <c r="D25" s="146" t="s">
        <v>220</v>
      </c>
      <c r="E25" s="207" t="s">
        <v>245</v>
      </c>
      <c r="F25" s="207"/>
      <c r="G25" s="26" t="s">
        <v>19</v>
      </c>
      <c r="H25" s="27">
        <v>1</v>
      </c>
      <c r="I25" s="28">
        <v>4.92</v>
      </c>
      <c r="J25" s="28">
        <v>4.92</v>
      </c>
    </row>
    <row r="26" spans="1:10" ht="25.5" x14ac:dyDescent="0.2">
      <c r="A26" s="148" t="s">
        <v>49</v>
      </c>
      <c r="B26" s="149" t="s">
        <v>246</v>
      </c>
      <c r="C26" s="148" t="s">
        <v>29</v>
      </c>
      <c r="D26" s="148" t="s">
        <v>247</v>
      </c>
      <c r="E26" s="204" t="s">
        <v>248</v>
      </c>
      <c r="F26" s="204"/>
      <c r="G26" s="150" t="s">
        <v>80</v>
      </c>
      <c r="H26" s="151">
        <v>0.15</v>
      </c>
      <c r="I26" s="152">
        <v>2.9</v>
      </c>
      <c r="J26" s="152">
        <v>0.43</v>
      </c>
    </row>
    <row r="27" spans="1:10" ht="25.5" x14ac:dyDescent="0.2">
      <c r="A27" s="148" t="s">
        <v>49</v>
      </c>
      <c r="B27" s="149" t="s">
        <v>249</v>
      </c>
      <c r="C27" s="148" t="s">
        <v>29</v>
      </c>
      <c r="D27" s="148" t="s">
        <v>250</v>
      </c>
      <c r="E27" s="204" t="s">
        <v>248</v>
      </c>
      <c r="F27" s="204"/>
      <c r="G27" s="150" t="s">
        <v>80</v>
      </c>
      <c r="H27" s="151">
        <v>0.15</v>
      </c>
      <c r="I27" s="152">
        <v>2.84</v>
      </c>
      <c r="J27" s="152">
        <v>0.42</v>
      </c>
    </row>
    <row r="28" spans="1:10" x14ac:dyDescent="0.2">
      <c r="A28" s="153" t="s">
        <v>60</v>
      </c>
      <c r="B28" s="154" t="s">
        <v>251</v>
      </c>
      <c r="C28" s="153" t="s">
        <v>17</v>
      </c>
      <c r="D28" s="153" t="s">
        <v>252</v>
      </c>
      <c r="E28" s="205" t="s">
        <v>253</v>
      </c>
      <c r="F28" s="205"/>
      <c r="G28" s="155" t="s">
        <v>57</v>
      </c>
      <c r="H28" s="156">
        <v>0.15</v>
      </c>
      <c r="I28" s="157">
        <v>17.079999999999998</v>
      </c>
      <c r="J28" s="157">
        <v>2.56</v>
      </c>
    </row>
    <row r="29" spans="1:10" x14ac:dyDescent="0.2">
      <c r="A29" s="153" t="s">
        <v>60</v>
      </c>
      <c r="B29" s="154" t="s">
        <v>254</v>
      </c>
      <c r="C29" s="153" t="s">
        <v>17</v>
      </c>
      <c r="D29" s="153" t="s">
        <v>255</v>
      </c>
      <c r="E29" s="205" t="s">
        <v>253</v>
      </c>
      <c r="F29" s="205"/>
      <c r="G29" s="155" t="s">
        <v>57</v>
      </c>
      <c r="H29" s="156">
        <v>0.15</v>
      </c>
      <c r="I29" s="157">
        <v>10.1</v>
      </c>
      <c r="J29" s="157">
        <v>1.51</v>
      </c>
    </row>
    <row r="30" spans="1:10" ht="25.5" x14ac:dyDescent="0.2">
      <c r="A30" s="143"/>
      <c r="B30" s="143"/>
      <c r="C30" s="143"/>
      <c r="D30" s="143"/>
      <c r="E30" s="143" t="s">
        <v>70</v>
      </c>
      <c r="F30" s="29">
        <v>4.07</v>
      </c>
      <c r="G30" s="143" t="s">
        <v>71</v>
      </c>
      <c r="H30" s="29">
        <v>0</v>
      </c>
      <c r="I30" s="143" t="s">
        <v>72</v>
      </c>
      <c r="J30" s="29">
        <v>4.07</v>
      </c>
    </row>
    <row r="31" spans="1:10" ht="15" thickBot="1" x14ac:dyDescent="0.25">
      <c r="A31" s="143"/>
      <c r="B31" s="143"/>
      <c r="C31" s="143"/>
      <c r="D31" s="143"/>
      <c r="E31" s="143" t="s">
        <v>73</v>
      </c>
      <c r="F31" s="29">
        <v>1.1499999999999999</v>
      </c>
      <c r="G31" s="143"/>
      <c r="H31" s="202" t="s">
        <v>74</v>
      </c>
      <c r="I31" s="202"/>
      <c r="J31" s="29">
        <v>6.07</v>
      </c>
    </row>
    <row r="32" spans="1:10" ht="15" thickTop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</row>
    <row r="33" spans="1:10" ht="15" x14ac:dyDescent="0.2">
      <c r="A33" s="145" t="s">
        <v>221</v>
      </c>
      <c r="B33" s="16" t="s">
        <v>5</v>
      </c>
      <c r="C33" s="145" t="s">
        <v>6</v>
      </c>
      <c r="D33" s="145" t="s">
        <v>7</v>
      </c>
      <c r="E33" s="206" t="s">
        <v>46</v>
      </c>
      <c r="F33" s="206"/>
      <c r="G33" s="24" t="s">
        <v>8</v>
      </c>
      <c r="H33" s="16" t="s">
        <v>9</v>
      </c>
      <c r="I33" s="16" t="s">
        <v>10</v>
      </c>
      <c r="J33" s="16" t="s">
        <v>12</v>
      </c>
    </row>
    <row r="34" spans="1:10" x14ac:dyDescent="0.2">
      <c r="A34" s="146" t="s">
        <v>47</v>
      </c>
      <c r="B34" s="25" t="s">
        <v>222</v>
      </c>
      <c r="C34" s="146" t="s">
        <v>21</v>
      </c>
      <c r="D34" s="146" t="s">
        <v>223</v>
      </c>
      <c r="E34" s="207" t="s">
        <v>256</v>
      </c>
      <c r="F34" s="207"/>
      <c r="G34" s="26" t="s">
        <v>224</v>
      </c>
      <c r="H34" s="27">
        <v>1</v>
      </c>
      <c r="I34" s="28">
        <v>7952.29</v>
      </c>
      <c r="J34" s="28">
        <v>7952.29</v>
      </c>
    </row>
    <row r="35" spans="1:10" ht="25.5" x14ac:dyDescent="0.2">
      <c r="A35" s="148" t="s">
        <v>49</v>
      </c>
      <c r="B35" s="149" t="s">
        <v>81</v>
      </c>
      <c r="C35" s="148" t="s">
        <v>17</v>
      </c>
      <c r="D35" s="148" t="s">
        <v>82</v>
      </c>
      <c r="E35" s="204" t="s">
        <v>56</v>
      </c>
      <c r="F35" s="204"/>
      <c r="G35" s="150" t="s">
        <v>57</v>
      </c>
      <c r="H35" s="151">
        <v>25</v>
      </c>
      <c r="I35" s="152">
        <v>90.54</v>
      </c>
      <c r="J35" s="152">
        <v>2263.5</v>
      </c>
    </row>
    <row r="36" spans="1:10" ht="25.5" x14ac:dyDescent="0.2">
      <c r="A36" s="148" t="s">
        <v>49</v>
      </c>
      <c r="B36" s="149" t="s">
        <v>257</v>
      </c>
      <c r="C36" s="148" t="s">
        <v>17</v>
      </c>
      <c r="D36" s="148" t="s">
        <v>258</v>
      </c>
      <c r="E36" s="204" t="s">
        <v>56</v>
      </c>
      <c r="F36" s="204"/>
      <c r="G36" s="150" t="s">
        <v>259</v>
      </c>
      <c r="H36" s="151">
        <v>1</v>
      </c>
      <c r="I36" s="152">
        <v>5688.79</v>
      </c>
      <c r="J36" s="152">
        <v>5688.79</v>
      </c>
    </row>
    <row r="37" spans="1:10" ht="25.5" x14ac:dyDescent="0.2">
      <c r="A37" s="143"/>
      <c r="B37" s="143"/>
      <c r="C37" s="143"/>
      <c r="D37" s="143"/>
      <c r="E37" s="143" t="s">
        <v>70</v>
      </c>
      <c r="F37" s="29">
        <v>6911.32</v>
      </c>
      <c r="G37" s="143" t="s">
        <v>71</v>
      </c>
      <c r="H37" s="29">
        <v>0</v>
      </c>
      <c r="I37" s="143" t="s">
        <v>72</v>
      </c>
      <c r="J37" s="29">
        <v>6911.32</v>
      </c>
    </row>
    <row r="38" spans="1:10" ht="15" thickBot="1" x14ac:dyDescent="0.25">
      <c r="A38" s="143"/>
      <c r="B38" s="143"/>
      <c r="C38" s="143"/>
      <c r="D38" s="143"/>
      <c r="E38" s="143" t="s">
        <v>73</v>
      </c>
      <c r="F38" s="29">
        <v>1872.76</v>
      </c>
      <c r="G38" s="143"/>
      <c r="H38" s="202" t="s">
        <v>74</v>
      </c>
      <c r="I38" s="202"/>
      <c r="J38" s="29">
        <v>9825.0499999999993</v>
      </c>
    </row>
    <row r="39" spans="1:10" ht="15" thickTop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</row>
    <row r="40" spans="1:10" ht="15" x14ac:dyDescent="0.2">
      <c r="A40" s="145" t="s">
        <v>225</v>
      </c>
      <c r="B40" s="16" t="s">
        <v>5</v>
      </c>
      <c r="C40" s="145" t="s">
        <v>6</v>
      </c>
      <c r="D40" s="145" t="s">
        <v>7</v>
      </c>
      <c r="E40" s="206" t="s">
        <v>46</v>
      </c>
      <c r="F40" s="206"/>
      <c r="G40" s="24" t="s">
        <v>8</v>
      </c>
      <c r="H40" s="16" t="s">
        <v>9</v>
      </c>
      <c r="I40" s="16" t="s">
        <v>10</v>
      </c>
      <c r="J40" s="16" t="s">
        <v>12</v>
      </c>
    </row>
    <row r="41" spans="1:10" ht="25.5" x14ac:dyDescent="0.2">
      <c r="A41" s="146" t="s">
        <v>47</v>
      </c>
      <c r="B41" s="25" t="s">
        <v>226</v>
      </c>
      <c r="C41" s="146" t="s">
        <v>17</v>
      </c>
      <c r="D41" s="146" t="s">
        <v>227</v>
      </c>
      <c r="E41" s="207" t="s">
        <v>260</v>
      </c>
      <c r="F41" s="207"/>
      <c r="G41" s="26" t="s">
        <v>19</v>
      </c>
      <c r="H41" s="27">
        <v>1</v>
      </c>
      <c r="I41" s="28">
        <v>0.36</v>
      </c>
      <c r="J41" s="28">
        <v>0.36</v>
      </c>
    </row>
    <row r="42" spans="1:10" ht="38.25" x14ac:dyDescent="0.2">
      <c r="A42" s="148" t="s">
        <v>49</v>
      </c>
      <c r="B42" s="149" t="s">
        <v>261</v>
      </c>
      <c r="C42" s="148" t="s">
        <v>17</v>
      </c>
      <c r="D42" s="148" t="s">
        <v>262</v>
      </c>
      <c r="E42" s="204" t="s">
        <v>75</v>
      </c>
      <c r="F42" s="204"/>
      <c r="G42" s="150" t="s">
        <v>76</v>
      </c>
      <c r="H42" s="151">
        <v>2E-3</v>
      </c>
      <c r="I42" s="152">
        <v>174.19</v>
      </c>
      <c r="J42" s="152">
        <v>0.34</v>
      </c>
    </row>
    <row r="43" spans="1:10" ht="25.5" x14ac:dyDescent="0.2">
      <c r="A43" s="148" t="s">
        <v>49</v>
      </c>
      <c r="B43" s="149" t="s">
        <v>58</v>
      </c>
      <c r="C43" s="148" t="s">
        <v>17</v>
      </c>
      <c r="D43" s="148" t="s">
        <v>59</v>
      </c>
      <c r="E43" s="204" t="s">
        <v>56</v>
      </c>
      <c r="F43" s="204"/>
      <c r="G43" s="150" t="s">
        <v>57</v>
      </c>
      <c r="H43" s="151">
        <v>1.6999999999999999E-3</v>
      </c>
      <c r="I43" s="152">
        <v>16.010000000000002</v>
      </c>
      <c r="J43" s="152">
        <v>0.02</v>
      </c>
    </row>
    <row r="44" spans="1:10" ht="25.5" x14ac:dyDescent="0.2">
      <c r="A44" s="143"/>
      <c r="B44" s="143"/>
      <c r="C44" s="143"/>
      <c r="D44" s="143"/>
      <c r="E44" s="143" t="s">
        <v>70</v>
      </c>
      <c r="F44" s="29">
        <v>0.06</v>
      </c>
      <c r="G44" s="143" t="s">
        <v>71</v>
      </c>
      <c r="H44" s="29">
        <v>0</v>
      </c>
      <c r="I44" s="143" t="s">
        <v>72</v>
      </c>
      <c r="J44" s="29">
        <v>0.06</v>
      </c>
    </row>
    <row r="45" spans="1:10" ht="15" thickBot="1" x14ac:dyDescent="0.25">
      <c r="A45" s="143"/>
      <c r="B45" s="143"/>
      <c r="C45" s="143"/>
      <c r="D45" s="143"/>
      <c r="E45" s="143" t="s">
        <v>73</v>
      </c>
      <c r="F45" s="29">
        <v>0.08</v>
      </c>
      <c r="G45" s="143"/>
      <c r="H45" s="202" t="s">
        <v>74</v>
      </c>
      <c r="I45" s="202"/>
      <c r="J45" s="29">
        <v>0.44</v>
      </c>
    </row>
    <row r="46" spans="1:10" ht="15" thickTop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</row>
    <row r="47" spans="1:10" x14ac:dyDescent="0.2">
      <c r="A47" s="144" t="s">
        <v>23</v>
      </c>
      <c r="B47" s="144"/>
      <c r="C47" s="144"/>
      <c r="D47" s="144" t="s">
        <v>263</v>
      </c>
      <c r="E47" s="144"/>
      <c r="F47" s="208"/>
      <c r="G47" s="208"/>
      <c r="H47" s="18"/>
      <c r="I47" s="144"/>
      <c r="J47" s="93">
        <v>189033.60000000001</v>
      </c>
    </row>
    <row r="48" spans="1:10" ht="15" x14ac:dyDescent="0.2">
      <c r="A48" s="145" t="s">
        <v>25</v>
      </c>
      <c r="B48" s="16" t="s">
        <v>5</v>
      </c>
      <c r="C48" s="145" t="s">
        <v>6</v>
      </c>
      <c r="D48" s="145" t="s">
        <v>7</v>
      </c>
      <c r="E48" s="206" t="s">
        <v>46</v>
      </c>
      <c r="F48" s="206"/>
      <c r="G48" s="24" t="s">
        <v>8</v>
      </c>
      <c r="H48" s="16" t="s">
        <v>9</v>
      </c>
      <c r="I48" s="16" t="s">
        <v>10</v>
      </c>
      <c r="J48" s="16" t="s">
        <v>12</v>
      </c>
    </row>
    <row r="49" spans="1:10" ht="25.5" x14ac:dyDescent="0.2">
      <c r="A49" s="146" t="s">
        <v>47</v>
      </c>
      <c r="B49" s="25" t="s">
        <v>174</v>
      </c>
      <c r="C49" s="146" t="s">
        <v>17</v>
      </c>
      <c r="D49" s="146" t="s">
        <v>173</v>
      </c>
      <c r="E49" s="207" t="s">
        <v>87</v>
      </c>
      <c r="F49" s="207"/>
      <c r="G49" s="26" t="s">
        <v>19</v>
      </c>
      <c r="H49" s="27">
        <v>1</v>
      </c>
      <c r="I49" s="28">
        <v>1.38</v>
      </c>
      <c r="J49" s="28">
        <v>1.38</v>
      </c>
    </row>
    <row r="50" spans="1:10" ht="51" x14ac:dyDescent="0.2">
      <c r="A50" s="148" t="s">
        <v>49</v>
      </c>
      <c r="B50" s="149" t="s">
        <v>185</v>
      </c>
      <c r="C50" s="148" t="s">
        <v>17</v>
      </c>
      <c r="D50" s="148" t="s">
        <v>186</v>
      </c>
      <c r="E50" s="204" t="s">
        <v>75</v>
      </c>
      <c r="F50" s="204"/>
      <c r="G50" s="150" t="s">
        <v>76</v>
      </c>
      <c r="H50" s="151">
        <v>1.6109E-3</v>
      </c>
      <c r="I50" s="152">
        <v>173.2</v>
      </c>
      <c r="J50" s="152">
        <v>0.27</v>
      </c>
    </row>
    <row r="51" spans="1:10" ht="38.25" x14ac:dyDescent="0.2">
      <c r="A51" s="148" t="s">
        <v>49</v>
      </c>
      <c r="B51" s="149" t="s">
        <v>83</v>
      </c>
      <c r="C51" s="148" t="s">
        <v>17</v>
      </c>
      <c r="D51" s="148" t="s">
        <v>84</v>
      </c>
      <c r="E51" s="204" t="s">
        <v>75</v>
      </c>
      <c r="F51" s="204"/>
      <c r="G51" s="150" t="s">
        <v>76</v>
      </c>
      <c r="H51" s="151">
        <v>1.8525E-3</v>
      </c>
      <c r="I51" s="152">
        <v>170.78</v>
      </c>
      <c r="J51" s="152">
        <v>0.31</v>
      </c>
    </row>
    <row r="52" spans="1:10" ht="51" x14ac:dyDescent="0.2">
      <c r="A52" s="148" t="s">
        <v>49</v>
      </c>
      <c r="B52" s="149" t="s">
        <v>85</v>
      </c>
      <c r="C52" s="148" t="s">
        <v>17</v>
      </c>
      <c r="D52" s="148" t="s">
        <v>86</v>
      </c>
      <c r="E52" s="204" t="s">
        <v>75</v>
      </c>
      <c r="F52" s="204"/>
      <c r="G52" s="150" t="s">
        <v>76</v>
      </c>
      <c r="H52" s="151">
        <v>2.6849E-3</v>
      </c>
      <c r="I52" s="152">
        <v>141.07</v>
      </c>
      <c r="J52" s="152">
        <v>0.37</v>
      </c>
    </row>
    <row r="53" spans="1:10" ht="25.5" x14ac:dyDescent="0.2">
      <c r="A53" s="148" t="s">
        <v>49</v>
      </c>
      <c r="B53" s="149" t="s">
        <v>187</v>
      </c>
      <c r="C53" s="148" t="s">
        <v>17</v>
      </c>
      <c r="D53" s="148" t="s">
        <v>188</v>
      </c>
      <c r="E53" s="204" t="s">
        <v>75</v>
      </c>
      <c r="F53" s="204"/>
      <c r="G53" s="150" t="s">
        <v>76</v>
      </c>
      <c r="H53" s="151">
        <v>1.3424000000000001E-3</v>
      </c>
      <c r="I53" s="152">
        <v>92.7</v>
      </c>
      <c r="J53" s="152">
        <v>0.12</v>
      </c>
    </row>
    <row r="54" spans="1:10" ht="51" x14ac:dyDescent="0.2">
      <c r="A54" s="148" t="s">
        <v>49</v>
      </c>
      <c r="B54" s="149" t="s">
        <v>189</v>
      </c>
      <c r="C54" s="148" t="s">
        <v>17</v>
      </c>
      <c r="D54" s="148" t="s">
        <v>190</v>
      </c>
      <c r="E54" s="204" t="s">
        <v>75</v>
      </c>
      <c r="F54" s="204"/>
      <c r="G54" s="150" t="s">
        <v>79</v>
      </c>
      <c r="H54" s="151">
        <v>1.0739E-3</v>
      </c>
      <c r="I54" s="152">
        <v>43.54</v>
      </c>
      <c r="J54" s="152">
        <v>0.04</v>
      </c>
    </row>
    <row r="55" spans="1:10" ht="38.25" x14ac:dyDescent="0.2">
      <c r="A55" s="148" t="s">
        <v>49</v>
      </c>
      <c r="B55" s="149" t="s">
        <v>77</v>
      </c>
      <c r="C55" s="148" t="s">
        <v>17</v>
      </c>
      <c r="D55" s="148" t="s">
        <v>78</v>
      </c>
      <c r="E55" s="204" t="s">
        <v>75</v>
      </c>
      <c r="F55" s="204"/>
      <c r="G55" s="150" t="s">
        <v>79</v>
      </c>
      <c r="H55" s="151">
        <v>8.3230000000000001E-4</v>
      </c>
      <c r="I55" s="152">
        <v>69.2</v>
      </c>
      <c r="J55" s="152">
        <v>0.05</v>
      </c>
    </row>
    <row r="56" spans="1:10" ht="25.5" x14ac:dyDescent="0.2">
      <c r="A56" s="148" t="s">
        <v>49</v>
      </c>
      <c r="B56" s="149" t="s">
        <v>191</v>
      </c>
      <c r="C56" s="148" t="s">
        <v>17</v>
      </c>
      <c r="D56" s="148" t="s">
        <v>192</v>
      </c>
      <c r="E56" s="204" t="s">
        <v>75</v>
      </c>
      <c r="F56" s="204"/>
      <c r="G56" s="150" t="s">
        <v>79</v>
      </c>
      <c r="H56" s="151">
        <v>1.3424000000000001E-3</v>
      </c>
      <c r="I56" s="152">
        <v>43.12</v>
      </c>
      <c r="J56" s="152">
        <v>0.05</v>
      </c>
    </row>
    <row r="57" spans="1:10" ht="25.5" x14ac:dyDescent="0.2">
      <c r="A57" s="148" t="s">
        <v>49</v>
      </c>
      <c r="B57" s="149" t="s">
        <v>58</v>
      </c>
      <c r="C57" s="148" t="s">
        <v>17</v>
      </c>
      <c r="D57" s="148" t="s">
        <v>59</v>
      </c>
      <c r="E57" s="204" t="s">
        <v>56</v>
      </c>
      <c r="F57" s="204"/>
      <c r="G57" s="150" t="s">
        <v>57</v>
      </c>
      <c r="H57" s="151">
        <v>1.07396E-2</v>
      </c>
      <c r="I57" s="152">
        <v>16.010000000000002</v>
      </c>
      <c r="J57" s="152">
        <v>0.17</v>
      </c>
    </row>
    <row r="58" spans="1:10" ht="25.5" x14ac:dyDescent="0.2">
      <c r="A58" s="143"/>
      <c r="B58" s="143"/>
      <c r="C58" s="143"/>
      <c r="D58" s="143"/>
      <c r="E58" s="143" t="s">
        <v>70</v>
      </c>
      <c r="F58" s="29">
        <v>0.35</v>
      </c>
      <c r="G58" s="143" t="s">
        <v>71</v>
      </c>
      <c r="H58" s="29">
        <v>0</v>
      </c>
      <c r="I58" s="143" t="s">
        <v>72</v>
      </c>
      <c r="J58" s="29">
        <v>0.35</v>
      </c>
    </row>
    <row r="59" spans="1:10" ht="15" thickBot="1" x14ac:dyDescent="0.25">
      <c r="A59" s="143"/>
      <c r="B59" s="143"/>
      <c r="C59" s="143"/>
      <c r="D59" s="143"/>
      <c r="E59" s="143" t="s">
        <v>73</v>
      </c>
      <c r="F59" s="29">
        <v>0.32</v>
      </c>
      <c r="G59" s="143"/>
      <c r="H59" s="202" t="s">
        <v>74</v>
      </c>
      <c r="I59" s="202"/>
      <c r="J59" s="29">
        <v>1.7</v>
      </c>
    </row>
    <row r="60" spans="1:10" ht="15" thickTop="1" x14ac:dyDescent="0.2">
      <c r="A60" s="30"/>
      <c r="B60" s="30"/>
      <c r="C60" s="30"/>
      <c r="D60" s="30"/>
      <c r="E60" s="30"/>
      <c r="F60" s="30"/>
      <c r="G60" s="30"/>
      <c r="H60" s="30"/>
      <c r="I60" s="30"/>
      <c r="J60" s="30"/>
    </row>
    <row r="61" spans="1:10" ht="15" x14ac:dyDescent="0.2">
      <c r="A61" s="145" t="s">
        <v>26</v>
      </c>
      <c r="B61" s="16" t="s">
        <v>5</v>
      </c>
      <c r="C61" s="145" t="s">
        <v>6</v>
      </c>
      <c r="D61" s="145" t="s">
        <v>7</v>
      </c>
      <c r="E61" s="206" t="s">
        <v>46</v>
      </c>
      <c r="F61" s="206"/>
      <c r="G61" s="24" t="s">
        <v>8</v>
      </c>
      <c r="H61" s="16" t="s">
        <v>9</v>
      </c>
      <c r="I61" s="16" t="s">
        <v>10</v>
      </c>
      <c r="J61" s="16" t="s">
        <v>12</v>
      </c>
    </row>
    <row r="62" spans="1:10" ht="63.75" x14ac:dyDescent="0.2">
      <c r="A62" s="146" t="s">
        <v>47</v>
      </c>
      <c r="B62" s="25" t="s">
        <v>228</v>
      </c>
      <c r="C62" s="146" t="s">
        <v>17</v>
      </c>
      <c r="D62" s="146" t="s">
        <v>229</v>
      </c>
      <c r="E62" s="207" t="s">
        <v>90</v>
      </c>
      <c r="F62" s="207"/>
      <c r="G62" s="26" t="s">
        <v>53</v>
      </c>
      <c r="H62" s="27">
        <v>1</v>
      </c>
      <c r="I62" s="28">
        <v>19.420000000000002</v>
      </c>
      <c r="J62" s="28">
        <v>19.420000000000002</v>
      </c>
    </row>
    <row r="63" spans="1:10" ht="38.25" x14ac:dyDescent="0.2">
      <c r="A63" s="148" t="s">
        <v>49</v>
      </c>
      <c r="B63" s="149" t="s">
        <v>264</v>
      </c>
      <c r="C63" s="148" t="s">
        <v>17</v>
      </c>
      <c r="D63" s="148" t="s">
        <v>265</v>
      </c>
      <c r="E63" s="204" t="s">
        <v>75</v>
      </c>
      <c r="F63" s="204"/>
      <c r="G63" s="150" t="s">
        <v>76</v>
      </c>
      <c r="H63" s="151">
        <v>1.14E-2</v>
      </c>
      <c r="I63" s="152">
        <v>145.69</v>
      </c>
      <c r="J63" s="152">
        <v>1.66</v>
      </c>
    </row>
    <row r="64" spans="1:10" ht="51" x14ac:dyDescent="0.2">
      <c r="A64" s="148" t="s">
        <v>49</v>
      </c>
      <c r="B64" s="149" t="s">
        <v>266</v>
      </c>
      <c r="C64" s="148" t="s">
        <v>17</v>
      </c>
      <c r="D64" s="148" t="s">
        <v>267</v>
      </c>
      <c r="E64" s="204" t="s">
        <v>75</v>
      </c>
      <c r="F64" s="204"/>
      <c r="G64" s="150" t="s">
        <v>76</v>
      </c>
      <c r="H64" s="151">
        <v>7.5399999999999995E-2</v>
      </c>
      <c r="I64" s="152">
        <v>214.69</v>
      </c>
      <c r="J64" s="152">
        <v>16.18</v>
      </c>
    </row>
    <row r="65" spans="1:10" ht="38.25" x14ac:dyDescent="0.2">
      <c r="A65" s="148" t="s">
        <v>49</v>
      </c>
      <c r="B65" s="149" t="s">
        <v>268</v>
      </c>
      <c r="C65" s="148" t="s">
        <v>17</v>
      </c>
      <c r="D65" s="148" t="s">
        <v>269</v>
      </c>
      <c r="E65" s="204" t="s">
        <v>75</v>
      </c>
      <c r="F65" s="204"/>
      <c r="G65" s="150" t="s">
        <v>79</v>
      </c>
      <c r="H65" s="151">
        <v>2.8999999999999998E-3</v>
      </c>
      <c r="I65" s="152">
        <v>61.86</v>
      </c>
      <c r="J65" s="152">
        <v>0.17</v>
      </c>
    </row>
    <row r="66" spans="1:10" ht="51" x14ac:dyDescent="0.2">
      <c r="A66" s="148" t="s">
        <v>49</v>
      </c>
      <c r="B66" s="149" t="s">
        <v>270</v>
      </c>
      <c r="C66" s="148" t="s">
        <v>17</v>
      </c>
      <c r="D66" s="148" t="s">
        <v>271</v>
      </c>
      <c r="E66" s="204" t="s">
        <v>75</v>
      </c>
      <c r="F66" s="204"/>
      <c r="G66" s="150" t="s">
        <v>79</v>
      </c>
      <c r="H66" s="151">
        <v>2.4400000000000002E-2</v>
      </c>
      <c r="I66" s="152">
        <v>49.12</v>
      </c>
      <c r="J66" s="152">
        <v>1.19</v>
      </c>
    </row>
    <row r="67" spans="1:10" ht="25.5" x14ac:dyDescent="0.2">
      <c r="A67" s="148" t="s">
        <v>49</v>
      </c>
      <c r="B67" s="149" t="s">
        <v>58</v>
      </c>
      <c r="C67" s="148" t="s">
        <v>17</v>
      </c>
      <c r="D67" s="148" t="s">
        <v>59</v>
      </c>
      <c r="E67" s="204" t="s">
        <v>56</v>
      </c>
      <c r="F67" s="204"/>
      <c r="G67" s="150" t="s">
        <v>57</v>
      </c>
      <c r="H67" s="151">
        <v>1.43E-2</v>
      </c>
      <c r="I67" s="152">
        <v>16.010000000000002</v>
      </c>
      <c r="J67" s="152">
        <v>0.22</v>
      </c>
    </row>
    <row r="68" spans="1:10" ht="25.5" x14ac:dyDescent="0.2">
      <c r="A68" s="143"/>
      <c r="B68" s="143"/>
      <c r="C68" s="143"/>
      <c r="D68" s="143"/>
      <c r="E68" s="143" t="s">
        <v>70</v>
      </c>
      <c r="F68" s="29">
        <v>2.42</v>
      </c>
      <c r="G68" s="143" t="s">
        <v>71</v>
      </c>
      <c r="H68" s="29">
        <v>0</v>
      </c>
      <c r="I68" s="143" t="s">
        <v>72</v>
      </c>
      <c r="J68" s="29">
        <v>2.42</v>
      </c>
    </row>
    <row r="69" spans="1:10" ht="15" thickBot="1" x14ac:dyDescent="0.25">
      <c r="A69" s="143"/>
      <c r="B69" s="143"/>
      <c r="C69" s="143"/>
      <c r="D69" s="143"/>
      <c r="E69" s="143" t="s">
        <v>73</v>
      </c>
      <c r="F69" s="29">
        <v>4.57</v>
      </c>
      <c r="G69" s="143"/>
      <c r="H69" s="202" t="s">
        <v>74</v>
      </c>
      <c r="I69" s="202"/>
      <c r="J69" s="29">
        <v>23.99</v>
      </c>
    </row>
    <row r="70" spans="1:10" ht="15" thickTop="1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</row>
    <row r="71" spans="1:10" ht="15" x14ac:dyDescent="0.2">
      <c r="A71" s="145" t="s">
        <v>230</v>
      </c>
      <c r="B71" s="16" t="s">
        <v>5</v>
      </c>
      <c r="C71" s="145" t="s">
        <v>6</v>
      </c>
      <c r="D71" s="145" t="s">
        <v>7</v>
      </c>
      <c r="E71" s="206" t="s">
        <v>46</v>
      </c>
      <c r="F71" s="206"/>
      <c r="G71" s="24" t="s">
        <v>8</v>
      </c>
      <c r="H71" s="16" t="s">
        <v>9</v>
      </c>
      <c r="I71" s="16" t="s">
        <v>10</v>
      </c>
      <c r="J71" s="16" t="s">
        <v>12</v>
      </c>
    </row>
    <row r="72" spans="1:10" ht="38.25" x14ac:dyDescent="0.2">
      <c r="A72" s="146" t="s">
        <v>47</v>
      </c>
      <c r="B72" s="25" t="s">
        <v>231</v>
      </c>
      <c r="C72" s="146" t="s">
        <v>17</v>
      </c>
      <c r="D72" s="146" t="s">
        <v>232</v>
      </c>
      <c r="E72" s="207" t="s">
        <v>87</v>
      </c>
      <c r="F72" s="207"/>
      <c r="G72" s="26" t="s">
        <v>53</v>
      </c>
      <c r="H72" s="27">
        <v>1</v>
      </c>
      <c r="I72" s="28">
        <v>11.01</v>
      </c>
      <c r="J72" s="28">
        <v>11.01</v>
      </c>
    </row>
    <row r="73" spans="1:10" ht="51" x14ac:dyDescent="0.2">
      <c r="A73" s="148" t="s">
        <v>49</v>
      </c>
      <c r="B73" s="149" t="s">
        <v>272</v>
      </c>
      <c r="C73" s="148" t="s">
        <v>17</v>
      </c>
      <c r="D73" s="148" t="s">
        <v>273</v>
      </c>
      <c r="E73" s="204" t="s">
        <v>75</v>
      </c>
      <c r="F73" s="204"/>
      <c r="G73" s="150" t="s">
        <v>76</v>
      </c>
      <c r="H73" s="151">
        <v>2.5000000000000001E-3</v>
      </c>
      <c r="I73" s="152">
        <v>104.93</v>
      </c>
      <c r="J73" s="152">
        <v>0.26</v>
      </c>
    </row>
    <row r="74" spans="1:10" ht="51" x14ac:dyDescent="0.2">
      <c r="A74" s="148" t="s">
        <v>49</v>
      </c>
      <c r="B74" s="149" t="s">
        <v>185</v>
      </c>
      <c r="C74" s="148" t="s">
        <v>17</v>
      </c>
      <c r="D74" s="148" t="s">
        <v>186</v>
      </c>
      <c r="E74" s="204" t="s">
        <v>75</v>
      </c>
      <c r="F74" s="204"/>
      <c r="G74" s="150" t="s">
        <v>76</v>
      </c>
      <c r="H74" s="151">
        <v>9.8213999999999992E-3</v>
      </c>
      <c r="I74" s="152">
        <v>173.2</v>
      </c>
      <c r="J74" s="152">
        <v>1.7</v>
      </c>
    </row>
    <row r="75" spans="1:10" ht="38.25" x14ac:dyDescent="0.2">
      <c r="A75" s="148" t="s">
        <v>49</v>
      </c>
      <c r="B75" s="149" t="s">
        <v>83</v>
      </c>
      <c r="C75" s="148" t="s">
        <v>17</v>
      </c>
      <c r="D75" s="148" t="s">
        <v>84</v>
      </c>
      <c r="E75" s="204" t="s">
        <v>75</v>
      </c>
      <c r="F75" s="204"/>
      <c r="G75" s="150" t="s">
        <v>76</v>
      </c>
      <c r="H75" s="151">
        <v>1.23214E-2</v>
      </c>
      <c r="I75" s="152">
        <v>170.78</v>
      </c>
      <c r="J75" s="152">
        <v>2.1</v>
      </c>
    </row>
    <row r="76" spans="1:10" ht="51" x14ac:dyDescent="0.2">
      <c r="A76" s="148" t="s">
        <v>49</v>
      </c>
      <c r="B76" s="149" t="s">
        <v>85</v>
      </c>
      <c r="C76" s="148" t="s">
        <v>17</v>
      </c>
      <c r="D76" s="148" t="s">
        <v>86</v>
      </c>
      <c r="E76" s="204" t="s">
        <v>75</v>
      </c>
      <c r="F76" s="204"/>
      <c r="G76" s="150" t="s">
        <v>76</v>
      </c>
      <c r="H76" s="151">
        <v>1.7857100000000001E-2</v>
      </c>
      <c r="I76" s="152">
        <v>141.07</v>
      </c>
      <c r="J76" s="152">
        <v>2.5099999999999998</v>
      </c>
    </row>
    <row r="77" spans="1:10" ht="25.5" x14ac:dyDescent="0.2">
      <c r="A77" s="148" t="s">
        <v>49</v>
      </c>
      <c r="B77" s="149" t="s">
        <v>274</v>
      </c>
      <c r="C77" s="148" t="s">
        <v>17</v>
      </c>
      <c r="D77" s="148" t="s">
        <v>275</v>
      </c>
      <c r="E77" s="204" t="s">
        <v>75</v>
      </c>
      <c r="F77" s="204"/>
      <c r="G77" s="150" t="s">
        <v>76</v>
      </c>
      <c r="H77" s="151">
        <v>6.6071000000000003E-3</v>
      </c>
      <c r="I77" s="152">
        <v>116.54</v>
      </c>
      <c r="J77" s="152">
        <v>0.76</v>
      </c>
    </row>
    <row r="78" spans="1:10" ht="51" x14ac:dyDescent="0.2">
      <c r="A78" s="148" t="s">
        <v>49</v>
      </c>
      <c r="B78" s="149" t="s">
        <v>276</v>
      </c>
      <c r="C78" s="148" t="s">
        <v>17</v>
      </c>
      <c r="D78" s="148" t="s">
        <v>277</v>
      </c>
      <c r="E78" s="204" t="s">
        <v>75</v>
      </c>
      <c r="F78" s="204"/>
      <c r="G78" s="150" t="s">
        <v>79</v>
      </c>
      <c r="H78" s="151">
        <v>1.53571E-2</v>
      </c>
      <c r="I78" s="152">
        <v>48.04</v>
      </c>
      <c r="J78" s="152">
        <v>0.73</v>
      </c>
    </row>
    <row r="79" spans="1:10" ht="51" x14ac:dyDescent="0.2">
      <c r="A79" s="148" t="s">
        <v>49</v>
      </c>
      <c r="B79" s="149" t="s">
        <v>189</v>
      </c>
      <c r="C79" s="148" t="s">
        <v>17</v>
      </c>
      <c r="D79" s="148" t="s">
        <v>190</v>
      </c>
      <c r="E79" s="204" t="s">
        <v>75</v>
      </c>
      <c r="F79" s="204"/>
      <c r="G79" s="150" t="s">
        <v>79</v>
      </c>
      <c r="H79" s="151">
        <v>8.0356999999999998E-3</v>
      </c>
      <c r="I79" s="152">
        <v>43.54</v>
      </c>
      <c r="J79" s="152">
        <v>0.34</v>
      </c>
    </row>
    <row r="80" spans="1:10" ht="38.25" x14ac:dyDescent="0.2">
      <c r="A80" s="148" t="s">
        <v>49</v>
      </c>
      <c r="B80" s="149" t="s">
        <v>77</v>
      </c>
      <c r="C80" s="148" t="s">
        <v>17</v>
      </c>
      <c r="D80" s="148" t="s">
        <v>78</v>
      </c>
      <c r="E80" s="204" t="s">
        <v>75</v>
      </c>
      <c r="F80" s="204"/>
      <c r="G80" s="150" t="s">
        <v>79</v>
      </c>
      <c r="H80" s="151">
        <v>5.5357000000000002E-3</v>
      </c>
      <c r="I80" s="152">
        <v>69.2</v>
      </c>
      <c r="J80" s="152">
        <v>0.38</v>
      </c>
    </row>
    <row r="81" spans="1:10" ht="25.5" x14ac:dyDescent="0.2">
      <c r="A81" s="148" t="s">
        <v>49</v>
      </c>
      <c r="B81" s="149" t="s">
        <v>278</v>
      </c>
      <c r="C81" s="148" t="s">
        <v>17</v>
      </c>
      <c r="D81" s="148" t="s">
        <v>279</v>
      </c>
      <c r="E81" s="204" t="s">
        <v>75</v>
      </c>
      <c r="F81" s="204"/>
      <c r="G81" s="150" t="s">
        <v>79</v>
      </c>
      <c r="H81" s="151">
        <v>1.125E-2</v>
      </c>
      <c r="I81" s="152">
        <v>46.68</v>
      </c>
      <c r="J81" s="152">
        <v>0.52</v>
      </c>
    </row>
    <row r="82" spans="1:10" ht="25.5" x14ac:dyDescent="0.2">
      <c r="A82" s="148" t="s">
        <v>49</v>
      </c>
      <c r="B82" s="149" t="s">
        <v>58</v>
      </c>
      <c r="C82" s="148" t="s">
        <v>17</v>
      </c>
      <c r="D82" s="148" t="s">
        <v>59</v>
      </c>
      <c r="E82" s="204" t="s">
        <v>56</v>
      </c>
      <c r="F82" s="204"/>
      <c r="G82" s="150" t="s">
        <v>57</v>
      </c>
      <c r="H82" s="151">
        <v>0.1071428</v>
      </c>
      <c r="I82" s="152">
        <v>16.010000000000002</v>
      </c>
      <c r="J82" s="152">
        <v>1.71</v>
      </c>
    </row>
    <row r="83" spans="1:10" ht="25.5" x14ac:dyDescent="0.2">
      <c r="A83" s="143"/>
      <c r="B83" s="143"/>
      <c r="C83" s="143"/>
      <c r="D83" s="143"/>
      <c r="E83" s="143" t="s">
        <v>70</v>
      </c>
      <c r="F83" s="29">
        <v>3.25</v>
      </c>
      <c r="G83" s="143" t="s">
        <v>71</v>
      </c>
      <c r="H83" s="29">
        <v>0</v>
      </c>
      <c r="I83" s="143" t="s">
        <v>72</v>
      </c>
      <c r="J83" s="29">
        <v>3.25</v>
      </c>
    </row>
    <row r="84" spans="1:10" ht="15" thickBot="1" x14ac:dyDescent="0.25">
      <c r="A84" s="143"/>
      <c r="B84" s="143"/>
      <c r="C84" s="143"/>
      <c r="D84" s="143"/>
      <c r="E84" s="143" t="s">
        <v>73</v>
      </c>
      <c r="F84" s="29">
        <v>2.59</v>
      </c>
      <c r="G84" s="143"/>
      <c r="H84" s="202" t="s">
        <v>74</v>
      </c>
      <c r="I84" s="202"/>
      <c r="J84" s="29">
        <v>13.6</v>
      </c>
    </row>
    <row r="85" spans="1:10" ht="15" thickTop="1" x14ac:dyDescent="0.2">
      <c r="A85" s="30"/>
      <c r="B85" s="30"/>
      <c r="C85" s="30"/>
      <c r="D85" s="30"/>
      <c r="E85" s="30"/>
      <c r="F85" s="30"/>
      <c r="G85" s="30"/>
      <c r="H85" s="30"/>
      <c r="I85" s="30"/>
      <c r="J85" s="30"/>
    </row>
    <row r="86" spans="1:10" ht="15" x14ac:dyDescent="0.2">
      <c r="A86" s="145" t="s">
        <v>230</v>
      </c>
      <c r="B86" s="16" t="s">
        <v>5</v>
      </c>
      <c r="C86" s="145" t="s">
        <v>6</v>
      </c>
      <c r="D86" s="145" t="s">
        <v>7</v>
      </c>
      <c r="E86" s="206" t="s">
        <v>46</v>
      </c>
      <c r="F86" s="206"/>
      <c r="G86" s="24" t="s">
        <v>8</v>
      </c>
      <c r="H86" s="16" t="s">
        <v>9</v>
      </c>
      <c r="I86" s="16" t="s">
        <v>10</v>
      </c>
      <c r="J86" s="16" t="s">
        <v>12</v>
      </c>
    </row>
    <row r="87" spans="1:10" ht="25.5" x14ac:dyDescent="0.2">
      <c r="A87" s="146" t="s">
        <v>47</v>
      </c>
      <c r="B87" s="25" t="s">
        <v>233</v>
      </c>
      <c r="C87" s="146" t="s">
        <v>17</v>
      </c>
      <c r="D87" s="146" t="s">
        <v>234</v>
      </c>
      <c r="E87" s="207" t="s">
        <v>280</v>
      </c>
      <c r="F87" s="207"/>
      <c r="G87" s="26" t="s">
        <v>172</v>
      </c>
      <c r="H87" s="27">
        <v>1</v>
      </c>
      <c r="I87" s="28">
        <v>0.92</v>
      </c>
      <c r="J87" s="28">
        <v>0.92</v>
      </c>
    </row>
    <row r="88" spans="1:10" ht="51" x14ac:dyDescent="0.2">
      <c r="A88" s="148" t="s">
        <v>49</v>
      </c>
      <c r="B88" s="149" t="s">
        <v>281</v>
      </c>
      <c r="C88" s="148" t="s">
        <v>17</v>
      </c>
      <c r="D88" s="148" t="s">
        <v>282</v>
      </c>
      <c r="E88" s="204" t="s">
        <v>75</v>
      </c>
      <c r="F88" s="204"/>
      <c r="G88" s="150" t="s">
        <v>76</v>
      </c>
      <c r="H88" s="151">
        <v>3.7000000000000002E-3</v>
      </c>
      <c r="I88" s="152">
        <v>238.01</v>
      </c>
      <c r="J88" s="152">
        <v>0.88</v>
      </c>
    </row>
    <row r="89" spans="1:10" ht="51" x14ac:dyDescent="0.2">
      <c r="A89" s="148" t="s">
        <v>49</v>
      </c>
      <c r="B89" s="149" t="s">
        <v>283</v>
      </c>
      <c r="C89" s="148" t="s">
        <v>17</v>
      </c>
      <c r="D89" s="148" t="s">
        <v>284</v>
      </c>
      <c r="E89" s="204" t="s">
        <v>75</v>
      </c>
      <c r="F89" s="204"/>
      <c r="G89" s="150" t="s">
        <v>79</v>
      </c>
      <c r="H89" s="151">
        <v>9.3000000000000005E-4</v>
      </c>
      <c r="I89" s="152">
        <v>50.36</v>
      </c>
      <c r="J89" s="152">
        <v>0.04</v>
      </c>
    </row>
    <row r="90" spans="1:10" ht="25.5" x14ac:dyDescent="0.2">
      <c r="A90" s="143"/>
      <c r="B90" s="143"/>
      <c r="C90" s="143"/>
      <c r="D90" s="143"/>
      <c r="E90" s="143" t="s">
        <v>70</v>
      </c>
      <c r="F90" s="29">
        <v>0.08</v>
      </c>
      <c r="G90" s="143" t="s">
        <v>71</v>
      </c>
      <c r="H90" s="29">
        <v>0</v>
      </c>
      <c r="I90" s="143" t="s">
        <v>72</v>
      </c>
      <c r="J90" s="29">
        <v>0.08</v>
      </c>
    </row>
    <row r="91" spans="1:10" ht="15" thickBot="1" x14ac:dyDescent="0.25">
      <c r="A91" s="143"/>
      <c r="B91" s="143"/>
      <c r="C91" s="143"/>
      <c r="D91" s="143"/>
      <c r="E91" s="143" t="s">
        <v>73</v>
      </c>
      <c r="F91" s="29">
        <v>0.21</v>
      </c>
      <c r="G91" s="143"/>
      <c r="H91" s="202" t="s">
        <v>74</v>
      </c>
      <c r="I91" s="202"/>
      <c r="J91" s="29">
        <v>1.1299999999999999</v>
      </c>
    </row>
    <row r="92" spans="1:10" ht="15" thickTop="1" x14ac:dyDescent="0.2">
      <c r="A92" s="30"/>
      <c r="B92" s="30"/>
      <c r="C92" s="30"/>
      <c r="D92" s="30"/>
      <c r="E92" s="30"/>
      <c r="F92" s="30"/>
      <c r="G92" s="30"/>
      <c r="H92" s="30"/>
      <c r="I92" s="30"/>
      <c r="J92" s="30"/>
    </row>
    <row r="93" spans="1:10" x14ac:dyDescent="0.2">
      <c r="A93" s="144" t="s">
        <v>27</v>
      </c>
      <c r="B93" s="144"/>
      <c r="C93" s="144"/>
      <c r="D93" s="144" t="s">
        <v>241</v>
      </c>
      <c r="E93" s="144"/>
      <c r="F93" s="208"/>
      <c r="G93" s="208"/>
      <c r="H93" s="18"/>
      <c r="I93" s="144"/>
      <c r="J93" s="93">
        <v>32158.560000000001</v>
      </c>
    </row>
    <row r="94" spans="1:10" ht="15" x14ac:dyDescent="0.2">
      <c r="A94" s="145" t="s">
        <v>235</v>
      </c>
      <c r="B94" s="16" t="s">
        <v>5</v>
      </c>
      <c r="C94" s="145" t="s">
        <v>6</v>
      </c>
      <c r="D94" s="145" t="s">
        <v>7</v>
      </c>
      <c r="E94" s="206" t="s">
        <v>46</v>
      </c>
      <c r="F94" s="206"/>
      <c r="G94" s="24" t="s">
        <v>8</v>
      </c>
      <c r="H94" s="16" t="s">
        <v>9</v>
      </c>
      <c r="I94" s="16" t="s">
        <v>10</v>
      </c>
      <c r="J94" s="16" t="s">
        <v>12</v>
      </c>
    </row>
    <row r="95" spans="1:10" ht="51" x14ac:dyDescent="0.2">
      <c r="A95" s="146" t="s">
        <v>47</v>
      </c>
      <c r="B95" s="25" t="s">
        <v>236</v>
      </c>
      <c r="C95" s="146" t="s">
        <v>17</v>
      </c>
      <c r="D95" s="146" t="s">
        <v>237</v>
      </c>
      <c r="E95" s="207" t="s">
        <v>91</v>
      </c>
      <c r="F95" s="207"/>
      <c r="G95" s="26" t="s">
        <v>30</v>
      </c>
      <c r="H95" s="27">
        <v>1</v>
      </c>
      <c r="I95" s="28">
        <v>2122.4699999999998</v>
      </c>
      <c r="J95" s="28">
        <v>2122.4699999999998</v>
      </c>
    </row>
    <row r="96" spans="1:10" ht="38.25" x14ac:dyDescent="0.2">
      <c r="A96" s="148" t="s">
        <v>49</v>
      </c>
      <c r="B96" s="149" t="s">
        <v>285</v>
      </c>
      <c r="C96" s="148" t="s">
        <v>17</v>
      </c>
      <c r="D96" s="148" t="s">
        <v>286</v>
      </c>
      <c r="E96" s="204" t="s">
        <v>287</v>
      </c>
      <c r="F96" s="204"/>
      <c r="G96" s="150" t="s">
        <v>53</v>
      </c>
      <c r="H96" s="151">
        <v>27.83</v>
      </c>
      <c r="I96" s="152">
        <v>9.94</v>
      </c>
      <c r="J96" s="152">
        <v>276.63</v>
      </c>
    </row>
    <row r="97" spans="1:10" ht="51" x14ac:dyDescent="0.2">
      <c r="A97" s="148" t="s">
        <v>49</v>
      </c>
      <c r="B97" s="149" t="s">
        <v>288</v>
      </c>
      <c r="C97" s="148" t="s">
        <v>17</v>
      </c>
      <c r="D97" s="148" t="s">
        <v>289</v>
      </c>
      <c r="E97" s="204" t="s">
        <v>52</v>
      </c>
      <c r="F97" s="204"/>
      <c r="G97" s="150" t="s">
        <v>19</v>
      </c>
      <c r="H97" s="151">
        <v>10.119999999999999</v>
      </c>
      <c r="I97" s="152">
        <v>116.61</v>
      </c>
      <c r="J97" s="152">
        <v>1180.0899999999999</v>
      </c>
    </row>
    <row r="98" spans="1:10" ht="25.5" x14ac:dyDescent="0.2">
      <c r="A98" s="148" t="s">
        <v>49</v>
      </c>
      <c r="B98" s="149" t="s">
        <v>290</v>
      </c>
      <c r="C98" s="148" t="s">
        <v>17</v>
      </c>
      <c r="D98" s="148" t="s">
        <v>291</v>
      </c>
      <c r="E98" s="204" t="s">
        <v>90</v>
      </c>
      <c r="F98" s="204"/>
      <c r="G98" s="150" t="s">
        <v>53</v>
      </c>
      <c r="H98" s="151">
        <v>1.21</v>
      </c>
      <c r="I98" s="152">
        <v>63.33</v>
      </c>
      <c r="J98" s="152">
        <v>76.62</v>
      </c>
    </row>
    <row r="99" spans="1:10" ht="25.5" x14ac:dyDescent="0.2">
      <c r="A99" s="148" t="s">
        <v>49</v>
      </c>
      <c r="B99" s="149" t="s">
        <v>292</v>
      </c>
      <c r="C99" s="148" t="s">
        <v>17</v>
      </c>
      <c r="D99" s="148" t="s">
        <v>293</v>
      </c>
      <c r="E99" s="204" t="s">
        <v>56</v>
      </c>
      <c r="F99" s="204"/>
      <c r="G99" s="150" t="s">
        <v>53</v>
      </c>
      <c r="H99" s="151">
        <v>1.5289999999999999</v>
      </c>
      <c r="I99" s="152">
        <v>385.31</v>
      </c>
      <c r="J99" s="152">
        <v>589.13</v>
      </c>
    </row>
    <row r="100" spans="1:10" ht="25.5" x14ac:dyDescent="0.2">
      <c r="A100" s="143"/>
      <c r="B100" s="143"/>
      <c r="C100" s="143"/>
      <c r="D100" s="143"/>
      <c r="E100" s="143" t="s">
        <v>70</v>
      </c>
      <c r="F100" s="29">
        <v>1011.12</v>
      </c>
      <c r="G100" s="143" t="s">
        <v>71</v>
      </c>
      <c r="H100" s="29">
        <v>0</v>
      </c>
      <c r="I100" s="143" t="s">
        <v>72</v>
      </c>
      <c r="J100" s="29">
        <v>1011.12</v>
      </c>
    </row>
    <row r="101" spans="1:10" ht="15" thickBot="1" x14ac:dyDescent="0.25">
      <c r="A101" s="143"/>
      <c r="B101" s="143"/>
      <c r="C101" s="143"/>
      <c r="D101" s="143"/>
      <c r="E101" s="143" t="s">
        <v>73</v>
      </c>
      <c r="F101" s="29">
        <v>499.84</v>
      </c>
      <c r="G101" s="143"/>
      <c r="H101" s="202" t="s">
        <v>74</v>
      </c>
      <c r="I101" s="202"/>
      <c r="J101" s="29">
        <v>2622.31</v>
      </c>
    </row>
    <row r="102" spans="1:10" ht="15" thickTop="1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</row>
    <row r="103" spans="1:10" ht="15" x14ac:dyDescent="0.2">
      <c r="A103" s="145" t="s">
        <v>238</v>
      </c>
      <c r="B103" s="16" t="s">
        <v>5</v>
      </c>
      <c r="C103" s="145" t="s">
        <v>6</v>
      </c>
      <c r="D103" s="145" t="s">
        <v>7</v>
      </c>
      <c r="E103" s="206" t="s">
        <v>46</v>
      </c>
      <c r="F103" s="206"/>
      <c r="G103" s="24" t="s">
        <v>8</v>
      </c>
      <c r="H103" s="16" t="s">
        <v>9</v>
      </c>
      <c r="I103" s="16" t="s">
        <v>10</v>
      </c>
      <c r="J103" s="16" t="s">
        <v>12</v>
      </c>
    </row>
    <row r="104" spans="1:10" ht="38.25" x14ac:dyDescent="0.2">
      <c r="A104" s="146" t="s">
        <v>47</v>
      </c>
      <c r="B104" s="25" t="s">
        <v>239</v>
      </c>
      <c r="C104" s="146" t="s">
        <v>21</v>
      </c>
      <c r="D104" s="146" t="s">
        <v>240</v>
      </c>
      <c r="E104" s="207" t="s">
        <v>256</v>
      </c>
      <c r="F104" s="207"/>
      <c r="G104" s="26" t="s">
        <v>28</v>
      </c>
      <c r="H104" s="27">
        <v>1</v>
      </c>
      <c r="I104" s="28">
        <v>443.14</v>
      </c>
      <c r="J104" s="28">
        <v>443.14</v>
      </c>
    </row>
    <row r="105" spans="1:10" ht="51" x14ac:dyDescent="0.2">
      <c r="A105" s="148" t="s">
        <v>49</v>
      </c>
      <c r="B105" s="149" t="s">
        <v>294</v>
      </c>
      <c r="C105" s="148" t="s">
        <v>17</v>
      </c>
      <c r="D105" s="148" t="s">
        <v>295</v>
      </c>
      <c r="E105" s="204" t="s">
        <v>75</v>
      </c>
      <c r="F105" s="204"/>
      <c r="G105" s="150" t="s">
        <v>76</v>
      </c>
      <c r="H105" s="151">
        <v>0.18</v>
      </c>
      <c r="I105" s="152">
        <v>138.69</v>
      </c>
      <c r="J105" s="152">
        <v>24.96</v>
      </c>
    </row>
    <row r="106" spans="1:10" ht="25.5" x14ac:dyDescent="0.2">
      <c r="A106" s="148" t="s">
        <v>49</v>
      </c>
      <c r="B106" s="149" t="s">
        <v>296</v>
      </c>
      <c r="C106" s="148" t="s">
        <v>17</v>
      </c>
      <c r="D106" s="148" t="s">
        <v>297</v>
      </c>
      <c r="E106" s="204" t="s">
        <v>56</v>
      </c>
      <c r="F106" s="204"/>
      <c r="G106" s="150" t="s">
        <v>57</v>
      </c>
      <c r="H106" s="151">
        <v>1.7849999999999999</v>
      </c>
      <c r="I106" s="152">
        <v>38.47</v>
      </c>
      <c r="J106" s="152">
        <v>68.66</v>
      </c>
    </row>
    <row r="107" spans="1:10" ht="25.5" x14ac:dyDescent="0.2">
      <c r="A107" s="148" t="s">
        <v>49</v>
      </c>
      <c r="B107" s="149" t="s">
        <v>298</v>
      </c>
      <c r="C107" s="148" t="s">
        <v>17</v>
      </c>
      <c r="D107" s="148" t="s">
        <v>299</v>
      </c>
      <c r="E107" s="204" t="s">
        <v>56</v>
      </c>
      <c r="F107" s="204"/>
      <c r="G107" s="150" t="s">
        <v>57</v>
      </c>
      <c r="H107" s="151">
        <v>6.4999999999999997E-3</v>
      </c>
      <c r="I107" s="152">
        <v>28.1</v>
      </c>
      <c r="J107" s="152">
        <v>0.18</v>
      </c>
    </row>
    <row r="108" spans="1:10" ht="25.5" x14ac:dyDescent="0.2">
      <c r="A108" s="148" t="s">
        <v>49</v>
      </c>
      <c r="B108" s="149" t="s">
        <v>58</v>
      </c>
      <c r="C108" s="148" t="s">
        <v>17</v>
      </c>
      <c r="D108" s="148" t="s">
        <v>59</v>
      </c>
      <c r="E108" s="204" t="s">
        <v>56</v>
      </c>
      <c r="F108" s="204"/>
      <c r="G108" s="150" t="s">
        <v>57</v>
      </c>
      <c r="H108" s="151">
        <v>3.23</v>
      </c>
      <c r="I108" s="152">
        <v>16.010000000000002</v>
      </c>
      <c r="J108" s="152">
        <v>51.71</v>
      </c>
    </row>
    <row r="109" spans="1:10" ht="38.25" x14ac:dyDescent="0.2">
      <c r="A109" s="148" t="s">
        <v>49</v>
      </c>
      <c r="B109" s="149" t="s">
        <v>300</v>
      </c>
      <c r="C109" s="148" t="s">
        <v>17</v>
      </c>
      <c r="D109" s="148" t="s">
        <v>301</v>
      </c>
      <c r="E109" s="204" t="s">
        <v>75</v>
      </c>
      <c r="F109" s="204"/>
      <c r="G109" s="150" t="s">
        <v>76</v>
      </c>
      <c r="H109" s="151">
        <v>6.4999999999999997E-3</v>
      </c>
      <c r="I109" s="152">
        <v>1.44</v>
      </c>
      <c r="J109" s="152">
        <v>0</v>
      </c>
    </row>
    <row r="110" spans="1:10" ht="38.25" x14ac:dyDescent="0.2">
      <c r="A110" s="148" t="s">
        <v>49</v>
      </c>
      <c r="B110" s="149" t="s">
        <v>302</v>
      </c>
      <c r="C110" s="148" t="s">
        <v>17</v>
      </c>
      <c r="D110" s="148" t="s">
        <v>303</v>
      </c>
      <c r="E110" s="204" t="s">
        <v>75</v>
      </c>
      <c r="F110" s="204"/>
      <c r="G110" s="150" t="s">
        <v>79</v>
      </c>
      <c r="H110" s="151">
        <v>2E-3</v>
      </c>
      <c r="I110" s="152">
        <v>0.28000000000000003</v>
      </c>
      <c r="J110" s="152">
        <v>0</v>
      </c>
    </row>
    <row r="111" spans="1:10" ht="51" x14ac:dyDescent="0.2">
      <c r="A111" s="148" t="s">
        <v>49</v>
      </c>
      <c r="B111" s="149" t="s">
        <v>304</v>
      </c>
      <c r="C111" s="148" t="s">
        <v>17</v>
      </c>
      <c r="D111" s="148" t="s">
        <v>305</v>
      </c>
      <c r="E111" s="204" t="s">
        <v>75</v>
      </c>
      <c r="F111" s="204"/>
      <c r="G111" s="150" t="s">
        <v>76</v>
      </c>
      <c r="H111" s="151">
        <v>0.18</v>
      </c>
      <c r="I111" s="152">
        <v>134.28</v>
      </c>
      <c r="J111" s="152">
        <v>24.17</v>
      </c>
    </row>
    <row r="112" spans="1:10" x14ac:dyDescent="0.2">
      <c r="A112" s="153" t="s">
        <v>60</v>
      </c>
      <c r="B112" s="154" t="s">
        <v>88</v>
      </c>
      <c r="C112" s="153" t="s">
        <v>17</v>
      </c>
      <c r="D112" s="153" t="s">
        <v>89</v>
      </c>
      <c r="E112" s="205" t="s">
        <v>62</v>
      </c>
      <c r="F112" s="205"/>
      <c r="G112" s="155" t="s">
        <v>67</v>
      </c>
      <c r="H112" s="156">
        <v>3.77</v>
      </c>
      <c r="I112" s="157">
        <v>0.53</v>
      </c>
      <c r="J112" s="157">
        <v>1.99</v>
      </c>
    </row>
    <row r="113" spans="1:10" ht="25.5" x14ac:dyDescent="0.2">
      <c r="A113" s="153" t="s">
        <v>60</v>
      </c>
      <c r="B113" s="154" t="s">
        <v>306</v>
      </c>
      <c r="C113" s="153" t="s">
        <v>17</v>
      </c>
      <c r="D113" s="153" t="s">
        <v>307</v>
      </c>
      <c r="E113" s="205" t="s">
        <v>62</v>
      </c>
      <c r="F113" s="205"/>
      <c r="G113" s="155" t="s">
        <v>28</v>
      </c>
      <c r="H113" s="156">
        <v>1</v>
      </c>
      <c r="I113" s="157">
        <v>271.47000000000003</v>
      </c>
      <c r="J113" s="157">
        <v>271.47000000000003</v>
      </c>
    </row>
    <row r="114" spans="1:10" ht="25.5" x14ac:dyDescent="0.2">
      <c r="A114" s="143"/>
      <c r="B114" s="143"/>
      <c r="C114" s="143"/>
      <c r="D114" s="143"/>
      <c r="E114" s="143" t="s">
        <v>70</v>
      </c>
      <c r="F114" s="29">
        <v>101.17</v>
      </c>
      <c r="G114" s="143" t="s">
        <v>71</v>
      </c>
      <c r="H114" s="29">
        <v>0</v>
      </c>
      <c r="I114" s="143" t="s">
        <v>72</v>
      </c>
      <c r="J114" s="29">
        <v>101.17</v>
      </c>
    </row>
    <row r="115" spans="1:10" ht="15" thickBot="1" x14ac:dyDescent="0.25">
      <c r="A115" s="143"/>
      <c r="B115" s="143"/>
      <c r="C115" s="143"/>
      <c r="D115" s="143"/>
      <c r="E115" s="143" t="s">
        <v>73</v>
      </c>
      <c r="F115" s="29">
        <v>104.35</v>
      </c>
      <c r="G115" s="143"/>
      <c r="H115" s="202" t="s">
        <v>74</v>
      </c>
      <c r="I115" s="202"/>
      <c r="J115" s="29">
        <v>547.49</v>
      </c>
    </row>
    <row r="116" spans="1:10" ht="15" thickTop="1" x14ac:dyDescent="0.2">
      <c r="A116" s="30"/>
      <c r="B116" s="30"/>
      <c r="C116" s="30"/>
      <c r="D116" s="30"/>
      <c r="E116" s="30"/>
      <c r="F116" s="30"/>
      <c r="G116" s="30"/>
      <c r="H116" s="30"/>
      <c r="I116" s="30"/>
      <c r="J116" s="30"/>
    </row>
    <row r="117" spans="1:10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</row>
    <row r="118" spans="1:10" x14ac:dyDescent="0.2">
      <c r="A118" s="198" t="s">
        <v>308</v>
      </c>
      <c r="B118" s="195"/>
      <c r="C118" s="195"/>
      <c r="D118" s="195"/>
      <c r="E118" s="195"/>
      <c r="F118" s="195"/>
      <c r="G118" s="195"/>
      <c r="H118" s="195"/>
      <c r="I118" s="195"/>
      <c r="J118" s="195"/>
    </row>
    <row r="119" spans="1:10" x14ac:dyDescent="0.2">
      <c r="A119" s="142"/>
      <c r="B119" s="142"/>
      <c r="C119" s="142"/>
      <c r="D119" s="203" t="s">
        <v>309</v>
      </c>
      <c r="E119" s="203"/>
      <c r="F119" s="203"/>
      <c r="G119" s="203"/>
      <c r="H119" s="203"/>
      <c r="I119" s="142"/>
      <c r="J119" s="142"/>
    </row>
  </sheetData>
  <mergeCells count="102">
    <mergeCell ref="C1:D1"/>
    <mergeCell ref="E1:F1"/>
    <mergeCell ref="G1:H1"/>
    <mergeCell ref="I1:J1"/>
    <mergeCell ref="C2:D2"/>
    <mergeCell ref="E2:F2"/>
    <mergeCell ref="G2:H2"/>
    <mergeCell ref="I2:J2"/>
    <mergeCell ref="F5:G5"/>
    <mergeCell ref="E6:F6"/>
    <mergeCell ref="E7:F7"/>
    <mergeCell ref="E8:F8"/>
    <mergeCell ref="E9:F9"/>
    <mergeCell ref="E10:F10"/>
    <mergeCell ref="E11:F11"/>
    <mergeCell ref="E12:F12"/>
    <mergeCell ref="A3:J3"/>
    <mergeCell ref="A4:J4"/>
    <mergeCell ref="E13:F13"/>
    <mergeCell ref="E14:F14"/>
    <mergeCell ref="H16:I16"/>
    <mergeCell ref="E18:F18"/>
    <mergeCell ref="E19:F19"/>
    <mergeCell ref="E20:F20"/>
    <mergeCell ref="H22:I22"/>
    <mergeCell ref="E24:F24"/>
    <mergeCell ref="E25:F25"/>
    <mergeCell ref="E26:F26"/>
    <mergeCell ref="E27:F27"/>
    <mergeCell ref="E28:F28"/>
    <mergeCell ref="E29:F29"/>
    <mergeCell ref="H31:I31"/>
    <mergeCell ref="E33:F33"/>
    <mergeCell ref="E34:F34"/>
    <mergeCell ref="E35:F35"/>
    <mergeCell ref="E36:F36"/>
    <mergeCell ref="H38:I38"/>
    <mergeCell ref="E40:F40"/>
    <mergeCell ref="E41:F41"/>
    <mergeCell ref="E42:F42"/>
    <mergeCell ref="E43:F43"/>
    <mergeCell ref="H45:I45"/>
    <mergeCell ref="F47:G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E57:F57"/>
    <mergeCell ref="H59:I59"/>
    <mergeCell ref="E61:F61"/>
    <mergeCell ref="E62:F62"/>
    <mergeCell ref="E63:F63"/>
    <mergeCell ref="E64:F64"/>
    <mergeCell ref="E65:F65"/>
    <mergeCell ref="E66:F66"/>
    <mergeCell ref="E67:F67"/>
    <mergeCell ref="H69:I69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H84:I84"/>
    <mergeCell ref="E86:F86"/>
    <mergeCell ref="E87:F87"/>
    <mergeCell ref="E88:F88"/>
    <mergeCell ref="E89:F89"/>
    <mergeCell ref="H91:I91"/>
    <mergeCell ref="F93:G93"/>
    <mergeCell ref="E94:F94"/>
    <mergeCell ref="E95:F95"/>
    <mergeCell ref="E96:F96"/>
    <mergeCell ref="E97:F97"/>
    <mergeCell ref="E98:F98"/>
    <mergeCell ref="E99:F99"/>
    <mergeCell ref="H101:I101"/>
    <mergeCell ref="E103:F103"/>
    <mergeCell ref="E104:F104"/>
    <mergeCell ref="H115:I115"/>
    <mergeCell ref="A118:J118"/>
    <mergeCell ref="D119:H119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13:F113"/>
  </mergeCells>
  <pageMargins left="0.511811024" right="0.511811024" top="0.78740157499999996" bottom="0.78740157499999996" header="0.31496062000000002" footer="0.31496062000000002"/>
  <pageSetup paperSize="9" scale="47" orientation="portrait" r:id="rId1"/>
  <rowBreaks count="1" manualBreakCount="1">
    <brk id="65" max="9" man="1"/>
  </row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438150</xdr:colOff>
                <xdr:row>1</xdr:row>
                <xdr:rowOff>47625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F4E4C-2813-4AA5-986D-5A9D5C6FE8BB}">
  <dimension ref="A1:M33"/>
  <sheetViews>
    <sheetView topLeftCell="A4" workbookViewId="0">
      <selection activeCell="D11" sqref="D11"/>
    </sheetView>
  </sheetViews>
  <sheetFormatPr defaultRowHeight="12.75" x14ac:dyDescent="0.2"/>
  <cols>
    <col min="1" max="1" width="9.375" style="32" customWidth="1"/>
    <col min="2" max="2" width="21.25" style="32" customWidth="1"/>
    <col min="3" max="3" width="25.375" style="32" customWidth="1"/>
    <col min="4" max="4" width="19.125" style="32" customWidth="1"/>
    <col min="5" max="5" width="11.625" style="32" hidden="1" customWidth="1"/>
    <col min="6" max="6" width="12.375" style="32" hidden="1" customWidth="1"/>
    <col min="7" max="7" width="1.25" style="32" hidden="1" customWidth="1"/>
    <col min="8" max="8" width="2.875" style="32" hidden="1" customWidth="1"/>
    <col min="9" max="9" width="12.875" style="32" hidden="1" customWidth="1"/>
    <col min="10" max="10" width="1.25" style="32" hidden="1" customWidth="1"/>
    <col min="11" max="12" width="8.625" style="32" hidden="1" customWidth="1"/>
    <col min="13" max="14" width="0" style="32" hidden="1" customWidth="1"/>
    <col min="15" max="256" width="9" style="32"/>
    <col min="257" max="257" width="9.375" style="32" customWidth="1"/>
    <col min="258" max="258" width="21.25" style="32" customWidth="1"/>
    <col min="259" max="259" width="25.375" style="32" customWidth="1"/>
    <col min="260" max="260" width="19.125" style="32" customWidth="1"/>
    <col min="261" max="270" width="0" style="32" hidden="1" customWidth="1"/>
    <col min="271" max="512" width="9" style="32"/>
    <col min="513" max="513" width="9.375" style="32" customWidth="1"/>
    <col min="514" max="514" width="21.25" style="32" customWidth="1"/>
    <col min="515" max="515" width="25.375" style="32" customWidth="1"/>
    <col min="516" max="516" width="19.125" style="32" customWidth="1"/>
    <col min="517" max="526" width="0" style="32" hidden="1" customWidth="1"/>
    <col min="527" max="768" width="9" style="32"/>
    <col min="769" max="769" width="9.375" style="32" customWidth="1"/>
    <col min="770" max="770" width="21.25" style="32" customWidth="1"/>
    <col min="771" max="771" width="25.375" style="32" customWidth="1"/>
    <col min="772" max="772" width="19.125" style="32" customWidth="1"/>
    <col min="773" max="782" width="0" style="32" hidden="1" customWidth="1"/>
    <col min="783" max="1024" width="9" style="32"/>
    <col min="1025" max="1025" width="9.375" style="32" customWidth="1"/>
    <col min="1026" max="1026" width="21.25" style="32" customWidth="1"/>
    <col min="1027" max="1027" width="25.375" style="32" customWidth="1"/>
    <col min="1028" max="1028" width="19.125" style="32" customWidth="1"/>
    <col min="1029" max="1038" width="0" style="32" hidden="1" customWidth="1"/>
    <col min="1039" max="1280" width="9" style="32"/>
    <col min="1281" max="1281" width="9.375" style="32" customWidth="1"/>
    <col min="1282" max="1282" width="21.25" style="32" customWidth="1"/>
    <col min="1283" max="1283" width="25.375" style="32" customWidth="1"/>
    <col min="1284" max="1284" width="19.125" style="32" customWidth="1"/>
    <col min="1285" max="1294" width="0" style="32" hidden="1" customWidth="1"/>
    <col min="1295" max="1536" width="9" style="32"/>
    <col min="1537" max="1537" width="9.375" style="32" customWidth="1"/>
    <col min="1538" max="1538" width="21.25" style="32" customWidth="1"/>
    <col min="1539" max="1539" width="25.375" style="32" customWidth="1"/>
    <col min="1540" max="1540" width="19.125" style="32" customWidth="1"/>
    <col min="1541" max="1550" width="0" style="32" hidden="1" customWidth="1"/>
    <col min="1551" max="1792" width="9" style="32"/>
    <col min="1793" max="1793" width="9.375" style="32" customWidth="1"/>
    <col min="1794" max="1794" width="21.25" style="32" customWidth="1"/>
    <col min="1795" max="1795" width="25.375" style="32" customWidth="1"/>
    <col min="1796" max="1796" width="19.125" style="32" customWidth="1"/>
    <col min="1797" max="1806" width="0" style="32" hidden="1" customWidth="1"/>
    <col min="1807" max="2048" width="9" style="32"/>
    <col min="2049" max="2049" width="9.375" style="32" customWidth="1"/>
    <col min="2050" max="2050" width="21.25" style="32" customWidth="1"/>
    <col min="2051" max="2051" width="25.375" style="32" customWidth="1"/>
    <col min="2052" max="2052" width="19.125" style="32" customWidth="1"/>
    <col min="2053" max="2062" width="0" style="32" hidden="1" customWidth="1"/>
    <col min="2063" max="2304" width="9" style="32"/>
    <col min="2305" max="2305" width="9.375" style="32" customWidth="1"/>
    <col min="2306" max="2306" width="21.25" style="32" customWidth="1"/>
    <col min="2307" max="2307" width="25.375" style="32" customWidth="1"/>
    <col min="2308" max="2308" width="19.125" style="32" customWidth="1"/>
    <col min="2309" max="2318" width="0" style="32" hidden="1" customWidth="1"/>
    <col min="2319" max="2560" width="9" style="32"/>
    <col min="2561" max="2561" width="9.375" style="32" customWidth="1"/>
    <col min="2562" max="2562" width="21.25" style="32" customWidth="1"/>
    <col min="2563" max="2563" width="25.375" style="32" customWidth="1"/>
    <col min="2564" max="2564" width="19.125" style="32" customWidth="1"/>
    <col min="2565" max="2574" width="0" style="32" hidden="1" customWidth="1"/>
    <col min="2575" max="2816" width="9" style="32"/>
    <col min="2817" max="2817" width="9.375" style="32" customWidth="1"/>
    <col min="2818" max="2818" width="21.25" style="32" customWidth="1"/>
    <col min="2819" max="2819" width="25.375" style="32" customWidth="1"/>
    <col min="2820" max="2820" width="19.125" style="32" customWidth="1"/>
    <col min="2821" max="2830" width="0" style="32" hidden="1" customWidth="1"/>
    <col min="2831" max="3072" width="9" style="32"/>
    <col min="3073" max="3073" width="9.375" style="32" customWidth="1"/>
    <col min="3074" max="3074" width="21.25" style="32" customWidth="1"/>
    <col min="3075" max="3075" width="25.375" style="32" customWidth="1"/>
    <col min="3076" max="3076" width="19.125" style="32" customWidth="1"/>
    <col min="3077" max="3086" width="0" style="32" hidden="1" customWidth="1"/>
    <col min="3087" max="3328" width="9" style="32"/>
    <col min="3329" max="3329" width="9.375" style="32" customWidth="1"/>
    <col min="3330" max="3330" width="21.25" style="32" customWidth="1"/>
    <col min="3331" max="3331" width="25.375" style="32" customWidth="1"/>
    <col min="3332" max="3332" width="19.125" style="32" customWidth="1"/>
    <col min="3333" max="3342" width="0" style="32" hidden="1" customWidth="1"/>
    <col min="3343" max="3584" width="9" style="32"/>
    <col min="3585" max="3585" width="9.375" style="32" customWidth="1"/>
    <col min="3586" max="3586" width="21.25" style="32" customWidth="1"/>
    <col min="3587" max="3587" width="25.375" style="32" customWidth="1"/>
    <col min="3588" max="3588" width="19.125" style="32" customWidth="1"/>
    <col min="3589" max="3598" width="0" style="32" hidden="1" customWidth="1"/>
    <col min="3599" max="3840" width="9" style="32"/>
    <col min="3841" max="3841" width="9.375" style="32" customWidth="1"/>
    <col min="3842" max="3842" width="21.25" style="32" customWidth="1"/>
    <col min="3843" max="3843" width="25.375" style="32" customWidth="1"/>
    <col min="3844" max="3844" width="19.125" style="32" customWidth="1"/>
    <col min="3845" max="3854" width="0" style="32" hidden="1" customWidth="1"/>
    <col min="3855" max="4096" width="9" style="32"/>
    <col min="4097" max="4097" width="9.375" style="32" customWidth="1"/>
    <col min="4098" max="4098" width="21.25" style="32" customWidth="1"/>
    <col min="4099" max="4099" width="25.375" style="32" customWidth="1"/>
    <col min="4100" max="4100" width="19.125" style="32" customWidth="1"/>
    <col min="4101" max="4110" width="0" style="32" hidden="1" customWidth="1"/>
    <col min="4111" max="4352" width="9" style="32"/>
    <col min="4353" max="4353" width="9.375" style="32" customWidth="1"/>
    <col min="4354" max="4354" width="21.25" style="32" customWidth="1"/>
    <col min="4355" max="4355" width="25.375" style="32" customWidth="1"/>
    <col min="4356" max="4356" width="19.125" style="32" customWidth="1"/>
    <col min="4357" max="4366" width="0" style="32" hidden="1" customWidth="1"/>
    <col min="4367" max="4608" width="9" style="32"/>
    <col min="4609" max="4609" width="9.375" style="32" customWidth="1"/>
    <col min="4610" max="4610" width="21.25" style="32" customWidth="1"/>
    <col min="4611" max="4611" width="25.375" style="32" customWidth="1"/>
    <col min="4612" max="4612" width="19.125" style="32" customWidth="1"/>
    <col min="4613" max="4622" width="0" style="32" hidden="1" customWidth="1"/>
    <col min="4623" max="4864" width="9" style="32"/>
    <col min="4865" max="4865" width="9.375" style="32" customWidth="1"/>
    <col min="4866" max="4866" width="21.25" style="32" customWidth="1"/>
    <col min="4867" max="4867" width="25.375" style="32" customWidth="1"/>
    <col min="4868" max="4868" width="19.125" style="32" customWidth="1"/>
    <col min="4869" max="4878" width="0" style="32" hidden="1" customWidth="1"/>
    <col min="4879" max="5120" width="9" style="32"/>
    <col min="5121" max="5121" width="9.375" style="32" customWidth="1"/>
    <col min="5122" max="5122" width="21.25" style="32" customWidth="1"/>
    <col min="5123" max="5123" width="25.375" style="32" customWidth="1"/>
    <col min="5124" max="5124" width="19.125" style="32" customWidth="1"/>
    <col min="5125" max="5134" width="0" style="32" hidden="1" customWidth="1"/>
    <col min="5135" max="5376" width="9" style="32"/>
    <col min="5377" max="5377" width="9.375" style="32" customWidth="1"/>
    <col min="5378" max="5378" width="21.25" style="32" customWidth="1"/>
    <col min="5379" max="5379" width="25.375" style="32" customWidth="1"/>
    <col min="5380" max="5380" width="19.125" style="32" customWidth="1"/>
    <col min="5381" max="5390" width="0" style="32" hidden="1" customWidth="1"/>
    <col min="5391" max="5632" width="9" style="32"/>
    <col min="5633" max="5633" width="9.375" style="32" customWidth="1"/>
    <col min="5634" max="5634" width="21.25" style="32" customWidth="1"/>
    <col min="5635" max="5635" width="25.375" style="32" customWidth="1"/>
    <col min="5636" max="5636" width="19.125" style="32" customWidth="1"/>
    <col min="5637" max="5646" width="0" style="32" hidden="1" customWidth="1"/>
    <col min="5647" max="5888" width="9" style="32"/>
    <col min="5889" max="5889" width="9.375" style="32" customWidth="1"/>
    <col min="5890" max="5890" width="21.25" style="32" customWidth="1"/>
    <col min="5891" max="5891" width="25.375" style="32" customWidth="1"/>
    <col min="5892" max="5892" width="19.125" style="32" customWidth="1"/>
    <col min="5893" max="5902" width="0" style="32" hidden="1" customWidth="1"/>
    <col min="5903" max="6144" width="9" style="32"/>
    <col min="6145" max="6145" width="9.375" style="32" customWidth="1"/>
    <col min="6146" max="6146" width="21.25" style="32" customWidth="1"/>
    <col min="6147" max="6147" width="25.375" style="32" customWidth="1"/>
    <col min="6148" max="6148" width="19.125" style="32" customWidth="1"/>
    <col min="6149" max="6158" width="0" style="32" hidden="1" customWidth="1"/>
    <col min="6159" max="6400" width="9" style="32"/>
    <col min="6401" max="6401" width="9.375" style="32" customWidth="1"/>
    <col min="6402" max="6402" width="21.25" style="32" customWidth="1"/>
    <col min="6403" max="6403" width="25.375" style="32" customWidth="1"/>
    <col min="6404" max="6404" width="19.125" style="32" customWidth="1"/>
    <col min="6405" max="6414" width="0" style="32" hidden="1" customWidth="1"/>
    <col min="6415" max="6656" width="9" style="32"/>
    <col min="6657" max="6657" width="9.375" style="32" customWidth="1"/>
    <col min="6658" max="6658" width="21.25" style="32" customWidth="1"/>
    <col min="6659" max="6659" width="25.375" style="32" customWidth="1"/>
    <col min="6660" max="6660" width="19.125" style="32" customWidth="1"/>
    <col min="6661" max="6670" width="0" style="32" hidden="1" customWidth="1"/>
    <col min="6671" max="6912" width="9" style="32"/>
    <col min="6913" max="6913" width="9.375" style="32" customWidth="1"/>
    <col min="6914" max="6914" width="21.25" style="32" customWidth="1"/>
    <col min="6915" max="6915" width="25.375" style="32" customWidth="1"/>
    <col min="6916" max="6916" width="19.125" style="32" customWidth="1"/>
    <col min="6917" max="6926" width="0" style="32" hidden="1" customWidth="1"/>
    <col min="6927" max="7168" width="9" style="32"/>
    <col min="7169" max="7169" width="9.375" style="32" customWidth="1"/>
    <col min="7170" max="7170" width="21.25" style="32" customWidth="1"/>
    <col min="7171" max="7171" width="25.375" style="32" customWidth="1"/>
    <col min="7172" max="7172" width="19.125" style="32" customWidth="1"/>
    <col min="7173" max="7182" width="0" style="32" hidden="1" customWidth="1"/>
    <col min="7183" max="7424" width="9" style="32"/>
    <col min="7425" max="7425" width="9.375" style="32" customWidth="1"/>
    <col min="7426" max="7426" width="21.25" style="32" customWidth="1"/>
    <col min="7427" max="7427" width="25.375" style="32" customWidth="1"/>
    <col min="7428" max="7428" width="19.125" style="32" customWidth="1"/>
    <col min="7429" max="7438" width="0" style="32" hidden="1" customWidth="1"/>
    <col min="7439" max="7680" width="9" style="32"/>
    <col min="7681" max="7681" width="9.375" style="32" customWidth="1"/>
    <col min="7682" max="7682" width="21.25" style="32" customWidth="1"/>
    <col min="7683" max="7683" width="25.375" style="32" customWidth="1"/>
    <col min="7684" max="7684" width="19.125" style="32" customWidth="1"/>
    <col min="7685" max="7694" width="0" style="32" hidden="1" customWidth="1"/>
    <col min="7695" max="7936" width="9" style="32"/>
    <col min="7937" max="7937" width="9.375" style="32" customWidth="1"/>
    <col min="7938" max="7938" width="21.25" style="32" customWidth="1"/>
    <col min="7939" max="7939" width="25.375" style="32" customWidth="1"/>
    <col min="7940" max="7940" width="19.125" style="32" customWidth="1"/>
    <col min="7941" max="7950" width="0" style="32" hidden="1" customWidth="1"/>
    <col min="7951" max="8192" width="9" style="32"/>
    <col min="8193" max="8193" width="9.375" style="32" customWidth="1"/>
    <col min="8194" max="8194" width="21.25" style="32" customWidth="1"/>
    <col min="8195" max="8195" width="25.375" style="32" customWidth="1"/>
    <col min="8196" max="8196" width="19.125" style="32" customWidth="1"/>
    <col min="8197" max="8206" width="0" style="32" hidden="1" customWidth="1"/>
    <col min="8207" max="8448" width="9" style="32"/>
    <col min="8449" max="8449" width="9.375" style="32" customWidth="1"/>
    <col min="8450" max="8450" width="21.25" style="32" customWidth="1"/>
    <col min="8451" max="8451" width="25.375" style="32" customWidth="1"/>
    <col min="8452" max="8452" width="19.125" style="32" customWidth="1"/>
    <col min="8453" max="8462" width="0" style="32" hidden="1" customWidth="1"/>
    <col min="8463" max="8704" width="9" style="32"/>
    <col min="8705" max="8705" width="9.375" style="32" customWidth="1"/>
    <col min="8706" max="8706" width="21.25" style="32" customWidth="1"/>
    <col min="8707" max="8707" width="25.375" style="32" customWidth="1"/>
    <col min="8708" max="8708" width="19.125" style="32" customWidth="1"/>
    <col min="8709" max="8718" width="0" style="32" hidden="1" customWidth="1"/>
    <col min="8719" max="8960" width="9" style="32"/>
    <col min="8961" max="8961" width="9.375" style="32" customWidth="1"/>
    <col min="8962" max="8962" width="21.25" style="32" customWidth="1"/>
    <col min="8963" max="8963" width="25.375" style="32" customWidth="1"/>
    <col min="8964" max="8964" width="19.125" style="32" customWidth="1"/>
    <col min="8965" max="8974" width="0" style="32" hidden="1" customWidth="1"/>
    <col min="8975" max="9216" width="9" style="32"/>
    <col min="9217" max="9217" width="9.375" style="32" customWidth="1"/>
    <col min="9218" max="9218" width="21.25" style="32" customWidth="1"/>
    <col min="9219" max="9219" width="25.375" style="32" customWidth="1"/>
    <col min="9220" max="9220" width="19.125" style="32" customWidth="1"/>
    <col min="9221" max="9230" width="0" style="32" hidden="1" customWidth="1"/>
    <col min="9231" max="9472" width="9" style="32"/>
    <col min="9473" max="9473" width="9.375" style="32" customWidth="1"/>
    <col min="9474" max="9474" width="21.25" style="32" customWidth="1"/>
    <col min="9475" max="9475" width="25.375" style="32" customWidth="1"/>
    <col min="9476" max="9476" width="19.125" style="32" customWidth="1"/>
    <col min="9477" max="9486" width="0" style="32" hidden="1" customWidth="1"/>
    <col min="9487" max="9728" width="9" style="32"/>
    <col min="9729" max="9729" width="9.375" style="32" customWidth="1"/>
    <col min="9730" max="9730" width="21.25" style="32" customWidth="1"/>
    <col min="9731" max="9731" width="25.375" style="32" customWidth="1"/>
    <col min="9732" max="9732" width="19.125" style="32" customWidth="1"/>
    <col min="9733" max="9742" width="0" style="32" hidden="1" customWidth="1"/>
    <col min="9743" max="9984" width="9" style="32"/>
    <col min="9985" max="9985" width="9.375" style="32" customWidth="1"/>
    <col min="9986" max="9986" width="21.25" style="32" customWidth="1"/>
    <col min="9987" max="9987" width="25.375" style="32" customWidth="1"/>
    <col min="9988" max="9988" width="19.125" style="32" customWidth="1"/>
    <col min="9989" max="9998" width="0" style="32" hidden="1" customWidth="1"/>
    <col min="9999" max="10240" width="9" style="32"/>
    <col min="10241" max="10241" width="9.375" style="32" customWidth="1"/>
    <col min="10242" max="10242" width="21.25" style="32" customWidth="1"/>
    <col min="10243" max="10243" width="25.375" style="32" customWidth="1"/>
    <col min="10244" max="10244" width="19.125" style="32" customWidth="1"/>
    <col min="10245" max="10254" width="0" style="32" hidden="1" customWidth="1"/>
    <col min="10255" max="10496" width="9" style="32"/>
    <col min="10497" max="10497" width="9.375" style="32" customWidth="1"/>
    <col min="10498" max="10498" width="21.25" style="32" customWidth="1"/>
    <col min="10499" max="10499" width="25.375" style="32" customWidth="1"/>
    <col min="10500" max="10500" width="19.125" style="32" customWidth="1"/>
    <col min="10501" max="10510" width="0" style="32" hidden="1" customWidth="1"/>
    <col min="10511" max="10752" width="9" style="32"/>
    <col min="10753" max="10753" width="9.375" style="32" customWidth="1"/>
    <col min="10754" max="10754" width="21.25" style="32" customWidth="1"/>
    <col min="10755" max="10755" width="25.375" style="32" customWidth="1"/>
    <col min="10756" max="10756" width="19.125" style="32" customWidth="1"/>
    <col min="10757" max="10766" width="0" style="32" hidden="1" customWidth="1"/>
    <col min="10767" max="11008" width="9" style="32"/>
    <col min="11009" max="11009" width="9.375" style="32" customWidth="1"/>
    <col min="11010" max="11010" width="21.25" style="32" customWidth="1"/>
    <col min="11011" max="11011" width="25.375" style="32" customWidth="1"/>
    <col min="11012" max="11012" width="19.125" style="32" customWidth="1"/>
    <col min="11013" max="11022" width="0" style="32" hidden="1" customWidth="1"/>
    <col min="11023" max="11264" width="9" style="32"/>
    <col min="11265" max="11265" width="9.375" style="32" customWidth="1"/>
    <col min="11266" max="11266" width="21.25" style="32" customWidth="1"/>
    <col min="11267" max="11267" width="25.375" style="32" customWidth="1"/>
    <col min="11268" max="11268" width="19.125" style="32" customWidth="1"/>
    <col min="11269" max="11278" width="0" style="32" hidden="1" customWidth="1"/>
    <col min="11279" max="11520" width="9" style="32"/>
    <col min="11521" max="11521" width="9.375" style="32" customWidth="1"/>
    <col min="11522" max="11522" width="21.25" style="32" customWidth="1"/>
    <col min="11523" max="11523" width="25.375" style="32" customWidth="1"/>
    <col min="11524" max="11524" width="19.125" style="32" customWidth="1"/>
    <col min="11525" max="11534" width="0" style="32" hidden="1" customWidth="1"/>
    <col min="11535" max="11776" width="9" style="32"/>
    <col min="11777" max="11777" width="9.375" style="32" customWidth="1"/>
    <col min="11778" max="11778" width="21.25" style="32" customWidth="1"/>
    <col min="11779" max="11779" width="25.375" style="32" customWidth="1"/>
    <col min="11780" max="11780" width="19.125" style="32" customWidth="1"/>
    <col min="11781" max="11790" width="0" style="32" hidden="1" customWidth="1"/>
    <col min="11791" max="12032" width="9" style="32"/>
    <col min="12033" max="12033" width="9.375" style="32" customWidth="1"/>
    <col min="12034" max="12034" width="21.25" style="32" customWidth="1"/>
    <col min="12035" max="12035" width="25.375" style="32" customWidth="1"/>
    <col min="12036" max="12036" width="19.125" style="32" customWidth="1"/>
    <col min="12037" max="12046" width="0" style="32" hidden="1" customWidth="1"/>
    <col min="12047" max="12288" width="9" style="32"/>
    <col min="12289" max="12289" width="9.375" style="32" customWidth="1"/>
    <col min="12290" max="12290" width="21.25" style="32" customWidth="1"/>
    <col min="12291" max="12291" width="25.375" style="32" customWidth="1"/>
    <col min="12292" max="12292" width="19.125" style="32" customWidth="1"/>
    <col min="12293" max="12302" width="0" style="32" hidden="1" customWidth="1"/>
    <col min="12303" max="12544" width="9" style="32"/>
    <col min="12545" max="12545" width="9.375" style="32" customWidth="1"/>
    <col min="12546" max="12546" width="21.25" style="32" customWidth="1"/>
    <col min="12547" max="12547" width="25.375" style="32" customWidth="1"/>
    <col min="12548" max="12548" width="19.125" style="32" customWidth="1"/>
    <col min="12549" max="12558" width="0" style="32" hidden="1" customWidth="1"/>
    <col min="12559" max="12800" width="9" style="32"/>
    <col min="12801" max="12801" width="9.375" style="32" customWidth="1"/>
    <col min="12802" max="12802" width="21.25" style="32" customWidth="1"/>
    <col min="12803" max="12803" width="25.375" style="32" customWidth="1"/>
    <col min="12804" max="12804" width="19.125" style="32" customWidth="1"/>
    <col min="12805" max="12814" width="0" style="32" hidden="1" customWidth="1"/>
    <col min="12815" max="13056" width="9" style="32"/>
    <col min="13057" max="13057" width="9.375" style="32" customWidth="1"/>
    <col min="13058" max="13058" width="21.25" style="32" customWidth="1"/>
    <col min="13059" max="13059" width="25.375" style="32" customWidth="1"/>
    <col min="13060" max="13060" width="19.125" style="32" customWidth="1"/>
    <col min="13061" max="13070" width="0" style="32" hidden="1" customWidth="1"/>
    <col min="13071" max="13312" width="9" style="32"/>
    <col min="13313" max="13313" width="9.375" style="32" customWidth="1"/>
    <col min="13314" max="13314" width="21.25" style="32" customWidth="1"/>
    <col min="13315" max="13315" width="25.375" style="32" customWidth="1"/>
    <col min="13316" max="13316" width="19.125" style="32" customWidth="1"/>
    <col min="13317" max="13326" width="0" style="32" hidden="1" customWidth="1"/>
    <col min="13327" max="13568" width="9" style="32"/>
    <col min="13569" max="13569" width="9.375" style="32" customWidth="1"/>
    <col min="13570" max="13570" width="21.25" style="32" customWidth="1"/>
    <col min="13571" max="13571" width="25.375" style="32" customWidth="1"/>
    <col min="13572" max="13572" width="19.125" style="32" customWidth="1"/>
    <col min="13573" max="13582" width="0" style="32" hidden="1" customWidth="1"/>
    <col min="13583" max="13824" width="9" style="32"/>
    <col min="13825" max="13825" width="9.375" style="32" customWidth="1"/>
    <col min="13826" max="13826" width="21.25" style="32" customWidth="1"/>
    <col min="13827" max="13827" width="25.375" style="32" customWidth="1"/>
    <col min="13828" max="13828" width="19.125" style="32" customWidth="1"/>
    <col min="13829" max="13838" width="0" style="32" hidden="1" customWidth="1"/>
    <col min="13839" max="14080" width="9" style="32"/>
    <col min="14081" max="14081" width="9.375" style="32" customWidth="1"/>
    <col min="14082" max="14082" width="21.25" style="32" customWidth="1"/>
    <col min="14083" max="14083" width="25.375" style="32" customWidth="1"/>
    <col min="14084" max="14084" width="19.125" style="32" customWidth="1"/>
    <col min="14085" max="14094" width="0" style="32" hidden="1" customWidth="1"/>
    <col min="14095" max="14336" width="9" style="32"/>
    <col min="14337" max="14337" width="9.375" style="32" customWidth="1"/>
    <col min="14338" max="14338" width="21.25" style="32" customWidth="1"/>
    <col min="14339" max="14339" width="25.375" style="32" customWidth="1"/>
    <col min="14340" max="14340" width="19.125" style="32" customWidth="1"/>
    <col min="14341" max="14350" width="0" style="32" hidden="1" customWidth="1"/>
    <col min="14351" max="14592" width="9" style="32"/>
    <col min="14593" max="14593" width="9.375" style="32" customWidth="1"/>
    <col min="14594" max="14594" width="21.25" style="32" customWidth="1"/>
    <col min="14595" max="14595" width="25.375" style="32" customWidth="1"/>
    <col min="14596" max="14596" width="19.125" style="32" customWidth="1"/>
    <col min="14597" max="14606" width="0" style="32" hidden="1" customWidth="1"/>
    <col min="14607" max="14848" width="9" style="32"/>
    <col min="14849" max="14849" width="9.375" style="32" customWidth="1"/>
    <col min="14850" max="14850" width="21.25" style="32" customWidth="1"/>
    <col min="14851" max="14851" width="25.375" style="32" customWidth="1"/>
    <col min="14852" max="14852" width="19.125" style="32" customWidth="1"/>
    <col min="14853" max="14862" width="0" style="32" hidden="1" customWidth="1"/>
    <col min="14863" max="15104" width="9" style="32"/>
    <col min="15105" max="15105" width="9.375" style="32" customWidth="1"/>
    <col min="15106" max="15106" width="21.25" style="32" customWidth="1"/>
    <col min="15107" max="15107" width="25.375" style="32" customWidth="1"/>
    <col min="15108" max="15108" width="19.125" style="32" customWidth="1"/>
    <col min="15109" max="15118" width="0" style="32" hidden="1" customWidth="1"/>
    <col min="15119" max="15360" width="9" style="32"/>
    <col min="15361" max="15361" width="9.375" style="32" customWidth="1"/>
    <col min="15362" max="15362" width="21.25" style="32" customWidth="1"/>
    <col min="15363" max="15363" width="25.375" style="32" customWidth="1"/>
    <col min="15364" max="15364" width="19.125" style="32" customWidth="1"/>
    <col min="15365" max="15374" width="0" style="32" hidden="1" customWidth="1"/>
    <col min="15375" max="15616" width="9" style="32"/>
    <col min="15617" max="15617" width="9.375" style="32" customWidth="1"/>
    <col min="15618" max="15618" width="21.25" style="32" customWidth="1"/>
    <col min="15619" max="15619" width="25.375" style="32" customWidth="1"/>
    <col min="15620" max="15620" width="19.125" style="32" customWidth="1"/>
    <col min="15621" max="15630" width="0" style="32" hidden="1" customWidth="1"/>
    <col min="15631" max="15872" width="9" style="32"/>
    <col min="15873" max="15873" width="9.375" style="32" customWidth="1"/>
    <col min="15874" max="15874" width="21.25" style="32" customWidth="1"/>
    <col min="15875" max="15875" width="25.375" style="32" customWidth="1"/>
    <col min="15876" max="15876" width="19.125" style="32" customWidth="1"/>
    <col min="15877" max="15886" width="0" style="32" hidden="1" customWidth="1"/>
    <col min="15887" max="16128" width="9" style="32"/>
    <col min="16129" max="16129" width="9.375" style="32" customWidth="1"/>
    <col min="16130" max="16130" width="21.25" style="32" customWidth="1"/>
    <col min="16131" max="16131" width="25.375" style="32" customWidth="1"/>
    <col min="16132" max="16132" width="19.125" style="32" customWidth="1"/>
    <col min="16133" max="16142" width="0" style="32" hidden="1" customWidth="1"/>
    <col min="16143" max="16384" width="9" style="32"/>
  </cols>
  <sheetData>
    <row r="1" spans="1:13" ht="13.5" x14ac:dyDescent="0.2">
      <c r="A1" s="31"/>
      <c r="B1" s="225" t="s">
        <v>92</v>
      </c>
      <c r="C1" s="225"/>
      <c r="D1" s="225"/>
      <c r="E1" s="225"/>
      <c r="F1" s="225"/>
    </row>
    <row r="2" spans="1:13" ht="13.5" x14ac:dyDescent="0.2">
      <c r="A2" s="31"/>
      <c r="B2" s="225" t="s">
        <v>93</v>
      </c>
      <c r="C2" s="225"/>
      <c r="D2" s="225"/>
      <c r="E2" s="225"/>
      <c r="F2" s="225"/>
    </row>
    <row r="3" spans="1:13" ht="13.5" x14ac:dyDescent="0.2">
      <c r="A3" s="31"/>
      <c r="B3" s="225" t="s">
        <v>94</v>
      </c>
      <c r="C3" s="225"/>
      <c r="D3" s="225"/>
      <c r="E3" s="225"/>
      <c r="F3" s="225"/>
    </row>
    <row r="4" spans="1:13" x14ac:dyDescent="0.2">
      <c r="A4" s="31"/>
      <c r="B4" s="31"/>
      <c r="C4" s="31"/>
      <c r="D4" s="31"/>
      <c r="E4" s="31"/>
      <c r="F4" s="31"/>
    </row>
    <row r="5" spans="1:13" ht="16.5" x14ac:dyDescent="0.3">
      <c r="A5" s="226" t="s">
        <v>95</v>
      </c>
      <c r="B5" s="226"/>
      <c r="C5" s="226"/>
      <c r="D5" s="226"/>
      <c r="E5" s="33"/>
      <c r="F5" s="33"/>
    </row>
    <row r="6" spans="1:13" ht="13.5" thickBot="1" x14ac:dyDescent="0.25">
      <c r="A6" s="34"/>
      <c r="B6" s="35"/>
      <c r="C6" s="35"/>
    </row>
    <row r="7" spans="1:13" x14ac:dyDescent="0.2">
      <c r="A7" s="227" t="s">
        <v>96</v>
      </c>
      <c r="B7" s="229" t="s">
        <v>97</v>
      </c>
      <c r="C7" s="230"/>
      <c r="D7" s="233" t="s">
        <v>98</v>
      </c>
      <c r="E7" s="36" t="s">
        <v>99</v>
      </c>
      <c r="F7" s="37" t="s">
        <v>100</v>
      </c>
      <c r="G7" s="38" t="s">
        <v>101</v>
      </c>
    </row>
    <row r="8" spans="1:13" ht="13.5" thickBot="1" x14ac:dyDescent="0.25">
      <c r="A8" s="228"/>
      <c r="B8" s="231"/>
      <c r="C8" s="232"/>
      <c r="D8" s="234"/>
      <c r="E8" s="39" t="s">
        <v>102</v>
      </c>
      <c r="F8" s="40" t="s">
        <v>102</v>
      </c>
      <c r="H8" s="217"/>
      <c r="I8" s="217"/>
      <c r="J8" s="217"/>
      <c r="K8" s="217"/>
    </row>
    <row r="9" spans="1:13" x14ac:dyDescent="0.2">
      <c r="A9" s="41"/>
      <c r="B9" s="42"/>
      <c r="C9" s="43"/>
      <c r="D9" s="44"/>
      <c r="E9" s="45"/>
      <c r="F9" s="46"/>
      <c r="H9" s="47"/>
      <c r="I9" s="47"/>
      <c r="J9" s="47"/>
      <c r="K9" s="47"/>
    </row>
    <row r="10" spans="1:13" x14ac:dyDescent="0.2">
      <c r="A10" s="48">
        <v>1</v>
      </c>
      <c r="B10" s="49" t="s">
        <v>103</v>
      </c>
      <c r="C10" s="50"/>
      <c r="D10" s="51">
        <v>3.95</v>
      </c>
      <c r="E10" s="52" t="e">
        <f>#REF!*D10%</f>
        <v>#REF!</v>
      </c>
      <c r="F10" s="53" t="e">
        <f>E10</f>
        <v>#REF!</v>
      </c>
      <c r="G10" s="32" t="s">
        <v>101</v>
      </c>
      <c r="H10" s="38"/>
      <c r="I10" s="47">
        <f>D10*(1+$D$27)</f>
        <v>4.8802250000000003</v>
      </c>
      <c r="J10" s="47"/>
      <c r="K10" s="54" t="e">
        <f>#REF!*I10%</f>
        <v>#REF!</v>
      </c>
      <c r="L10" s="55" t="e">
        <f>D10%*#REF!</f>
        <v>#REF!</v>
      </c>
    </row>
    <row r="11" spans="1:13" x14ac:dyDescent="0.2">
      <c r="A11" s="56"/>
      <c r="B11" s="57"/>
      <c r="C11" s="58"/>
      <c r="D11" s="59" t="s">
        <v>101</v>
      </c>
      <c r="E11" s="52" t="s">
        <v>101</v>
      </c>
      <c r="F11" s="60"/>
      <c r="H11" s="217"/>
      <c r="I11" s="217"/>
      <c r="J11" s="217"/>
    </row>
    <row r="12" spans="1:13" x14ac:dyDescent="0.2">
      <c r="A12" s="56" t="s">
        <v>101</v>
      </c>
      <c r="B12" s="57" t="s">
        <v>101</v>
      </c>
      <c r="C12" s="58"/>
      <c r="D12" s="59" t="s">
        <v>101</v>
      </c>
      <c r="E12" s="52" t="s">
        <v>101</v>
      </c>
      <c r="F12" s="60"/>
      <c r="H12" s="217"/>
      <c r="I12" s="217"/>
      <c r="J12" s="217"/>
      <c r="K12" s="217"/>
    </row>
    <row r="13" spans="1:13" x14ac:dyDescent="0.2">
      <c r="A13" s="48">
        <v>2</v>
      </c>
      <c r="B13" s="49" t="s">
        <v>104</v>
      </c>
      <c r="C13" s="50"/>
      <c r="D13" s="51">
        <f>SUM(D14:D16)</f>
        <v>8.65</v>
      </c>
      <c r="E13" s="52" t="s">
        <v>101</v>
      </c>
      <c r="F13" s="61" t="e">
        <f>ROUND(SUM(E14:E16),2)</f>
        <v>#REF!</v>
      </c>
      <c r="H13" s="38"/>
      <c r="I13" s="62"/>
      <c r="J13" s="47"/>
      <c r="K13" s="47"/>
    </row>
    <row r="14" spans="1:13" x14ac:dyDescent="0.2">
      <c r="A14" s="56" t="s">
        <v>105</v>
      </c>
      <c r="B14" s="63" t="s">
        <v>106</v>
      </c>
      <c r="C14" s="64"/>
      <c r="D14" s="59">
        <v>5</v>
      </c>
      <c r="E14" s="52" t="e">
        <f>$F$27*(D14%)</f>
        <v>#REF!</v>
      </c>
      <c r="F14" s="60"/>
      <c r="H14" s="47"/>
      <c r="I14" s="47">
        <f>D14*(1+$D$27)</f>
        <v>6.1775000000000002</v>
      </c>
      <c r="J14" s="47"/>
      <c r="K14" s="54" t="e">
        <f>#REF!*I14%</f>
        <v>#REF!</v>
      </c>
      <c r="L14" s="55" t="e">
        <f>D14%*#REF!</f>
        <v>#REF!</v>
      </c>
      <c r="M14" s="65" t="e">
        <f>E14-L14</f>
        <v>#REF!</v>
      </c>
    </row>
    <row r="15" spans="1:13" x14ac:dyDescent="0.2">
      <c r="A15" s="56" t="s">
        <v>107</v>
      </c>
      <c r="B15" s="57" t="s">
        <v>108</v>
      </c>
      <c r="C15" s="58"/>
      <c r="D15" s="59">
        <v>0.65</v>
      </c>
      <c r="E15" s="52" t="e">
        <f>$F$27*D15%</f>
        <v>#REF!</v>
      </c>
      <c r="F15" s="60"/>
      <c r="H15" s="47"/>
      <c r="I15" s="47">
        <f>D15*(1+$D$27)</f>
        <v>0.80307500000000009</v>
      </c>
      <c r="J15" s="47"/>
      <c r="K15" s="54" t="e">
        <f>#REF!*I15%</f>
        <v>#REF!</v>
      </c>
      <c r="L15" s="55" t="e">
        <f>D15%*#REF!</f>
        <v>#REF!</v>
      </c>
      <c r="M15" s="65" t="e">
        <f>E15-L15</f>
        <v>#REF!</v>
      </c>
    </row>
    <row r="16" spans="1:13" x14ac:dyDescent="0.2">
      <c r="A16" s="56" t="s">
        <v>109</v>
      </c>
      <c r="B16" s="57" t="s">
        <v>110</v>
      </c>
      <c r="C16" s="58"/>
      <c r="D16" s="59">
        <v>3</v>
      </c>
      <c r="E16" s="52" t="e">
        <f>$F$27*D16%</f>
        <v>#REF!</v>
      </c>
      <c r="F16" s="66" t="s">
        <v>101</v>
      </c>
      <c r="H16" s="38"/>
      <c r="I16" s="47">
        <f>D16*(1+$D$27)</f>
        <v>3.7065000000000001</v>
      </c>
      <c r="J16" s="47"/>
      <c r="K16" s="54" t="e">
        <f>#REF!*I16%</f>
        <v>#REF!</v>
      </c>
      <c r="L16" s="55" t="e">
        <f>D16%*#REF!</f>
        <v>#REF!</v>
      </c>
      <c r="M16" s="65" t="e">
        <f>E16-L16</f>
        <v>#REF!</v>
      </c>
    </row>
    <row r="17" spans="1:13" x14ac:dyDescent="0.2">
      <c r="A17" s="56"/>
      <c r="B17" s="57"/>
      <c r="C17" s="58"/>
      <c r="D17" s="59"/>
      <c r="E17" s="52"/>
      <c r="F17" s="61"/>
      <c r="H17" s="47"/>
      <c r="I17" s="47"/>
      <c r="J17" s="47"/>
      <c r="K17" s="54"/>
    </row>
    <row r="18" spans="1:13" x14ac:dyDescent="0.2">
      <c r="A18" s="48">
        <v>3</v>
      </c>
      <c r="B18" s="49" t="s">
        <v>111</v>
      </c>
      <c r="C18" s="50"/>
      <c r="D18" s="51">
        <v>0.5</v>
      </c>
      <c r="E18" s="52" t="e">
        <f>#REF!*D18%</f>
        <v>#REF!</v>
      </c>
      <c r="F18" s="61" t="e">
        <f>ROUND(E18,2)</f>
        <v>#REF!</v>
      </c>
      <c r="G18" s="32" t="s">
        <v>101</v>
      </c>
      <c r="H18" s="38"/>
      <c r="I18" s="47">
        <f>D18*(1+$D$27)</f>
        <v>0.61775000000000002</v>
      </c>
      <c r="J18" s="47"/>
      <c r="K18" s="54" t="e">
        <f>#REF!*I18%</f>
        <v>#REF!</v>
      </c>
      <c r="L18" s="55" t="e">
        <f>D18%*#REF!</f>
        <v>#REF!</v>
      </c>
      <c r="M18" s="47"/>
    </row>
    <row r="19" spans="1:13" x14ac:dyDescent="0.2">
      <c r="A19" s="48"/>
      <c r="B19" s="49"/>
      <c r="C19" s="50"/>
      <c r="D19" s="51"/>
      <c r="E19" s="52"/>
      <c r="F19" s="61"/>
      <c r="H19" s="38"/>
      <c r="I19" s="47"/>
      <c r="J19" s="47"/>
      <c r="K19" s="54"/>
      <c r="L19" s="47"/>
      <c r="M19" s="47"/>
    </row>
    <row r="20" spans="1:13" x14ac:dyDescent="0.2">
      <c r="A20" s="48">
        <v>4</v>
      </c>
      <c r="B20" s="49" t="s">
        <v>112</v>
      </c>
      <c r="C20" s="67"/>
      <c r="D20" s="51">
        <v>0.32</v>
      </c>
      <c r="E20" s="52" t="e">
        <f>#REF!*D20%</f>
        <v>#REF!</v>
      </c>
      <c r="F20" s="61" t="e">
        <f>ROUND(E20,2)</f>
        <v>#REF!</v>
      </c>
      <c r="H20" s="38"/>
      <c r="I20" s="47"/>
      <c r="J20" s="47"/>
      <c r="K20" s="54"/>
      <c r="L20" s="47"/>
      <c r="M20" s="47"/>
    </row>
    <row r="21" spans="1:13" x14ac:dyDescent="0.2">
      <c r="A21" s="56"/>
      <c r="B21" s="57"/>
      <c r="C21" s="58"/>
      <c r="D21" s="59"/>
      <c r="E21" s="52"/>
      <c r="F21" s="61"/>
      <c r="H21" s="38"/>
      <c r="I21" s="62"/>
      <c r="J21" s="47"/>
      <c r="K21" s="47"/>
    </row>
    <row r="22" spans="1:13" x14ac:dyDescent="0.2">
      <c r="A22" s="48">
        <v>5</v>
      </c>
      <c r="B22" s="49" t="s">
        <v>113</v>
      </c>
      <c r="C22" s="50"/>
      <c r="D22" s="51">
        <v>1.02</v>
      </c>
      <c r="E22" s="52" t="e">
        <f>#REF!*D22%</f>
        <v>#REF!</v>
      </c>
      <c r="F22" s="61" t="e">
        <f>ROUND(E22,2)</f>
        <v>#REF!</v>
      </c>
      <c r="G22" s="32" t="s">
        <v>101</v>
      </c>
      <c r="H22" s="38"/>
      <c r="I22" s="47">
        <f>D22*(1+$D$27)</f>
        <v>1.2602100000000001</v>
      </c>
      <c r="J22" s="47"/>
      <c r="K22" s="54" t="e">
        <f>#REF!*I22%</f>
        <v>#REF!</v>
      </c>
      <c r="L22" s="55" t="e">
        <f>D22%*#REF!</f>
        <v>#REF!</v>
      </c>
    </row>
    <row r="23" spans="1:13" x14ac:dyDescent="0.2">
      <c r="A23" s="56"/>
      <c r="B23" s="57"/>
      <c r="C23" s="58"/>
      <c r="D23" s="59"/>
      <c r="E23" s="52"/>
      <c r="F23" s="61"/>
      <c r="H23" s="47"/>
      <c r="I23" s="47"/>
      <c r="J23" s="47"/>
      <c r="K23" s="47"/>
    </row>
    <row r="24" spans="1:13" ht="13.5" thickBot="1" x14ac:dyDescent="0.25">
      <c r="A24" s="68">
        <v>6</v>
      </c>
      <c r="B24" s="69" t="s">
        <v>114</v>
      </c>
      <c r="C24" s="70"/>
      <c r="D24" s="71">
        <v>6.64</v>
      </c>
      <c r="E24" s="72" t="e">
        <f>#REF!*D24%</f>
        <v>#REF!</v>
      </c>
      <c r="F24" s="73" t="e">
        <f>ROUND(E24,2)</f>
        <v>#REF!</v>
      </c>
      <c r="H24" s="38"/>
      <c r="I24" s="47">
        <f>D24*(1+$D$27)</f>
        <v>8.2037200000000006</v>
      </c>
      <c r="J24" s="47"/>
      <c r="K24" s="54" t="e">
        <f>#REF!*I24%</f>
        <v>#REF!</v>
      </c>
      <c r="L24" s="55" t="e">
        <f>D24%*#REF!</f>
        <v>#REF!</v>
      </c>
    </row>
    <row r="25" spans="1:13" x14ac:dyDescent="0.2">
      <c r="A25" s="74" t="s">
        <v>101</v>
      </c>
      <c r="B25" s="218" t="s">
        <v>101</v>
      </c>
      <c r="C25" s="218"/>
      <c r="D25" s="75">
        <f>ROUND((((1+(D10+D18)/100)*(1+(D22/100))*(1+(D24/100)))/((1-(D13/100)))-1),4)</f>
        <v>0.23180000000000001</v>
      </c>
      <c r="E25" s="76"/>
      <c r="F25" s="77" t="e">
        <f>F10+F13+F18+F20+F22+F24</f>
        <v>#REF!</v>
      </c>
      <c r="I25" s="76" t="e">
        <f>250000-F25</f>
        <v>#REF!</v>
      </c>
      <c r="K25" s="78" t="e">
        <f>SUM(K10:K24)</f>
        <v>#REF!</v>
      </c>
      <c r="L25" s="78" t="e">
        <f>SUM(L10:L24)</f>
        <v>#REF!</v>
      </c>
    </row>
    <row r="26" spans="1:13" ht="13.5" thickBot="1" x14ac:dyDescent="0.25">
      <c r="I26" s="79" t="e">
        <f>I25/#REF!</f>
        <v>#REF!</v>
      </c>
      <c r="L26" s="65" t="e">
        <f>300000-L25</f>
        <v>#REF!</v>
      </c>
    </row>
    <row r="27" spans="1:13" ht="16.5" x14ac:dyDescent="0.3">
      <c r="A27" s="219" t="s">
        <v>115</v>
      </c>
      <c r="B27" s="80" t="s">
        <v>116</v>
      </c>
      <c r="C27" s="221" t="s">
        <v>117</v>
      </c>
      <c r="D27" s="223">
        <f>ROUND((((1+(D10+D18+D20)/100)*(1+(D22/100))*(1+(D24/100)))/((1-(D13/100)))-1),4)</f>
        <v>0.23549999999999999</v>
      </c>
      <c r="E27" s="47" t="s">
        <v>118</v>
      </c>
      <c r="F27" s="81" t="e">
        <f>#REF!*(1+D27)</f>
        <v>#REF!</v>
      </c>
      <c r="K27" s="65" t="e">
        <f>250000-K25</f>
        <v>#REF!</v>
      </c>
      <c r="L27" s="65" t="e">
        <f>L26-M14-M15-M16-#REF!</f>
        <v>#REF!</v>
      </c>
    </row>
    <row r="28" spans="1:13" ht="13.5" thickBot="1" x14ac:dyDescent="0.25">
      <c r="A28" s="220"/>
      <c r="B28" s="82" t="s">
        <v>119</v>
      </c>
      <c r="C28" s="222"/>
      <c r="D28" s="224"/>
      <c r="E28" s="74"/>
      <c r="F28" s="54" t="e">
        <f>#REF!+F25</f>
        <v>#REF!</v>
      </c>
    </row>
    <row r="29" spans="1:13" x14ac:dyDescent="0.2">
      <c r="E29" s="216" t="e">
        <f>ROUND((((1+(E10+E18))*(1+(E22))*(1+(E24)))/((1-(E13)))-1),4)</f>
        <v>#REF!</v>
      </c>
      <c r="F29" s="65" t="e">
        <f>F27-F28</f>
        <v>#REF!</v>
      </c>
      <c r="H29" s="47"/>
      <c r="I29" s="47"/>
      <c r="J29" s="47"/>
      <c r="K29" s="47"/>
    </row>
    <row r="30" spans="1:13" hidden="1" x14ac:dyDescent="0.2">
      <c r="A30" s="47" t="s">
        <v>115</v>
      </c>
      <c r="B30" s="79">
        <f>((((1+(D10+D18)/100)*(1+(D22/100))*(1+(D24/100)))/((1-(D13/100)))-1))</f>
        <v>0.23176367702244094</v>
      </c>
      <c r="C30" s="83"/>
      <c r="E30" s="216"/>
      <c r="H30" s="47"/>
      <c r="I30" s="47"/>
      <c r="J30" s="47"/>
      <c r="K30" s="47"/>
    </row>
    <row r="31" spans="1:13" hidden="1" x14ac:dyDescent="0.2">
      <c r="A31" s="47" t="s">
        <v>115</v>
      </c>
      <c r="B31" s="84">
        <v>30</v>
      </c>
      <c r="C31" s="84"/>
      <c r="H31" s="47"/>
      <c r="I31" s="47"/>
      <c r="J31" s="47"/>
      <c r="K31" s="47"/>
    </row>
    <row r="32" spans="1:13" hidden="1" x14ac:dyDescent="0.2">
      <c r="A32" s="85" t="s">
        <v>120</v>
      </c>
      <c r="B32" s="86">
        <f>ROUND((((1-(D13/100))*(1+(B31/100)))/(((1+((D10+D18+D20)/100)))*((1+(D22/100)))))-1,4)</f>
        <v>0.122</v>
      </c>
      <c r="H32" s="217"/>
      <c r="I32" s="217"/>
      <c r="J32" s="217"/>
      <c r="K32" s="217"/>
      <c r="L32" s="217"/>
    </row>
    <row r="33" spans="2:3" x14ac:dyDescent="0.2">
      <c r="B33" s="87"/>
      <c r="C33" s="87"/>
    </row>
  </sheetData>
  <mergeCells count="16"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  <mergeCell ref="E29:E30"/>
    <mergeCell ref="H32:L32"/>
    <mergeCell ref="H8:K8"/>
    <mergeCell ref="H11:J11"/>
    <mergeCell ref="H12:K1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20F42-E2CE-46F5-B29B-C5D44A47C354}">
  <dimension ref="A1:F46"/>
  <sheetViews>
    <sheetView topLeftCell="A28" workbookViewId="0">
      <selection activeCell="J26" sqref="J26"/>
    </sheetView>
  </sheetViews>
  <sheetFormatPr defaultRowHeight="14.25" x14ac:dyDescent="0.2"/>
  <cols>
    <col min="1" max="1" width="9" style="88"/>
    <col min="2" max="2" width="28.5" style="88" customWidth="1"/>
    <col min="3" max="3" width="10.375" style="88" customWidth="1"/>
    <col min="4" max="5" width="11.875" style="88" customWidth="1"/>
    <col min="6" max="6" width="11.5" style="88" customWidth="1"/>
    <col min="7" max="257" width="9" style="88"/>
    <col min="258" max="258" width="28.5" style="88" customWidth="1"/>
    <col min="259" max="259" width="10.375" style="88" customWidth="1"/>
    <col min="260" max="261" width="11.875" style="88" customWidth="1"/>
    <col min="262" max="262" width="11.5" style="88" customWidth="1"/>
    <col min="263" max="513" width="9" style="88"/>
    <col min="514" max="514" width="28.5" style="88" customWidth="1"/>
    <col min="515" max="515" width="10.375" style="88" customWidth="1"/>
    <col min="516" max="517" width="11.875" style="88" customWidth="1"/>
    <col min="518" max="518" width="11.5" style="88" customWidth="1"/>
    <col min="519" max="769" width="9" style="88"/>
    <col min="770" max="770" width="28.5" style="88" customWidth="1"/>
    <col min="771" max="771" width="10.375" style="88" customWidth="1"/>
    <col min="772" max="773" width="11.875" style="88" customWidth="1"/>
    <col min="774" max="774" width="11.5" style="88" customWidth="1"/>
    <col min="775" max="1025" width="9" style="88"/>
    <col min="1026" max="1026" width="28.5" style="88" customWidth="1"/>
    <col min="1027" max="1027" width="10.375" style="88" customWidth="1"/>
    <col min="1028" max="1029" width="11.875" style="88" customWidth="1"/>
    <col min="1030" max="1030" width="11.5" style="88" customWidth="1"/>
    <col min="1031" max="1281" width="9" style="88"/>
    <col min="1282" max="1282" width="28.5" style="88" customWidth="1"/>
    <col min="1283" max="1283" width="10.375" style="88" customWidth="1"/>
    <col min="1284" max="1285" width="11.875" style="88" customWidth="1"/>
    <col min="1286" max="1286" width="11.5" style="88" customWidth="1"/>
    <col min="1287" max="1537" width="9" style="88"/>
    <col min="1538" max="1538" width="28.5" style="88" customWidth="1"/>
    <col min="1539" max="1539" width="10.375" style="88" customWidth="1"/>
    <col min="1540" max="1541" width="11.875" style="88" customWidth="1"/>
    <col min="1542" max="1542" width="11.5" style="88" customWidth="1"/>
    <col min="1543" max="1793" width="9" style="88"/>
    <col min="1794" max="1794" width="28.5" style="88" customWidth="1"/>
    <col min="1795" max="1795" width="10.375" style="88" customWidth="1"/>
    <col min="1796" max="1797" width="11.875" style="88" customWidth="1"/>
    <col min="1798" max="1798" width="11.5" style="88" customWidth="1"/>
    <col min="1799" max="2049" width="9" style="88"/>
    <col min="2050" max="2050" width="28.5" style="88" customWidth="1"/>
    <col min="2051" max="2051" width="10.375" style="88" customWidth="1"/>
    <col min="2052" max="2053" width="11.875" style="88" customWidth="1"/>
    <col min="2054" max="2054" width="11.5" style="88" customWidth="1"/>
    <col min="2055" max="2305" width="9" style="88"/>
    <col min="2306" max="2306" width="28.5" style="88" customWidth="1"/>
    <col min="2307" max="2307" width="10.375" style="88" customWidth="1"/>
    <col min="2308" max="2309" width="11.875" style="88" customWidth="1"/>
    <col min="2310" max="2310" width="11.5" style="88" customWidth="1"/>
    <col min="2311" max="2561" width="9" style="88"/>
    <col min="2562" max="2562" width="28.5" style="88" customWidth="1"/>
    <col min="2563" max="2563" width="10.375" style="88" customWidth="1"/>
    <col min="2564" max="2565" width="11.875" style="88" customWidth="1"/>
    <col min="2566" max="2566" width="11.5" style="88" customWidth="1"/>
    <col min="2567" max="2817" width="9" style="88"/>
    <col min="2818" max="2818" width="28.5" style="88" customWidth="1"/>
    <col min="2819" max="2819" width="10.375" style="88" customWidth="1"/>
    <col min="2820" max="2821" width="11.875" style="88" customWidth="1"/>
    <col min="2822" max="2822" width="11.5" style="88" customWidth="1"/>
    <col min="2823" max="3073" width="9" style="88"/>
    <col min="3074" max="3074" width="28.5" style="88" customWidth="1"/>
    <col min="3075" max="3075" width="10.375" style="88" customWidth="1"/>
    <col min="3076" max="3077" width="11.875" style="88" customWidth="1"/>
    <col min="3078" max="3078" width="11.5" style="88" customWidth="1"/>
    <col min="3079" max="3329" width="9" style="88"/>
    <col min="3330" max="3330" width="28.5" style="88" customWidth="1"/>
    <col min="3331" max="3331" width="10.375" style="88" customWidth="1"/>
    <col min="3332" max="3333" width="11.875" style="88" customWidth="1"/>
    <col min="3334" max="3334" width="11.5" style="88" customWidth="1"/>
    <col min="3335" max="3585" width="9" style="88"/>
    <col min="3586" max="3586" width="28.5" style="88" customWidth="1"/>
    <col min="3587" max="3587" width="10.375" style="88" customWidth="1"/>
    <col min="3588" max="3589" width="11.875" style="88" customWidth="1"/>
    <col min="3590" max="3590" width="11.5" style="88" customWidth="1"/>
    <col min="3591" max="3841" width="9" style="88"/>
    <col min="3842" max="3842" width="28.5" style="88" customWidth="1"/>
    <col min="3843" max="3843" width="10.375" style="88" customWidth="1"/>
    <col min="3844" max="3845" width="11.875" style="88" customWidth="1"/>
    <col min="3846" max="3846" width="11.5" style="88" customWidth="1"/>
    <col min="3847" max="4097" width="9" style="88"/>
    <col min="4098" max="4098" width="28.5" style="88" customWidth="1"/>
    <col min="4099" max="4099" width="10.375" style="88" customWidth="1"/>
    <col min="4100" max="4101" width="11.875" style="88" customWidth="1"/>
    <col min="4102" max="4102" width="11.5" style="88" customWidth="1"/>
    <col min="4103" max="4353" width="9" style="88"/>
    <col min="4354" max="4354" width="28.5" style="88" customWidth="1"/>
    <col min="4355" max="4355" width="10.375" style="88" customWidth="1"/>
    <col min="4356" max="4357" width="11.875" style="88" customWidth="1"/>
    <col min="4358" max="4358" width="11.5" style="88" customWidth="1"/>
    <col min="4359" max="4609" width="9" style="88"/>
    <col min="4610" max="4610" width="28.5" style="88" customWidth="1"/>
    <col min="4611" max="4611" width="10.375" style="88" customWidth="1"/>
    <col min="4612" max="4613" width="11.875" style="88" customWidth="1"/>
    <col min="4614" max="4614" width="11.5" style="88" customWidth="1"/>
    <col min="4615" max="4865" width="9" style="88"/>
    <col min="4866" max="4866" width="28.5" style="88" customWidth="1"/>
    <col min="4867" max="4867" width="10.375" style="88" customWidth="1"/>
    <col min="4868" max="4869" width="11.875" style="88" customWidth="1"/>
    <col min="4870" max="4870" width="11.5" style="88" customWidth="1"/>
    <col min="4871" max="5121" width="9" style="88"/>
    <col min="5122" max="5122" width="28.5" style="88" customWidth="1"/>
    <col min="5123" max="5123" width="10.375" style="88" customWidth="1"/>
    <col min="5124" max="5125" width="11.875" style="88" customWidth="1"/>
    <col min="5126" max="5126" width="11.5" style="88" customWidth="1"/>
    <col min="5127" max="5377" width="9" style="88"/>
    <col min="5378" max="5378" width="28.5" style="88" customWidth="1"/>
    <col min="5379" max="5379" width="10.375" style="88" customWidth="1"/>
    <col min="5380" max="5381" width="11.875" style="88" customWidth="1"/>
    <col min="5382" max="5382" width="11.5" style="88" customWidth="1"/>
    <col min="5383" max="5633" width="9" style="88"/>
    <col min="5634" max="5634" width="28.5" style="88" customWidth="1"/>
    <col min="5635" max="5635" width="10.375" style="88" customWidth="1"/>
    <col min="5636" max="5637" width="11.875" style="88" customWidth="1"/>
    <col min="5638" max="5638" width="11.5" style="88" customWidth="1"/>
    <col min="5639" max="5889" width="9" style="88"/>
    <col min="5890" max="5890" width="28.5" style="88" customWidth="1"/>
    <col min="5891" max="5891" width="10.375" style="88" customWidth="1"/>
    <col min="5892" max="5893" width="11.875" style="88" customWidth="1"/>
    <col min="5894" max="5894" width="11.5" style="88" customWidth="1"/>
    <col min="5895" max="6145" width="9" style="88"/>
    <col min="6146" max="6146" width="28.5" style="88" customWidth="1"/>
    <col min="6147" max="6147" width="10.375" style="88" customWidth="1"/>
    <col min="6148" max="6149" width="11.875" style="88" customWidth="1"/>
    <col min="6150" max="6150" width="11.5" style="88" customWidth="1"/>
    <col min="6151" max="6401" width="9" style="88"/>
    <col min="6402" max="6402" width="28.5" style="88" customWidth="1"/>
    <col min="6403" max="6403" width="10.375" style="88" customWidth="1"/>
    <col min="6404" max="6405" width="11.875" style="88" customWidth="1"/>
    <col min="6406" max="6406" width="11.5" style="88" customWidth="1"/>
    <col min="6407" max="6657" width="9" style="88"/>
    <col min="6658" max="6658" width="28.5" style="88" customWidth="1"/>
    <col min="6659" max="6659" width="10.375" style="88" customWidth="1"/>
    <col min="6660" max="6661" width="11.875" style="88" customWidth="1"/>
    <col min="6662" max="6662" width="11.5" style="88" customWidth="1"/>
    <col min="6663" max="6913" width="9" style="88"/>
    <col min="6914" max="6914" width="28.5" style="88" customWidth="1"/>
    <col min="6915" max="6915" width="10.375" style="88" customWidth="1"/>
    <col min="6916" max="6917" width="11.875" style="88" customWidth="1"/>
    <col min="6918" max="6918" width="11.5" style="88" customWidth="1"/>
    <col min="6919" max="7169" width="9" style="88"/>
    <col min="7170" max="7170" width="28.5" style="88" customWidth="1"/>
    <col min="7171" max="7171" width="10.375" style="88" customWidth="1"/>
    <col min="7172" max="7173" width="11.875" style="88" customWidth="1"/>
    <col min="7174" max="7174" width="11.5" style="88" customWidth="1"/>
    <col min="7175" max="7425" width="9" style="88"/>
    <col min="7426" max="7426" width="28.5" style="88" customWidth="1"/>
    <col min="7427" max="7427" width="10.375" style="88" customWidth="1"/>
    <col min="7428" max="7429" width="11.875" style="88" customWidth="1"/>
    <col min="7430" max="7430" width="11.5" style="88" customWidth="1"/>
    <col min="7431" max="7681" width="9" style="88"/>
    <col min="7682" max="7682" width="28.5" style="88" customWidth="1"/>
    <col min="7683" max="7683" width="10.375" style="88" customWidth="1"/>
    <col min="7684" max="7685" width="11.875" style="88" customWidth="1"/>
    <col min="7686" max="7686" width="11.5" style="88" customWidth="1"/>
    <col min="7687" max="7937" width="9" style="88"/>
    <col min="7938" max="7938" width="28.5" style="88" customWidth="1"/>
    <col min="7939" max="7939" width="10.375" style="88" customWidth="1"/>
    <col min="7940" max="7941" width="11.875" style="88" customWidth="1"/>
    <col min="7942" max="7942" width="11.5" style="88" customWidth="1"/>
    <col min="7943" max="8193" width="9" style="88"/>
    <col min="8194" max="8194" width="28.5" style="88" customWidth="1"/>
    <col min="8195" max="8195" width="10.375" style="88" customWidth="1"/>
    <col min="8196" max="8197" width="11.875" style="88" customWidth="1"/>
    <col min="8198" max="8198" width="11.5" style="88" customWidth="1"/>
    <col min="8199" max="8449" width="9" style="88"/>
    <col min="8450" max="8450" width="28.5" style="88" customWidth="1"/>
    <col min="8451" max="8451" width="10.375" style="88" customWidth="1"/>
    <col min="8452" max="8453" width="11.875" style="88" customWidth="1"/>
    <col min="8454" max="8454" width="11.5" style="88" customWidth="1"/>
    <col min="8455" max="8705" width="9" style="88"/>
    <col min="8706" max="8706" width="28.5" style="88" customWidth="1"/>
    <col min="8707" max="8707" width="10.375" style="88" customWidth="1"/>
    <col min="8708" max="8709" width="11.875" style="88" customWidth="1"/>
    <col min="8710" max="8710" width="11.5" style="88" customWidth="1"/>
    <col min="8711" max="8961" width="9" style="88"/>
    <col min="8962" max="8962" width="28.5" style="88" customWidth="1"/>
    <col min="8963" max="8963" width="10.375" style="88" customWidth="1"/>
    <col min="8964" max="8965" width="11.875" style="88" customWidth="1"/>
    <col min="8966" max="8966" width="11.5" style="88" customWidth="1"/>
    <col min="8967" max="9217" width="9" style="88"/>
    <col min="9218" max="9218" width="28.5" style="88" customWidth="1"/>
    <col min="9219" max="9219" width="10.375" style="88" customWidth="1"/>
    <col min="9220" max="9221" width="11.875" style="88" customWidth="1"/>
    <col min="9222" max="9222" width="11.5" style="88" customWidth="1"/>
    <col min="9223" max="9473" width="9" style="88"/>
    <col min="9474" max="9474" width="28.5" style="88" customWidth="1"/>
    <col min="9475" max="9475" width="10.375" style="88" customWidth="1"/>
    <col min="9476" max="9477" width="11.875" style="88" customWidth="1"/>
    <col min="9478" max="9478" width="11.5" style="88" customWidth="1"/>
    <col min="9479" max="9729" width="9" style="88"/>
    <col min="9730" max="9730" width="28.5" style="88" customWidth="1"/>
    <col min="9731" max="9731" width="10.375" style="88" customWidth="1"/>
    <col min="9732" max="9733" width="11.875" style="88" customWidth="1"/>
    <col min="9734" max="9734" width="11.5" style="88" customWidth="1"/>
    <col min="9735" max="9985" width="9" style="88"/>
    <col min="9986" max="9986" width="28.5" style="88" customWidth="1"/>
    <col min="9987" max="9987" width="10.375" style="88" customWidth="1"/>
    <col min="9988" max="9989" width="11.875" style="88" customWidth="1"/>
    <col min="9990" max="9990" width="11.5" style="88" customWidth="1"/>
    <col min="9991" max="10241" width="9" style="88"/>
    <col min="10242" max="10242" width="28.5" style="88" customWidth="1"/>
    <col min="10243" max="10243" width="10.375" style="88" customWidth="1"/>
    <col min="10244" max="10245" width="11.875" style="88" customWidth="1"/>
    <col min="10246" max="10246" width="11.5" style="88" customWidth="1"/>
    <col min="10247" max="10497" width="9" style="88"/>
    <col min="10498" max="10498" width="28.5" style="88" customWidth="1"/>
    <col min="10499" max="10499" width="10.375" style="88" customWidth="1"/>
    <col min="10500" max="10501" width="11.875" style="88" customWidth="1"/>
    <col min="10502" max="10502" width="11.5" style="88" customWidth="1"/>
    <col min="10503" max="10753" width="9" style="88"/>
    <col min="10754" max="10754" width="28.5" style="88" customWidth="1"/>
    <col min="10755" max="10755" width="10.375" style="88" customWidth="1"/>
    <col min="10756" max="10757" width="11.875" style="88" customWidth="1"/>
    <col min="10758" max="10758" width="11.5" style="88" customWidth="1"/>
    <col min="10759" max="11009" width="9" style="88"/>
    <col min="11010" max="11010" width="28.5" style="88" customWidth="1"/>
    <col min="11011" max="11011" width="10.375" style="88" customWidth="1"/>
    <col min="11012" max="11013" width="11.875" style="88" customWidth="1"/>
    <col min="11014" max="11014" width="11.5" style="88" customWidth="1"/>
    <col min="11015" max="11265" width="9" style="88"/>
    <col min="11266" max="11266" width="28.5" style="88" customWidth="1"/>
    <col min="11267" max="11267" width="10.375" style="88" customWidth="1"/>
    <col min="11268" max="11269" width="11.875" style="88" customWidth="1"/>
    <col min="11270" max="11270" width="11.5" style="88" customWidth="1"/>
    <col min="11271" max="11521" width="9" style="88"/>
    <col min="11522" max="11522" width="28.5" style="88" customWidth="1"/>
    <col min="11523" max="11523" width="10.375" style="88" customWidth="1"/>
    <col min="11524" max="11525" width="11.875" style="88" customWidth="1"/>
    <col min="11526" max="11526" width="11.5" style="88" customWidth="1"/>
    <col min="11527" max="11777" width="9" style="88"/>
    <col min="11778" max="11778" width="28.5" style="88" customWidth="1"/>
    <col min="11779" max="11779" width="10.375" style="88" customWidth="1"/>
    <col min="11780" max="11781" width="11.875" style="88" customWidth="1"/>
    <col min="11782" max="11782" width="11.5" style="88" customWidth="1"/>
    <col min="11783" max="12033" width="9" style="88"/>
    <col min="12034" max="12034" width="28.5" style="88" customWidth="1"/>
    <col min="12035" max="12035" width="10.375" style="88" customWidth="1"/>
    <col min="12036" max="12037" width="11.875" style="88" customWidth="1"/>
    <col min="12038" max="12038" width="11.5" style="88" customWidth="1"/>
    <col min="12039" max="12289" width="9" style="88"/>
    <col min="12290" max="12290" width="28.5" style="88" customWidth="1"/>
    <col min="12291" max="12291" width="10.375" style="88" customWidth="1"/>
    <col min="12292" max="12293" width="11.875" style="88" customWidth="1"/>
    <col min="12294" max="12294" width="11.5" style="88" customWidth="1"/>
    <col min="12295" max="12545" width="9" style="88"/>
    <col min="12546" max="12546" width="28.5" style="88" customWidth="1"/>
    <col min="12547" max="12547" width="10.375" style="88" customWidth="1"/>
    <col min="12548" max="12549" width="11.875" style="88" customWidth="1"/>
    <col min="12550" max="12550" width="11.5" style="88" customWidth="1"/>
    <col min="12551" max="12801" width="9" style="88"/>
    <col min="12802" max="12802" width="28.5" style="88" customWidth="1"/>
    <col min="12803" max="12803" width="10.375" style="88" customWidth="1"/>
    <col min="12804" max="12805" width="11.875" style="88" customWidth="1"/>
    <col min="12806" max="12806" width="11.5" style="88" customWidth="1"/>
    <col min="12807" max="13057" width="9" style="88"/>
    <col min="13058" max="13058" width="28.5" style="88" customWidth="1"/>
    <col min="13059" max="13059" width="10.375" style="88" customWidth="1"/>
    <col min="13060" max="13061" width="11.875" style="88" customWidth="1"/>
    <col min="13062" max="13062" width="11.5" style="88" customWidth="1"/>
    <col min="13063" max="13313" width="9" style="88"/>
    <col min="13314" max="13314" width="28.5" style="88" customWidth="1"/>
    <col min="13315" max="13315" width="10.375" style="88" customWidth="1"/>
    <col min="13316" max="13317" width="11.875" style="88" customWidth="1"/>
    <col min="13318" max="13318" width="11.5" style="88" customWidth="1"/>
    <col min="13319" max="13569" width="9" style="88"/>
    <col min="13570" max="13570" width="28.5" style="88" customWidth="1"/>
    <col min="13571" max="13571" width="10.375" style="88" customWidth="1"/>
    <col min="13572" max="13573" width="11.875" style="88" customWidth="1"/>
    <col min="13574" max="13574" width="11.5" style="88" customWidth="1"/>
    <col min="13575" max="13825" width="9" style="88"/>
    <col min="13826" max="13826" width="28.5" style="88" customWidth="1"/>
    <col min="13827" max="13827" width="10.375" style="88" customWidth="1"/>
    <col min="13828" max="13829" width="11.875" style="88" customWidth="1"/>
    <col min="13830" max="13830" width="11.5" style="88" customWidth="1"/>
    <col min="13831" max="14081" width="9" style="88"/>
    <col min="14082" max="14082" width="28.5" style="88" customWidth="1"/>
    <col min="14083" max="14083" width="10.375" style="88" customWidth="1"/>
    <col min="14084" max="14085" width="11.875" style="88" customWidth="1"/>
    <col min="14086" max="14086" width="11.5" style="88" customWidth="1"/>
    <col min="14087" max="14337" width="9" style="88"/>
    <col min="14338" max="14338" width="28.5" style="88" customWidth="1"/>
    <col min="14339" max="14339" width="10.375" style="88" customWidth="1"/>
    <col min="14340" max="14341" width="11.875" style="88" customWidth="1"/>
    <col min="14342" max="14342" width="11.5" style="88" customWidth="1"/>
    <col min="14343" max="14593" width="9" style="88"/>
    <col min="14594" max="14594" width="28.5" style="88" customWidth="1"/>
    <col min="14595" max="14595" width="10.375" style="88" customWidth="1"/>
    <col min="14596" max="14597" width="11.875" style="88" customWidth="1"/>
    <col min="14598" max="14598" width="11.5" style="88" customWidth="1"/>
    <col min="14599" max="14849" width="9" style="88"/>
    <col min="14850" max="14850" width="28.5" style="88" customWidth="1"/>
    <col min="14851" max="14851" width="10.375" style="88" customWidth="1"/>
    <col min="14852" max="14853" width="11.875" style="88" customWidth="1"/>
    <col min="14854" max="14854" width="11.5" style="88" customWidth="1"/>
    <col min="14855" max="15105" width="9" style="88"/>
    <col min="15106" max="15106" width="28.5" style="88" customWidth="1"/>
    <col min="15107" max="15107" width="10.375" style="88" customWidth="1"/>
    <col min="15108" max="15109" width="11.875" style="88" customWidth="1"/>
    <col min="15110" max="15110" width="11.5" style="88" customWidth="1"/>
    <col min="15111" max="15361" width="9" style="88"/>
    <col min="15362" max="15362" width="28.5" style="88" customWidth="1"/>
    <col min="15363" max="15363" width="10.375" style="88" customWidth="1"/>
    <col min="15364" max="15365" width="11.875" style="88" customWidth="1"/>
    <col min="15366" max="15366" width="11.5" style="88" customWidth="1"/>
    <col min="15367" max="15617" width="9" style="88"/>
    <col min="15618" max="15618" width="28.5" style="88" customWidth="1"/>
    <col min="15619" max="15619" width="10.375" style="88" customWidth="1"/>
    <col min="15620" max="15621" width="11.875" style="88" customWidth="1"/>
    <col min="15622" max="15622" width="11.5" style="88" customWidth="1"/>
    <col min="15623" max="15873" width="9" style="88"/>
    <col min="15874" max="15874" width="28.5" style="88" customWidth="1"/>
    <col min="15875" max="15875" width="10.375" style="88" customWidth="1"/>
    <col min="15876" max="15877" width="11.875" style="88" customWidth="1"/>
    <col min="15878" max="15878" width="11.5" style="88" customWidth="1"/>
    <col min="15879" max="16129" width="9" style="88"/>
    <col min="16130" max="16130" width="28.5" style="88" customWidth="1"/>
    <col min="16131" max="16131" width="10.375" style="88" customWidth="1"/>
    <col min="16132" max="16133" width="11.875" style="88" customWidth="1"/>
    <col min="16134" max="16134" width="11.5" style="88" customWidth="1"/>
    <col min="16135" max="16384" width="9" style="88"/>
  </cols>
  <sheetData>
    <row r="1" spans="1:6" ht="12.75" customHeight="1" x14ac:dyDescent="0.2">
      <c r="A1" s="243"/>
      <c r="B1" s="244"/>
      <c r="C1" s="244"/>
      <c r="D1" s="244"/>
      <c r="E1" s="244"/>
      <c r="F1" s="245"/>
    </row>
    <row r="2" spans="1:6" ht="13.5" customHeight="1" x14ac:dyDescent="0.2">
      <c r="A2" s="246"/>
      <c r="B2" s="203"/>
      <c r="C2" s="203"/>
      <c r="D2" s="203"/>
      <c r="E2" s="203"/>
      <c r="F2" s="247"/>
    </row>
    <row r="3" spans="1:6" x14ac:dyDescent="0.2">
      <c r="A3" s="246"/>
      <c r="B3" s="203"/>
      <c r="C3" s="203"/>
      <c r="D3" s="203"/>
      <c r="E3" s="203"/>
      <c r="F3" s="247"/>
    </row>
    <row r="4" spans="1:6" x14ac:dyDescent="0.2">
      <c r="A4" s="246"/>
      <c r="B4" s="203"/>
      <c r="C4" s="203"/>
      <c r="D4" s="203"/>
      <c r="E4" s="203"/>
      <c r="F4" s="247"/>
    </row>
    <row r="5" spans="1:6" x14ac:dyDescent="0.2">
      <c r="A5" s="248"/>
      <c r="B5" s="249"/>
      <c r="C5" s="249"/>
      <c r="D5" s="249"/>
      <c r="E5" s="249"/>
      <c r="F5" s="250"/>
    </row>
    <row r="6" spans="1:6" ht="18.75" x14ac:dyDescent="0.2">
      <c r="A6" s="251" t="s">
        <v>194</v>
      </c>
      <c r="B6" s="252"/>
      <c r="C6" s="252"/>
      <c r="D6" s="252"/>
      <c r="E6" s="252"/>
      <c r="F6" s="253"/>
    </row>
    <row r="7" spans="1:6" x14ac:dyDescent="0.2">
      <c r="A7" s="121"/>
      <c r="B7" s="122"/>
      <c r="C7" s="236" t="s">
        <v>195</v>
      </c>
      <c r="D7" s="238"/>
      <c r="E7" s="236" t="s">
        <v>121</v>
      </c>
      <c r="F7" s="238"/>
    </row>
    <row r="8" spans="1:6" x14ac:dyDescent="0.2">
      <c r="A8" s="239"/>
      <c r="B8" s="240"/>
      <c r="C8" s="240"/>
      <c r="D8" s="240"/>
      <c r="E8" s="240"/>
      <c r="F8" s="241"/>
    </row>
    <row r="9" spans="1:6" x14ac:dyDescent="0.2">
      <c r="A9" s="235"/>
      <c r="B9" s="235"/>
      <c r="C9" s="242" t="s">
        <v>122</v>
      </c>
      <c r="D9" s="242" t="s">
        <v>196</v>
      </c>
      <c r="E9" s="242" t="s">
        <v>122</v>
      </c>
      <c r="F9" s="242" t="s">
        <v>196</v>
      </c>
    </row>
    <row r="10" spans="1:6" x14ac:dyDescent="0.2">
      <c r="A10" s="235"/>
      <c r="B10" s="235"/>
      <c r="C10" s="242"/>
      <c r="D10" s="242"/>
      <c r="E10" s="242"/>
      <c r="F10" s="242"/>
    </row>
    <row r="11" spans="1:6" x14ac:dyDescent="0.2">
      <c r="A11" s="236" t="s">
        <v>124</v>
      </c>
      <c r="B11" s="237"/>
      <c r="C11" s="237"/>
      <c r="D11" s="237"/>
      <c r="E11" s="237"/>
      <c r="F11" s="238"/>
    </row>
    <row r="12" spans="1:6" x14ac:dyDescent="0.2">
      <c r="A12" s="123" t="s">
        <v>125</v>
      </c>
      <c r="B12" s="124" t="s">
        <v>126</v>
      </c>
      <c r="C12" s="125">
        <v>0</v>
      </c>
      <c r="D12" s="125">
        <v>0</v>
      </c>
      <c r="E12" s="125">
        <v>20</v>
      </c>
      <c r="F12" s="125">
        <v>20</v>
      </c>
    </row>
    <row r="13" spans="1:6" x14ac:dyDescent="0.2">
      <c r="A13" s="126" t="s">
        <v>127</v>
      </c>
      <c r="B13" s="127" t="s">
        <v>197</v>
      </c>
      <c r="C13" s="128">
        <v>1.5</v>
      </c>
      <c r="D13" s="128">
        <v>1.5</v>
      </c>
      <c r="E13" s="128">
        <v>1.5</v>
      </c>
      <c r="F13" s="128">
        <v>1.5</v>
      </c>
    </row>
    <row r="14" spans="1:6" x14ac:dyDescent="0.2">
      <c r="A14" s="126" t="s">
        <v>128</v>
      </c>
      <c r="B14" s="127" t="s">
        <v>198</v>
      </c>
      <c r="C14" s="128">
        <v>1</v>
      </c>
      <c r="D14" s="128">
        <v>1</v>
      </c>
      <c r="E14" s="128">
        <v>1</v>
      </c>
      <c r="F14" s="128">
        <v>1</v>
      </c>
    </row>
    <row r="15" spans="1:6" x14ac:dyDescent="0.2">
      <c r="A15" s="126" t="s">
        <v>129</v>
      </c>
      <c r="B15" s="127" t="s">
        <v>199</v>
      </c>
      <c r="C15" s="128">
        <v>0.2</v>
      </c>
      <c r="D15" s="128">
        <v>0.2</v>
      </c>
      <c r="E15" s="128">
        <v>0.2</v>
      </c>
      <c r="F15" s="128">
        <v>0.2</v>
      </c>
    </row>
    <row r="16" spans="1:6" x14ac:dyDescent="0.2">
      <c r="A16" s="126" t="s">
        <v>130</v>
      </c>
      <c r="B16" s="127" t="s">
        <v>200</v>
      </c>
      <c r="C16" s="128">
        <v>0.6</v>
      </c>
      <c r="D16" s="128">
        <v>0.6</v>
      </c>
      <c r="E16" s="128">
        <v>0.6</v>
      </c>
      <c r="F16" s="128">
        <v>0.6</v>
      </c>
    </row>
    <row r="17" spans="1:6" ht="15" customHeight="1" x14ac:dyDescent="0.2">
      <c r="A17" s="126" t="s">
        <v>131</v>
      </c>
      <c r="B17" s="127" t="s">
        <v>201</v>
      </c>
      <c r="C17" s="128">
        <v>2.5</v>
      </c>
      <c r="D17" s="128">
        <v>2.5</v>
      </c>
      <c r="E17" s="128">
        <v>2.5</v>
      </c>
      <c r="F17" s="128">
        <v>2.5</v>
      </c>
    </row>
    <row r="18" spans="1:6" x14ac:dyDescent="0.2">
      <c r="A18" s="126" t="s">
        <v>132</v>
      </c>
      <c r="B18" s="127" t="s">
        <v>202</v>
      </c>
      <c r="C18" s="128">
        <v>3</v>
      </c>
      <c r="D18" s="128">
        <v>3</v>
      </c>
      <c r="E18" s="128">
        <v>3</v>
      </c>
      <c r="F18" s="128">
        <v>3</v>
      </c>
    </row>
    <row r="19" spans="1:6" x14ac:dyDescent="0.2">
      <c r="A19" s="126" t="s">
        <v>133</v>
      </c>
      <c r="B19" s="127" t="s">
        <v>134</v>
      </c>
      <c r="C19" s="128">
        <v>8</v>
      </c>
      <c r="D19" s="128">
        <v>8</v>
      </c>
      <c r="E19" s="128">
        <v>8</v>
      </c>
      <c r="F19" s="128">
        <v>8</v>
      </c>
    </row>
    <row r="20" spans="1:6" x14ac:dyDescent="0.2">
      <c r="A20" s="129" t="s">
        <v>135</v>
      </c>
      <c r="B20" s="130" t="s">
        <v>203</v>
      </c>
      <c r="C20" s="131">
        <v>0</v>
      </c>
      <c r="D20" s="131">
        <v>0</v>
      </c>
      <c r="E20" s="131">
        <v>0</v>
      </c>
      <c r="F20" s="131">
        <v>0</v>
      </c>
    </row>
    <row r="21" spans="1:6" x14ac:dyDescent="0.2">
      <c r="A21" s="132" t="s">
        <v>123</v>
      </c>
      <c r="B21" s="133" t="s">
        <v>12</v>
      </c>
      <c r="C21" s="134">
        <v>16.8</v>
      </c>
      <c r="D21" s="134">
        <v>16.8</v>
      </c>
      <c r="E21" s="134">
        <v>36.799999999999997</v>
      </c>
      <c r="F21" s="134">
        <v>36.799999999999997</v>
      </c>
    </row>
    <row r="22" spans="1:6" x14ac:dyDescent="0.2">
      <c r="A22" s="236" t="s">
        <v>137</v>
      </c>
      <c r="B22" s="237"/>
      <c r="C22" s="237"/>
      <c r="D22" s="237"/>
      <c r="E22" s="237"/>
      <c r="F22" s="238"/>
    </row>
    <row r="23" spans="1:6" x14ac:dyDescent="0.2">
      <c r="A23" s="123" t="s">
        <v>138</v>
      </c>
      <c r="B23" s="124" t="s">
        <v>139</v>
      </c>
      <c r="C23" s="125">
        <v>17.98</v>
      </c>
      <c r="D23" s="125" t="s">
        <v>204</v>
      </c>
      <c r="E23" s="125">
        <v>17.98</v>
      </c>
      <c r="F23" s="125" t="s">
        <v>204</v>
      </c>
    </row>
    <row r="24" spans="1:6" x14ac:dyDescent="0.2">
      <c r="A24" s="126" t="s">
        <v>140</v>
      </c>
      <c r="B24" s="127" t="s">
        <v>141</v>
      </c>
      <c r="C24" s="128">
        <v>3.97</v>
      </c>
      <c r="D24" s="128" t="s">
        <v>204</v>
      </c>
      <c r="E24" s="128">
        <v>3.97</v>
      </c>
      <c r="F24" s="128" t="s">
        <v>204</v>
      </c>
    </row>
    <row r="25" spans="1:6" x14ac:dyDescent="0.2">
      <c r="A25" s="126" t="s">
        <v>142</v>
      </c>
      <c r="B25" s="127" t="s">
        <v>205</v>
      </c>
      <c r="C25" s="128">
        <v>0.93</v>
      </c>
      <c r="D25" s="128">
        <v>0.71</v>
      </c>
      <c r="E25" s="128">
        <v>0.93</v>
      </c>
      <c r="F25" s="128">
        <v>0.71</v>
      </c>
    </row>
    <row r="26" spans="1:6" x14ac:dyDescent="0.2">
      <c r="A26" s="126" t="s">
        <v>143</v>
      </c>
      <c r="B26" s="127" t="s">
        <v>206</v>
      </c>
      <c r="C26" s="128">
        <v>10.94</v>
      </c>
      <c r="D26" s="128">
        <v>8.33</v>
      </c>
      <c r="E26" s="128">
        <v>10.94</v>
      </c>
      <c r="F26" s="128">
        <v>8.33</v>
      </c>
    </row>
    <row r="27" spans="1:6" x14ac:dyDescent="0.2">
      <c r="A27" s="126" t="s">
        <v>144</v>
      </c>
      <c r="B27" s="127" t="s">
        <v>207</v>
      </c>
      <c r="C27" s="128">
        <v>7.0000000000000007E-2</v>
      </c>
      <c r="D27" s="128">
        <v>0.06</v>
      </c>
      <c r="E27" s="128">
        <v>7.0000000000000007E-2</v>
      </c>
      <c r="F27" s="128">
        <v>0.06</v>
      </c>
    </row>
    <row r="28" spans="1:6" x14ac:dyDescent="0.2">
      <c r="A28" s="126" t="s">
        <v>145</v>
      </c>
      <c r="B28" s="127" t="s">
        <v>146</v>
      </c>
      <c r="C28" s="128">
        <v>0.73</v>
      </c>
      <c r="D28" s="128">
        <v>0.56000000000000005</v>
      </c>
      <c r="E28" s="128">
        <v>0.73</v>
      </c>
      <c r="F28" s="128">
        <v>0.56000000000000005</v>
      </c>
    </row>
    <row r="29" spans="1:6" x14ac:dyDescent="0.2">
      <c r="A29" s="126" t="s">
        <v>147</v>
      </c>
      <c r="B29" s="127" t="s">
        <v>208</v>
      </c>
      <c r="C29" s="128">
        <v>2.0299999999999998</v>
      </c>
      <c r="D29" s="128" t="s">
        <v>204</v>
      </c>
      <c r="E29" s="128">
        <v>2.0299999999999998</v>
      </c>
      <c r="F29" s="128" t="s">
        <v>204</v>
      </c>
    </row>
    <row r="30" spans="1:6" ht="15" customHeight="1" x14ac:dyDescent="0.2">
      <c r="A30" s="126" t="s">
        <v>148</v>
      </c>
      <c r="B30" s="127" t="s">
        <v>149</v>
      </c>
      <c r="C30" s="128">
        <v>0.11</v>
      </c>
      <c r="D30" s="128">
        <v>0.09</v>
      </c>
      <c r="E30" s="128">
        <v>0.11</v>
      </c>
      <c r="F30" s="128">
        <v>0.09</v>
      </c>
    </row>
    <row r="31" spans="1:6" ht="12.75" customHeight="1" x14ac:dyDescent="0.2">
      <c r="A31" s="126" t="s">
        <v>150</v>
      </c>
      <c r="B31" s="127" t="s">
        <v>151</v>
      </c>
      <c r="C31" s="128">
        <v>9.7100000000000009</v>
      </c>
      <c r="D31" s="128">
        <v>7.4</v>
      </c>
      <c r="E31" s="128">
        <v>9.7100000000000009</v>
      </c>
      <c r="F31" s="128">
        <v>7.4</v>
      </c>
    </row>
    <row r="32" spans="1:6" x14ac:dyDescent="0.2">
      <c r="A32" s="129" t="s">
        <v>152</v>
      </c>
      <c r="B32" s="130" t="s">
        <v>153</v>
      </c>
      <c r="C32" s="131">
        <v>0.03</v>
      </c>
      <c r="D32" s="131">
        <v>0.02</v>
      </c>
      <c r="E32" s="131">
        <v>0.03</v>
      </c>
      <c r="F32" s="131">
        <v>0.02</v>
      </c>
    </row>
    <row r="33" spans="1:6" x14ac:dyDescent="0.2">
      <c r="A33" s="132" t="s">
        <v>136</v>
      </c>
      <c r="B33" s="133" t="s">
        <v>209</v>
      </c>
      <c r="C33" s="134">
        <f>SUM(C23:C32)</f>
        <v>46.5</v>
      </c>
      <c r="D33" s="134">
        <f t="shared" ref="D33:F33" si="0">SUM(D23:D32)</f>
        <v>17.169999999999998</v>
      </c>
      <c r="E33" s="134">
        <f t="shared" si="0"/>
        <v>46.5</v>
      </c>
      <c r="F33" s="134">
        <f t="shared" si="0"/>
        <v>17.169999999999998</v>
      </c>
    </row>
    <row r="34" spans="1:6" x14ac:dyDescent="0.2">
      <c r="A34" s="236" t="s">
        <v>155</v>
      </c>
      <c r="B34" s="237"/>
      <c r="C34" s="237"/>
      <c r="D34" s="237"/>
      <c r="E34" s="237"/>
      <c r="F34" s="238"/>
    </row>
    <row r="35" spans="1:6" x14ac:dyDescent="0.2">
      <c r="A35" s="123" t="s">
        <v>156</v>
      </c>
      <c r="B35" s="124" t="s">
        <v>157</v>
      </c>
      <c r="C35" s="125">
        <v>6.12</v>
      </c>
      <c r="D35" s="125">
        <v>4.66</v>
      </c>
      <c r="E35" s="125">
        <v>6.12</v>
      </c>
      <c r="F35" s="125">
        <v>4.66</v>
      </c>
    </row>
    <row r="36" spans="1:6" x14ac:dyDescent="0.2">
      <c r="A36" s="126" t="s">
        <v>158</v>
      </c>
      <c r="B36" s="127" t="s">
        <v>159</v>
      </c>
      <c r="C36" s="128">
        <v>0.14000000000000001</v>
      </c>
      <c r="D36" s="128">
        <v>0.11</v>
      </c>
      <c r="E36" s="128">
        <v>0.14000000000000001</v>
      </c>
      <c r="F36" s="128">
        <v>0.11</v>
      </c>
    </row>
    <row r="37" spans="1:6" x14ac:dyDescent="0.2">
      <c r="A37" s="126" t="s">
        <v>160</v>
      </c>
      <c r="B37" s="127" t="s">
        <v>161</v>
      </c>
      <c r="C37" s="128">
        <v>4.12</v>
      </c>
      <c r="D37" s="128">
        <v>3.14</v>
      </c>
      <c r="E37" s="128">
        <v>4.12</v>
      </c>
      <c r="F37" s="128">
        <v>3.14</v>
      </c>
    </row>
    <row r="38" spans="1:6" ht="15" customHeight="1" x14ac:dyDescent="0.2">
      <c r="A38" s="126" t="s">
        <v>162</v>
      </c>
      <c r="B38" s="127" t="s">
        <v>210</v>
      </c>
      <c r="C38" s="128">
        <v>5.01</v>
      </c>
      <c r="D38" s="128">
        <v>3.82</v>
      </c>
      <c r="E38" s="128">
        <v>5.01</v>
      </c>
      <c r="F38" s="128">
        <v>3.82</v>
      </c>
    </row>
    <row r="39" spans="1:6" x14ac:dyDescent="0.2">
      <c r="A39" s="129" t="s">
        <v>163</v>
      </c>
      <c r="B39" s="130" t="s">
        <v>164</v>
      </c>
      <c r="C39" s="131">
        <v>0.51</v>
      </c>
      <c r="D39" s="131">
        <v>0.39</v>
      </c>
      <c r="E39" s="131">
        <v>0.51</v>
      </c>
      <c r="F39" s="131">
        <v>0.39</v>
      </c>
    </row>
    <row r="40" spans="1:6" ht="12.75" customHeight="1" x14ac:dyDescent="0.2">
      <c r="A40" s="132" t="s">
        <v>154</v>
      </c>
      <c r="B40" s="133" t="s">
        <v>209</v>
      </c>
      <c r="C40" s="134">
        <f>SUM(C35:C39)</f>
        <v>15.899999999999999</v>
      </c>
      <c r="D40" s="134">
        <f t="shared" ref="D40:F40" si="1">SUM(D35:D39)</f>
        <v>12.120000000000001</v>
      </c>
      <c r="E40" s="134">
        <f t="shared" si="1"/>
        <v>15.899999999999999</v>
      </c>
      <c r="F40" s="134">
        <f t="shared" si="1"/>
        <v>12.120000000000001</v>
      </c>
    </row>
    <row r="41" spans="1:6" x14ac:dyDescent="0.2">
      <c r="A41" s="236" t="s">
        <v>166</v>
      </c>
      <c r="B41" s="237"/>
      <c r="C41" s="237"/>
      <c r="D41" s="237"/>
      <c r="E41" s="237"/>
      <c r="F41" s="238"/>
    </row>
    <row r="42" spans="1:6" x14ac:dyDescent="0.2">
      <c r="A42" s="123" t="s">
        <v>167</v>
      </c>
      <c r="B42" s="124" t="s">
        <v>211</v>
      </c>
      <c r="C42" s="125">
        <v>7.81</v>
      </c>
      <c r="D42" s="125">
        <v>2.88</v>
      </c>
      <c r="E42" s="125">
        <v>17.11</v>
      </c>
      <c r="F42" s="125">
        <v>6.32</v>
      </c>
    </row>
    <row r="43" spans="1:6" ht="38.25" x14ac:dyDescent="0.2">
      <c r="A43" s="135" t="s">
        <v>168</v>
      </c>
      <c r="B43" s="136" t="s">
        <v>169</v>
      </c>
      <c r="C43" s="131">
        <v>0.51</v>
      </c>
      <c r="D43" s="131">
        <v>0.39</v>
      </c>
      <c r="E43" s="131">
        <v>0.54</v>
      </c>
      <c r="F43" s="131">
        <v>0.41</v>
      </c>
    </row>
    <row r="44" spans="1:6" ht="15" customHeight="1" x14ac:dyDescent="0.2">
      <c r="A44" s="132" t="s">
        <v>165</v>
      </c>
      <c r="B44" s="133" t="s">
        <v>12</v>
      </c>
      <c r="C44" s="134">
        <f>SUM(C42:C43)</f>
        <v>8.32</v>
      </c>
      <c r="D44" s="134">
        <f t="shared" ref="D44:F44" si="2">SUM(D42:D43)</f>
        <v>3.27</v>
      </c>
      <c r="E44" s="134">
        <f t="shared" si="2"/>
        <v>17.649999999999999</v>
      </c>
      <c r="F44" s="134">
        <f t="shared" si="2"/>
        <v>6.73</v>
      </c>
    </row>
    <row r="45" spans="1:6" x14ac:dyDescent="0.2">
      <c r="A45" s="239"/>
      <c r="B45" s="240"/>
      <c r="C45" s="240"/>
      <c r="D45" s="240"/>
      <c r="E45" s="240"/>
      <c r="F45" s="241"/>
    </row>
    <row r="46" spans="1:6" x14ac:dyDescent="0.2">
      <c r="A46" s="235" t="s">
        <v>212</v>
      </c>
      <c r="B46" s="235"/>
      <c r="C46" s="134">
        <f>C21+C33+C40+C44</f>
        <v>87.519999999999982</v>
      </c>
      <c r="D46" s="134">
        <f t="shared" ref="D46:F46" si="3">D21+D33+D40+D44</f>
        <v>49.360000000000007</v>
      </c>
      <c r="E46" s="134">
        <f t="shared" si="3"/>
        <v>116.85</v>
      </c>
      <c r="F46" s="134">
        <f t="shared" si="3"/>
        <v>72.820000000000007</v>
      </c>
    </row>
  </sheetData>
  <mergeCells count="16">
    <mergeCell ref="A1:F5"/>
    <mergeCell ref="A6:F6"/>
    <mergeCell ref="C7:D7"/>
    <mergeCell ref="E7:F7"/>
    <mergeCell ref="A8:F8"/>
    <mergeCell ref="A9:B10"/>
    <mergeCell ref="C9:C10"/>
    <mergeCell ref="D9:D10"/>
    <mergeCell ref="E9:E10"/>
    <mergeCell ref="F9:F10"/>
    <mergeCell ref="A46:B46"/>
    <mergeCell ref="A11:F11"/>
    <mergeCell ref="A22:F22"/>
    <mergeCell ref="A34:F34"/>
    <mergeCell ref="A41:F41"/>
    <mergeCell ref="A45:F4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Planilha Resumo</vt:lpstr>
      <vt:lpstr>Orçamento Módulo Mínimo</vt:lpstr>
      <vt:lpstr>Orçamento Total</vt:lpstr>
      <vt:lpstr>Cronograma Físico-Financeiro</vt:lpstr>
      <vt:lpstr>CPUs</vt:lpstr>
      <vt:lpstr>BDI</vt:lpstr>
      <vt:lpstr>Encargos Sociais</vt:lpstr>
      <vt:lpstr>CPUs!Area_de_impressao</vt:lpstr>
      <vt:lpstr>'Orçamento Módulo Mínimo'!Area_de_impressao</vt:lpstr>
      <vt:lpstr>'Orçamento Total'!Area_de_impressao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Marcelo Silva Peixoto</cp:lastModifiedBy>
  <cp:revision>0</cp:revision>
  <cp:lastPrinted>2019-10-10T13:51:03Z</cp:lastPrinted>
  <dcterms:created xsi:type="dcterms:W3CDTF">2019-05-17T12:26:40Z</dcterms:created>
  <dcterms:modified xsi:type="dcterms:W3CDTF">2019-10-10T13:51:16Z</dcterms:modified>
</cp:coreProperties>
</file>