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emf" ContentType="image/x-emf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9040" windowHeight="15840"/>
  </bookViews>
  <sheets>
    <sheet name="Planilha Resumo" sheetId="7" r:id="rId1"/>
    <sheet name="Orçamento Módulo Mínimo" sheetId="1" r:id="rId2"/>
    <sheet name="Orçamento Total" sheetId="2" r:id="rId3"/>
    <sheet name="Cronograma Físico-Financeiro" sheetId="3" r:id="rId4"/>
    <sheet name="CPUs" sheetId="4" r:id="rId5"/>
    <sheet name="BDI" sheetId="5" r:id="rId6"/>
    <sheet name="Encargos Sociais" sheetId="6" r:id="rId7"/>
  </sheets>
  <definedNames>
    <definedName name="_xlnm.Print_Area" localSheetId="1">'Orçamento Módulo Mínimo'!$A$1:$H$37</definedName>
    <definedName name="_xlnm.Print_Area" localSheetId="2">'Orçamento Total'!$A$1:$H$31</definedName>
    <definedName name="_xlnm.Print_Titles" localSheetId="4">CPUs!$1:$4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9" i="2"/>
  <c r="J8"/>
  <c r="G9"/>
  <c r="F15" i="1" l="1"/>
  <c r="F14"/>
  <c r="F13"/>
  <c r="F12"/>
  <c r="G29" i="2" l="1"/>
  <c r="G28"/>
  <c r="G27"/>
  <c r="G26"/>
  <c r="G24"/>
  <c r="G23"/>
  <c r="G21"/>
  <c r="G20"/>
  <c r="G19"/>
  <c r="G18"/>
  <c r="G15"/>
  <c r="G14"/>
  <c r="G13"/>
  <c r="G17"/>
  <c r="G12"/>
  <c r="G11"/>
  <c r="G8"/>
  <c r="G7"/>
  <c r="G26" i="1"/>
  <c r="G29"/>
  <c r="G28"/>
  <c r="G27"/>
  <c r="G24"/>
  <c r="G23"/>
  <c r="G21"/>
  <c r="G20"/>
  <c r="G19"/>
  <c r="G18"/>
  <c r="G15"/>
  <c r="G14"/>
  <c r="G13"/>
  <c r="G17"/>
  <c r="G12"/>
  <c r="G11"/>
  <c r="G9"/>
  <c r="G8"/>
  <c r="G7"/>
  <c r="F17" i="3"/>
  <c r="F44" i="6"/>
  <c r="E44"/>
  <c r="D44"/>
  <c r="C44"/>
  <c r="F40"/>
  <c r="F46" s="1"/>
  <c r="E40"/>
  <c r="E46" s="1"/>
  <c r="D40"/>
  <c r="D46" s="1"/>
  <c r="C40"/>
  <c r="F33"/>
  <c r="E33"/>
  <c r="D33"/>
  <c r="C33"/>
  <c r="C46" s="1"/>
  <c r="E10" i="7"/>
  <c r="E11" s="1"/>
  <c r="F28" i="2" l="1"/>
  <c r="F29"/>
  <c r="F26"/>
  <c r="F24"/>
  <c r="F23"/>
  <c r="F19"/>
  <c r="F20"/>
  <c r="F21"/>
  <c r="F18"/>
  <c r="F12"/>
  <c r="F17"/>
  <c r="F13"/>
  <c r="F14"/>
  <c r="F15"/>
  <c r="F11"/>
  <c r="F8"/>
  <c r="F7"/>
  <c r="H29" l="1"/>
  <c r="H28"/>
  <c r="H27"/>
  <c r="H26"/>
  <c r="H24"/>
  <c r="H23"/>
  <c r="H21"/>
  <c r="H20"/>
  <c r="H19"/>
  <c r="H18"/>
  <c r="H15"/>
  <c r="H14"/>
  <c r="H13"/>
  <c r="H17"/>
  <c r="H12"/>
  <c r="H11"/>
  <c r="H9"/>
  <c r="H8"/>
  <c r="H7"/>
  <c r="H27" i="1"/>
  <c r="H28"/>
  <c r="H29"/>
  <c r="H26"/>
  <c r="H24"/>
  <c r="H23"/>
  <c r="H19"/>
  <c r="H20"/>
  <c r="H21"/>
  <c r="H18"/>
  <c r="H12"/>
  <c r="H17"/>
  <c r="H13"/>
  <c r="H14"/>
  <c r="H15"/>
  <c r="H11"/>
  <c r="H8"/>
  <c r="H9"/>
  <c r="H7"/>
  <c r="H16" l="1"/>
  <c r="H16" i="2"/>
  <c r="H25" i="1"/>
  <c r="H22"/>
  <c r="H10"/>
  <c r="H6"/>
  <c r="H25" i="2"/>
  <c r="H22"/>
  <c r="H10"/>
  <c r="H6"/>
  <c r="D25" i="5"/>
  <c r="L24"/>
  <c r="E24"/>
  <c r="F24" s="1"/>
  <c r="L22"/>
  <c r="F22"/>
  <c r="E22"/>
  <c r="F20"/>
  <c r="E20"/>
  <c r="L18"/>
  <c r="E18"/>
  <c r="F18" s="1"/>
  <c r="L16"/>
  <c r="L15"/>
  <c r="L14"/>
  <c r="D13"/>
  <c r="B32" s="1"/>
  <c r="L10"/>
  <c r="L25" s="1"/>
  <c r="L26" s="1"/>
  <c r="E10"/>
  <c r="E29" s="1"/>
  <c r="H31" i="1" l="1"/>
  <c r="H31" i="2"/>
  <c r="F10" i="5"/>
  <c r="B30"/>
  <c r="D27"/>
  <c r="I15" l="1"/>
  <c r="K15" s="1"/>
  <c r="I24"/>
  <c r="K24" s="1"/>
  <c r="I16"/>
  <c r="K16" s="1"/>
  <c r="I10"/>
  <c r="K10" s="1"/>
  <c r="K25" s="1"/>
  <c r="K27" s="1"/>
  <c r="F27"/>
  <c r="I18"/>
  <c r="K18" s="1"/>
  <c r="I14"/>
  <c r="K14" s="1"/>
  <c r="I22"/>
  <c r="K22" s="1"/>
  <c r="E15" l="1"/>
  <c r="M15" s="1"/>
  <c r="E14"/>
  <c r="E16"/>
  <c r="M16" s="1"/>
  <c r="M14" l="1"/>
  <c r="L27" s="1"/>
  <c r="F13"/>
  <c r="F25" s="1"/>
  <c r="F28" l="1"/>
  <c r="F29" s="1"/>
  <c r="I25"/>
  <c r="I26" s="1"/>
</calcChain>
</file>

<file path=xl/sharedStrings.xml><?xml version="1.0" encoding="utf-8"?>
<sst xmlns="http://schemas.openxmlformats.org/spreadsheetml/2006/main" count="1327" uniqueCount="415">
  <si>
    <t>Bancos</t>
  </si>
  <si>
    <t>B.D.I.</t>
  </si>
  <si>
    <t>Encargos Sociais</t>
  </si>
  <si>
    <t>23,38%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</si>
  <si>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</si>
  <si>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</si>
  <si>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</si>
  <si>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</si>
  <si>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</si>
  <si>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</si>
  <si>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</si>
  <si>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</si>
  <si>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</si>
  <si>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</si>
  <si>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>SERVIÇOS PRELIMINARES</t>
  </si>
  <si>
    <t xml:space="preserve"> 1.1 </t>
  </si>
  <si>
    <t xml:space="preserve"> 74209/001 </t>
  </si>
  <si>
    <t>SINAPI</t>
  </si>
  <si>
    <t>PLACA DE OBRA EM CHAPA DE ACO GALVANIZADO</t>
  </si>
  <si>
    <t>m²</t>
  </si>
  <si>
    <t xml:space="preserve"> 1.2 </t>
  </si>
  <si>
    <t xml:space="preserve"> 00000007- PAVIMENTO GRANÍTO/ARENITO/INTERTRAVADO </t>
  </si>
  <si>
    <t>Próprio</t>
  </si>
  <si>
    <t>Mobilização e desmobilização</t>
  </si>
  <si>
    <t>und</t>
  </si>
  <si>
    <t xml:space="preserve"> 1.3 </t>
  </si>
  <si>
    <t xml:space="preserve"> 00000010- Administração Local - Pavimento </t>
  </si>
  <si>
    <t>Administração Local</t>
  </si>
  <si>
    <t>global</t>
  </si>
  <si>
    <t xml:space="preserve"> 2 </t>
  </si>
  <si>
    <t>TERRAPLANAGEM</t>
  </si>
  <si>
    <t xml:space="preserve"> 2.1 </t>
  </si>
  <si>
    <t xml:space="preserve"> 2.2 </t>
  </si>
  <si>
    <t xml:space="preserve"> 78472 </t>
  </si>
  <si>
    <t>SERVICOS TOPOGRAFICOS PARA PAVIMENTACAO, INCLUSIVE NOTA DE SERVICOS, ACOMPANHAMENTO E GREIDE</t>
  </si>
  <si>
    <t xml:space="preserve"> 3 </t>
  </si>
  <si>
    <t>PAVIMENTO EM PARALELO GRANÍTICO</t>
  </si>
  <si>
    <t xml:space="preserve"> 72799 </t>
  </si>
  <si>
    <t>PAVIMENTO EM PARALELEPIPEDO SOBRE COLCHAO DE AREIA REJUNTADO COM ARGAMASSA DE CIMENTO E AREIA NO TRAÇO 1:3 (PEDRAS PEQUENAS 30 A 35 PECAS POR M2)</t>
  </si>
  <si>
    <t xml:space="preserve"> 97919 </t>
  </si>
  <si>
    <t>TRANSPORTE COM CAMINHÃO BASCULANTE DE 6 M3, EM VIA URBANA PAVIMENTADA, DMT ACIMA DE 30 KM (UNIDADE: TXKM). AF_01/2018</t>
  </si>
  <si>
    <t>TXKM</t>
  </si>
  <si>
    <t xml:space="preserve"> 94273 </t>
  </si>
  <si>
    <t>ASSENTAMENTO DE GUIA (MEIO-FIO) EM TRECHO RETO, CONFECCIONADA EM CONCRETO PRÉ-FABRICADO, DIMENSÕES 100X15X13X30 CM (COMPRIMENTO X BASE INFERIOR X BASE SUPERIOR X ALTURA), PARA VIAS URBANAS (USO VIÁRIO). AF_06/2016</t>
  </si>
  <si>
    <t>M</t>
  </si>
  <si>
    <t xml:space="preserve"> 3.4 </t>
  </si>
  <si>
    <t xml:space="preserve"> 83693 </t>
  </si>
  <si>
    <t>CAIACAO EM MEIO FIO</t>
  </si>
  <si>
    <t xml:space="preserve"> 4 </t>
  </si>
  <si>
    <t>SINALIZAÇÃO VIÁRIA</t>
  </si>
  <si>
    <t xml:space="preserve"> 4.1 </t>
  </si>
  <si>
    <t xml:space="preserve"> 4251 </t>
  </si>
  <si>
    <t>ORSE</t>
  </si>
  <si>
    <t>Confecção, montagem e instalação de placa de sinalização em chapa de aço galvanizado nº 18 (70x50 cm), com 02 demãos de fundo anti-corrosivo (super galvite ou similar), 02 demãos de esmalte e mensagem em película refletiva, auto-adesiva</t>
  </si>
  <si>
    <t>Un</t>
  </si>
  <si>
    <t xml:space="preserve"> 4.2 </t>
  </si>
  <si>
    <t xml:space="preserve"> 5156 </t>
  </si>
  <si>
    <t>Sinalização noturna com tela tapume pvc, balde plástico fiação e lâmpada, reutilização 7 vezes</t>
  </si>
  <si>
    <t>m</t>
  </si>
  <si>
    <t xml:space="preserve"> 5 </t>
  </si>
  <si>
    <t>SERVIÇOS COMPLEMENTARES</t>
  </si>
  <si>
    <t xml:space="preserve"> 5.1 </t>
  </si>
  <si>
    <t xml:space="preserve"> 73916/002 </t>
  </si>
  <si>
    <t>PLACA ESMALTADA PARA IDENTIFICAÇÃO NR DE RUA, DIMENSÕES 45X25CM</t>
  </si>
  <si>
    <t>UN</t>
  </si>
  <si>
    <t xml:space="preserve"> 5.2 </t>
  </si>
  <si>
    <t xml:space="preserve"> 00000004- PAVIMENTO GRANITICO </t>
  </si>
  <si>
    <t>Recuperação de ramal predial</t>
  </si>
  <si>
    <t xml:space="preserve"> 5.3 </t>
  </si>
  <si>
    <t xml:space="preserve"> 00000006- PAVIMENTO GRANÍTICO </t>
  </si>
  <si>
    <t>Concerto de Poço de Visita</t>
  </si>
  <si>
    <t>UND</t>
  </si>
  <si>
    <t xml:space="preserve"> 5.4 </t>
  </si>
  <si>
    <t xml:space="preserve"> 3053 </t>
  </si>
  <si>
    <t>Deslocamento de poste de concreto armado duplo T (DT) ou circular de 9 a 12m</t>
  </si>
  <si>
    <t>un</t>
  </si>
  <si>
    <t>Total Geral</t>
  </si>
  <si>
    <t xml:space="preserve">_______________________________________________________________
</t>
  </si>
  <si>
    <t xml:space="preserve">Não Desonerado: 
Horista: 116,85%
</t>
  </si>
  <si>
    <t>Serviços</t>
  </si>
  <si>
    <t>COMPRIMENTO: 200,00 m / LARGURA: 6,00 m - (MÓDULO MÍNIMO)</t>
  </si>
  <si>
    <t>Total Por Etapa</t>
  </si>
  <si>
    <t>30 DIAS</t>
  </si>
  <si>
    <t>60 DIAS</t>
  </si>
  <si>
    <t>90 DIAS</t>
  </si>
  <si>
    <t>Porcentagem</t>
  </si>
  <si>
    <t>Custo</t>
  </si>
  <si>
    <t>Porcentagem Acumulado</t>
  </si>
  <si>
    <t>Custo Acumulado</t>
  </si>
  <si>
    <t>Cronograma Físico e Financeiro - (MÓDULO MÍNIMO)</t>
  </si>
  <si>
    <t>100,0%</t>
  </si>
  <si>
    <t>Não Desonerado: 
Horista: 116,85%</t>
  </si>
  <si>
    <t>Composições Analíticas com Preço Unitário</t>
  </si>
  <si>
    <t>Composições Principais</t>
  </si>
  <si>
    <t>Tipo</t>
  </si>
  <si>
    <t>Composição</t>
  </si>
  <si>
    <t>CANT - CANTEIRO DE OBRAS</t>
  </si>
  <si>
    <t>Composição Auxiliar</t>
  </si>
  <si>
    <t xml:space="preserve"> 94962 </t>
  </si>
  <si>
    <t>CONCRETO MAGRO PARA LASTRO, TRAÇO 1:4,5:4,5 (CIMENTO/ AREIA MÉDIA/ BRITA 1)  - PREPARO MECÂNICO COM BETONEIRA 400 L. AF_07/2016</t>
  </si>
  <si>
    <t>FUES - FUNDAÇÕES E ESTRUTURAS</t>
  </si>
  <si>
    <t>m³</t>
  </si>
  <si>
    <t xml:space="preserve"> 88262 </t>
  </si>
  <si>
    <t>CARPINTEIRO DE FORMAS COM ENCARGOS COMPLEMENTARES</t>
  </si>
  <si>
    <t>SEDI - SERVIÇOS DIVERSOS</t>
  </si>
  <si>
    <t>H</t>
  </si>
  <si>
    <t xml:space="preserve"> 88316 </t>
  </si>
  <si>
    <t>SERVENTE COM ENCARGOS COMPLEMENTARES</t>
  </si>
  <si>
    <t>Insumo</t>
  </si>
  <si>
    <t xml:space="preserve"> 00004813 </t>
  </si>
  <si>
    <t>PLACA DE OBRA (PARA CONSTRUCAO CIVIL) EM CHAPA GALVANIZADA *N. 22*, DE *2,0 X 1,125* M</t>
  </si>
  <si>
    <t>Material</t>
  </si>
  <si>
    <t xml:space="preserve"> 00004491 </t>
  </si>
  <si>
    <t>PONTALETE DE MADEIRA NAO APARELHADA *7,5 X 7,5* CM (3 X 3 ") PINUS, MISTA OU EQUIVALENTE DA REGIAO</t>
  </si>
  <si>
    <t xml:space="preserve"> 00005075 </t>
  </si>
  <si>
    <t>PREGO DE ACO POLIDO COM CABECA 18 X 30 (2 3/4 X 10)</t>
  </si>
  <si>
    <t>KG</t>
  </si>
  <si>
    <t xml:space="preserve"> 00004417 </t>
  </si>
  <si>
    <t>SARRAFO DE MADEIRA NAO APARELHADA *2,5 X 7* CM, MACARANDUBA, ANGELIM OU EQUIVALENTE DA REGIAO</t>
  </si>
  <si>
    <t>MO sem LS =&gt;</t>
  </si>
  <si>
    <t>LS =&gt;</t>
  </si>
  <si>
    <t>MO com LS =&gt;</t>
  </si>
  <si>
    <t>Valor do BDI =&gt;</t>
  </si>
  <si>
    <t>Valor com BDI =&gt;</t>
  </si>
  <si>
    <t xml:space="preserve"> 73340 </t>
  </si>
  <si>
    <t>CAMINHÃO TOCO, PBT 14.300 KG, CARGA ÚTIL MÁX. 9.710 KG, DIST. ENTRE EIXOS 3,56 M, POTÊNCIA 185 CV, INCLUSIVE CARROCERIA FIXA ABERTA DE MADEIRA P/ TRANSPORTE GERAL DE CARGA SECA, DIMEN. APROX. 2,50 X 6,50 X 0,50 M - MATERIAIS NA OPERAÇÃO. AF_06/2014</t>
  </si>
  <si>
    <t>CHOR - CUSTOS HORÁRIOS DE MÁQUINAS E EQUIPAMENTOS</t>
  </si>
  <si>
    <t xml:space="preserve"> 67826 </t>
  </si>
  <si>
    <t>CAMINHÃO BASCULANTE 6 M3 TOCO, PESO BRUTO TOTAL 16.000 KG, CARGA ÚTIL MÁXIMA 11.130 KG, DISTÂNCIA ENTRE EIXOS 5,36 M, POTÊNCIA 185 CV, INCLUSIVE CAÇAMBA METÁLICA - CHP DIURNO. AF_06/2014</t>
  </si>
  <si>
    <t>CHP</t>
  </si>
  <si>
    <t xml:space="preserve"> 6259 </t>
  </si>
  <si>
    <t>CAMINHÃO PIPA 6.000 L, PESO BRUTO TOTAL 13.000 KG, DISTÂNCIA ENTRE EIXOS 4,80 M, POTÊNCIA 189 CV INCLUSIVE TANQUE DE AÇO PARA TRANSPORTE DE ÁGUA, CAPACIDADE 6 M3 - CHP DIURNO. AF_06/2014</t>
  </si>
  <si>
    <t xml:space="preserve"> 5934 </t>
  </si>
  <si>
    <t>MOTONIVELADORA POTÊNCIA BÁSICA LÍQUIDA (PRIMEIRA MARCHA) 125 HP, PESO BRUTO 13032 KG, LARGURA DA LÂMINA DE 3,7 M - CHI DIURNO. AF_06/2014</t>
  </si>
  <si>
    <t>CHI</t>
  </si>
  <si>
    <t xml:space="preserve"> 2745 </t>
  </si>
  <si>
    <t>Equipamento</t>
  </si>
  <si>
    <t>km</t>
  </si>
  <si>
    <t xml:space="preserve"> 5896 </t>
  </si>
  <si>
    <t>Veículo tipo sedan ou pick-up capacidade 0,6 ton</t>
  </si>
  <si>
    <t>h</t>
  </si>
  <si>
    <t xml:space="preserve"> 90777 </t>
  </si>
  <si>
    <t>ENGENHEIRO CIVIL DE OBRA JUNIOR COM ENCARGOS COMPLEMENTARES</t>
  </si>
  <si>
    <t xml:space="preserve"> 90776 </t>
  </si>
  <si>
    <t>ENCARREGADO GERAL COM ENCARGOS COMPLEMENTARES</t>
  </si>
  <si>
    <t xml:space="preserve"> 0000006 </t>
  </si>
  <si>
    <t>Veículo Saveiro Robust 1.6 Total Flex 8V</t>
  </si>
  <si>
    <t>Administração</t>
  </si>
  <si>
    <t>mês</t>
  </si>
  <si>
    <t xml:space="preserve"> 5932 </t>
  </si>
  <si>
    <t>MOTONIVELADORA POTÊNCIA BÁSICA LÍQUIDA (PRIMEIRA MARCHA) 125 HP, PESO BRUTO 13032 KG, LARGURA DA LÂMINA DE 3,7 M - CHP DIURNO. AF_06/2014</t>
  </si>
  <si>
    <t xml:space="preserve"> 7049 </t>
  </si>
  <si>
    <t>ROLO COMPACTADOR PE DE CARNEIRO VIBRATORIO, POTENCIA 125 HP, PESO OPERACIONAL SEM/COM LASTRO 11,95 / 13,30 T, IMPACTO DINAMICO 38,5 / 22,5 T, LARGURA DE TRABALHO 2,15 M - CHP DIURNO. AF_06/2014</t>
  </si>
  <si>
    <t xml:space="preserve"> 5940 </t>
  </si>
  <si>
    <t>PÁ CARREGADEIRA SOBRE RODAS, POTÊNCIA LÍQUIDA 128 HP, CAPACIDADE DA CAÇAMBA 1,7 A 2,8 M3, PESO OPERACIONAL 11632 KG - CHP DIURNO. AF_06/2014</t>
  </si>
  <si>
    <t>SERT - SERVIÇOS TÉCNICOS</t>
  </si>
  <si>
    <t xml:space="preserve"> 92145 </t>
  </si>
  <si>
    <t>CAMINHONETE CABINE SIMPLES COM MOTOR 1.6 FLEX, CÂMBIO MANUAL, POTÊNCIA 101/104 CV, 2 PORTAS - CHP DIURNO. AF_11/2015</t>
  </si>
  <si>
    <t xml:space="preserve"> 88253 </t>
  </si>
  <si>
    <t>AUXILIAR DE TOPÓGRAFO COM ENCARGOS COMPLEMENTARES</t>
  </si>
  <si>
    <t xml:space="preserve"> 88288 </t>
  </si>
  <si>
    <t>NIVELADOR COM ENCARGOS COMPLEMENTARES</t>
  </si>
  <si>
    <t xml:space="preserve"> 88597 </t>
  </si>
  <si>
    <t>DESENHISTA DETALHISTA COM ENCARGOS COMPLEMENTARES</t>
  </si>
  <si>
    <t xml:space="preserve"> 00006204 </t>
  </si>
  <si>
    <t>SARRAFO DE MADEIRA NAO APARELHADA *2,5 X 15* CM, MACARANDUBA, ANGELIM OU EQUIVALENTE DA REGIAO</t>
  </si>
  <si>
    <t>PAVI - PAVIMENTAÇÃO</t>
  </si>
  <si>
    <t xml:space="preserve"> 88260 </t>
  </si>
  <si>
    <t>CALCETEIRO COM ENCARGOS COMPLEMENTARES</t>
  </si>
  <si>
    <t xml:space="preserve"> 00000366 </t>
  </si>
  <si>
    <t xml:space="preserve"> 00000367 </t>
  </si>
  <si>
    <t xml:space="preserve"> 00001379 </t>
  </si>
  <si>
    <t>CIMENTO PORTLAND COMPOSTO CP II-32</t>
  </si>
  <si>
    <t xml:space="preserve"> 00004385 </t>
  </si>
  <si>
    <t>PARALELEPIPEDO GRANITICO OU BASALTICO, PARA PAVIMENTACAO, SEM FRETE,  *30 A 35* PECAS POR M2</t>
  </si>
  <si>
    <t>MIL</t>
  </si>
  <si>
    <t>MOVT - MOVIMENTO DE TERRA</t>
  </si>
  <si>
    <t xml:space="preserve"> 67827 </t>
  </si>
  <si>
    <t>CAMINHÃO BASCULANTE 6 M3 TOCO, PESO BRUTO TOTAL 16.000 KG, CARGA ÚTIL MÁXIMA 11.130 KG, DISTÂNCIA ENTRE EIXOS 5,36 M, POTÊNCIA 185 CV, INCLUSIVE CAÇAMBA METÁLICA - CHI DIURNO. AF_06/2014</t>
  </si>
  <si>
    <t>DROP - DRENAGEM/OBRAS DE CONTENÇÃO / POÇOS DE VISITA E CAIXAS</t>
  </si>
  <si>
    <t xml:space="preserve"> 88629 </t>
  </si>
  <si>
    <t>ARGAMASSA TRAÇO 1:3 (CIMENTO E AREIA MÉDIA), PREPARO MANUAL. AF_08/2014</t>
  </si>
  <si>
    <t xml:space="preserve"> 88309 </t>
  </si>
  <si>
    <t>PEDREIRO COM ENCARGOS COMPLEMENTARES</t>
  </si>
  <si>
    <t xml:space="preserve"> 00000370 </t>
  </si>
  <si>
    <t xml:space="preserve"> 00004059 </t>
  </si>
  <si>
    <t>MEIO-FIO OU GUIA DE CONCRETO, PRE-MOLDADO, COMP 1 M, *30 X 15/ 12* CM (H X L1/L2)</t>
  </si>
  <si>
    <t xml:space="preserve"> 88310 </t>
  </si>
  <si>
    <t>PINTOR COM ENCARGOS COMPLEMENTARES</t>
  </si>
  <si>
    <t>Sinalização Vertical</t>
  </si>
  <si>
    <t xml:space="preserve"> 3326 </t>
  </si>
  <si>
    <t>Confecção, montagem e instalação de placa de sinalização em chapa de aço galvanizado nº 18 (70x50 cm), com 02 demãos de fundo anti-corrosivo (super galvite), 02 demãos de esmalte e mensagem em película refletiva, auto-adesiva</t>
  </si>
  <si>
    <t>Serviços de Proteção e Segurança</t>
  </si>
  <si>
    <t xml:space="preserve"> 5158 </t>
  </si>
  <si>
    <t>Sinalização Diurna com Tela tapume em pvc - 10 usos</t>
  </si>
  <si>
    <t xml:space="preserve"> 1925 </t>
  </si>
  <si>
    <t>Bocal baquelite para lâmpada com rabicho</t>
  </si>
  <si>
    <t xml:space="preserve"> 4675 </t>
  </si>
  <si>
    <t>Lâmpada fluorescente eletronica PL  15W / 127v (compacta integrada)</t>
  </si>
  <si>
    <t xml:space="preserve"> 00000939 </t>
  </si>
  <si>
    <t>FIO DE COBRE, SOLIDO, CLASSE 1, ISOLACAO EM PVC/A, ANTICHAMA BWF-B, 450/750V, SECAO NOMINAL 2,5 MM2</t>
  </si>
  <si>
    <t xml:space="preserve"> 00004815 </t>
  </si>
  <si>
    <t>BALDE VERMELHO PARA SINALIZACAO DE VIAS</t>
  </si>
  <si>
    <t xml:space="preserve"> 00011950 </t>
  </si>
  <si>
    <t>BUCHA DE NYLON SEM ABA S6, COM PARAFUSO DE 4,20 X 40 MM EM ACO ZINCADO COM ROSCA SOBERBA, CABECA CHATA E FENDA PHILLIPS</t>
  </si>
  <si>
    <t xml:space="preserve"> 00013521 </t>
  </si>
  <si>
    <t>PLACA DE ACO ESMALTADA PARA  IDENTIFICACAO DE RUA, *45 CM X 20* CM</t>
  </si>
  <si>
    <t xml:space="preserve"> 88267 </t>
  </si>
  <si>
    <t>ENCANADOR OU BOMBEIRO HIDRÁULICO COM ENCARGOS COMPLEMENTARES</t>
  </si>
  <si>
    <t xml:space="preserve"> 00009867 </t>
  </si>
  <si>
    <t>TUBO PVC, SOLDAVEL, DN 20 MM, AGUA FRIA (NBR-5648)</t>
  </si>
  <si>
    <t xml:space="preserve"> 10585 </t>
  </si>
  <si>
    <t>Arco de serra</t>
  </si>
  <si>
    <t xml:space="preserve"> 00003859 </t>
  </si>
  <si>
    <t>LUVA SOLDAVEL COM ROSCA, PVC, 20 MM X 1/2", PARA AGUA FRIA PREDIAL</t>
  </si>
  <si>
    <t xml:space="preserve"> 2470 </t>
  </si>
  <si>
    <t>Grupo gerador (stemac-automático 115/103 kva ou equivalente) - quadro comando automatico</t>
  </si>
  <si>
    <t xml:space="preserve"> 2449 </t>
  </si>
  <si>
    <t>Aluguel de bomba de drenagem - "darka" - diametro 4" - ,potência = 5 cv</t>
  </si>
  <si>
    <t>Serviços em Redes de Energia Elétrica e Iluminação</t>
  </si>
  <si>
    <t xml:space="preserve"> 55 </t>
  </si>
  <si>
    <t>Unidade de Serviço padrao Energisa</t>
  </si>
  <si>
    <t>us</t>
  </si>
  <si>
    <t>MINISTÉRIO DO DESENVOLVIMENTO REGIONAL - MDR</t>
  </si>
  <si>
    <t>COMPANHIA DE DESENVOLVIMENTO DOS VALES DO SÃO FRANCISCO E DO PARNAÍBA</t>
  </si>
  <si>
    <t>6ª SUPERINTENDÊNCIA REGIONAL</t>
  </si>
  <si>
    <t>DETALHAMENTO DO BDI - SEM DESONERAÇÃO</t>
  </si>
  <si>
    <t>ITEM</t>
  </si>
  <si>
    <t>DESCRIÇÕES DOS ITENS</t>
  </si>
  <si>
    <t>%</t>
  </si>
  <si>
    <t>Valor</t>
  </si>
  <si>
    <t>BDI</t>
  </si>
  <si>
    <t xml:space="preserve"> </t>
  </si>
  <si>
    <t>(R$)</t>
  </si>
  <si>
    <t>ADMINISTRAÇÃO CENTRAL ( AC )</t>
  </si>
  <si>
    <t>TRIBUTOS ( I )</t>
  </si>
  <si>
    <t>2.1</t>
  </si>
  <si>
    <t>ISS</t>
  </si>
  <si>
    <t>2.2</t>
  </si>
  <si>
    <t>PIS</t>
  </si>
  <si>
    <t>2.3</t>
  </si>
  <si>
    <t>Cofins</t>
  </si>
  <si>
    <t>TAXA DE RISCO ( R )</t>
  </si>
  <si>
    <t>SEGURO E GARANTIAS (S + G)</t>
  </si>
  <si>
    <t>DESPESAS FINANCEIRAS ( F )</t>
  </si>
  <si>
    <t>LUCRO ( L )</t>
  </si>
  <si>
    <t>BDI =</t>
  </si>
  <si>
    <t xml:space="preserve">  (1+AC+R+S+G)*(1+DF)*(1+L)</t>
  </si>
  <si>
    <r>
      <t xml:space="preserve">-1             </t>
    </r>
    <r>
      <rPr>
        <b/>
        <sz val="10"/>
        <rFont val="Arial Narrow"/>
        <family val="2"/>
      </rPr>
      <t>====================&gt;</t>
    </r>
  </si>
  <si>
    <t xml:space="preserve">PV = </t>
  </si>
  <si>
    <t xml:space="preserve">                    (1-I)</t>
  </si>
  <si>
    <t>LUCRO (L) =</t>
  </si>
  <si>
    <t>SEM DESONERAÇÃO</t>
  </si>
  <si>
    <t>HORISTA</t>
  </si>
  <si>
    <t>A</t>
  </si>
  <si>
    <t>GRUPO A</t>
  </si>
  <si>
    <t>A1</t>
  </si>
  <si>
    <t>INSS</t>
  </si>
  <si>
    <t>A2</t>
  </si>
  <si>
    <t>A3</t>
  </si>
  <si>
    <t>A4</t>
  </si>
  <si>
    <t>A5</t>
  </si>
  <si>
    <t>A6</t>
  </si>
  <si>
    <t>A7</t>
  </si>
  <si>
    <t>A8</t>
  </si>
  <si>
    <t>FGTS</t>
  </si>
  <si>
    <t>A9</t>
  </si>
  <si>
    <t>B</t>
  </si>
  <si>
    <t>GRUPO B</t>
  </si>
  <si>
    <t>B1</t>
  </si>
  <si>
    <t>Repouso Semanal Remunerado</t>
  </si>
  <si>
    <t>B2</t>
  </si>
  <si>
    <t>Feriados</t>
  </si>
  <si>
    <t>B3</t>
  </si>
  <si>
    <t>B4</t>
  </si>
  <si>
    <t>B5</t>
  </si>
  <si>
    <t>B6</t>
  </si>
  <si>
    <t>Faltas Justificadas</t>
  </si>
  <si>
    <t>B7</t>
  </si>
  <si>
    <t>B8</t>
  </si>
  <si>
    <t>Auxílio Acidente de Trabalho</t>
  </si>
  <si>
    <t>B9</t>
  </si>
  <si>
    <t>Férias Gozadas</t>
  </si>
  <si>
    <t>B10</t>
  </si>
  <si>
    <t>Salário Maternidade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</si>
  <si>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</si>
  <si>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</si>
  <si>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</si>
  <si>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</si>
  <si>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</si>
  <si>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</si>
  <si>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</si>
  <si>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</si>
  <si>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</si>
  <si>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C5</t>
  </si>
  <si>
    <t>Indenização Adicional</t>
  </si>
  <si>
    <t>D</t>
  </si>
  <si>
    <t>GRUPO D</t>
  </si>
  <si>
    <t>D1</t>
  </si>
  <si>
    <t>D2</t>
  </si>
  <si>
    <t>Reincidência de Grupo A sobre Aviso Prévio Trabalhado e Reincidência do FGTS sobre Aviso Prévio Indenizado</t>
  </si>
  <si>
    <t>Planilha Orçamentária Total</t>
  </si>
  <si>
    <t>Planilha Orçamentária - Módulo Mínimo</t>
  </si>
  <si>
    <t>ESPALHAMENTO DE MATERIAL EM BOTA FORA, COM UTILIZACAO DE TRATOR DE ESTEIRAS DE 165 HP</t>
  </si>
  <si>
    <t xml:space="preserve"> 83344 </t>
  </si>
  <si>
    <t>M3XKM</t>
  </si>
  <si>
    <t>TRANSPORTE COM CAMINHÃO BASCULANTE DE 6 M3, EM VIA URBANA EM LEITO NATURAL (UNIDADE: M3XKM). AF_01/2018</t>
  </si>
  <si>
    <t xml:space="preserve"> 97912 </t>
  </si>
  <si>
    <t>CARGA E DESCARGA MECANICA DE SOLO UTILIZANDO CAMINHAO BASCULANTE 6,0M3/16T E PA CARREGADEIRA SOBRE PNEUS 128 HP, CAPACIDADE DA CAÇAMBA 1,7 A 2,8 M3, PESO OPERACIONAL 11632 KG</t>
  </si>
  <si>
    <t xml:space="preserve"> 74010/001 </t>
  </si>
  <si>
    <t>REGULARIZACAO E COMPACTACAO DE SUBLEITO ATE 20 CM DE ESPESSURA</t>
  </si>
  <si>
    <t xml:space="preserve"> 72961 </t>
  </si>
  <si>
    <t>ESCAVACAO MECANICA DE MATERIAL 1A. CATEGORIA, PROVENIENTE DE CORTE DE SUBLEITO (C/TRATOR ESTEIRAS  160HP)</t>
  </si>
  <si>
    <t xml:space="preserve"> 74205/001 </t>
  </si>
  <si>
    <t>módulos</t>
  </si>
  <si>
    <t>Preço Data base: SINAPI - Junho/2019; ORSE - Março/2019</t>
  </si>
  <si>
    <t>QUADRO RESUMO</t>
  </si>
  <si>
    <t>DESCRIÇÃO</t>
  </si>
  <si>
    <t>Área Total (m²)</t>
  </si>
  <si>
    <t>CUSTOS TOTAIS (R$)</t>
  </si>
  <si>
    <t xml:space="preserve">Preço por m² c/BDI </t>
  </si>
  <si>
    <t>R$ Total</t>
  </si>
  <si>
    <t xml:space="preserve">VALOR TOTAL DO SRP </t>
  </si>
  <si>
    <t>1.0</t>
  </si>
  <si>
    <t xml:space="preserve"> 4654 </t>
  </si>
  <si>
    <t>Locação de container - Almoxarifado com banheiro - 6,00 x 2,30m</t>
  </si>
  <si>
    <t>Mobilização / Instalações Provisórias / Desmobilização</t>
  </si>
  <si>
    <t xml:space="preserve"> 00014250 </t>
  </si>
  <si>
    <t>ENERGIA ELETRICA COMERCIAL, BAIXA TENSAO, RELATIVA AO CONSUMO DE ATE 100 KWH, INCLUINDO ICMS, PIS/PASEP E COFINS</t>
  </si>
  <si>
    <t>KW/H</t>
  </si>
  <si>
    <t xml:space="preserve"> 00014583 </t>
  </si>
  <si>
    <t>TARIFA "A" ENTRE  0 E 20M3 FORNECIMENTO D'AGUA</t>
  </si>
  <si>
    <t xml:space="preserve"> 5847 </t>
  </si>
  <si>
    <t>TRATOR DE ESTEIRAS, POTÊNCIA 170 HP, PESO OPERACIONAL 19 T, CAÇAMBA 5,2 M3 - CHP DIURNO. AF_06/2014</t>
  </si>
  <si>
    <t xml:space="preserve"> 5901 </t>
  </si>
  <si>
    <t>CAMINHÃO PIPA 10.000 L TRUCADO, PESO BRUTO TOTAL 23.000 KG, CARGA ÚTIL MÁXIMA 15.935 KG, DISTÂNCIA ENTRE EIXOS 4,8 M, POTÊNCIA 230 CV, INCLUSIVE TANQUE DE AÇO PARA TRANSPORTE DE ÁGUA - CHP DIURNO. AF_06/2014</t>
  </si>
  <si>
    <t xml:space="preserve"> 96028 </t>
  </si>
  <si>
    <t>TRATOR DE PNEUS COM POTÊNCIA DE 85 CV, TRAÇÃO 4X4, COM GRADE DE DISCOS ACOPLADA - CHP DIURNO. AF_02/2017</t>
  </si>
  <si>
    <t xml:space="preserve"> 5903 </t>
  </si>
  <si>
    <t>CAMINHÃO PIPA 10.000 L TRUCADO, PESO BRUTO TOTAL 23.000 KG, CARGA ÚTIL MÁXIMA 15.935 KG, DISTÂNCIA ENTRE EIXOS 4,8 M, POTÊNCIA 230 CV, INCLUSIVE TANQUE DE AÇO PARA TRANSPORTE DE ÁGUA - CHI DIURNO. AF_06/2014</t>
  </si>
  <si>
    <t xml:space="preserve"> 96029 </t>
  </si>
  <si>
    <t>TRATOR DE PNEUS COM POTÊNCIA DE 85 CV, TRAÇÃO 4X4, COM GRADE DE DISCOS ACOPLADA - CHI DIURNO. AF_02/2017</t>
  </si>
  <si>
    <t xml:space="preserve"> 5811 </t>
  </si>
  <si>
    <t>CAMINHÃO BASCULANTE 6 M3, PESO BRUTO TOTAL 16.000 KG, CARGA ÚTIL MÁXIMA 13.071 KG, DISTÂNCIA ENTRE EIXOS 4,80 M, POTÊNCIA 230 CV INCLUSIVE CAÇAMBA METÁLICA - CHP DIURNO. AF_06/2014</t>
  </si>
  <si>
    <t xml:space="preserve"> 00011161 </t>
  </si>
  <si>
    <t>CAL HIDRATADA PARA PINTURA</t>
  </si>
  <si>
    <t xml:space="preserve"> 88264 </t>
  </si>
  <si>
    <t>ELETRICISTA COM ENCARGOS COMPLEMENTARES</t>
  </si>
  <si>
    <t xml:space="preserve">SINAPI - 06/2019 - Bahia
ORSE - 03/2019 - Sergipe
</t>
  </si>
  <si>
    <t>DETALHAMENTO DOS ENCARGOS SOCIAIS (%)</t>
  </si>
  <si>
    <t>COM DESONERAÇÃO</t>
  </si>
  <si>
    <t>MENSALISTA</t>
  </si>
  <si>
    <t>SESI</t>
  </si>
  <si>
    <t>SENAI</t>
  </si>
  <si>
    <t>INCRA</t>
  </si>
  <si>
    <t>SEBRAE</t>
  </si>
  <si>
    <t>Salário Educação</t>
  </si>
  <si>
    <t>Seguro Contra Acidentes de Trabalho</t>
  </si>
  <si>
    <t>SECONCI</t>
  </si>
  <si>
    <t>-</t>
  </si>
  <si>
    <t>Auxílio-enfermidade</t>
  </si>
  <si>
    <t>13° salário</t>
  </si>
  <si>
    <t>Licença-paternidade</t>
  </si>
  <si>
    <t>Dias de chuva</t>
  </si>
  <si>
    <t xml:space="preserve">Total </t>
  </si>
  <si>
    <t>Depósito Rescisão Sem Justa Causa</t>
  </si>
  <si>
    <t>Reincidência de A sobre B</t>
  </si>
  <si>
    <t>T O T A L (%)</t>
  </si>
  <si>
    <t>100,00%
9.298,32</t>
  </si>
  <si>
    <t>50,53%
4.698,44</t>
  </si>
  <si>
    <t>16,20%
1.506,33</t>
  </si>
  <si>
    <t>33,27%
3.093,55</t>
  </si>
  <si>
    <t>100,00%
366,62</t>
  </si>
  <si>
    <t>50,00%
183,31</t>
  </si>
  <si>
    <t>25,00%
91,66</t>
  </si>
  <si>
    <t>PAVIMENTO EM PARALELEPIPEDO SOBRE COLCHAO DE AREIA REJUNTADO COM ARGAMASSA DE CIMENTO E AREIA NO TRAÇO 1:3</t>
  </si>
  <si>
    <t>AREIA GROSSA</t>
  </si>
  <si>
    <t>AREIA MEDIA</t>
  </si>
  <si>
    <t>AREIA FINA</t>
  </si>
  <si>
    <t>Transporte de máquinas e equipamentos por prancha rebaixada (min.=100km)</t>
  </si>
  <si>
    <t>Pavimentação em paralelepípedo granítico</t>
  </si>
  <si>
    <t>3.1</t>
  </si>
  <si>
    <t>3.2</t>
  </si>
  <si>
    <t>3.3</t>
  </si>
  <si>
    <t>3.4</t>
  </si>
  <si>
    <t xml:space="preserve"> 2.2</t>
  </si>
  <si>
    <t xml:space="preserve"> 2.3</t>
  </si>
  <si>
    <t xml:space="preserve"> 2.4</t>
  </si>
  <si>
    <t xml:space="preserve"> 2.5</t>
  </si>
  <si>
    <t>3.5</t>
  </si>
  <si>
    <t>100,00%
1.823,79</t>
  </si>
  <si>
    <t>33,33%
607,87</t>
  </si>
  <si>
    <t>33,34%
608,05</t>
  </si>
  <si>
    <t>100,00%
148.287,72</t>
  </si>
  <si>
    <t>33,33%
49.424,30</t>
  </si>
  <si>
    <t>33,34%
49.439,13</t>
  </si>
  <si>
    <t>100,00%
1.995,55</t>
  </si>
  <si>
    <t>70,00%
1.396,89</t>
  </si>
  <si>
    <t>20,00%
399,11</t>
  </si>
  <si>
    <t>10,00%
199,56</t>
  </si>
  <si>
    <t>34,81%</t>
  </si>
  <si>
    <t>32,16%</t>
  </si>
  <si>
    <t>33,03%</t>
  </si>
  <si>
    <t>56.310,80</t>
  </si>
  <si>
    <t>52.029,26</t>
  </si>
  <si>
    <t>53.431,94</t>
  </si>
  <si>
    <t>66,97%</t>
  </si>
  <si>
    <t>108.340,06</t>
  </si>
  <si>
    <t>161.772,00</t>
  </si>
  <si>
    <t>2.4</t>
  </si>
  <si>
    <t>2.5</t>
  </si>
  <si>
    <t>PAVIMENTAÇÃO EM PARALELO GRANÍTICO</t>
  </si>
  <si>
    <t>COMPRIMENTO: 38.000,00 m / LARGURA: 6,00 m</t>
  </si>
  <si>
    <t xml:space="preserve">Total Geral    </t>
  </si>
  <si>
    <t>Objeto: Execução dos serviços de pavimentação em paralelepípedo em granito, num total de 228.000,00 m² de área, de vias urbanas e rurais em municípios diversos localizados na área de atuação da 6ª Superintendência Regional da Codevasf</t>
  </si>
</sst>
</file>

<file path=xl/styles.xml><?xml version="1.0" encoding="utf-8"?>
<styleSheet xmlns="http://schemas.openxmlformats.org/spreadsheetml/2006/main">
  <numFmts count="13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#,##0.0000000"/>
    <numFmt numFmtId="165" formatCode="&quot;R$ &quot;#,##0.00"/>
    <numFmt numFmtId="166" formatCode="_(* #,##0.00_);_(* \(#,##0.00\);_(* &quot;-&quot;??_);_(@_)"/>
    <numFmt numFmtId="167" formatCode="0.0000%"/>
    <numFmt numFmtId="168" formatCode="&quot;BDI = &quot;0.00%"/>
    <numFmt numFmtId="169" formatCode="0.0000"/>
    <numFmt numFmtId="170" formatCode="_-&quot;R$&quot;* #,##0.000_-;\-&quot;R$&quot;* #,##0.000_-;_-&quot;R$&quot;* &quot;-&quot;??_-;_-@_-"/>
    <numFmt numFmtId="171" formatCode="#,##0.00\ ;&quot; (&quot;#,##0.00\);&quot; -&quot;#\ ;@\ "/>
    <numFmt numFmtId="172" formatCode="_-&quot;R$&quot;* #,##0.00000_-;\-&quot;R$&quot;* #,##0.00000_-;_-&quot;R$&quot;* &quot;-&quot;??_-;_-@_-"/>
    <numFmt numFmtId="177" formatCode="_-&quot;R$&quot;* #,##0.000000000_-;\-&quot;R$&quot;* #,##0.000000000_-;_-&quot;R$&quot;* &quot;-&quot;??_-;_-@_-"/>
    <numFmt numFmtId="183" formatCode="0.000000000"/>
  </numFmts>
  <fonts count="30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sz val="10"/>
      <name val="Arial"/>
      <family val="2"/>
    </font>
    <font>
      <b/>
      <sz val="10"/>
      <color indexed="8"/>
      <name val="Arial Narrow"/>
      <family val="2"/>
    </font>
    <font>
      <b/>
      <sz val="9"/>
      <color indexed="8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b/>
      <sz val="10"/>
      <color indexed="10"/>
      <name val="Arial Narrow"/>
      <family val="2"/>
    </font>
    <font>
      <sz val="11"/>
      <color rgb="FF000000"/>
      <name val="Arial"/>
      <family val="1"/>
    </font>
    <font>
      <b/>
      <sz val="11"/>
      <color rgb="FF000000"/>
      <name val="Arial"/>
      <family val="1"/>
    </font>
    <font>
      <b/>
      <sz val="11"/>
      <name val="Arial"/>
      <family val="2"/>
    </font>
    <font>
      <sz val="12"/>
      <name val="Arial"/>
      <family val="2"/>
    </font>
    <font>
      <b/>
      <sz val="12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Arial"/>
      <family val="1"/>
    </font>
  </fonts>
  <fills count="1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9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8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9" fillId="0" borderId="0"/>
  </cellStyleXfs>
  <cellXfs count="234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6" fillId="4" borderId="0" xfId="0" applyFont="1" applyFill="1" applyAlignment="1">
      <alignment horizontal="left" vertical="top" wrapText="1"/>
    </xf>
    <xf numFmtId="0" fontId="7" fillId="5" borderId="0" xfId="0" applyFont="1" applyFill="1" applyAlignment="1">
      <alignment horizontal="center" vertical="top" wrapText="1"/>
    </xf>
    <xf numFmtId="0" fontId="1" fillId="2" borderId="0" xfId="0" applyFont="1" applyFill="1" applyAlignment="1">
      <alignment vertical="top" wrapText="1"/>
    </xf>
    <xf numFmtId="0" fontId="6" fillId="4" borderId="0" xfId="0" applyFont="1" applyFill="1" applyAlignment="1">
      <alignment vertical="top" wrapText="1"/>
    </xf>
    <xf numFmtId="0" fontId="3" fillId="4" borderId="0" xfId="0" applyFont="1" applyFill="1" applyAlignment="1">
      <alignment horizontal="left" vertical="top" wrapText="1"/>
    </xf>
    <xf numFmtId="43" fontId="6" fillId="4" borderId="0" xfId="1" applyFont="1" applyFill="1" applyAlignment="1">
      <alignment horizontal="left" vertical="top" wrapText="1"/>
    </xf>
    <xf numFmtId="43" fontId="0" fillId="0" borderId="0" xfId="1" applyFont="1"/>
    <xf numFmtId="0" fontId="1" fillId="9" borderId="0" xfId="0" applyFont="1" applyFill="1" applyAlignment="1">
      <alignment horizontal="left" vertical="top" wrapText="1"/>
    </xf>
    <xf numFmtId="0" fontId="3" fillId="9" borderId="0" xfId="0" applyFont="1" applyFill="1" applyAlignment="1">
      <alignment horizontal="left" vertical="top" wrapText="1"/>
    </xf>
    <xf numFmtId="0" fontId="3" fillId="9" borderId="0" xfId="0" applyFont="1" applyFill="1" applyAlignment="1">
      <alignment horizontal="center" vertical="top" wrapText="1"/>
    </xf>
    <xf numFmtId="0" fontId="3" fillId="9" borderId="0" xfId="0" applyFont="1" applyFill="1" applyAlignment="1">
      <alignment vertical="top" wrapText="1"/>
    </xf>
    <xf numFmtId="0" fontId="0" fillId="0" borderId="0" xfId="0"/>
    <xf numFmtId="0" fontId="1" fillId="9" borderId="0" xfId="0" applyFont="1" applyFill="1" applyAlignment="1">
      <alignment horizontal="left" vertical="top" wrapText="1"/>
    </xf>
    <xf numFmtId="0" fontId="1" fillId="9" borderId="2" xfId="0" applyFont="1" applyFill="1" applyBorder="1" applyAlignment="1">
      <alignment horizontal="left" vertical="top" wrapText="1"/>
    </xf>
    <xf numFmtId="0" fontId="1" fillId="9" borderId="2" xfId="0" applyFont="1" applyFill="1" applyBorder="1" applyAlignment="1">
      <alignment horizontal="right" vertical="top" wrapText="1"/>
    </xf>
    <xf numFmtId="0" fontId="2" fillId="7" borderId="2" xfId="0" applyFont="1" applyFill="1" applyBorder="1" applyAlignment="1">
      <alignment horizontal="left" vertical="top" wrapText="1"/>
    </xf>
    <xf numFmtId="0" fontId="2" fillId="7" borderId="2" xfId="0" applyFont="1" applyFill="1" applyBorder="1" applyAlignment="1">
      <alignment horizontal="right" vertical="top" wrapText="1"/>
    </xf>
    <xf numFmtId="0" fontId="3" fillId="9" borderId="0" xfId="0" applyFont="1" applyFill="1" applyAlignment="1">
      <alignment horizontal="left" vertical="top" wrapText="1"/>
    </xf>
    <xf numFmtId="0" fontId="3" fillId="9" borderId="0" xfId="0" applyFont="1" applyFill="1" applyAlignment="1">
      <alignment horizontal="right" vertical="top" wrapText="1"/>
    </xf>
    <xf numFmtId="0" fontId="5" fillId="9" borderId="0" xfId="0" applyFont="1" applyFill="1" applyAlignment="1">
      <alignment horizontal="left" vertical="top" wrapText="1"/>
    </xf>
    <xf numFmtId="0" fontId="5" fillId="9" borderId="0" xfId="0" applyFont="1" applyFill="1" applyAlignment="1">
      <alignment horizontal="center" vertical="top" wrapText="1"/>
    </xf>
    <xf numFmtId="0" fontId="5" fillId="9" borderId="0" xfId="0" applyFont="1" applyFill="1" applyAlignment="1">
      <alignment horizontal="right" vertical="top" wrapText="1"/>
    </xf>
    <xf numFmtId="0" fontId="1" fillId="9" borderId="2" xfId="0" applyFont="1" applyFill="1" applyBorder="1" applyAlignment="1">
      <alignment horizontal="center" vertical="top" wrapText="1"/>
    </xf>
    <xf numFmtId="0" fontId="4" fillId="8" borderId="2" xfId="0" applyFont="1" applyFill="1" applyBorder="1" applyAlignment="1">
      <alignment horizontal="right" vertical="top" wrapText="1"/>
    </xf>
    <xf numFmtId="0" fontId="4" fillId="8" borderId="2" xfId="0" applyFont="1" applyFill="1" applyBorder="1" applyAlignment="1">
      <alignment horizontal="center" vertical="top" wrapText="1"/>
    </xf>
    <xf numFmtId="164" fontId="4" fillId="8" borderId="2" xfId="0" applyNumberFormat="1" applyFont="1" applyFill="1" applyBorder="1" applyAlignment="1">
      <alignment horizontal="right" vertical="top" wrapText="1"/>
    </xf>
    <xf numFmtId="4" fontId="4" fillId="8" borderId="2" xfId="0" applyNumberFormat="1" applyFont="1" applyFill="1" applyBorder="1" applyAlignment="1">
      <alignment horizontal="right" vertical="top" wrapText="1"/>
    </xf>
    <xf numFmtId="4" fontId="5" fillId="9" borderId="0" xfId="0" applyNumberFormat="1" applyFont="1" applyFill="1" applyAlignment="1">
      <alignment horizontal="right" vertical="top" wrapText="1"/>
    </xf>
    <xf numFmtId="0" fontId="4" fillId="8" borderId="1" xfId="0" applyFont="1" applyFill="1" applyBorder="1" applyAlignment="1">
      <alignment horizontal="left" vertical="top" wrapText="1"/>
    </xf>
    <xf numFmtId="49" fontId="10" fillId="0" borderId="0" xfId="2" applyNumberFormat="1" applyFont="1" applyAlignment="1">
      <alignment horizontal="left" vertical="top" wrapText="1" indent="1"/>
    </xf>
    <xf numFmtId="0" fontId="12" fillId="0" borderId="0" xfId="2" applyFont="1"/>
    <xf numFmtId="0" fontId="13" fillId="0" borderId="0" xfId="2" applyFont="1"/>
    <xf numFmtId="0" fontId="14" fillId="0" borderId="0" xfId="2" applyFont="1" applyAlignment="1">
      <alignment horizontal="left"/>
    </xf>
    <xf numFmtId="165" fontId="14" fillId="0" borderId="0" xfId="2" applyNumberFormat="1" applyFont="1" applyAlignment="1">
      <alignment horizontal="left"/>
    </xf>
    <xf numFmtId="0" fontId="14" fillId="11" borderId="6" xfId="2" applyFont="1" applyFill="1" applyBorder="1" applyAlignment="1">
      <alignment horizontal="center"/>
    </xf>
    <xf numFmtId="0" fontId="14" fillId="11" borderId="8" xfId="2" applyFont="1" applyFill="1" applyBorder="1" applyAlignment="1">
      <alignment horizontal="center"/>
    </xf>
    <xf numFmtId="0" fontId="14" fillId="0" borderId="0" xfId="2" applyFont="1" applyAlignment="1">
      <alignment horizontal="center"/>
    </xf>
    <xf numFmtId="0" fontId="14" fillId="11" borderId="11" xfId="2" applyFont="1" applyFill="1" applyBorder="1" applyAlignment="1">
      <alignment horizontal="center"/>
    </xf>
    <xf numFmtId="0" fontId="14" fillId="11" borderId="13" xfId="2" applyFont="1" applyFill="1" applyBorder="1" applyAlignment="1">
      <alignment horizontal="center"/>
    </xf>
    <xf numFmtId="0" fontId="14" fillId="0" borderId="14" xfId="2" applyFont="1" applyBorder="1" applyAlignment="1">
      <alignment horizontal="center" vertical="center"/>
    </xf>
    <xf numFmtId="0" fontId="12" fillId="0" borderId="5" xfId="2" applyFont="1" applyBorder="1" applyAlignment="1">
      <alignment horizontal="center" vertical="center"/>
    </xf>
    <xf numFmtId="0" fontId="12" fillId="0" borderId="6" xfId="2" applyFont="1" applyBorder="1" applyAlignment="1">
      <alignment horizontal="center" vertical="center"/>
    </xf>
    <xf numFmtId="0" fontId="14" fillId="0" borderId="15" xfId="2" applyFont="1" applyBorder="1" applyAlignment="1">
      <alignment horizontal="center"/>
    </xf>
    <xf numFmtId="0" fontId="14" fillId="0" borderId="16" xfId="2" applyFont="1" applyBorder="1" applyAlignment="1">
      <alignment horizontal="center"/>
    </xf>
    <xf numFmtId="0" fontId="14" fillId="0" borderId="17" xfId="2" applyFont="1" applyBorder="1" applyAlignment="1">
      <alignment horizontal="center"/>
    </xf>
    <xf numFmtId="0" fontId="14" fillId="0" borderId="0" xfId="2" applyFont="1"/>
    <xf numFmtId="0" fontId="14" fillId="0" borderId="14" xfId="2" applyFont="1" applyBorder="1" applyAlignment="1">
      <alignment horizontal="center"/>
    </xf>
    <xf numFmtId="0" fontId="14" fillId="0" borderId="18" xfId="2" applyFont="1" applyBorder="1"/>
    <xf numFmtId="0" fontId="14" fillId="0" borderId="16" xfId="2" applyFont="1" applyBorder="1"/>
    <xf numFmtId="2" fontId="14" fillId="0" borderId="15" xfId="2" applyNumberFormat="1" applyFont="1" applyBorder="1" applyAlignment="1">
      <alignment horizontal="center"/>
    </xf>
    <xf numFmtId="4" fontId="12" fillId="0" borderId="16" xfId="2" applyNumberFormat="1" applyFont="1" applyBorder="1"/>
    <xf numFmtId="4" fontId="14" fillId="0" borderId="15" xfId="2" applyNumberFormat="1" applyFont="1" applyBorder="1"/>
    <xf numFmtId="166" fontId="14" fillId="0" borderId="0" xfId="3" applyFont="1"/>
    <xf numFmtId="166" fontId="12" fillId="0" borderId="0" xfId="3" applyFont="1"/>
    <xf numFmtId="0" fontId="12" fillId="0" borderId="14" xfId="2" applyFont="1" applyBorder="1" applyAlignment="1">
      <alignment horizontal="center"/>
    </xf>
    <xf numFmtId="0" fontId="12" fillId="0" borderId="18" xfId="2" applyFont="1" applyBorder="1"/>
    <xf numFmtId="0" fontId="12" fillId="0" borderId="16" xfId="2" applyFont="1" applyBorder="1"/>
    <xf numFmtId="2" fontId="12" fillId="0" borderId="15" xfId="2" applyNumberFormat="1" applyFont="1" applyBorder="1" applyAlignment="1">
      <alignment horizontal="center"/>
    </xf>
    <xf numFmtId="0" fontId="12" fillId="0" borderId="17" xfId="2" applyFont="1" applyBorder="1"/>
    <xf numFmtId="4" fontId="14" fillId="0" borderId="17" xfId="2" applyNumberFormat="1" applyFont="1" applyBorder="1"/>
    <xf numFmtId="10" fontId="14" fillId="0" borderId="0" xfId="2" applyNumberFormat="1" applyFont="1"/>
    <xf numFmtId="0" fontId="12" fillId="0" borderId="18" xfId="2" applyFont="1" applyBorder="1" applyAlignment="1">
      <alignment horizontal="left"/>
    </xf>
    <xf numFmtId="0" fontId="12" fillId="0" borderId="16" xfId="2" applyFont="1" applyBorder="1" applyAlignment="1">
      <alignment horizontal="left"/>
    </xf>
    <xf numFmtId="43" fontId="12" fillId="0" borderId="0" xfId="2" applyNumberFormat="1" applyFont="1"/>
    <xf numFmtId="4" fontId="12" fillId="0" borderId="17" xfId="2" applyNumberFormat="1" applyFont="1" applyBorder="1"/>
    <xf numFmtId="2" fontId="14" fillId="0" borderId="16" xfId="2" applyNumberFormat="1" applyFont="1" applyBorder="1"/>
    <xf numFmtId="0" fontId="14" fillId="0" borderId="9" xfId="2" applyFont="1" applyBorder="1" applyAlignment="1">
      <alignment horizontal="center"/>
    </xf>
    <xf numFmtId="0" fontId="14" fillId="0" borderId="10" xfId="2" applyFont="1" applyBorder="1"/>
    <xf numFmtId="0" fontId="14" fillId="0" borderId="11" xfId="2" applyFont="1" applyBorder="1"/>
    <xf numFmtId="2" fontId="14" fillId="0" borderId="12" xfId="2" applyNumberFormat="1" applyFont="1" applyBorder="1" applyAlignment="1">
      <alignment horizontal="center"/>
    </xf>
    <xf numFmtId="4" fontId="12" fillId="0" borderId="11" xfId="2" applyNumberFormat="1" applyFont="1" applyBorder="1"/>
    <xf numFmtId="4" fontId="14" fillId="0" borderId="13" xfId="2" applyNumberFormat="1" applyFont="1" applyBorder="1"/>
    <xf numFmtId="0" fontId="12" fillId="0" borderId="0" xfId="2" applyFont="1" applyAlignment="1">
      <alignment horizontal="right"/>
    </xf>
    <xf numFmtId="10" fontId="15" fillId="0" borderId="0" xfId="4" applyNumberFormat="1" applyFont="1" applyAlignment="1">
      <alignment horizontal="center"/>
    </xf>
    <xf numFmtId="4" fontId="12" fillId="0" borderId="0" xfId="2" applyNumberFormat="1" applyFont="1"/>
    <xf numFmtId="4" fontId="14" fillId="0" borderId="0" xfId="2" applyNumberFormat="1" applyFont="1"/>
    <xf numFmtId="166" fontId="12" fillId="0" borderId="0" xfId="2" applyNumberFormat="1" applyFont="1"/>
    <xf numFmtId="167" fontId="12" fillId="0" borderId="0" xfId="4" applyNumberFormat="1" applyFont="1"/>
    <xf numFmtId="0" fontId="12" fillId="0" borderId="20" xfId="2" applyFont="1" applyBorder="1"/>
    <xf numFmtId="165" fontId="13" fillId="0" borderId="0" xfId="3" applyNumberFormat="1" applyFont="1"/>
    <xf numFmtId="0" fontId="12" fillId="0" borderId="23" xfId="2" applyFont="1" applyBorder="1"/>
    <xf numFmtId="169" fontId="12" fillId="0" borderId="0" xfId="2" applyNumberFormat="1" applyFont="1"/>
    <xf numFmtId="2" fontId="14" fillId="0" borderId="0" xfId="2" applyNumberFormat="1" applyFont="1"/>
    <xf numFmtId="0" fontId="14" fillId="0" borderId="0" xfId="2" applyFont="1" applyAlignment="1">
      <alignment horizontal="right"/>
    </xf>
    <xf numFmtId="10" fontId="14" fillId="0" borderId="0" xfId="4" applyNumberFormat="1" applyFont="1"/>
    <xf numFmtId="0" fontId="16" fillId="0" borderId="0" xfId="2" applyFont="1"/>
    <xf numFmtId="0" fontId="5" fillId="10" borderId="2" xfId="0" applyFont="1" applyFill="1" applyBorder="1" applyAlignment="1">
      <alignment horizontal="right" vertical="top" wrapText="1"/>
    </xf>
    <xf numFmtId="0" fontId="5" fillId="10" borderId="2" xfId="0" applyFont="1" applyFill="1" applyBorder="1" applyAlignment="1">
      <alignment horizontal="center" vertical="top" wrapText="1"/>
    </xf>
    <xf numFmtId="164" fontId="5" fillId="10" borderId="2" xfId="0" applyNumberFormat="1" applyFont="1" applyFill="1" applyBorder="1" applyAlignment="1">
      <alignment horizontal="right" vertical="top" wrapText="1"/>
    </xf>
    <xf numFmtId="4" fontId="5" fillId="10" borderId="2" xfId="0" applyNumberFormat="1" applyFont="1" applyFill="1" applyBorder="1" applyAlignment="1">
      <alignment horizontal="right" vertical="top" wrapText="1"/>
    </xf>
    <xf numFmtId="0" fontId="0" fillId="0" borderId="0" xfId="0"/>
    <xf numFmtId="0" fontId="4" fillId="8" borderId="2" xfId="0" applyFont="1" applyFill="1" applyBorder="1" applyAlignment="1">
      <alignment horizontal="left" vertical="top" wrapText="1"/>
    </xf>
    <xf numFmtId="0" fontId="5" fillId="9" borderId="0" xfId="0" applyFont="1" applyFill="1" applyAlignment="1">
      <alignment horizontal="right" vertical="top" wrapText="1"/>
    </xf>
    <xf numFmtId="0" fontId="5" fillId="10" borderId="2" xfId="0" applyFont="1" applyFill="1" applyBorder="1" applyAlignment="1">
      <alignment horizontal="left" vertical="top" wrapText="1"/>
    </xf>
    <xf numFmtId="0" fontId="1" fillId="9" borderId="2" xfId="0" applyFont="1" applyFill="1" applyBorder="1" applyAlignment="1">
      <alignment horizontal="left" vertical="top" wrapText="1"/>
    </xf>
    <xf numFmtId="4" fontId="4" fillId="10" borderId="2" xfId="0" applyNumberFormat="1" applyFont="1" applyFill="1" applyBorder="1" applyAlignment="1">
      <alignment horizontal="right" vertical="top" wrapText="1"/>
    </xf>
    <xf numFmtId="0" fontId="4" fillId="10" borderId="2" xfId="0" applyFont="1" applyFill="1" applyBorder="1" applyAlignment="1">
      <alignment horizontal="right" vertical="top" wrapText="1"/>
    </xf>
    <xf numFmtId="0" fontId="4" fillId="10" borderId="2" xfId="0" applyFont="1" applyFill="1" applyBorder="1" applyAlignment="1">
      <alignment horizontal="left" vertical="top" wrapText="1"/>
    </xf>
    <xf numFmtId="4" fontId="2" fillId="7" borderId="2" xfId="0" applyNumberFormat="1" applyFont="1" applyFill="1" applyBorder="1" applyAlignment="1">
      <alignment horizontal="right" vertical="top" wrapText="1"/>
    </xf>
    <xf numFmtId="43" fontId="6" fillId="4" borderId="0" xfId="1" applyNumberFormat="1" applyFont="1" applyFill="1" applyAlignment="1">
      <alignment horizontal="left" vertical="top" wrapText="1"/>
    </xf>
    <xf numFmtId="43" fontId="1" fillId="9" borderId="2" xfId="0" applyNumberFormat="1" applyFont="1" applyFill="1" applyBorder="1" applyAlignment="1">
      <alignment horizontal="right" vertical="top" wrapText="1"/>
    </xf>
    <xf numFmtId="43" fontId="2" fillId="7" borderId="2" xfId="0" applyNumberFormat="1" applyFont="1" applyFill="1" applyBorder="1" applyAlignment="1">
      <alignment horizontal="right" vertical="top" wrapText="1"/>
    </xf>
    <xf numFmtId="43" fontId="4" fillId="10" borderId="2" xfId="0" applyNumberFormat="1" applyFont="1" applyFill="1" applyBorder="1" applyAlignment="1">
      <alignment horizontal="right" vertical="top" wrapText="1"/>
    </xf>
    <xf numFmtId="43" fontId="7" fillId="5" borderId="0" xfId="1" applyNumberFormat="1" applyFont="1" applyFill="1" applyAlignment="1">
      <alignment horizontal="center" vertical="top" wrapText="1"/>
    </xf>
    <xf numFmtId="43" fontId="0" fillId="0" borderId="0" xfId="1" applyNumberFormat="1" applyFont="1"/>
    <xf numFmtId="0" fontId="17" fillId="10" borderId="2" xfId="0" applyFont="1" applyFill="1" applyBorder="1" applyAlignment="1">
      <alignment horizontal="center" vertical="top" wrapText="1"/>
    </xf>
    <xf numFmtId="0" fontId="18" fillId="7" borderId="2" xfId="0" applyFont="1" applyFill="1" applyBorder="1" applyAlignment="1">
      <alignment horizontal="left" vertical="top" wrapText="1"/>
    </xf>
    <xf numFmtId="0" fontId="5" fillId="6" borderId="0" xfId="0" applyFont="1" applyFill="1" applyAlignment="1">
      <alignment vertical="top" wrapText="1"/>
    </xf>
    <xf numFmtId="0" fontId="0" fillId="0" borderId="0" xfId="0" applyAlignment="1"/>
    <xf numFmtId="0" fontId="19" fillId="0" borderId="0" xfId="0" applyFont="1" applyAlignment="1"/>
    <xf numFmtId="44" fontId="19" fillId="0" borderId="0" xfId="5" applyFont="1" applyAlignment="1"/>
    <xf numFmtId="44" fontId="0" fillId="0" borderId="0" xfId="5" applyFont="1"/>
    <xf numFmtId="170" fontId="0" fillId="0" borderId="0" xfId="0" applyNumberFormat="1"/>
    <xf numFmtId="4" fontId="0" fillId="0" borderId="0" xfId="0" applyNumberFormat="1"/>
    <xf numFmtId="0" fontId="20" fillId="0" borderId="0" xfId="0" applyFont="1"/>
    <xf numFmtId="0" fontId="22" fillId="0" borderId="0" xfId="0" applyFont="1" applyAlignment="1" applyProtection="1">
      <alignment vertical="center"/>
      <protection locked="0"/>
    </xf>
    <xf numFmtId="0" fontId="23" fillId="0" borderId="33" xfId="0" applyFont="1" applyBorder="1" applyAlignment="1">
      <alignment horizontal="center" vertical="center"/>
    </xf>
    <xf numFmtId="0" fontId="24" fillId="0" borderId="33" xfId="0" applyFont="1" applyBorder="1" applyAlignment="1">
      <alignment horizontal="center" vertical="center"/>
    </xf>
    <xf numFmtId="0" fontId="24" fillId="0" borderId="33" xfId="0" applyFont="1" applyBorder="1" applyAlignment="1">
      <alignment wrapText="1"/>
    </xf>
    <xf numFmtId="4" fontId="24" fillId="0" borderId="33" xfId="0" applyNumberFormat="1" applyFont="1" applyBorder="1" applyAlignment="1">
      <alignment horizontal="center" vertical="center"/>
    </xf>
    <xf numFmtId="44" fontId="24" fillId="0" borderId="33" xfId="5" applyFont="1" applyBorder="1" applyAlignment="1">
      <alignment horizontal="center" vertical="center"/>
    </xf>
    <xf numFmtId="44" fontId="24" fillId="0" borderId="33" xfId="5" applyFont="1" applyBorder="1" applyAlignment="1">
      <alignment horizontal="center"/>
    </xf>
    <xf numFmtId="44" fontId="21" fillId="10" borderId="33" xfId="5" applyFont="1" applyFill="1" applyBorder="1" applyAlignment="1">
      <alignment horizontal="center"/>
    </xf>
    <xf numFmtId="0" fontId="25" fillId="0" borderId="0" xfId="0" applyFont="1"/>
    <xf numFmtId="0" fontId="24" fillId="0" borderId="0" xfId="0" applyFont="1"/>
    <xf numFmtId="4" fontId="20" fillId="0" borderId="0" xfId="0" applyNumberFormat="1" applyFont="1"/>
    <xf numFmtId="2" fontId="24" fillId="0" borderId="0" xfId="0" applyNumberFormat="1" applyFont="1"/>
    <xf numFmtId="4" fontId="24" fillId="10" borderId="0" xfId="0" applyNumberFormat="1" applyFont="1" applyFill="1" applyAlignment="1">
      <alignment horizontal="center"/>
    </xf>
    <xf numFmtId="0" fontId="27" fillId="0" borderId="30" xfId="6" applyFont="1" applyBorder="1" applyAlignment="1">
      <alignment horizontal="center" vertical="center"/>
    </xf>
    <xf numFmtId="0" fontId="27" fillId="0" borderId="31" xfId="6" applyFont="1" applyBorder="1" applyAlignment="1">
      <alignment horizontal="center" vertical="center"/>
    </xf>
    <xf numFmtId="0" fontId="28" fillId="0" borderId="36" xfId="6" applyFont="1" applyBorder="1" applyAlignment="1">
      <alignment horizontal="center"/>
    </xf>
    <xf numFmtId="0" fontId="28" fillId="0" borderId="36" xfId="6" applyFont="1" applyBorder="1"/>
    <xf numFmtId="171" fontId="28" fillId="13" borderId="36" xfId="6" applyNumberFormat="1" applyFont="1" applyFill="1" applyBorder="1" applyAlignment="1">
      <alignment horizontal="center" vertical="center"/>
    </xf>
    <xf numFmtId="0" fontId="28" fillId="0" borderId="37" xfId="6" applyFont="1" applyBorder="1" applyAlignment="1">
      <alignment horizontal="center"/>
    </xf>
    <xf numFmtId="0" fontId="28" fillId="0" borderId="37" xfId="6" applyFont="1" applyBorder="1"/>
    <xf numFmtId="171" fontId="28" fillId="13" borderId="37" xfId="6" applyNumberFormat="1" applyFont="1" applyFill="1" applyBorder="1" applyAlignment="1">
      <alignment horizontal="center" vertical="center"/>
    </xf>
    <xf numFmtId="0" fontId="28" fillId="0" borderId="38" xfId="6" applyFont="1" applyBorder="1" applyAlignment="1">
      <alignment horizontal="center"/>
    </xf>
    <xf numFmtId="0" fontId="28" fillId="0" borderId="38" xfId="6" applyFont="1" applyBorder="1"/>
    <xf numFmtId="171" fontId="28" fillId="13" borderId="38" xfId="6" applyNumberFormat="1" applyFont="1" applyFill="1" applyBorder="1" applyAlignment="1">
      <alignment horizontal="center" vertical="center"/>
    </xf>
    <xf numFmtId="0" fontId="27" fillId="0" borderId="33" xfId="6" applyFont="1" applyBorder="1" applyAlignment="1">
      <alignment horizontal="center" vertical="center"/>
    </xf>
    <xf numFmtId="0" fontId="27" fillId="0" borderId="33" xfId="6" applyFont="1" applyBorder="1" applyAlignment="1">
      <alignment vertical="center"/>
    </xf>
    <xf numFmtId="171" fontId="27" fillId="14" borderId="33" xfId="6" applyNumberFormat="1" applyFont="1" applyFill="1" applyBorder="1" applyAlignment="1">
      <alignment horizontal="center" vertical="center"/>
    </xf>
    <xf numFmtId="0" fontId="28" fillId="0" borderId="38" xfId="6" applyFont="1" applyBorder="1" applyAlignment="1">
      <alignment horizontal="center" vertical="center"/>
    </xf>
    <xf numFmtId="0" fontId="28" fillId="0" borderId="38" xfId="6" applyFont="1" applyBorder="1" applyAlignment="1">
      <alignment horizontal="justify" vertical="center" wrapText="1"/>
    </xf>
    <xf numFmtId="0" fontId="2" fillId="10" borderId="2" xfId="0" applyFont="1" applyFill="1" applyBorder="1" applyAlignment="1">
      <alignment horizontal="right" vertical="top" wrapText="1"/>
    </xf>
    <xf numFmtId="0" fontId="4" fillId="10" borderId="3" xfId="0" applyFont="1" applyFill="1" applyBorder="1" applyAlignment="1">
      <alignment horizontal="right" vertical="top" wrapText="1"/>
    </xf>
    <xf numFmtId="0" fontId="3" fillId="10" borderId="0" xfId="0" applyFont="1" applyFill="1" applyAlignment="1">
      <alignment horizontal="left" vertical="top" wrapText="1"/>
    </xf>
    <xf numFmtId="0" fontId="3" fillId="10" borderId="0" xfId="0" applyFont="1" applyFill="1" applyAlignment="1">
      <alignment horizontal="right" vertical="top" wrapText="1"/>
    </xf>
    <xf numFmtId="44" fontId="3" fillId="9" borderId="0" xfId="5" applyFont="1" applyFill="1" applyAlignment="1">
      <alignment horizontal="right" vertical="top" wrapText="1"/>
    </xf>
    <xf numFmtId="0" fontId="0" fillId="0" borderId="0" xfId="0"/>
    <xf numFmtId="44" fontId="0" fillId="0" borderId="0" xfId="0" applyNumberFormat="1"/>
    <xf numFmtId="172" fontId="0" fillId="0" borderId="0" xfId="0" applyNumberFormat="1"/>
    <xf numFmtId="43" fontId="0" fillId="0" borderId="0" xfId="0" applyNumberFormat="1"/>
    <xf numFmtId="0" fontId="23" fillId="0" borderId="30" xfId="0" applyFont="1" applyBorder="1" applyAlignment="1">
      <alignment horizontal="right" vertical="center"/>
    </xf>
    <xf numFmtId="0" fontId="23" fillId="0" borderId="31" xfId="0" applyFont="1" applyBorder="1" applyAlignment="1">
      <alignment horizontal="right" vertical="center"/>
    </xf>
    <xf numFmtId="0" fontId="23" fillId="0" borderId="32" xfId="0" applyFont="1" applyBorder="1" applyAlignment="1">
      <alignment horizontal="right" vertical="center"/>
    </xf>
    <xf numFmtId="0" fontId="20" fillId="0" borderId="24" xfId="0" applyFont="1" applyBorder="1" applyAlignment="1">
      <alignment horizontal="center"/>
    </xf>
    <xf numFmtId="0" fontId="20" fillId="0" borderId="25" xfId="0" applyFont="1" applyBorder="1" applyAlignment="1">
      <alignment horizontal="center"/>
    </xf>
    <xf numFmtId="0" fontId="20" fillId="0" borderId="26" xfId="0" applyFont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0" fillId="0" borderId="16" xfId="0" applyFont="1" applyBorder="1" applyAlignment="1">
      <alignment horizontal="center"/>
    </xf>
    <xf numFmtId="0" fontId="20" fillId="0" borderId="27" xfId="0" applyFont="1" applyBorder="1" applyAlignment="1">
      <alignment horizontal="center"/>
    </xf>
    <xf numFmtId="0" fontId="20" fillId="0" borderId="28" xfId="0" applyFont="1" applyBorder="1" applyAlignment="1">
      <alignment horizontal="center"/>
    </xf>
    <xf numFmtId="0" fontId="20" fillId="0" borderId="29" xfId="0" applyFont="1" applyBorder="1" applyAlignment="1">
      <alignment horizontal="center"/>
    </xf>
    <xf numFmtId="0" fontId="21" fillId="0" borderId="30" xfId="0" applyFont="1" applyBorder="1" applyAlignment="1" applyProtection="1">
      <alignment horizontal="left" vertical="center" wrapText="1"/>
      <protection locked="0"/>
    </xf>
    <xf numFmtId="0" fontId="21" fillId="0" borderId="31" xfId="0" applyFont="1" applyBorder="1" applyAlignment="1" applyProtection="1">
      <alignment horizontal="left" vertical="center" wrapText="1"/>
      <protection locked="0"/>
    </xf>
    <xf numFmtId="0" fontId="21" fillId="0" borderId="32" xfId="0" applyFont="1" applyBorder="1" applyAlignment="1" applyProtection="1">
      <alignment horizontal="left" vertical="center" wrapText="1"/>
      <protection locked="0"/>
    </xf>
    <xf numFmtId="0" fontId="21" fillId="0" borderId="30" xfId="0" applyFont="1" applyBorder="1" applyAlignment="1">
      <alignment horizontal="left" vertical="center"/>
    </xf>
    <xf numFmtId="0" fontId="21" fillId="0" borderId="31" xfId="0" applyFont="1" applyBorder="1" applyAlignment="1">
      <alignment horizontal="left" vertical="center"/>
    </xf>
    <xf numFmtId="0" fontId="21" fillId="0" borderId="32" xfId="0" applyFont="1" applyBorder="1" applyAlignment="1">
      <alignment horizontal="left" vertical="center"/>
    </xf>
    <xf numFmtId="0" fontId="21" fillId="12" borderId="33" xfId="0" applyFont="1" applyFill="1" applyBorder="1" applyAlignment="1" applyProtection="1">
      <alignment horizontal="center" vertical="center"/>
      <protection locked="0"/>
    </xf>
    <xf numFmtId="0" fontId="23" fillId="0" borderId="34" xfId="0" applyFont="1" applyBorder="1" applyAlignment="1">
      <alignment horizontal="center" vertical="center"/>
    </xf>
    <xf numFmtId="0" fontId="23" fillId="0" borderId="35" xfId="0" applyFont="1" applyBorder="1" applyAlignment="1">
      <alignment horizontal="center" vertical="center"/>
    </xf>
    <xf numFmtId="0" fontId="23" fillId="0" borderId="30" xfId="0" applyFont="1" applyBorder="1" applyAlignment="1">
      <alignment horizontal="center" vertical="center"/>
    </xf>
    <xf numFmtId="0" fontId="23" fillId="0" borderId="32" xfId="0" applyFont="1" applyBorder="1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left" vertical="top" wrapText="1"/>
    </xf>
    <xf numFmtId="0" fontId="6" fillId="4" borderId="0" xfId="0" applyFont="1" applyFill="1" applyAlignment="1">
      <alignment horizontal="left" vertical="top" wrapText="1"/>
    </xf>
    <xf numFmtId="0" fontId="1" fillId="3" borderId="0" xfId="0" applyFont="1" applyFill="1" applyAlignment="1">
      <alignment horizontal="center" wrapText="1"/>
    </xf>
    <xf numFmtId="0" fontId="0" fillId="0" borderId="0" xfId="0"/>
    <xf numFmtId="0" fontId="5" fillId="9" borderId="0" xfId="0" applyFont="1" applyFill="1" applyAlignment="1">
      <alignment horizontal="center" vertical="top" wrapText="1"/>
    </xf>
    <xf numFmtId="0" fontId="3" fillId="9" borderId="0" xfId="0" applyFont="1" applyFill="1" applyAlignment="1">
      <alignment horizontal="left" vertical="top" wrapText="1"/>
    </xf>
    <xf numFmtId="0" fontId="1" fillId="9" borderId="0" xfId="0" applyFont="1" applyFill="1" applyAlignment="1">
      <alignment horizontal="left" vertical="top" wrapText="1"/>
    </xf>
    <xf numFmtId="0" fontId="1" fillId="9" borderId="0" xfId="0" applyFont="1" applyFill="1" applyAlignment="1">
      <alignment horizontal="center" wrapText="1"/>
    </xf>
    <xf numFmtId="0" fontId="5" fillId="9" borderId="0" xfId="0" applyFont="1" applyFill="1" applyAlignment="1">
      <alignment horizontal="right" vertical="top" wrapText="1"/>
    </xf>
    <xf numFmtId="0" fontId="2" fillId="7" borderId="2" xfId="0" applyFont="1" applyFill="1" applyBorder="1" applyAlignment="1">
      <alignment horizontal="left" vertical="top" wrapText="1"/>
    </xf>
    <xf numFmtId="0" fontId="5" fillId="10" borderId="2" xfId="0" applyFont="1" applyFill="1" applyBorder="1" applyAlignment="1">
      <alignment horizontal="left" vertical="top" wrapText="1"/>
    </xf>
    <xf numFmtId="0" fontId="1" fillId="9" borderId="2" xfId="0" applyFont="1" applyFill="1" applyBorder="1" applyAlignment="1">
      <alignment horizontal="left" vertical="top" wrapText="1"/>
    </xf>
    <xf numFmtId="0" fontId="4" fillId="8" borderId="2" xfId="0" applyFont="1" applyFill="1" applyBorder="1" applyAlignment="1">
      <alignment horizontal="left" vertical="top" wrapText="1"/>
    </xf>
    <xf numFmtId="10" fontId="14" fillId="0" borderId="0" xfId="4" applyNumberFormat="1" applyFont="1" applyAlignment="1">
      <alignment horizontal="center" vertical="center"/>
    </xf>
    <xf numFmtId="0" fontId="14" fillId="0" borderId="0" xfId="2" applyFont="1"/>
    <xf numFmtId="0" fontId="14" fillId="0" borderId="0" xfId="2" applyFont="1" applyAlignment="1">
      <alignment horizontal="center"/>
    </xf>
    <xf numFmtId="0" fontId="14" fillId="0" borderId="19" xfId="2" applyFont="1" applyBorder="1" applyAlignment="1">
      <alignment horizontal="right" vertical="center"/>
    </xf>
    <xf numFmtId="0" fontId="14" fillId="0" borderId="22" xfId="2" applyFont="1" applyBorder="1" applyAlignment="1">
      <alignment horizontal="right" vertical="center"/>
    </xf>
    <xf numFmtId="0" fontId="12" fillId="0" borderId="21" xfId="2" quotePrefix="1" applyFont="1" applyBorder="1" applyAlignment="1">
      <alignment horizontal="left" vertical="center"/>
    </xf>
    <xf numFmtId="0" fontId="12" fillId="0" borderId="23" xfId="2" applyFont="1" applyBorder="1" applyAlignment="1">
      <alignment horizontal="left" vertical="center"/>
    </xf>
    <xf numFmtId="168" fontId="14" fillId="0" borderId="8" xfId="4" applyNumberFormat="1" applyFont="1" applyBorder="1" applyAlignment="1">
      <alignment horizontal="center" vertical="center"/>
    </xf>
    <xf numFmtId="168" fontId="14" fillId="0" borderId="13" xfId="4" applyNumberFormat="1" applyFont="1" applyBorder="1" applyAlignment="1">
      <alignment horizontal="center" vertical="center"/>
    </xf>
    <xf numFmtId="49" fontId="11" fillId="0" borderId="0" xfId="2" applyNumberFormat="1" applyFont="1" applyAlignment="1">
      <alignment horizontal="left" vertical="top" wrapText="1" indent="7"/>
    </xf>
    <xf numFmtId="0" fontId="13" fillId="0" borderId="0" xfId="2" applyFont="1" applyAlignment="1">
      <alignment horizontal="center"/>
    </xf>
    <xf numFmtId="0" fontId="14" fillId="11" borderId="4" xfId="2" applyFont="1" applyFill="1" applyBorder="1" applyAlignment="1">
      <alignment horizontal="center" vertical="center"/>
    </xf>
    <xf numFmtId="0" fontId="14" fillId="0" borderId="9" xfId="2" applyFont="1" applyBorder="1" applyAlignment="1">
      <alignment horizontal="center" vertical="center"/>
    </xf>
    <xf numFmtId="0" fontId="14" fillId="11" borderId="5" xfId="2" applyFont="1" applyFill="1" applyBorder="1" applyAlignment="1">
      <alignment horizontal="center" vertical="center"/>
    </xf>
    <xf numFmtId="0" fontId="14" fillId="11" borderId="6" xfId="2" applyFont="1" applyFill="1" applyBorder="1" applyAlignment="1">
      <alignment horizontal="center" vertical="center"/>
    </xf>
    <xf numFmtId="0" fontId="14" fillId="11" borderId="10" xfId="2" applyFont="1" applyFill="1" applyBorder="1" applyAlignment="1">
      <alignment horizontal="center" vertical="center"/>
    </xf>
    <xf numFmtId="0" fontId="14" fillId="11" borderId="11" xfId="2" applyFont="1" applyFill="1" applyBorder="1" applyAlignment="1">
      <alignment horizontal="center" vertical="center"/>
    </xf>
    <xf numFmtId="0" fontId="14" fillId="11" borderId="7" xfId="2" applyFont="1" applyFill="1" applyBorder="1" applyAlignment="1">
      <alignment horizontal="center" vertical="center"/>
    </xf>
    <xf numFmtId="0" fontId="14" fillId="11" borderId="12" xfId="2" applyFont="1" applyFill="1" applyBorder="1" applyAlignment="1">
      <alignment horizontal="center" vertical="center"/>
    </xf>
    <xf numFmtId="0" fontId="27" fillId="0" borderId="33" xfId="6" applyFont="1" applyBorder="1" applyAlignment="1">
      <alignment horizontal="center" vertical="center"/>
    </xf>
    <xf numFmtId="0" fontId="27" fillId="0" borderId="30" xfId="6" applyFont="1" applyBorder="1" applyAlignment="1">
      <alignment horizontal="center" vertical="center"/>
    </xf>
    <xf numFmtId="0" fontId="27" fillId="0" borderId="31" xfId="6" applyFont="1" applyBorder="1" applyAlignment="1">
      <alignment horizontal="center" vertical="center"/>
    </xf>
    <xf numFmtId="0" fontId="27" fillId="0" borderId="32" xfId="6" applyFont="1" applyBorder="1" applyAlignment="1">
      <alignment horizontal="center" vertical="center"/>
    </xf>
    <xf numFmtId="0" fontId="28" fillId="0" borderId="30" xfId="6" applyFont="1" applyBorder="1" applyAlignment="1">
      <alignment horizontal="center"/>
    </xf>
    <xf numFmtId="0" fontId="28" fillId="0" borderId="31" xfId="6" applyFont="1" applyBorder="1" applyAlignment="1">
      <alignment horizontal="center"/>
    </xf>
    <xf numFmtId="0" fontId="28" fillId="0" borderId="32" xfId="6" applyFont="1" applyBorder="1" applyAlignment="1">
      <alignment horizontal="center"/>
    </xf>
    <xf numFmtId="171" fontId="27" fillId="0" borderId="33" xfId="6" applyNumberFormat="1" applyFont="1" applyBorder="1" applyAlignment="1">
      <alignment horizontal="center" vertic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26" fillId="0" borderId="30" xfId="6" applyFont="1" applyBorder="1" applyAlignment="1">
      <alignment horizontal="center" vertical="center"/>
    </xf>
    <xf numFmtId="0" fontId="26" fillId="0" borderId="31" xfId="6" applyFont="1" applyBorder="1" applyAlignment="1">
      <alignment horizontal="center" vertical="center"/>
    </xf>
    <xf numFmtId="0" fontId="26" fillId="0" borderId="32" xfId="6" applyFont="1" applyBorder="1" applyAlignment="1">
      <alignment horizontal="center" vertical="center"/>
    </xf>
    <xf numFmtId="177" fontId="0" fillId="0" borderId="0" xfId="0" applyNumberFormat="1"/>
    <xf numFmtId="0" fontId="19" fillId="0" borderId="0" xfId="0" applyFont="1" applyAlignment="1">
      <alignment horizontal="right"/>
    </xf>
    <xf numFmtId="183" fontId="0" fillId="0" borderId="0" xfId="0" applyNumberFormat="1"/>
  </cellXfs>
  <cellStyles count="7">
    <cellStyle name="Moeda" xfId="5" builtinId="4"/>
    <cellStyle name="Normal" xfId="0" builtinId="0"/>
    <cellStyle name="Normal 2" xfId="2"/>
    <cellStyle name="Normal 2 2" xfId="6"/>
    <cellStyle name="Porcentagem 3" xfId="4"/>
    <cellStyle name="Separador de milhares" xfId="1" builtinId="3"/>
    <cellStyle name="Vírgula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585594</xdr:colOff>
      <xdr:row>2</xdr:row>
      <xdr:rowOff>152400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0"/>
          <a:ext cx="6691119" cy="533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6ª GRD/UEP - 6ª Superintendência Regional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266700"/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752475</xdr:colOff>
      <xdr:row>2</xdr:row>
      <xdr:rowOff>123825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668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862293</xdr:colOff>
      <xdr:row>3</xdr:row>
      <xdr:rowOff>19050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0" y="0"/>
          <a:ext cx="6320118" cy="533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    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    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    6ª GRD/UEP - 6ª Superintendência Regional 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1304925</xdr:colOff>
      <xdr:row>2</xdr:row>
      <xdr:rowOff>123825</xdr:rowOff>
    </xdr:to>
    <xdr:pic>
      <xdr:nvPicPr>
        <xdr:cNvPr id="3" name="Picture 3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907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.bin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view="pageBreakPreview" topLeftCell="C1" zoomScale="115" zoomScaleSheetLayoutView="115" workbookViewId="0">
      <selection activeCell="E10" sqref="E10"/>
    </sheetView>
  </sheetViews>
  <sheetFormatPr defaultRowHeight="15"/>
  <cols>
    <col min="1" max="1" width="8" style="116" customWidth="1"/>
    <col min="2" max="2" width="30.125" style="116" customWidth="1"/>
    <col min="3" max="3" width="13.875" style="116" bestFit="1" customWidth="1"/>
    <col min="4" max="4" width="23" style="116" customWidth="1"/>
    <col min="5" max="5" width="23.375" style="116" customWidth="1"/>
    <col min="6" max="6" width="6.875" style="116" customWidth="1"/>
    <col min="7" max="7" width="11.875" style="116" bestFit="1" customWidth="1"/>
    <col min="8" max="8" width="9" style="116"/>
    <col min="9" max="9" width="0" style="116" hidden="1" customWidth="1"/>
    <col min="10" max="254" width="9" style="116"/>
    <col min="255" max="257" width="8" style="116" customWidth="1"/>
    <col min="258" max="258" width="30.125" style="116" customWidth="1"/>
    <col min="259" max="259" width="20.875" style="116" customWidth="1"/>
    <col min="260" max="260" width="21.125" style="116" customWidth="1"/>
    <col min="261" max="261" width="21" style="116" customWidth="1"/>
    <col min="262" max="262" width="0" style="116" hidden="1" customWidth="1"/>
    <col min="263" max="263" width="11.875" style="116" bestFit="1" customWidth="1"/>
    <col min="264" max="264" width="9" style="116"/>
    <col min="265" max="265" width="0" style="116" hidden="1" customWidth="1"/>
    <col min="266" max="510" width="9" style="116"/>
    <col min="511" max="513" width="8" style="116" customWidth="1"/>
    <col min="514" max="514" width="30.125" style="116" customWidth="1"/>
    <col min="515" max="515" width="20.875" style="116" customWidth="1"/>
    <col min="516" max="516" width="21.125" style="116" customWidth="1"/>
    <col min="517" max="517" width="21" style="116" customWidth="1"/>
    <col min="518" max="518" width="0" style="116" hidden="1" customWidth="1"/>
    <col min="519" max="519" width="11.875" style="116" bestFit="1" customWidth="1"/>
    <col min="520" max="520" width="9" style="116"/>
    <col min="521" max="521" width="0" style="116" hidden="1" customWidth="1"/>
    <col min="522" max="766" width="9" style="116"/>
    <col min="767" max="769" width="8" style="116" customWidth="1"/>
    <col min="770" max="770" width="30.125" style="116" customWidth="1"/>
    <col min="771" max="771" width="20.875" style="116" customWidth="1"/>
    <col min="772" max="772" width="21.125" style="116" customWidth="1"/>
    <col min="773" max="773" width="21" style="116" customWidth="1"/>
    <col min="774" max="774" width="0" style="116" hidden="1" customWidth="1"/>
    <col min="775" max="775" width="11.875" style="116" bestFit="1" customWidth="1"/>
    <col min="776" max="776" width="9" style="116"/>
    <col min="777" max="777" width="0" style="116" hidden="1" customWidth="1"/>
    <col min="778" max="1022" width="9" style="116"/>
    <col min="1023" max="1025" width="8" style="116" customWidth="1"/>
    <col min="1026" max="1026" width="30.125" style="116" customWidth="1"/>
    <col min="1027" max="1027" width="20.875" style="116" customWidth="1"/>
    <col min="1028" max="1028" width="21.125" style="116" customWidth="1"/>
    <col min="1029" max="1029" width="21" style="116" customWidth="1"/>
    <col min="1030" max="1030" width="0" style="116" hidden="1" customWidth="1"/>
    <col min="1031" max="1031" width="11.875" style="116" bestFit="1" customWidth="1"/>
    <col min="1032" max="1032" width="9" style="116"/>
    <col min="1033" max="1033" width="0" style="116" hidden="1" customWidth="1"/>
    <col min="1034" max="1278" width="9" style="116"/>
    <col min="1279" max="1281" width="8" style="116" customWidth="1"/>
    <col min="1282" max="1282" width="30.125" style="116" customWidth="1"/>
    <col min="1283" max="1283" width="20.875" style="116" customWidth="1"/>
    <col min="1284" max="1284" width="21.125" style="116" customWidth="1"/>
    <col min="1285" max="1285" width="21" style="116" customWidth="1"/>
    <col min="1286" max="1286" width="0" style="116" hidden="1" customWidth="1"/>
    <col min="1287" max="1287" width="11.875" style="116" bestFit="1" customWidth="1"/>
    <col min="1288" max="1288" width="9" style="116"/>
    <col min="1289" max="1289" width="0" style="116" hidden="1" customWidth="1"/>
    <col min="1290" max="1534" width="9" style="116"/>
    <col min="1535" max="1537" width="8" style="116" customWidth="1"/>
    <col min="1538" max="1538" width="30.125" style="116" customWidth="1"/>
    <col min="1539" max="1539" width="20.875" style="116" customWidth="1"/>
    <col min="1540" max="1540" width="21.125" style="116" customWidth="1"/>
    <col min="1541" max="1541" width="21" style="116" customWidth="1"/>
    <col min="1542" max="1542" width="0" style="116" hidden="1" customWidth="1"/>
    <col min="1543" max="1543" width="11.875" style="116" bestFit="1" customWidth="1"/>
    <col min="1544" max="1544" width="9" style="116"/>
    <col min="1545" max="1545" width="0" style="116" hidden="1" customWidth="1"/>
    <col min="1546" max="1790" width="9" style="116"/>
    <col min="1791" max="1793" width="8" style="116" customWidth="1"/>
    <col min="1794" max="1794" width="30.125" style="116" customWidth="1"/>
    <col min="1795" max="1795" width="20.875" style="116" customWidth="1"/>
    <col min="1796" max="1796" width="21.125" style="116" customWidth="1"/>
    <col min="1797" max="1797" width="21" style="116" customWidth="1"/>
    <col min="1798" max="1798" width="0" style="116" hidden="1" customWidth="1"/>
    <col min="1799" max="1799" width="11.875" style="116" bestFit="1" customWidth="1"/>
    <col min="1800" max="1800" width="9" style="116"/>
    <col min="1801" max="1801" width="0" style="116" hidden="1" customWidth="1"/>
    <col min="1802" max="2046" width="9" style="116"/>
    <col min="2047" max="2049" width="8" style="116" customWidth="1"/>
    <col min="2050" max="2050" width="30.125" style="116" customWidth="1"/>
    <col min="2051" max="2051" width="20.875" style="116" customWidth="1"/>
    <col min="2052" max="2052" width="21.125" style="116" customWidth="1"/>
    <col min="2053" max="2053" width="21" style="116" customWidth="1"/>
    <col min="2054" max="2054" width="0" style="116" hidden="1" customWidth="1"/>
    <col min="2055" max="2055" width="11.875" style="116" bestFit="1" customWidth="1"/>
    <col min="2056" max="2056" width="9" style="116"/>
    <col min="2057" max="2057" width="0" style="116" hidden="1" customWidth="1"/>
    <col min="2058" max="2302" width="9" style="116"/>
    <col min="2303" max="2305" width="8" style="116" customWidth="1"/>
    <col min="2306" max="2306" width="30.125" style="116" customWidth="1"/>
    <col min="2307" max="2307" width="20.875" style="116" customWidth="1"/>
    <col min="2308" max="2308" width="21.125" style="116" customWidth="1"/>
    <col min="2309" max="2309" width="21" style="116" customWidth="1"/>
    <col min="2310" max="2310" width="0" style="116" hidden="1" customWidth="1"/>
    <col min="2311" max="2311" width="11.875" style="116" bestFit="1" customWidth="1"/>
    <col min="2312" max="2312" width="9" style="116"/>
    <col min="2313" max="2313" width="0" style="116" hidden="1" customWidth="1"/>
    <col min="2314" max="2558" width="9" style="116"/>
    <col min="2559" max="2561" width="8" style="116" customWidth="1"/>
    <col min="2562" max="2562" width="30.125" style="116" customWidth="1"/>
    <col min="2563" max="2563" width="20.875" style="116" customWidth="1"/>
    <col min="2564" max="2564" width="21.125" style="116" customWidth="1"/>
    <col min="2565" max="2565" width="21" style="116" customWidth="1"/>
    <col min="2566" max="2566" width="0" style="116" hidden="1" customWidth="1"/>
    <col min="2567" max="2567" width="11.875" style="116" bestFit="1" customWidth="1"/>
    <col min="2568" max="2568" width="9" style="116"/>
    <col min="2569" max="2569" width="0" style="116" hidden="1" customWidth="1"/>
    <col min="2570" max="2814" width="9" style="116"/>
    <col min="2815" max="2817" width="8" style="116" customWidth="1"/>
    <col min="2818" max="2818" width="30.125" style="116" customWidth="1"/>
    <col min="2819" max="2819" width="20.875" style="116" customWidth="1"/>
    <col min="2820" max="2820" width="21.125" style="116" customWidth="1"/>
    <col min="2821" max="2821" width="21" style="116" customWidth="1"/>
    <col min="2822" max="2822" width="0" style="116" hidden="1" customWidth="1"/>
    <col min="2823" max="2823" width="11.875" style="116" bestFit="1" customWidth="1"/>
    <col min="2824" max="2824" width="9" style="116"/>
    <col min="2825" max="2825" width="0" style="116" hidden="1" customWidth="1"/>
    <col min="2826" max="3070" width="9" style="116"/>
    <col min="3071" max="3073" width="8" style="116" customWidth="1"/>
    <col min="3074" max="3074" width="30.125" style="116" customWidth="1"/>
    <col min="3075" max="3075" width="20.875" style="116" customWidth="1"/>
    <col min="3076" max="3076" width="21.125" style="116" customWidth="1"/>
    <col min="3077" max="3077" width="21" style="116" customWidth="1"/>
    <col min="3078" max="3078" width="0" style="116" hidden="1" customWidth="1"/>
    <col min="3079" max="3079" width="11.875" style="116" bestFit="1" customWidth="1"/>
    <col min="3080" max="3080" width="9" style="116"/>
    <col min="3081" max="3081" width="0" style="116" hidden="1" customWidth="1"/>
    <col min="3082" max="3326" width="9" style="116"/>
    <col min="3327" max="3329" width="8" style="116" customWidth="1"/>
    <col min="3330" max="3330" width="30.125" style="116" customWidth="1"/>
    <col min="3331" max="3331" width="20.875" style="116" customWidth="1"/>
    <col min="3332" max="3332" width="21.125" style="116" customWidth="1"/>
    <col min="3333" max="3333" width="21" style="116" customWidth="1"/>
    <col min="3334" max="3334" width="0" style="116" hidden="1" customWidth="1"/>
    <col min="3335" max="3335" width="11.875" style="116" bestFit="1" customWidth="1"/>
    <col min="3336" max="3336" width="9" style="116"/>
    <col min="3337" max="3337" width="0" style="116" hidden="1" customWidth="1"/>
    <col min="3338" max="3582" width="9" style="116"/>
    <col min="3583" max="3585" width="8" style="116" customWidth="1"/>
    <col min="3586" max="3586" width="30.125" style="116" customWidth="1"/>
    <col min="3587" max="3587" width="20.875" style="116" customWidth="1"/>
    <col min="3588" max="3588" width="21.125" style="116" customWidth="1"/>
    <col min="3589" max="3589" width="21" style="116" customWidth="1"/>
    <col min="3590" max="3590" width="0" style="116" hidden="1" customWidth="1"/>
    <col min="3591" max="3591" width="11.875" style="116" bestFit="1" customWidth="1"/>
    <col min="3592" max="3592" width="9" style="116"/>
    <col min="3593" max="3593" width="0" style="116" hidden="1" customWidth="1"/>
    <col min="3594" max="3838" width="9" style="116"/>
    <col min="3839" max="3841" width="8" style="116" customWidth="1"/>
    <col min="3842" max="3842" width="30.125" style="116" customWidth="1"/>
    <col min="3843" max="3843" width="20.875" style="116" customWidth="1"/>
    <col min="3844" max="3844" width="21.125" style="116" customWidth="1"/>
    <col min="3845" max="3845" width="21" style="116" customWidth="1"/>
    <col min="3846" max="3846" width="0" style="116" hidden="1" customWidth="1"/>
    <col min="3847" max="3847" width="11.875" style="116" bestFit="1" customWidth="1"/>
    <col min="3848" max="3848" width="9" style="116"/>
    <col min="3849" max="3849" width="0" style="116" hidden="1" customWidth="1"/>
    <col min="3850" max="4094" width="9" style="116"/>
    <col min="4095" max="4097" width="8" style="116" customWidth="1"/>
    <col min="4098" max="4098" width="30.125" style="116" customWidth="1"/>
    <col min="4099" max="4099" width="20.875" style="116" customWidth="1"/>
    <col min="4100" max="4100" width="21.125" style="116" customWidth="1"/>
    <col min="4101" max="4101" width="21" style="116" customWidth="1"/>
    <col min="4102" max="4102" width="0" style="116" hidden="1" customWidth="1"/>
    <col min="4103" max="4103" width="11.875" style="116" bestFit="1" customWidth="1"/>
    <col min="4104" max="4104" width="9" style="116"/>
    <col min="4105" max="4105" width="0" style="116" hidden="1" customWidth="1"/>
    <col min="4106" max="4350" width="9" style="116"/>
    <col min="4351" max="4353" width="8" style="116" customWidth="1"/>
    <col min="4354" max="4354" width="30.125" style="116" customWidth="1"/>
    <col min="4355" max="4355" width="20.875" style="116" customWidth="1"/>
    <col min="4356" max="4356" width="21.125" style="116" customWidth="1"/>
    <col min="4357" max="4357" width="21" style="116" customWidth="1"/>
    <col min="4358" max="4358" width="0" style="116" hidden="1" customWidth="1"/>
    <col min="4359" max="4359" width="11.875" style="116" bestFit="1" customWidth="1"/>
    <col min="4360" max="4360" width="9" style="116"/>
    <col min="4361" max="4361" width="0" style="116" hidden="1" customWidth="1"/>
    <col min="4362" max="4606" width="9" style="116"/>
    <col min="4607" max="4609" width="8" style="116" customWidth="1"/>
    <col min="4610" max="4610" width="30.125" style="116" customWidth="1"/>
    <col min="4611" max="4611" width="20.875" style="116" customWidth="1"/>
    <col min="4612" max="4612" width="21.125" style="116" customWidth="1"/>
    <col min="4613" max="4613" width="21" style="116" customWidth="1"/>
    <col min="4614" max="4614" width="0" style="116" hidden="1" customWidth="1"/>
    <col min="4615" max="4615" width="11.875" style="116" bestFit="1" customWidth="1"/>
    <col min="4616" max="4616" width="9" style="116"/>
    <col min="4617" max="4617" width="0" style="116" hidden="1" customWidth="1"/>
    <col min="4618" max="4862" width="9" style="116"/>
    <col min="4863" max="4865" width="8" style="116" customWidth="1"/>
    <col min="4866" max="4866" width="30.125" style="116" customWidth="1"/>
    <col min="4867" max="4867" width="20.875" style="116" customWidth="1"/>
    <col min="4868" max="4868" width="21.125" style="116" customWidth="1"/>
    <col min="4869" max="4869" width="21" style="116" customWidth="1"/>
    <col min="4870" max="4870" width="0" style="116" hidden="1" customWidth="1"/>
    <col min="4871" max="4871" width="11.875" style="116" bestFit="1" customWidth="1"/>
    <col min="4872" max="4872" width="9" style="116"/>
    <col min="4873" max="4873" width="0" style="116" hidden="1" customWidth="1"/>
    <col min="4874" max="5118" width="9" style="116"/>
    <col min="5119" max="5121" width="8" style="116" customWidth="1"/>
    <col min="5122" max="5122" width="30.125" style="116" customWidth="1"/>
    <col min="5123" max="5123" width="20.875" style="116" customWidth="1"/>
    <col min="5124" max="5124" width="21.125" style="116" customWidth="1"/>
    <col min="5125" max="5125" width="21" style="116" customWidth="1"/>
    <col min="5126" max="5126" width="0" style="116" hidden="1" customWidth="1"/>
    <col min="5127" max="5127" width="11.875" style="116" bestFit="1" customWidth="1"/>
    <col min="5128" max="5128" width="9" style="116"/>
    <col min="5129" max="5129" width="0" style="116" hidden="1" customWidth="1"/>
    <col min="5130" max="5374" width="9" style="116"/>
    <col min="5375" max="5377" width="8" style="116" customWidth="1"/>
    <col min="5378" max="5378" width="30.125" style="116" customWidth="1"/>
    <col min="5379" max="5379" width="20.875" style="116" customWidth="1"/>
    <col min="5380" max="5380" width="21.125" style="116" customWidth="1"/>
    <col min="5381" max="5381" width="21" style="116" customWidth="1"/>
    <col min="5382" max="5382" width="0" style="116" hidden="1" customWidth="1"/>
    <col min="5383" max="5383" width="11.875" style="116" bestFit="1" customWidth="1"/>
    <col min="5384" max="5384" width="9" style="116"/>
    <col min="5385" max="5385" width="0" style="116" hidden="1" customWidth="1"/>
    <col min="5386" max="5630" width="9" style="116"/>
    <col min="5631" max="5633" width="8" style="116" customWidth="1"/>
    <col min="5634" max="5634" width="30.125" style="116" customWidth="1"/>
    <col min="5635" max="5635" width="20.875" style="116" customWidth="1"/>
    <col min="5636" max="5636" width="21.125" style="116" customWidth="1"/>
    <col min="5637" max="5637" width="21" style="116" customWidth="1"/>
    <col min="5638" max="5638" width="0" style="116" hidden="1" customWidth="1"/>
    <col min="5639" max="5639" width="11.875" style="116" bestFit="1" customWidth="1"/>
    <col min="5640" max="5640" width="9" style="116"/>
    <col min="5641" max="5641" width="0" style="116" hidden="1" customWidth="1"/>
    <col min="5642" max="5886" width="9" style="116"/>
    <col min="5887" max="5889" width="8" style="116" customWidth="1"/>
    <col min="5890" max="5890" width="30.125" style="116" customWidth="1"/>
    <col min="5891" max="5891" width="20.875" style="116" customWidth="1"/>
    <col min="5892" max="5892" width="21.125" style="116" customWidth="1"/>
    <col min="5893" max="5893" width="21" style="116" customWidth="1"/>
    <col min="5894" max="5894" width="0" style="116" hidden="1" customWidth="1"/>
    <col min="5895" max="5895" width="11.875" style="116" bestFit="1" customWidth="1"/>
    <col min="5896" max="5896" width="9" style="116"/>
    <col min="5897" max="5897" width="0" style="116" hidden="1" customWidth="1"/>
    <col min="5898" max="6142" width="9" style="116"/>
    <col min="6143" max="6145" width="8" style="116" customWidth="1"/>
    <col min="6146" max="6146" width="30.125" style="116" customWidth="1"/>
    <col min="6147" max="6147" width="20.875" style="116" customWidth="1"/>
    <col min="6148" max="6148" width="21.125" style="116" customWidth="1"/>
    <col min="6149" max="6149" width="21" style="116" customWidth="1"/>
    <col min="6150" max="6150" width="0" style="116" hidden="1" customWidth="1"/>
    <col min="6151" max="6151" width="11.875" style="116" bestFit="1" customWidth="1"/>
    <col min="6152" max="6152" width="9" style="116"/>
    <col min="6153" max="6153" width="0" style="116" hidden="1" customWidth="1"/>
    <col min="6154" max="6398" width="9" style="116"/>
    <col min="6399" max="6401" width="8" style="116" customWidth="1"/>
    <col min="6402" max="6402" width="30.125" style="116" customWidth="1"/>
    <col min="6403" max="6403" width="20.875" style="116" customWidth="1"/>
    <col min="6404" max="6404" width="21.125" style="116" customWidth="1"/>
    <col min="6405" max="6405" width="21" style="116" customWidth="1"/>
    <col min="6406" max="6406" width="0" style="116" hidden="1" customWidth="1"/>
    <col min="6407" max="6407" width="11.875" style="116" bestFit="1" customWidth="1"/>
    <col min="6408" max="6408" width="9" style="116"/>
    <col min="6409" max="6409" width="0" style="116" hidden="1" customWidth="1"/>
    <col min="6410" max="6654" width="9" style="116"/>
    <col min="6655" max="6657" width="8" style="116" customWidth="1"/>
    <col min="6658" max="6658" width="30.125" style="116" customWidth="1"/>
    <col min="6659" max="6659" width="20.875" style="116" customWidth="1"/>
    <col min="6660" max="6660" width="21.125" style="116" customWidth="1"/>
    <col min="6661" max="6661" width="21" style="116" customWidth="1"/>
    <col min="6662" max="6662" width="0" style="116" hidden="1" customWidth="1"/>
    <col min="6663" max="6663" width="11.875" style="116" bestFit="1" customWidth="1"/>
    <col min="6664" max="6664" width="9" style="116"/>
    <col min="6665" max="6665" width="0" style="116" hidden="1" customWidth="1"/>
    <col min="6666" max="6910" width="9" style="116"/>
    <col min="6911" max="6913" width="8" style="116" customWidth="1"/>
    <col min="6914" max="6914" width="30.125" style="116" customWidth="1"/>
    <col min="6915" max="6915" width="20.875" style="116" customWidth="1"/>
    <col min="6916" max="6916" width="21.125" style="116" customWidth="1"/>
    <col min="6917" max="6917" width="21" style="116" customWidth="1"/>
    <col min="6918" max="6918" width="0" style="116" hidden="1" customWidth="1"/>
    <col min="6919" max="6919" width="11.875" style="116" bestFit="1" customWidth="1"/>
    <col min="6920" max="6920" width="9" style="116"/>
    <col min="6921" max="6921" width="0" style="116" hidden="1" customWidth="1"/>
    <col min="6922" max="7166" width="9" style="116"/>
    <col min="7167" max="7169" width="8" style="116" customWidth="1"/>
    <col min="7170" max="7170" width="30.125" style="116" customWidth="1"/>
    <col min="7171" max="7171" width="20.875" style="116" customWidth="1"/>
    <col min="7172" max="7172" width="21.125" style="116" customWidth="1"/>
    <col min="7173" max="7173" width="21" style="116" customWidth="1"/>
    <col min="7174" max="7174" width="0" style="116" hidden="1" customWidth="1"/>
    <col min="7175" max="7175" width="11.875" style="116" bestFit="1" customWidth="1"/>
    <col min="7176" max="7176" width="9" style="116"/>
    <col min="7177" max="7177" width="0" style="116" hidden="1" customWidth="1"/>
    <col min="7178" max="7422" width="9" style="116"/>
    <col min="7423" max="7425" width="8" style="116" customWidth="1"/>
    <col min="7426" max="7426" width="30.125" style="116" customWidth="1"/>
    <col min="7427" max="7427" width="20.875" style="116" customWidth="1"/>
    <col min="7428" max="7428" width="21.125" style="116" customWidth="1"/>
    <col min="7429" max="7429" width="21" style="116" customWidth="1"/>
    <col min="7430" max="7430" width="0" style="116" hidden="1" customWidth="1"/>
    <col min="7431" max="7431" width="11.875" style="116" bestFit="1" customWidth="1"/>
    <col min="7432" max="7432" width="9" style="116"/>
    <col min="7433" max="7433" width="0" style="116" hidden="1" customWidth="1"/>
    <col min="7434" max="7678" width="9" style="116"/>
    <col min="7679" max="7681" width="8" style="116" customWidth="1"/>
    <col min="7682" max="7682" width="30.125" style="116" customWidth="1"/>
    <col min="7683" max="7683" width="20.875" style="116" customWidth="1"/>
    <col min="7684" max="7684" width="21.125" style="116" customWidth="1"/>
    <col min="7685" max="7685" width="21" style="116" customWidth="1"/>
    <col min="7686" max="7686" width="0" style="116" hidden="1" customWidth="1"/>
    <col min="7687" max="7687" width="11.875" style="116" bestFit="1" customWidth="1"/>
    <col min="7688" max="7688" width="9" style="116"/>
    <col min="7689" max="7689" width="0" style="116" hidden="1" customWidth="1"/>
    <col min="7690" max="7934" width="9" style="116"/>
    <col min="7935" max="7937" width="8" style="116" customWidth="1"/>
    <col min="7938" max="7938" width="30.125" style="116" customWidth="1"/>
    <col min="7939" max="7939" width="20.875" style="116" customWidth="1"/>
    <col min="7940" max="7940" width="21.125" style="116" customWidth="1"/>
    <col min="7941" max="7941" width="21" style="116" customWidth="1"/>
    <col min="7942" max="7942" width="0" style="116" hidden="1" customWidth="1"/>
    <col min="7943" max="7943" width="11.875" style="116" bestFit="1" customWidth="1"/>
    <col min="7944" max="7944" width="9" style="116"/>
    <col min="7945" max="7945" width="0" style="116" hidden="1" customWidth="1"/>
    <col min="7946" max="8190" width="9" style="116"/>
    <col min="8191" max="8193" width="8" style="116" customWidth="1"/>
    <col min="8194" max="8194" width="30.125" style="116" customWidth="1"/>
    <col min="8195" max="8195" width="20.875" style="116" customWidth="1"/>
    <col min="8196" max="8196" width="21.125" style="116" customWidth="1"/>
    <col min="8197" max="8197" width="21" style="116" customWidth="1"/>
    <col min="8198" max="8198" width="0" style="116" hidden="1" customWidth="1"/>
    <col min="8199" max="8199" width="11.875" style="116" bestFit="1" customWidth="1"/>
    <col min="8200" max="8200" width="9" style="116"/>
    <col min="8201" max="8201" width="0" style="116" hidden="1" customWidth="1"/>
    <col min="8202" max="8446" width="9" style="116"/>
    <col min="8447" max="8449" width="8" style="116" customWidth="1"/>
    <col min="8450" max="8450" width="30.125" style="116" customWidth="1"/>
    <col min="8451" max="8451" width="20.875" style="116" customWidth="1"/>
    <col min="8452" max="8452" width="21.125" style="116" customWidth="1"/>
    <col min="8453" max="8453" width="21" style="116" customWidth="1"/>
    <col min="8454" max="8454" width="0" style="116" hidden="1" customWidth="1"/>
    <col min="8455" max="8455" width="11.875" style="116" bestFit="1" customWidth="1"/>
    <col min="8456" max="8456" width="9" style="116"/>
    <col min="8457" max="8457" width="0" style="116" hidden="1" customWidth="1"/>
    <col min="8458" max="8702" width="9" style="116"/>
    <col min="8703" max="8705" width="8" style="116" customWidth="1"/>
    <col min="8706" max="8706" width="30.125" style="116" customWidth="1"/>
    <col min="8707" max="8707" width="20.875" style="116" customWidth="1"/>
    <col min="8708" max="8708" width="21.125" style="116" customWidth="1"/>
    <col min="8709" max="8709" width="21" style="116" customWidth="1"/>
    <col min="8710" max="8710" width="0" style="116" hidden="1" customWidth="1"/>
    <col min="8711" max="8711" width="11.875" style="116" bestFit="1" customWidth="1"/>
    <col min="8712" max="8712" width="9" style="116"/>
    <col min="8713" max="8713" width="0" style="116" hidden="1" customWidth="1"/>
    <col min="8714" max="8958" width="9" style="116"/>
    <col min="8959" max="8961" width="8" style="116" customWidth="1"/>
    <col min="8962" max="8962" width="30.125" style="116" customWidth="1"/>
    <col min="8963" max="8963" width="20.875" style="116" customWidth="1"/>
    <col min="8964" max="8964" width="21.125" style="116" customWidth="1"/>
    <col min="8965" max="8965" width="21" style="116" customWidth="1"/>
    <col min="8966" max="8966" width="0" style="116" hidden="1" customWidth="1"/>
    <col min="8967" max="8967" width="11.875" style="116" bestFit="1" customWidth="1"/>
    <col min="8968" max="8968" width="9" style="116"/>
    <col min="8969" max="8969" width="0" style="116" hidden="1" customWidth="1"/>
    <col min="8970" max="9214" width="9" style="116"/>
    <col min="9215" max="9217" width="8" style="116" customWidth="1"/>
    <col min="9218" max="9218" width="30.125" style="116" customWidth="1"/>
    <col min="9219" max="9219" width="20.875" style="116" customWidth="1"/>
    <col min="9220" max="9220" width="21.125" style="116" customWidth="1"/>
    <col min="9221" max="9221" width="21" style="116" customWidth="1"/>
    <col min="9222" max="9222" width="0" style="116" hidden="1" customWidth="1"/>
    <col min="9223" max="9223" width="11.875" style="116" bestFit="1" customWidth="1"/>
    <col min="9224" max="9224" width="9" style="116"/>
    <col min="9225" max="9225" width="0" style="116" hidden="1" customWidth="1"/>
    <col min="9226" max="9470" width="9" style="116"/>
    <col min="9471" max="9473" width="8" style="116" customWidth="1"/>
    <col min="9474" max="9474" width="30.125" style="116" customWidth="1"/>
    <col min="9475" max="9475" width="20.875" style="116" customWidth="1"/>
    <col min="9476" max="9476" width="21.125" style="116" customWidth="1"/>
    <col min="9477" max="9477" width="21" style="116" customWidth="1"/>
    <col min="9478" max="9478" width="0" style="116" hidden="1" customWidth="1"/>
    <col min="9479" max="9479" width="11.875" style="116" bestFit="1" customWidth="1"/>
    <col min="9480" max="9480" width="9" style="116"/>
    <col min="9481" max="9481" width="0" style="116" hidden="1" customWidth="1"/>
    <col min="9482" max="9726" width="9" style="116"/>
    <col min="9727" max="9729" width="8" style="116" customWidth="1"/>
    <col min="9730" max="9730" width="30.125" style="116" customWidth="1"/>
    <col min="9731" max="9731" width="20.875" style="116" customWidth="1"/>
    <col min="9732" max="9732" width="21.125" style="116" customWidth="1"/>
    <col min="9733" max="9733" width="21" style="116" customWidth="1"/>
    <col min="9734" max="9734" width="0" style="116" hidden="1" customWidth="1"/>
    <col min="9735" max="9735" width="11.875" style="116" bestFit="1" customWidth="1"/>
    <col min="9736" max="9736" width="9" style="116"/>
    <col min="9737" max="9737" width="0" style="116" hidden="1" customWidth="1"/>
    <col min="9738" max="9982" width="9" style="116"/>
    <col min="9983" max="9985" width="8" style="116" customWidth="1"/>
    <col min="9986" max="9986" width="30.125" style="116" customWidth="1"/>
    <col min="9987" max="9987" width="20.875" style="116" customWidth="1"/>
    <col min="9988" max="9988" width="21.125" style="116" customWidth="1"/>
    <col min="9989" max="9989" width="21" style="116" customWidth="1"/>
    <col min="9990" max="9990" width="0" style="116" hidden="1" customWidth="1"/>
    <col min="9991" max="9991" width="11.875" style="116" bestFit="1" customWidth="1"/>
    <col min="9992" max="9992" width="9" style="116"/>
    <col min="9993" max="9993" width="0" style="116" hidden="1" customWidth="1"/>
    <col min="9994" max="10238" width="9" style="116"/>
    <col min="10239" max="10241" width="8" style="116" customWidth="1"/>
    <col min="10242" max="10242" width="30.125" style="116" customWidth="1"/>
    <col min="10243" max="10243" width="20.875" style="116" customWidth="1"/>
    <col min="10244" max="10244" width="21.125" style="116" customWidth="1"/>
    <col min="10245" max="10245" width="21" style="116" customWidth="1"/>
    <col min="10246" max="10246" width="0" style="116" hidden="1" customWidth="1"/>
    <col min="10247" max="10247" width="11.875" style="116" bestFit="1" customWidth="1"/>
    <col min="10248" max="10248" width="9" style="116"/>
    <col min="10249" max="10249" width="0" style="116" hidden="1" customWidth="1"/>
    <col min="10250" max="10494" width="9" style="116"/>
    <col min="10495" max="10497" width="8" style="116" customWidth="1"/>
    <col min="10498" max="10498" width="30.125" style="116" customWidth="1"/>
    <col min="10499" max="10499" width="20.875" style="116" customWidth="1"/>
    <col min="10500" max="10500" width="21.125" style="116" customWidth="1"/>
    <col min="10501" max="10501" width="21" style="116" customWidth="1"/>
    <col min="10502" max="10502" width="0" style="116" hidden="1" customWidth="1"/>
    <col min="10503" max="10503" width="11.875" style="116" bestFit="1" customWidth="1"/>
    <col min="10504" max="10504" width="9" style="116"/>
    <col min="10505" max="10505" width="0" style="116" hidden="1" customWidth="1"/>
    <col min="10506" max="10750" width="9" style="116"/>
    <col min="10751" max="10753" width="8" style="116" customWidth="1"/>
    <col min="10754" max="10754" width="30.125" style="116" customWidth="1"/>
    <col min="10755" max="10755" width="20.875" style="116" customWidth="1"/>
    <col min="10756" max="10756" width="21.125" style="116" customWidth="1"/>
    <col min="10757" max="10757" width="21" style="116" customWidth="1"/>
    <col min="10758" max="10758" width="0" style="116" hidden="1" customWidth="1"/>
    <col min="10759" max="10759" width="11.875" style="116" bestFit="1" customWidth="1"/>
    <col min="10760" max="10760" width="9" style="116"/>
    <col min="10761" max="10761" width="0" style="116" hidden="1" customWidth="1"/>
    <col min="10762" max="11006" width="9" style="116"/>
    <col min="11007" max="11009" width="8" style="116" customWidth="1"/>
    <col min="11010" max="11010" width="30.125" style="116" customWidth="1"/>
    <col min="11011" max="11011" width="20.875" style="116" customWidth="1"/>
    <col min="11012" max="11012" width="21.125" style="116" customWidth="1"/>
    <col min="11013" max="11013" width="21" style="116" customWidth="1"/>
    <col min="11014" max="11014" width="0" style="116" hidden="1" customWidth="1"/>
    <col min="11015" max="11015" width="11.875" style="116" bestFit="1" customWidth="1"/>
    <col min="11016" max="11016" width="9" style="116"/>
    <col min="11017" max="11017" width="0" style="116" hidden="1" customWidth="1"/>
    <col min="11018" max="11262" width="9" style="116"/>
    <col min="11263" max="11265" width="8" style="116" customWidth="1"/>
    <col min="11266" max="11266" width="30.125" style="116" customWidth="1"/>
    <col min="11267" max="11267" width="20.875" style="116" customWidth="1"/>
    <col min="11268" max="11268" width="21.125" style="116" customWidth="1"/>
    <col min="11269" max="11269" width="21" style="116" customWidth="1"/>
    <col min="11270" max="11270" width="0" style="116" hidden="1" customWidth="1"/>
    <col min="11271" max="11271" width="11.875" style="116" bestFit="1" customWidth="1"/>
    <col min="11272" max="11272" width="9" style="116"/>
    <col min="11273" max="11273" width="0" style="116" hidden="1" customWidth="1"/>
    <col min="11274" max="11518" width="9" style="116"/>
    <col min="11519" max="11521" width="8" style="116" customWidth="1"/>
    <col min="11522" max="11522" width="30.125" style="116" customWidth="1"/>
    <col min="11523" max="11523" width="20.875" style="116" customWidth="1"/>
    <col min="11524" max="11524" width="21.125" style="116" customWidth="1"/>
    <col min="11525" max="11525" width="21" style="116" customWidth="1"/>
    <col min="11526" max="11526" width="0" style="116" hidden="1" customWidth="1"/>
    <col min="11527" max="11527" width="11.875" style="116" bestFit="1" customWidth="1"/>
    <col min="11528" max="11528" width="9" style="116"/>
    <col min="11529" max="11529" width="0" style="116" hidden="1" customWidth="1"/>
    <col min="11530" max="11774" width="9" style="116"/>
    <col min="11775" max="11777" width="8" style="116" customWidth="1"/>
    <col min="11778" max="11778" width="30.125" style="116" customWidth="1"/>
    <col min="11779" max="11779" width="20.875" style="116" customWidth="1"/>
    <col min="11780" max="11780" width="21.125" style="116" customWidth="1"/>
    <col min="11781" max="11781" width="21" style="116" customWidth="1"/>
    <col min="11782" max="11782" width="0" style="116" hidden="1" customWidth="1"/>
    <col min="11783" max="11783" width="11.875" style="116" bestFit="1" customWidth="1"/>
    <col min="11784" max="11784" width="9" style="116"/>
    <col min="11785" max="11785" width="0" style="116" hidden="1" customWidth="1"/>
    <col min="11786" max="12030" width="9" style="116"/>
    <col min="12031" max="12033" width="8" style="116" customWidth="1"/>
    <col min="12034" max="12034" width="30.125" style="116" customWidth="1"/>
    <col min="12035" max="12035" width="20.875" style="116" customWidth="1"/>
    <col min="12036" max="12036" width="21.125" style="116" customWidth="1"/>
    <col min="12037" max="12037" width="21" style="116" customWidth="1"/>
    <col min="12038" max="12038" width="0" style="116" hidden="1" customWidth="1"/>
    <col min="12039" max="12039" width="11.875" style="116" bestFit="1" customWidth="1"/>
    <col min="12040" max="12040" width="9" style="116"/>
    <col min="12041" max="12041" width="0" style="116" hidden="1" customWidth="1"/>
    <col min="12042" max="12286" width="9" style="116"/>
    <col min="12287" max="12289" width="8" style="116" customWidth="1"/>
    <col min="12290" max="12290" width="30.125" style="116" customWidth="1"/>
    <col min="12291" max="12291" width="20.875" style="116" customWidth="1"/>
    <col min="12292" max="12292" width="21.125" style="116" customWidth="1"/>
    <col min="12293" max="12293" width="21" style="116" customWidth="1"/>
    <col min="12294" max="12294" width="0" style="116" hidden="1" customWidth="1"/>
    <col min="12295" max="12295" width="11.875" style="116" bestFit="1" customWidth="1"/>
    <col min="12296" max="12296" width="9" style="116"/>
    <col min="12297" max="12297" width="0" style="116" hidden="1" customWidth="1"/>
    <col min="12298" max="12542" width="9" style="116"/>
    <col min="12543" max="12545" width="8" style="116" customWidth="1"/>
    <col min="12546" max="12546" width="30.125" style="116" customWidth="1"/>
    <col min="12547" max="12547" width="20.875" style="116" customWidth="1"/>
    <col min="12548" max="12548" width="21.125" style="116" customWidth="1"/>
    <col min="12549" max="12549" width="21" style="116" customWidth="1"/>
    <col min="12550" max="12550" width="0" style="116" hidden="1" customWidth="1"/>
    <col min="12551" max="12551" width="11.875" style="116" bestFit="1" customWidth="1"/>
    <col min="12552" max="12552" width="9" style="116"/>
    <col min="12553" max="12553" width="0" style="116" hidden="1" customWidth="1"/>
    <col min="12554" max="12798" width="9" style="116"/>
    <col min="12799" max="12801" width="8" style="116" customWidth="1"/>
    <col min="12802" max="12802" width="30.125" style="116" customWidth="1"/>
    <col min="12803" max="12803" width="20.875" style="116" customWidth="1"/>
    <col min="12804" max="12804" width="21.125" style="116" customWidth="1"/>
    <col min="12805" max="12805" width="21" style="116" customWidth="1"/>
    <col min="12806" max="12806" width="0" style="116" hidden="1" customWidth="1"/>
    <col min="12807" max="12807" width="11.875" style="116" bestFit="1" customWidth="1"/>
    <col min="12808" max="12808" width="9" style="116"/>
    <col min="12809" max="12809" width="0" style="116" hidden="1" customWidth="1"/>
    <col min="12810" max="13054" width="9" style="116"/>
    <col min="13055" max="13057" width="8" style="116" customWidth="1"/>
    <col min="13058" max="13058" width="30.125" style="116" customWidth="1"/>
    <col min="13059" max="13059" width="20.875" style="116" customWidth="1"/>
    <col min="13060" max="13060" width="21.125" style="116" customWidth="1"/>
    <col min="13061" max="13061" width="21" style="116" customWidth="1"/>
    <col min="13062" max="13062" width="0" style="116" hidden="1" customWidth="1"/>
    <col min="13063" max="13063" width="11.875" style="116" bestFit="1" customWidth="1"/>
    <col min="13064" max="13064" width="9" style="116"/>
    <col min="13065" max="13065" width="0" style="116" hidden="1" customWidth="1"/>
    <col min="13066" max="13310" width="9" style="116"/>
    <col min="13311" max="13313" width="8" style="116" customWidth="1"/>
    <col min="13314" max="13314" width="30.125" style="116" customWidth="1"/>
    <col min="13315" max="13315" width="20.875" style="116" customWidth="1"/>
    <col min="13316" max="13316" width="21.125" style="116" customWidth="1"/>
    <col min="13317" max="13317" width="21" style="116" customWidth="1"/>
    <col min="13318" max="13318" width="0" style="116" hidden="1" customWidth="1"/>
    <col min="13319" max="13319" width="11.875" style="116" bestFit="1" customWidth="1"/>
    <col min="13320" max="13320" width="9" style="116"/>
    <col min="13321" max="13321" width="0" style="116" hidden="1" customWidth="1"/>
    <col min="13322" max="13566" width="9" style="116"/>
    <col min="13567" max="13569" width="8" style="116" customWidth="1"/>
    <col min="13570" max="13570" width="30.125" style="116" customWidth="1"/>
    <col min="13571" max="13571" width="20.875" style="116" customWidth="1"/>
    <col min="13572" max="13572" width="21.125" style="116" customWidth="1"/>
    <col min="13573" max="13573" width="21" style="116" customWidth="1"/>
    <col min="13574" max="13574" width="0" style="116" hidden="1" customWidth="1"/>
    <col min="13575" max="13575" width="11.875" style="116" bestFit="1" customWidth="1"/>
    <col min="13576" max="13576" width="9" style="116"/>
    <col min="13577" max="13577" width="0" style="116" hidden="1" customWidth="1"/>
    <col min="13578" max="13822" width="9" style="116"/>
    <col min="13823" max="13825" width="8" style="116" customWidth="1"/>
    <col min="13826" max="13826" width="30.125" style="116" customWidth="1"/>
    <col min="13827" max="13827" width="20.875" style="116" customWidth="1"/>
    <col min="13828" max="13828" width="21.125" style="116" customWidth="1"/>
    <col min="13829" max="13829" width="21" style="116" customWidth="1"/>
    <col min="13830" max="13830" width="0" style="116" hidden="1" customWidth="1"/>
    <col min="13831" max="13831" width="11.875" style="116" bestFit="1" customWidth="1"/>
    <col min="13832" max="13832" width="9" style="116"/>
    <col min="13833" max="13833" width="0" style="116" hidden="1" customWidth="1"/>
    <col min="13834" max="14078" width="9" style="116"/>
    <col min="14079" max="14081" width="8" style="116" customWidth="1"/>
    <col min="14082" max="14082" width="30.125" style="116" customWidth="1"/>
    <col min="14083" max="14083" width="20.875" style="116" customWidth="1"/>
    <col min="14084" max="14084" width="21.125" style="116" customWidth="1"/>
    <col min="14085" max="14085" width="21" style="116" customWidth="1"/>
    <col min="14086" max="14086" width="0" style="116" hidden="1" customWidth="1"/>
    <col min="14087" max="14087" width="11.875" style="116" bestFit="1" customWidth="1"/>
    <col min="14088" max="14088" width="9" style="116"/>
    <col min="14089" max="14089" width="0" style="116" hidden="1" customWidth="1"/>
    <col min="14090" max="14334" width="9" style="116"/>
    <col min="14335" max="14337" width="8" style="116" customWidth="1"/>
    <col min="14338" max="14338" width="30.125" style="116" customWidth="1"/>
    <col min="14339" max="14339" width="20.875" style="116" customWidth="1"/>
    <col min="14340" max="14340" width="21.125" style="116" customWidth="1"/>
    <col min="14341" max="14341" width="21" style="116" customWidth="1"/>
    <col min="14342" max="14342" width="0" style="116" hidden="1" customWidth="1"/>
    <col min="14343" max="14343" width="11.875" style="116" bestFit="1" customWidth="1"/>
    <col min="14344" max="14344" width="9" style="116"/>
    <col min="14345" max="14345" width="0" style="116" hidden="1" customWidth="1"/>
    <col min="14346" max="14590" width="9" style="116"/>
    <col min="14591" max="14593" width="8" style="116" customWidth="1"/>
    <col min="14594" max="14594" width="30.125" style="116" customWidth="1"/>
    <col min="14595" max="14595" width="20.875" style="116" customWidth="1"/>
    <col min="14596" max="14596" width="21.125" style="116" customWidth="1"/>
    <col min="14597" max="14597" width="21" style="116" customWidth="1"/>
    <col min="14598" max="14598" width="0" style="116" hidden="1" customWidth="1"/>
    <col min="14599" max="14599" width="11.875" style="116" bestFit="1" customWidth="1"/>
    <col min="14600" max="14600" width="9" style="116"/>
    <col min="14601" max="14601" width="0" style="116" hidden="1" customWidth="1"/>
    <col min="14602" max="14846" width="9" style="116"/>
    <col min="14847" max="14849" width="8" style="116" customWidth="1"/>
    <col min="14850" max="14850" width="30.125" style="116" customWidth="1"/>
    <col min="14851" max="14851" width="20.875" style="116" customWidth="1"/>
    <col min="14852" max="14852" width="21.125" style="116" customWidth="1"/>
    <col min="14853" max="14853" width="21" style="116" customWidth="1"/>
    <col min="14854" max="14854" width="0" style="116" hidden="1" customWidth="1"/>
    <col min="14855" max="14855" width="11.875" style="116" bestFit="1" customWidth="1"/>
    <col min="14856" max="14856" width="9" style="116"/>
    <col min="14857" max="14857" width="0" style="116" hidden="1" customWidth="1"/>
    <col min="14858" max="15102" width="9" style="116"/>
    <col min="15103" max="15105" width="8" style="116" customWidth="1"/>
    <col min="15106" max="15106" width="30.125" style="116" customWidth="1"/>
    <col min="15107" max="15107" width="20.875" style="116" customWidth="1"/>
    <col min="15108" max="15108" width="21.125" style="116" customWidth="1"/>
    <col min="15109" max="15109" width="21" style="116" customWidth="1"/>
    <col min="15110" max="15110" width="0" style="116" hidden="1" customWidth="1"/>
    <col min="15111" max="15111" width="11.875" style="116" bestFit="1" customWidth="1"/>
    <col min="15112" max="15112" width="9" style="116"/>
    <col min="15113" max="15113" width="0" style="116" hidden="1" customWidth="1"/>
    <col min="15114" max="15358" width="9" style="116"/>
    <col min="15359" max="15361" width="8" style="116" customWidth="1"/>
    <col min="15362" max="15362" width="30.125" style="116" customWidth="1"/>
    <col min="15363" max="15363" width="20.875" style="116" customWidth="1"/>
    <col min="15364" max="15364" width="21.125" style="116" customWidth="1"/>
    <col min="15365" max="15365" width="21" style="116" customWidth="1"/>
    <col min="15366" max="15366" width="0" style="116" hidden="1" customWidth="1"/>
    <col min="15367" max="15367" width="11.875" style="116" bestFit="1" customWidth="1"/>
    <col min="15368" max="15368" width="9" style="116"/>
    <col min="15369" max="15369" width="0" style="116" hidden="1" customWidth="1"/>
    <col min="15370" max="15614" width="9" style="116"/>
    <col min="15615" max="15617" width="8" style="116" customWidth="1"/>
    <col min="15618" max="15618" width="30.125" style="116" customWidth="1"/>
    <col min="15619" max="15619" width="20.875" style="116" customWidth="1"/>
    <col min="15620" max="15620" width="21.125" style="116" customWidth="1"/>
    <col min="15621" max="15621" width="21" style="116" customWidth="1"/>
    <col min="15622" max="15622" width="0" style="116" hidden="1" customWidth="1"/>
    <col min="15623" max="15623" width="11.875" style="116" bestFit="1" customWidth="1"/>
    <col min="15624" max="15624" width="9" style="116"/>
    <col min="15625" max="15625" width="0" style="116" hidden="1" customWidth="1"/>
    <col min="15626" max="15870" width="9" style="116"/>
    <col min="15871" max="15873" width="8" style="116" customWidth="1"/>
    <col min="15874" max="15874" width="30.125" style="116" customWidth="1"/>
    <col min="15875" max="15875" width="20.875" style="116" customWidth="1"/>
    <col min="15876" max="15876" width="21.125" style="116" customWidth="1"/>
    <col min="15877" max="15877" width="21" style="116" customWidth="1"/>
    <col min="15878" max="15878" width="0" style="116" hidden="1" customWidth="1"/>
    <col min="15879" max="15879" width="11.875" style="116" bestFit="1" customWidth="1"/>
    <col min="15880" max="15880" width="9" style="116"/>
    <col min="15881" max="15881" width="0" style="116" hidden="1" customWidth="1"/>
    <col min="15882" max="16126" width="9" style="116"/>
    <col min="16127" max="16129" width="8" style="116" customWidth="1"/>
    <col min="16130" max="16130" width="30.125" style="116" customWidth="1"/>
    <col min="16131" max="16131" width="20.875" style="116" customWidth="1"/>
    <col min="16132" max="16132" width="21.125" style="116" customWidth="1"/>
    <col min="16133" max="16133" width="21" style="116" customWidth="1"/>
    <col min="16134" max="16134" width="0" style="116" hidden="1" customWidth="1"/>
    <col min="16135" max="16135" width="11.875" style="116" bestFit="1" customWidth="1"/>
    <col min="16136" max="16136" width="9" style="116"/>
    <col min="16137" max="16137" width="0" style="116" hidden="1" customWidth="1"/>
    <col min="16138" max="16384" width="9" style="116"/>
  </cols>
  <sheetData>
    <row r="1" spans="1:8">
      <c r="A1" s="158"/>
      <c r="B1" s="159"/>
      <c r="C1" s="159"/>
      <c r="D1" s="159"/>
      <c r="E1" s="160"/>
    </row>
    <row r="2" spans="1:8">
      <c r="A2" s="161"/>
      <c r="B2" s="162"/>
      <c r="C2" s="162"/>
      <c r="D2" s="162"/>
      <c r="E2" s="163"/>
    </row>
    <row r="3" spans="1:8">
      <c r="A3" s="164"/>
      <c r="B3" s="165"/>
      <c r="C3" s="165"/>
      <c r="D3" s="165"/>
      <c r="E3" s="166"/>
    </row>
    <row r="4" spans="1:8" ht="64.5" customHeight="1">
      <c r="A4" s="167" t="s">
        <v>414</v>
      </c>
      <c r="B4" s="168"/>
      <c r="C4" s="168"/>
      <c r="D4" s="168"/>
      <c r="E4" s="169"/>
      <c r="F4" s="117"/>
      <c r="G4" s="117"/>
      <c r="H4" s="117"/>
    </row>
    <row r="5" spans="1:8" ht="15.75">
      <c r="A5" s="170" t="s">
        <v>315</v>
      </c>
      <c r="B5" s="171"/>
      <c r="C5" s="171"/>
      <c r="D5" s="171"/>
      <c r="E5" s="172"/>
    </row>
    <row r="6" spans="1:8">
      <c r="A6" s="173" t="s">
        <v>316</v>
      </c>
      <c r="B6" s="173"/>
      <c r="C6" s="173"/>
      <c r="D6" s="173"/>
      <c r="E6" s="173"/>
    </row>
    <row r="7" spans="1:8">
      <c r="A7" s="173"/>
      <c r="B7" s="173"/>
      <c r="C7" s="173"/>
      <c r="D7" s="173"/>
      <c r="E7" s="173"/>
    </row>
    <row r="8" spans="1:8" ht="15.75">
      <c r="A8" s="174" t="s">
        <v>227</v>
      </c>
      <c r="B8" s="174" t="s">
        <v>317</v>
      </c>
      <c r="C8" s="174" t="s">
        <v>318</v>
      </c>
      <c r="D8" s="176" t="s">
        <v>319</v>
      </c>
      <c r="E8" s="177"/>
    </row>
    <row r="9" spans="1:8" ht="15.75">
      <c r="A9" s="175"/>
      <c r="B9" s="175"/>
      <c r="C9" s="175"/>
      <c r="D9" s="118" t="s">
        <v>320</v>
      </c>
      <c r="E9" s="118" t="s">
        <v>321</v>
      </c>
    </row>
    <row r="10" spans="1:8" ht="31.5">
      <c r="A10" s="119" t="s">
        <v>323</v>
      </c>
      <c r="B10" s="120" t="s">
        <v>380</v>
      </c>
      <c r="C10" s="121">
        <v>228000</v>
      </c>
      <c r="D10" s="122">
        <v>134.81</v>
      </c>
      <c r="E10" s="123">
        <f>ROUND(C10*D10,2)</f>
        <v>30736680</v>
      </c>
    </row>
    <row r="11" spans="1:8" ht="15.75">
      <c r="A11" s="155" t="s">
        <v>322</v>
      </c>
      <c r="B11" s="156"/>
      <c r="C11" s="156"/>
      <c r="D11" s="157"/>
      <c r="E11" s="124">
        <f>SUM(E10:E10)</f>
        <v>30736680</v>
      </c>
    </row>
    <row r="12" spans="1:8" ht="15.75">
      <c r="A12" s="125"/>
      <c r="B12" s="126"/>
      <c r="C12" s="126"/>
      <c r="D12" s="126"/>
      <c r="E12" s="126"/>
      <c r="G12" s="127"/>
    </row>
    <row r="13" spans="1:8" ht="15.75">
      <c r="A13" s="126"/>
      <c r="B13" s="126"/>
      <c r="C13" s="126"/>
      <c r="D13" s="126"/>
      <c r="E13" s="128"/>
    </row>
    <row r="14" spans="1:8" ht="15.75">
      <c r="A14" s="126"/>
      <c r="B14" s="126"/>
      <c r="C14" s="126"/>
      <c r="D14" s="126"/>
      <c r="E14" s="126"/>
    </row>
    <row r="15" spans="1:8" ht="15.75">
      <c r="A15" s="126"/>
      <c r="B15" s="126"/>
      <c r="C15" s="126"/>
      <c r="D15" s="126"/>
      <c r="E15" s="129"/>
    </row>
  </sheetData>
  <mergeCells count="9">
    <mergeCell ref="A11:D11"/>
    <mergeCell ref="A1:E3"/>
    <mergeCell ref="A4:E4"/>
    <mergeCell ref="A5:E5"/>
    <mergeCell ref="A6:E7"/>
    <mergeCell ref="A8:A9"/>
    <mergeCell ref="B8:B9"/>
    <mergeCell ref="C8:C9"/>
    <mergeCell ref="D8:E8"/>
  </mergeCells>
  <pageMargins left="0.511811024" right="0.511811024" top="0.78740157499999996" bottom="0.78740157499999996" header="0.31496062000000002" footer="0.31496062000000002"/>
  <pageSetup paperSize="9" scale="86" orientation="portrait" r:id="rId1"/>
  <drawing r:id="rId2"/>
  <legacyDrawing r:id="rId3"/>
  <oleObjects>
    <oleObject progId="Figura do Microsoft Photo Editor 3.0" shapeId="7169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K40"/>
  <sheetViews>
    <sheetView showOutlineSymbols="0" showWhiteSpace="0" view="pageBreakPreview" topLeftCell="E7" zoomScale="85" zoomScaleSheetLayoutView="85" workbookViewId="0">
      <selection activeCell="J38" sqref="J38:K41"/>
    </sheetView>
  </sheetViews>
  <sheetFormatPr defaultRowHeight="14.25"/>
  <cols>
    <col min="1" max="1" width="6.125" customWidth="1"/>
    <col min="2" max="2" width="12.25" customWidth="1"/>
    <col min="3" max="3" width="9.875" bestFit="1" customWidth="1"/>
    <col min="4" max="4" width="60" bestFit="1" customWidth="1"/>
    <col min="5" max="5" width="8" bestFit="1" customWidth="1"/>
    <col min="6" max="6" width="15.875" style="106" customWidth="1"/>
    <col min="7" max="7" width="9.5" bestFit="1" customWidth="1"/>
    <col min="8" max="8" width="15.5" customWidth="1"/>
    <col min="10" max="10" width="9.25" bestFit="1" customWidth="1"/>
    <col min="11" max="11" width="25.25" customWidth="1"/>
  </cols>
  <sheetData>
    <row r="1" spans="1:8" ht="30">
      <c r="A1" s="1"/>
      <c r="B1" s="1"/>
      <c r="C1" s="1"/>
      <c r="D1" s="1" t="s">
        <v>79</v>
      </c>
      <c r="E1" s="178" t="s">
        <v>0</v>
      </c>
      <c r="F1" s="178"/>
      <c r="G1" s="4" t="s">
        <v>1</v>
      </c>
      <c r="H1" s="1" t="s">
        <v>2</v>
      </c>
    </row>
    <row r="2" spans="1:8" ht="56.25" customHeight="1">
      <c r="A2" s="2"/>
      <c r="B2" s="2"/>
      <c r="C2" s="2"/>
      <c r="D2" s="6" t="s">
        <v>411</v>
      </c>
      <c r="E2" s="179" t="s">
        <v>348</v>
      </c>
      <c r="F2" s="180"/>
      <c r="G2" s="5" t="s">
        <v>3</v>
      </c>
      <c r="H2" s="6" t="s">
        <v>78</v>
      </c>
    </row>
    <row r="3" spans="1:8">
      <c r="A3" s="179" t="s">
        <v>80</v>
      </c>
      <c r="B3" s="179"/>
      <c r="C3" s="179"/>
      <c r="D3" s="179"/>
      <c r="E3" s="2"/>
      <c r="F3" s="101"/>
      <c r="G3" s="5"/>
      <c r="H3" s="6"/>
    </row>
    <row r="4" spans="1:8" ht="15">
      <c r="A4" s="181" t="s">
        <v>302</v>
      </c>
      <c r="B4" s="182"/>
      <c r="C4" s="182"/>
      <c r="D4" s="182"/>
      <c r="E4" s="182"/>
      <c r="F4" s="182"/>
      <c r="G4" s="182"/>
      <c r="H4" s="182"/>
    </row>
    <row r="5" spans="1:8" ht="30" customHeight="1">
      <c r="A5" s="96" t="s">
        <v>4</v>
      </c>
      <c r="B5" s="16" t="s">
        <v>5</v>
      </c>
      <c r="C5" s="96" t="s">
        <v>6</v>
      </c>
      <c r="D5" s="96" t="s">
        <v>7</v>
      </c>
      <c r="E5" s="24" t="s">
        <v>8</v>
      </c>
      <c r="F5" s="102" t="s">
        <v>9</v>
      </c>
      <c r="G5" s="16" t="s">
        <v>11</v>
      </c>
      <c r="H5" s="16" t="s">
        <v>12</v>
      </c>
    </row>
    <row r="6" spans="1:8" ht="24" customHeight="1">
      <c r="A6" s="17" t="s">
        <v>13</v>
      </c>
      <c r="B6" s="17"/>
      <c r="C6" s="17"/>
      <c r="D6" s="17" t="s">
        <v>14</v>
      </c>
      <c r="E6" s="17"/>
      <c r="F6" s="103"/>
      <c r="G6" s="17"/>
      <c r="H6" s="100">
        <f>SUM(H7:H9)</f>
        <v>9298.32</v>
      </c>
    </row>
    <row r="7" spans="1:8" ht="24" customHeight="1">
      <c r="A7" s="99" t="s">
        <v>15</v>
      </c>
      <c r="B7" s="98" t="s">
        <v>16</v>
      </c>
      <c r="C7" s="99" t="s">
        <v>17</v>
      </c>
      <c r="D7" s="99" t="s">
        <v>18</v>
      </c>
      <c r="E7" s="107" t="s">
        <v>19</v>
      </c>
      <c r="F7" s="104">
        <v>6</v>
      </c>
      <c r="G7" s="97">
        <f>CPUs!J16</f>
        <v>347.75</v>
      </c>
      <c r="H7" s="97">
        <f>ROUND(F7*G7,2)</f>
        <v>2086.5</v>
      </c>
    </row>
    <row r="8" spans="1:8" ht="24" customHeight="1">
      <c r="A8" s="99" t="s">
        <v>20</v>
      </c>
      <c r="B8" s="98" t="s">
        <v>21</v>
      </c>
      <c r="C8" s="99" t="s">
        <v>22</v>
      </c>
      <c r="D8" s="99" t="s">
        <v>23</v>
      </c>
      <c r="E8" s="107" t="s">
        <v>24</v>
      </c>
      <c r="F8" s="104">
        <v>1</v>
      </c>
      <c r="G8" s="97">
        <f>CPUs!J26</f>
        <v>2833.43</v>
      </c>
      <c r="H8" s="97">
        <f t="shared" ref="H8:H9" si="0">ROUND(F8*G8,2)</f>
        <v>2833.43</v>
      </c>
    </row>
    <row r="9" spans="1:8" ht="24" customHeight="1">
      <c r="A9" s="99" t="s">
        <v>25</v>
      </c>
      <c r="B9" s="98" t="s">
        <v>26</v>
      </c>
      <c r="C9" s="99" t="s">
        <v>22</v>
      </c>
      <c r="D9" s="99" t="s">
        <v>27</v>
      </c>
      <c r="E9" s="107" t="s">
        <v>28</v>
      </c>
      <c r="F9" s="104">
        <v>1</v>
      </c>
      <c r="G9" s="97">
        <f>CPUs!J37</f>
        <v>4378.3900000000003</v>
      </c>
      <c r="H9" s="97">
        <f t="shared" si="0"/>
        <v>4378.3900000000003</v>
      </c>
    </row>
    <row r="10" spans="1:8" ht="24" customHeight="1">
      <c r="A10" s="17" t="s">
        <v>29</v>
      </c>
      <c r="B10" s="17"/>
      <c r="C10" s="17"/>
      <c r="D10" s="17" t="s">
        <v>30</v>
      </c>
      <c r="E10" s="108"/>
      <c r="F10" s="103"/>
      <c r="G10" s="17"/>
      <c r="H10" s="100">
        <f>SUM(H11:H15)</f>
        <v>1823.79</v>
      </c>
    </row>
    <row r="11" spans="1:8" ht="24" customHeight="1">
      <c r="A11" s="99" t="s">
        <v>31</v>
      </c>
      <c r="B11" s="98" t="s">
        <v>33</v>
      </c>
      <c r="C11" s="99" t="s">
        <v>17</v>
      </c>
      <c r="D11" s="99" t="s">
        <v>34</v>
      </c>
      <c r="E11" s="107" t="s">
        <v>19</v>
      </c>
      <c r="F11" s="104">
        <v>1200</v>
      </c>
      <c r="G11" s="97">
        <f>CPUs!J49</f>
        <v>0.5</v>
      </c>
      <c r="H11" s="97">
        <f>ROUND(F11*G11,2)</f>
        <v>600</v>
      </c>
    </row>
    <row r="12" spans="1:8" ht="25.5">
      <c r="A12" s="99" t="s">
        <v>385</v>
      </c>
      <c r="B12" s="98" t="s">
        <v>313</v>
      </c>
      <c r="C12" s="99" t="s">
        <v>17</v>
      </c>
      <c r="D12" s="99" t="s">
        <v>312</v>
      </c>
      <c r="E12" s="107" t="s">
        <v>101</v>
      </c>
      <c r="F12" s="104">
        <f>ROUND(200*6*0.25*0.2,2)</f>
        <v>60</v>
      </c>
      <c r="G12" s="97">
        <f>CPUs!J56</f>
        <v>1.93</v>
      </c>
      <c r="H12" s="97">
        <f t="shared" ref="H12:H29" si="1">ROUND(F12*G12,2)</f>
        <v>115.8</v>
      </c>
    </row>
    <row r="13" spans="1:8" ht="36" customHeight="1">
      <c r="A13" s="99" t="s">
        <v>386</v>
      </c>
      <c r="B13" s="98" t="s">
        <v>309</v>
      </c>
      <c r="C13" s="99" t="s">
        <v>17</v>
      </c>
      <c r="D13" s="99" t="s">
        <v>308</v>
      </c>
      <c r="E13" s="107" t="s">
        <v>101</v>
      </c>
      <c r="F13" s="104">
        <f>ROUND(F12*1.3,2)</f>
        <v>78</v>
      </c>
      <c r="G13" s="97">
        <f>CPUs!J64</f>
        <v>2.2200000000000002</v>
      </c>
      <c r="H13" s="97">
        <f t="shared" si="1"/>
        <v>173.16</v>
      </c>
    </row>
    <row r="14" spans="1:8" ht="30.75" customHeight="1">
      <c r="A14" s="99" t="s">
        <v>387</v>
      </c>
      <c r="B14" s="98" t="s">
        <v>307</v>
      </c>
      <c r="C14" s="99" t="s">
        <v>17</v>
      </c>
      <c r="D14" s="99" t="s">
        <v>306</v>
      </c>
      <c r="E14" s="107" t="s">
        <v>305</v>
      </c>
      <c r="F14" s="104">
        <f>ROUND(F13*4,2)</f>
        <v>312</v>
      </c>
      <c r="G14" s="97">
        <f>CPUs!J71</f>
        <v>2.85</v>
      </c>
      <c r="H14" s="97">
        <f t="shared" si="1"/>
        <v>889.2</v>
      </c>
    </row>
    <row r="15" spans="1:8" ht="25.5">
      <c r="A15" s="99" t="s">
        <v>388</v>
      </c>
      <c r="B15" s="98" t="s">
        <v>304</v>
      </c>
      <c r="C15" s="99" t="s">
        <v>17</v>
      </c>
      <c r="D15" s="99" t="s">
        <v>303</v>
      </c>
      <c r="E15" s="107" t="s">
        <v>101</v>
      </c>
      <c r="F15" s="104">
        <f>ROUND(F13*0.5,2)</f>
        <v>39</v>
      </c>
      <c r="G15" s="97">
        <f>CPUs!J78</f>
        <v>1.17</v>
      </c>
      <c r="H15" s="97">
        <f t="shared" si="1"/>
        <v>45.63</v>
      </c>
    </row>
    <row r="16" spans="1:8" ht="24" customHeight="1">
      <c r="A16" s="17" t="s">
        <v>35</v>
      </c>
      <c r="B16" s="17"/>
      <c r="C16" s="17"/>
      <c r="D16" s="17" t="s">
        <v>36</v>
      </c>
      <c r="E16" s="108"/>
      <c r="F16" s="103"/>
      <c r="G16" s="17"/>
      <c r="H16" s="100">
        <f>SUM(H17:H21)</f>
        <v>148287.72000000003</v>
      </c>
    </row>
    <row r="17" spans="1:10" ht="24" customHeight="1">
      <c r="A17" s="99" t="s">
        <v>381</v>
      </c>
      <c r="B17" s="98" t="s">
        <v>311</v>
      </c>
      <c r="C17" s="99" t="s">
        <v>17</v>
      </c>
      <c r="D17" s="99" t="s">
        <v>310</v>
      </c>
      <c r="E17" s="107" t="s">
        <v>19</v>
      </c>
      <c r="F17" s="104">
        <v>1200</v>
      </c>
      <c r="G17" s="97">
        <f>CPUs!J92</f>
        <v>1.71</v>
      </c>
      <c r="H17" s="97">
        <f>ROUND(F17*G17,2)</f>
        <v>2052</v>
      </c>
    </row>
    <row r="18" spans="1:10" ht="25.5">
      <c r="A18" s="99" t="s">
        <v>382</v>
      </c>
      <c r="B18" s="98" t="s">
        <v>37</v>
      </c>
      <c r="C18" s="99" t="s">
        <v>17</v>
      </c>
      <c r="D18" s="99" t="s">
        <v>375</v>
      </c>
      <c r="E18" s="107" t="s">
        <v>19</v>
      </c>
      <c r="F18" s="104">
        <v>1200</v>
      </c>
      <c r="G18" s="97">
        <f>CPUs!J102</f>
        <v>68.05</v>
      </c>
      <c r="H18" s="97">
        <f t="shared" si="1"/>
        <v>81660</v>
      </c>
    </row>
    <row r="19" spans="1:10" ht="25.5">
      <c r="A19" s="99" t="s">
        <v>383</v>
      </c>
      <c r="B19" s="98" t="s">
        <v>39</v>
      </c>
      <c r="C19" s="99" t="s">
        <v>17</v>
      </c>
      <c r="D19" s="99" t="s">
        <v>40</v>
      </c>
      <c r="E19" s="107" t="s">
        <v>41</v>
      </c>
      <c r="F19" s="104">
        <v>47174</v>
      </c>
      <c r="G19" s="97">
        <f>CPUs!J109</f>
        <v>0.96</v>
      </c>
      <c r="H19" s="97">
        <f t="shared" si="1"/>
        <v>45287.040000000001</v>
      </c>
    </row>
    <row r="20" spans="1:10" ht="51">
      <c r="A20" s="99" t="s">
        <v>384</v>
      </c>
      <c r="B20" s="98" t="s">
        <v>42</v>
      </c>
      <c r="C20" s="99" t="s">
        <v>17</v>
      </c>
      <c r="D20" s="99" t="s">
        <v>43</v>
      </c>
      <c r="E20" s="107" t="s">
        <v>58</v>
      </c>
      <c r="F20" s="104">
        <v>412</v>
      </c>
      <c r="G20" s="97">
        <f>CPUs!J119</f>
        <v>45.73</v>
      </c>
      <c r="H20" s="97">
        <f t="shared" si="1"/>
        <v>18840.759999999998</v>
      </c>
    </row>
    <row r="21" spans="1:10" ht="15.75" customHeight="1">
      <c r="A21" s="99" t="s">
        <v>45</v>
      </c>
      <c r="B21" s="98" t="s">
        <v>46</v>
      </c>
      <c r="C21" s="99" t="s">
        <v>17</v>
      </c>
      <c r="D21" s="99" t="s">
        <v>47</v>
      </c>
      <c r="E21" s="107" t="s">
        <v>19</v>
      </c>
      <c r="F21" s="104">
        <v>88</v>
      </c>
      <c r="G21" s="97">
        <f>CPUs!J127</f>
        <v>5.09</v>
      </c>
      <c r="H21" s="97">
        <f t="shared" si="1"/>
        <v>447.92</v>
      </c>
    </row>
    <row r="22" spans="1:10" ht="24" customHeight="1">
      <c r="A22" s="17" t="s">
        <v>48</v>
      </c>
      <c r="B22" s="17"/>
      <c r="C22" s="17"/>
      <c r="D22" s="17" t="s">
        <v>49</v>
      </c>
      <c r="E22" s="108"/>
      <c r="F22" s="103"/>
      <c r="G22" s="17"/>
      <c r="H22" s="100">
        <f>SUM(H23:H24)</f>
        <v>366.62</v>
      </c>
    </row>
    <row r="23" spans="1:10" ht="51">
      <c r="A23" s="99" t="s">
        <v>50</v>
      </c>
      <c r="B23" s="98" t="s">
        <v>51</v>
      </c>
      <c r="C23" s="99" t="s">
        <v>52</v>
      </c>
      <c r="D23" s="99" t="s">
        <v>53</v>
      </c>
      <c r="E23" s="107" t="s">
        <v>24</v>
      </c>
      <c r="F23" s="104">
        <v>2</v>
      </c>
      <c r="G23" s="97">
        <f>CPUs!J134</f>
        <v>178.9</v>
      </c>
      <c r="H23" s="97">
        <f t="shared" si="1"/>
        <v>357.8</v>
      </c>
    </row>
    <row r="24" spans="1:10" ht="25.5">
      <c r="A24" s="99" t="s">
        <v>55</v>
      </c>
      <c r="B24" s="98" t="s">
        <v>56</v>
      </c>
      <c r="C24" s="99" t="s">
        <v>52</v>
      </c>
      <c r="D24" s="99" t="s">
        <v>57</v>
      </c>
      <c r="E24" s="107" t="s">
        <v>58</v>
      </c>
      <c r="F24" s="104">
        <v>3</v>
      </c>
      <c r="G24" s="97">
        <f>CPUs!J146</f>
        <v>2.94</v>
      </c>
      <c r="H24" s="97">
        <f t="shared" si="1"/>
        <v>8.82</v>
      </c>
    </row>
    <row r="25" spans="1:10" ht="24" customHeight="1">
      <c r="A25" s="17" t="s">
        <v>59</v>
      </c>
      <c r="B25" s="17"/>
      <c r="C25" s="17"/>
      <c r="D25" s="17" t="s">
        <v>60</v>
      </c>
      <c r="E25" s="108"/>
      <c r="F25" s="103"/>
      <c r="G25" s="17"/>
      <c r="H25" s="100">
        <f>SUM(H26:H29)</f>
        <v>1995.5500000000002</v>
      </c>
    </row>
    <row r="26" spans="1:10" ht="25.5">
      <c r="A26" s="99" t="s">
        <v>61</v>
      </c>
      <c r="B26" s="98" t="s">
        <v>62</v>
      </c>
      <c r="C26" s="99" t="s">
        <v>17</v>
      </c>
      <c r="D26" s="99" t="s">
        <v>63</v>
      </c>
      <c r="E26" s="107" t="s">
        <v>24</v>
      </c>
      <c r="F26" s="104">
        <v>2</v>
      </c>
      <c r="G26" s="97">
        <f>CPUs!J155</f>
        <v>90.11</v>
      </c>
      <c r="H26" s="97">
        <f t="shared" si="1"/>
        <v>180.22</v>
      </c>
    </row>
    <row r="27" spans="1:10" ht="38.25">
      <c r="A27" s="99" t="s">
        <v>65</v>
      </c>
      <c r="B27" s="98" t="s">
        <v>66</v>
      </c>
      <c r="C27" s="99" t="s">
        <v>22</v>
      </c>
      <c r="D27" s="99" t="s">
        <v>67</v>
      </c>
      <c r="E27" s="107" t="s">
        <v>58</v>
      </c>
      <c r="F27" s="104">
        <v>19.404957</v>
      </c>
      <c r="G27" s="97">
        <f>CPUs!J165</f>
        <v>13.99</v>
      </c>
      <c r="H27" s="97">
        <f t="shared" si="1"/>
        <v>271.48</v>
      </c>
      <c r="J27" s="154"/>
    </row>
    <row r="28" spans="1:10" ht="38.25">
      <c r="A28" s="99" t="s">
        <v>68</v>
      </c>
      <c r="B28" s="98" t="s">
        <v>69</v>
      </c>
      <c r="C28" s="99" t="s">
        <v>22</v>
      </c>
      <c r="D28" s="99" t="s">
        <v>70</v>
      </c>
      <c r="E28" s="107" t="s">
        <v>24</v>
      </c>
      <c r="F28" s="104">
        <v>2</v>
      </c>
      <c r="G28" s="97">
        <f>CPUs!J176</f>
        <v>473.05</v>
      </c>
      <c r="H28" s="97">
        <f t="shared" si="1"/>
        <v>946.1</v>
      </c>
    </row>
    <row r="29" spans="1:10" ht="25.5">
      <c r="A29" s="99" t="s">
        <v>72</v>
      </c>
      <c r="B29" s="98" t="s">
        <v>73</v>
      </c>
      <c r="C29" s="99" t="s">
        <v>52</v>
      </c>
      <c r="D29" s="99" t="s">
        <v>74</v>
      </c>
      <c r="E29" s="107" t="s">
        <v>24</v>
      </c>
      <c r="F29" s="104">
        <v>1</v>
      </c>
      <c r="G29" s="97">
        <f>CPUs!J182</f>
        <v>597.75</v>
      </c>
      <c r="H29" s="97">
        <f t="shared" si="1"/>
        <v>597.75</v>
      </c>
    </row>
    <row r="30" spans="1:10">
      <c r="A30" s="3"/>
      <c r="B30" s="3"/>
      <c r="C30" s="3"/>
      <c r="D30" s="3"/>
      <c r="E30" s="3"/>
      <c r="F30" s="105"/>
      <c r="G30" s="3"/>
      <c r="H30" s="3"/>
    </row>
    <row r="31" spans="1:10" ht="15">
      <c r="A31" s="109"/>
      <c r="B31" s="110"/>
      <c r="C31" s="110"/>
      <c r="D31" s="110"/>
      <c r="E31" s="110"/>
      <c r="F31" s="232" t="s">
        <v>413</v>
      </c>
      <c r="G31" s="232"/>
      <c r="H31" s="112">
        <f>H6+H10+H16+H22+H25</f>
        <v>161772</v>
      </c>
    </row>
    <row r="38" spans="11:11">
      <c r="K38" s="153"/>
    </row>
    <row r="40" spans="11:11">
      <c r="K40" s="231"/>
    </row>
  </sheetData>
  <mergeCells count="5">
    <mergeCell ref="E1:F1"/>
    <mergeCell ref="E2:F2"/>
    <mergeCell ref="A3:D3"/>
    <mergeCell ref="A4:H4"/>
    <mergeCell ref="F31:G31"/>
  </mergeCells>
  <phoneticPr fontId="29" type="noConversion"/>
  <pageMargins left="0.9055118110236221" right="0" top="0.98425196850393704" bottom="0.98425196850393704" header="0.51181102362204722" footer="0.51181102362204722"/>
  <pageSetup paperSize="9" scale="61" fitToHeight="0" orientation="portrait" r:id="rId1"/>
  <headerFooter>
    <oddHeader>&amp;L &amp;CCompanhia de Desenvolvimento dos Vales do São Francisco e do ParnaíbaCNPJ: 00.399.857/0028-46 &amp;R</oddHeader>
    <oddFooter>&amp;L &amp;CRua Comissão do Vale CODEVASF 6ªSR - Piranga - Juazeiro / BA(74) 3614 -6200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S38"/>
  <sheetViews>
    <sheetView view="pageBreakPreview" topLeftCell="E7" zoomScale="85" zoomScaleSheetLayoutView="85" workbookViewId="0">
      <selection activeCell="H38" sqref="H38"/>
    </sheetView>
  </sheetViews>
  <sheetFormatPr defaultRowHeight="14.25"/>
  <cols>
    <col min="1" max="1" width="6.125" customWidth="1"/>
    <col min="2" max="2" width="12.25" customWidth="1"/>
    <col min="3" max="3" width="9.875" bestFit="1" customWidth="1"/>
    <col min="4" max="4" width="60" bestFit="1" customWidth="1"/>
    <col min="5" max="5" width="8" bestFit="1" customWidth="1"/>
    <col min="6" max="6" width="15.5" style="8" customWidth="1"/>
    <col min="7" max="7" width="9.5" bestFit="1" customWidth="1"/>
    <col min="8" max="8" width="16" customWidth="1"/>
    <col min="9" max="9" width="11.125" customWidth="1"/>
    <col min="10" max="11" width="11.125" hidden="1" customWidth="1"/>
    <col min="13" max="13" width="20.125" style="151" bestFit="1" customWidth="1"/>
    <col min="14" max="15" width="9" style="151"/>
    <col min="16" max="17" width="9" style="115"/>
    <col min="18" max="18" width="15.25" style="151" bestFit="1" customWidth="1"/>
    <col min="19" max="19" width="14.875" style="151" bestFit="1" customWidth="1"/>
  </cols>
  <sheetData>
    <row r="1" spans="1:11" ht="30">
      <c r="A1" s="1"/>
      <c r="B1" s="1"/>
      <c r="C1" s="1"/>
      <c r="D1" s="1" t="s">
        <v>79</v>
      </c>
      <c r="E1" s="178" t="s">
        <v>0</v>
      </c>
      <c r="F1" s="178"/>
      <c r="G1" s="4" t="s">
        <v>1</v>
      </c>
      <c r="H1" s="1" t="s">
        <v>2</v>
      </c>
    </row>
    <row r="2" spans="1:11" ht="80.099999999999994" customHeight="1">
      <c r="A2" s="2"/>
      <c r="B2" s="2"/>
      <c r="C2" s="2"/>
      <c r="D2" s="6" t="s">
        <v>411</v>
      </c>
      <c r="E2" s="179" t="s">
        <v>348</v>
      </c>
      <c r="F2" s="180"/>
      <c r="G2" s="5" t="s">
        <v>3</v>
      </c>
      <c r="H2" s="6" t="s">
        <v>78</v>
      </c>
    </row>
    <row r="3" spans="1:11">
      <c r="A3" s="179" t="s">
        <v>412</v>
      </c>
      <c r="B3" s="179"/>
      <c r="C3" s="179"/>
      <c r="D3" s="179"/>
      <c r="E3" s="2"/>
      <c r="F3" s="7"/>
      <c r="G3" s="5"/>
      <c r="H3" s="6"/>
    </row>
    <row r="4" spans="1:11" ht="15">
      <c r="A4" s="181" t="s">
        <v>301</v>
      </c>
      <c r="B4" s="182"/>
      <c r="C4" s="182"/>
      <c r="D4" s="182"/>
      <c r="E4" s="182"/>
      <c r="F4" s="182"/>
      <c r="G4" s="182"/>
      <c r="H4" s="182"/>
    </row>
    <row r="5" spans="1:11" ht="30" customHeight="1">
      <c r="A5" s="96" t="s">
        <v>4</v>
      </c>
      <c r="B5" s="16" t="s">
        <v>5</v>
      </c>
      <c r="C5" s="96" t="s">
        <v>6</v>
      </c>
      <c r="D5" s="96" t="s">
        <v>7</v>
      </c>
      <c r="E5" s="24" t="s">
        <v>8</v>
      </c>
      <c r="F5" s="102" t="s">
        <v>9</v>
      </c>
      <c r="G5" s="16" t="s">
        <v>11</v>
      </c>
      <c r="H5" s="16" t="s">
        <v>12</v>
      </c>
    </row>
    <row r="6" spans="1:11" ht="24" customHeight="1">
      <c r="A6" s="17" t="s">
        <v>13</v>
      </c>
      <c r="B6" s="17"/>
      <c r="C6" s="17"/>
      <c r="D6" s="17" t="s">
        <v>14</v>
      </c>
      <c r="E6" s="17"/>
      <c r="F6" s="103"/>
      <c r="G6" s="17"/>
      <c r="H6" s="100">
        <f>SUM(H7:H9)</f>
        <v>1766680.7999999998</v>
      </c>
      <c r="J6">
        <v>190</v>
      </c>
      <c r="K6" t="s">
        <v>314</v>
      </c>
    </row>
    <row r="7" spans="1:11" ht="24" customHeight="1">
      <c r="A7" s="99" t="s">
        <v>15</v>
      </c>
      <c r="B7" s="98" t="s">
        <v>16</v>
      </c>
      <c r="C7" s="99" t="s">
        <v>17</v>
      </c>
      <c r="D7" s="99" t="s">
        <v>18</v>
      </c>
      <c r="E7" s="107" t="s">
        <v>19</v>
      </c>
      <c r="F7" s="104">
        <f>ROUND('Orçamento Módulo Mínimo'!F7*'Orçamento Total'!$J$6,2)</f>
        <v>1140</v>
      </c>
      <c r="G7" s="97">
        <f>CPUs!J16</f>
        <v>347.75</v>
      </c>
      <c r="H7" s="97">
        <f>ROUND(F7*G7,2)</f>
        <v>396435</v>
      </c>
    </row>
    <row r="8" spans="1:11" ht="24" customHeight="1">
      <c r="A8" s="99" t="s">
        <v>20</v>
      </c>
      <c r="B8" s="98" t="s">
        <v>21</v>
      </c>
      <c r="C8" s="99" t="s">
        <v>22</v>
      </c>
      <c r="D8" s="99" t="s">
        <v>23</v>
      </c>
      <c r="E8" s="107" t="s">
        <v>24</v>
      </c>
      <c r="F8" s="104">
        <f>ROUND('Orçamento Módulo Mínimo'!F8*'Orçamento Total'!$J$6,2)</f>
        <v>190</v>
      </c>
      <c r="G8" s="97">
        <f>CPUs!J26</f>
        <v>2833.43</v>
      </c>
      <c r="H8" s="97">
        <f t="shared" ref="H8:H9" si="0">ROUND(F8*G8,2)</f>
        <v>538351.69999999995</v>
      </c>
      <c r="J8">
        <f>J6*200</f>
        <v>38000</v>
      </c>
    </row>
    <row r="9" spans="1:11" ht="24" customHeight="1">
      <c r="A9" s="99" t="s">
        <v>25</v>
      </c>
      <c r="B9" s="98" t="s">
        <v>26</v>
      </c>
      <c r="C9" s="99" t="s">
        <v>22</v>
      </c>
      <c r="D9" s="99" t="s">
        <v>27</v>
      </c>
      <c r="E9" s="107" t="s">
        <v>28</v>
      </c>
      <c r="F9" s="104">
        <v>1</v>
      </c>
      <c r="G9" s="97">
        <f>ROUND(CPUs!J37*J6,2)</f>
        <v>831894.1</v>
      </c>
      <c r="H9" s="97">
        <f t="shared" si="0"/>
        <v>831894.1</v>
      </c>
      <c r="J9">
        <f>J8*6</f>
        <v>228000</v>
      </c>
    </row>
    <row r="10" spans="1:11" ht="24" customHeight="1">
      <c r="A10" s="17" t="s">
        <v>29</v>
      </c>
      <c r="B10" s="17"/>
      <c r="C10" s="17"/>
      <c r="D10" s="17" t="s">
        <v>30</v>
      </c>
      <c r="E10" s="108"/>
      <c r="F10" s="103"/>
      <c r="G10" s="17"/>
      <c r="H10" s="100">
        <f>SUM(H11:H15)</f>
        <v>346520.10000000003</v>
      </c>
    </row>
    <row r="11" spans="1:11" ht="25.5">
      <c r="A11" s="99" t="s">
        <v>31</v>
      </c>
      <c r="B11" s="98" t="s">
        <v>33</v>
      </c>
      <c r="C11" s="99" t="s">
        <v>17</v>
      </c>
      <c r="D11" s="99" t="s">
        <v>34</v>
      </c>
      <c r="E11" s="107" t="s">
        <v>19</v>
      </c>
      <c r="F11" s="104">
        <f>ROUND('Orçamento Módulo Mínimo'!F11*'Orçamento Total'!$J$6,2)</f>
        <v>228000</v>
      </c>
      <c r="G11" s="97">
        <f>CPUs!J49</f>
        <v>0.5</v>
      </c>
      <c r="H11" s="97">
        <f>ROUND(F11*G11,2)</f>
        <v>114000</v>
      </c>
    </row>
    <row r="12" spans="1:11" ht="24" customHeight="1">
      <c r="A12" s="99" t="s">
        <v>385</v>
      </c>
      <c r="B12" s="98" t="s">
        <v>313</v>
      </c>
      <c r="C12" s="99" t="s">
        <v>17</v>
      </c>
      <c r="D12" s="99" t="s">
        <v>312</v>
      </c>
      <c r="E12" s="107" t="s">
        <v>101</v>
      </c>
      <c r="F12" s="104">
        <f>ROUND('Orçamento Módulo Mínimo'!F12*'Orçamento Total'!$J$6,2)</f>
        <v>11400</v>
      </c>
      <c r="G12" s="97">
        <f>CPUs!J56</f>
        <v>1.93</v>
      </c>
      <c r="H12" s="97">
        <f t="shared" ref="H12:H29" si="1">ROUND(F12*G12,2)</f>
        <v>22002</v>
      </c>
    </row>
    <row r="13" spans="1:11" ht="38.25">
      <c r="A13" s="99" t="s">
        <v>386</v>
      </c>
      <c r="B13" s="98" t="s">
        <v>309</v>
      </c>
      <c r="C13" s="99" t="s">
        <v>17</v>
      </c>
      <c r="D13" s="99" t="s">
        <v>308</v>
      </c>
      <c r="E13" s="107" t="s">
        <v>101</v>
      </c>
      <c r="F13" s="104">
        <f>ROUND('Orçamento Módulo Mínimo'!F13*'Orçamento Total'!$J$6,2)</f>
        <v>14820</v>
      </c>
      <c r="G13" s="97">
        <f>CPUs!J64</f>
        <v>2.2200000000000002</v>
      </c>
      <c r="H13" s="97">
        <f t="shared" si="1"/>
        <v>32900.400000000001</v>
      </c>
    </row>
    <row r="14" spans="1:11" ht="25.5">
      <c r="A14" s="99" t="s">
        <v>387</v>
      </c>
      <c r="B14" s="98" t="s">
        <v>307</v>
      </c>
      <c r="C14" s="99" t="s">
        <v>17</v>
      </c>
      <c r="D14" s="99" t="s">
        <v>306</v>
      </c>
      <c r="E14" s="107" t="s">
        <v>305</v>
      </c>
      <c r="F14" s="104">
        <f>ROUND('Orçamento Módulo Mínimo'!F14*'Orçamento Total'!$J$6,2)</f>
        <v>59280</v>
      </c>
      <c r="G14" s="97">
        <f>CPUs!J71</f>
        <v>2.85</v>
      </c>
      <c r="H14" s="97">
        <f t="shared" si="1"/>
        <v>168948</v>
      </c>
    </row>
    <row r="15" spans="1:11" ht="25.5">
      <c r="A15" s="99" t="s">
        <v>388</v>
      </c>
      <c r="B15" s="98" t="s">
        <v>304</v>
      </c>
      <c r="C15" s="99" t="s">
        <v>17</v>
      </c>
      <c r="D15" s="99" t="s">
        <v>303</v>
      </c>
      <c r="E15" s="107" t="s">
        <v>101</v>
      </c>
      <c r="F15" s="104">
        <f>ROUND('Orçamento Módulo Mínimo'!F15*'Orçamento Total'!$J$6,2)</f>
        <v>7410</v>
      </c>
      <c r="G15" s="97">
        <f>CPUs!J78</f>
        <v>1.17</v>
      </c>
      <c r="H15" s="97">
        <f t="shared" si="1"/>
        <v>8669.7000000000007</v>
      </c>
    </row>
    <row r="16" spans="1:11" ht="24" customHeight="1">
      <c r="A16" s="17" t="s">
        <v>35</v>
      </c>
      <c r="B16" s="17"/>
      <c r="C16" s="17"/>
      <c r="D16" s="17" t="s">
        <v>36</v>
      </c>
      <c r="E16" s="108"/>
      <c r="F16" s="103"/>
      <c r="G16" s="17"/>
      <c r="H16" s="100">
        <f>SUM(H17:H21)</f>
        <v>28174666.800000001</v>
      </c>
    </row>
    <row r="17" spans="1:19" ht="24" customHeight="1">
      <c r="A17" s="99" t="s">
        <v>381</v>
      </c>
      <c r="B17" s="98" t="s">
        <v>311</v>
      </c>
      <c r="C17" s="99" t="s">
        <v>17</v>
      </c>
      <c r="D17" s="99" t="s">
        <v>310</v>
      </c>
      <c r="E17" s="107" t="s">
        <v>19</v>
      </c>
      <c r="F17" s="104">
        <f>ROUND('Orçamento Módulo Mínimo'!F17*'Orçamento Total'!$J$6,2)</f>
        <v>228000</v>
      </c>
      <c r="G17" s="97">
        <f>CPUs!J92</f>
        <v>1.71</v>
      </c>
      <c r="H17" s="97">
        <f>ROUND(F17*G17,2)</f>
        <v>389880</v>
      </c>
    </row>
    <row r="18" spans="1:19" ht="25.5">
      <c r="A18" s="99" t="s">
        <v>382</v>
      </c>
      <c r="B18" s="98" t="s">
        <v>37</v>
      </c>
      <c r="C18" s="99" t="s">
        <v>17</v>
      </c>
      <c r="D18" s="99" t="s">
        <v>375</v>
      </c>
      <c r="E18" s="107" t="s">
        <v>19</v>
      </c>
      <c r="F18" s="104">
        <f>ROUND('Orçamento Módulo Mínimo'!F18*'Orçamento Total'!$J$6,2)</f>
        <v>228000</v>
      </c>
      <c r="G18" s="97">
        <f>CPUs!J102</f>
        <v>68.05</v>
      </c>
      <c r="H18" s="97">
        <f t="shared" si="1"/>
        <v>15515400</v>
      </c>
    </row>
    <row r="19" spans="1:19" ht="25.5">
      <c r="A19" s="99" t="s">
        <v>383</v>
      </c>
      <c r="B19" s="98" t="s">
        <v>39</v>
      </c>
      <c r="C19" s="99" t="s">
        <v>17</v>
      </c>
      <c r="D19" s="99" t="s">
        <v>40</v>
      </c>
      <c r="E19" s="107" t="s">
        <v>41</v>
      </c>
      <c r="F19" s="104">
        <f>ROUND('Orçamento Módulo Mínimo'!F19*'Orçamento Total'!$J$6,2)</f>
        <v>8963060</v>
      </c>
      <c r="G19" s="97">
        <f>CPUs!J109</f>
        <v>0.96</v>
      </c>
      <c r="H19" s="97">
        <f t="shared" si="1"/>
        <v>8604537.5999999996</v>
      </c>
    </row>
    <row r="20" spans="1:19" ht="51">
      <c r="A20" s="99" t="s">
        <v>384</v>
      </c>
      <c r="B20" s="98" t="s">
        <v>42</v>
      </c>
      <c r="C20" s="99" t="s">
        <v>17</v>
      </c>
      <c r="D20" s="99" t="s">
        <v>43</v>
      </c>
      <c r="E20" s="107" t="s">
        <v>58</v>
      </c>
      <c r="F20" s="104">
        <f>ROUND('Orçamento Módulo Mínimo'!F20*'Orçamento Total'!$J$6,2)</f>
        <v>78280</v>
      </c>
      <c r="G20" s="97">
        <f>CPUs!J119</f>
        <v>45.73</v>
      </c>
      <c r="H20" s="97">
        <f t="shared" si="1"/>
        <v>3579744.4</v>
      </c>
    </row>
    <row r="21" spans="1:19">
      <c r="A21" s="99" t="s">
        <v>389</v>
      </c>
      <c r="B21" s="98" t="s">
        <v>46</v>
      </c>
      <c r="C21" s="99" t="s">
        <v>17</v>
      </c>
      <c r="D21" s="99" t="s">
        <v>47</v>
      </c>
      <c r="E21" s="107" t="s">
        <v>19</v>
      </c>
      <c r="F21" s="104">
        <f>ROUND('Orçamento Módulo Mínimo'!F21*'Orçamento Total'!$J$6,2)</f>
        <v>16720</v>
      </c>
      <c r="G21" s="97">
        <f>CPUs!J127</f>
        <v>5.09</v>
      </c>
      <c r="H21" s="97">
        <f t="shared" si="1"/>
        <v>85104.8</v>
      </c>
    </row>
    <row r="22" spans="1:19" ht="24" customHeight="1">
      <c r="A22" s="17" t="s">
        <v>48</v>
      </c>
      <c r="B22" s="17"/>
      <c r="C22" s="17"/>
      <c r="D22" s="17" t="s">
        <v>49</v>
      </c>
      <c r="E22" s="108"/>
      <c r="F22" s="103"/>
      <c r="G22" s="17"/>
      <c r="H22" s="100">
        <f>SUM(H23:H24)</f>
        <v>69657.8</v>
      </c>
      <c r="M22" s="152"/>
      <c r="R22" s="113"/>
      <c r="S22" s="114"/>
    </row>
    <row r="23" spans="1:19" ht="51">
      <c r="A23" s="99" t="s">
        <v>50</v>
      </c>
      <c r="B23" s="98" t="s">
        <v>51</v>
      </c>
      <c r="C23" s="99" t="s">
        <v>52</v>
      </c>
      <c r="D23" s="99" t="s">
        <v>53</v>
      </c>
      <c r="E23" s="107" t="s">
        <v>24</v>
      </c>
      <c r="F23" s="104">
        <f>ROUND('Orçamento Módulo Mínimo'!F23*'Orçamento Total'!$J$6,2)</f>
        <v>380</v>
      </c>
      <c r="G23" s="97">
        <f>CPUs!J134</f>
        <v>178.9</v>
      </c>
      <c r="H23" s="97">
        <f t="shared" si="1"/>
        <v>67982</v>
      </c>
      <c r="R23" s="113"/>
      <c r="S23" s="114"/>
    </row>
    <row r="24" spans="1:19" ht="25.5">
      <c r="A24" s="99" t="s">
        <v>55</v>
      </c>
      <c r="B24" s="98" t="s">
        <v>56</v>
      </c>
      <c r="C24" s="99" t="s">
        <v>52</v>
      </c>
      <c r="D24" s="99" t="s">
        <v>57</v>
      </c>
      <c r="E24" s="107" t="s">
        <v>58</v>
      </c>
      <c r="F24" s="104">
        <f>ROUND('Orçamento Módulo Mínimo'!F24*'Orçamento Total'!$J$6,2)</f>
        <v>570</v>
      </c>
      <c r="G24" s="97">
        <f>CPUs!J146</f>
        <v>2.94</v>
      </c>
      <c r="H24" s="97">
        <f t="shared" si="1"/>
        <v>1675.8</v>
      </c>
      <c r="R24" s="113"/>
      <c r="S24" s="114"/>
    </row>
    <row r="25" spans="1:19" ht="24" customHeight="1">
      <c r="A25" s="17" t="s">
        <v>59</v>
      </c>
      <c r="B25" s="17"/>
      <c r="C25" s="17"/>
      <c r="D25" s="17" t="s">
        <v>60</v>
      </c>
      <c r="E25" s="108"/>
      <c r="F25" s="103"/>
      <c r="G25" s="17"/>
      <c r="H25" s="100">
        <f>SUM(H26:H29)</f>
        <v>379154.5</v>
      </c>
      <c r="R25" s="113"/>
      <c r="S25" s="114"/>
    </row>
    <row r="26" spans="1:19" ht="25.5">
      <c r="A26" s="99" t="s">
        <v>61</v>
      </c>
      <c r="B26" s="98" t="s">
        <v>62</v>
      </c>
      <c r="C26" s="99" t="s">
        <v>17</v>
      </c>
      <c r="D26" s="99" t="s">
        <v>63</v>
      </c>
      <c r="E26" s="107" t="s">
        <v>24</v>
      </c>
      <c r="F26" s="104">
        <f>ROUND('Orçamento Módulo Mínimo'!F26*'Orçamento Total'!$J$6,2)</f>
        <v>380</v>
      </c>
      <c r="G26" s="97">
        <f>CPUs!J155</f>
        <v>90.11</v>
      </c>
      <c r="H26" s="97">
        <f t="shared" si="1"/>
        <v>34241.800000000003</v>
      </c>
      <c r="R26" s="113"/>
      <c r="S26" s="114"/>
    </row>
    <row r="27" spans="1:19" ht="38.25">
      <c r="A27" s="99" t="s">
        <v>65</v>
      </c>
      <c r="B27" s="98" t="s">
        <v>66</v>
      </c>
      <c r="C27" s="99" t="s">
        <v>22</v>
      </c>
      <c r="D27" s="99" t="s">
        <v>67</v>
      </c>
      <c r="E27" s="107" t="s">
        <v>58</v>
      </c>
      <c r="F27" s="104">
        <v>3687.0050040000001</v>
      </c>
      <c r="G27" s="97">
        <f>CPUs!J165</f>
        <v>13.99</v>
      </c>
      <c r="H27" s="97">
        <f t="shared" si="1"/>
        <v>51581.2</v>
      </c>
      <c r="R27" s="113"/>
      <c r="S27" s="114"/>
    </row>
    <row r="28" spans="1:19" ht="38.25">
      <c r="A28" s="99" t="s">
        <v>68</v>
      </c>
      <c r="B28" s="98" t="s">
        <v>69</v>
      </c>
      <c r="C28" s="99" t="s">
        <v>22</v>
      </c>
      <c r="D28" s="99" t="s">
        <v>70</v>
      </c>
      <c r="E28" s="107" t="s">
        <v>24</v>
      </c>
      <c r="F28" s="104">
        <f>ROUND('Orçamento Módulo Mínimo'!F28*'Orçamento Total'!$J$6,2)</f>
        <v>380</v>
      </c>
      <c r="G28" s="97">
        <f>CPUs!J176</f>
        <v>473.05</v>
      </c>
      <c r="H28" s="97">
        <f t="shared" si="1"/>
        <v>179759</v>
      </c>
      <c r="R28" s="113"/>
      <c r="S28" s="114"/>
    </row>
    <row r="29" spans="1:19" ht="25.5">
      <c r="A29" s="99" t="s">
        <v>72</v>
      </c>
      <c r="B29" s="98" t="s">
        <v>73</v>
      </c>
      <c r="C29" s="99" t="s">
        <v>52</v>
      </c>
      <c r="D29" s="99" t="s">
        <v>74</v>
      </c>
      <c r="E29" s="107" t="s">
        <v>24</v>
      </c>
      <c r="F29" s="104">
        <f>ROUND('Orçamento Módulo Mínimo'!F29*'Orçamento Total'!$J$6,2)</f>
        <v>190</v>
      </c>
      <c r="G29" s="97">
        <f>CPUs!J182</f>
        <v>597.75</v>
      </c>
      <c r="H29" s="97">
        <f t="shared" si="1"/>
        <v>113572.5</v>
      </c>
    </row>
    <row r="30" spans="1:19">
      <c r="A30" s="3"/>
      <c r="B30" s="3"/>
      <c r="C30" s="3"/>
      <c r="D30" s="3"/>
      <c r="E30" s="3"/>
      <c r="F30" s="105"/>
      <c r="G30" s="3"/>
      <c r="H30" s="3"/>
    </row>
    <row r="31" spans="1:19" ht="69.95" customHeight="1">
      <c r="A31" s="109"/>
      <c r="B31" s="110"/>
      <c r="C31" s="110"/>
      <c r="D31" s="110"/>
      <c r="E31" s="110"/>
      <c r="F31" s="110"/>
      <c r="G31" s="111" t="s">
        <v>76</v>
      </c>
      <c r="H31" s="112">
        <f>H6+H10+H16+H22+H25</f>
        <v>30736680</v>
      </c>
    </row>
    <row r="35" spans="8:8">
      <c r="H35" s="152"/>
    </row>
    <row r="38" spans="8:8">
      <c r="H38" s="233"/>
    </row>
  </sheetData>
  <mergeCells count="4">
    <mergeCell ref="E1:F1"/>
    <mergeCell ref="E2:F2"/>
    <mergeCell ref="A3:D3"/>
    <mergeCell ref="A4:H4"/>
  </mergeCells>
  <phoneticPr fontId="29" type="noConversion"/>
  <pageMargins left="0.78740157480314965" right="0.59055118110236227" top="0.78740157480314965" bottom="0.78740157480314965" header="0.31496062992125984" footer="0.31496062992125984"/>
  <pageSetup paperSize="9" scale="58" orientation="portrait" r:id="rId1"/>
  <legacyDrawing r:id="rId2"/>
  <oleObjects>
    <oleObject shapeId="2049" r:id="rId3"/>
  </oleObjects>
</worksheet>
</file>

<file path=xl/worksheets/sheet4.xml><?xml version="1.0" encoding="utf-8"?>
<worksheet xmlns="http://schemas.openxmlformats.org/spreadsheetml/2006/main" xmlns:r="http://schemas.openxmlformats.org/officeDocument/2006/relationships">
  <dimension ref="A1:G19"/>
  <sheetViews>
    <sheetView topLeftCell="C1" workbookViewId="0">
      <selection activeCell="C5" sqref="C5"/>
    </sheetView>
  </sheetViews>
  <sheetFormatPr defaultRowHeight="14.25"/>
  <cols>
    <col min="1" max="1" width="20" bestFit="1" customWidth="1"/>
    <col min="2" max="2" width="60" bestFit="1" customWidth="1"/>
    <col min="3" max="3" width="20" bestFit="1" customWidth="1"/>
    <col min="4" max="30" width="12" bestFit="1" customWidth="1"/>
  </cols>
  <sheetData>
    <row r="1" spans="1:7" ht="15">
      <c r="A1" s="9"/>
      <c r="B1" s="9" t="s">
        <v>79</v>
      </c>
      <c r="C1" s="9" t="s">
        <v>0</v>
      </c>
      <c r="D1" s="185" t="s">
        <v>1</v>
      </c>
      <c r="E1" s="185"/>
      <c r="F1" s="185" t="s">
        <v>2</v>
      </c>
      <c r="G1" s="185"/>
    </row>
    <row r="2" spans="1:7" ht="51">
      <c r="A2" s="10"/>
      <c r="B2" s="10" t="s">
        <v>411</v>
      </c>
      <c r="C2" s="10" t="s">
        <v>348</v>
      </c>
      <c r="D2" s="184" t="s">
        <v>3</v>
      </c>
      <c r="E2" s="184"/>
      <c r="F2" s="184" t="s">
        <v>91</v>
      </c>
      <c r="G2" s="184"/>
    </row>
    <row r="3" spans="1:7" ht="15">
      <c r="A3" s="186" t="s">
        <v>89</v>
      </c>
      <c r="B3" s="182"/>
      <c r="C3" s="182"/>
      <c r="D3" s="182"/>
      <c r="E3" s="182"/>
      <c r="F3" s="182"/>
      <c r="G3" s="182"/>
    </row>
    <row r="4" spans="1:7" ht="15">
      <c r="A4" s="15" t="s">
        <v>4</v>
      </c>
      <c r="B4" s="15" t="s">
        <v>7</v>
      </c>
      <c r="C4" s="16" t="s">
        <v>81</v>
      </c>
      <c r="D4" s="16" t="s">
        <v>82</v>
      </c>
      <c r="E4" s="16" t="s">
        <v>83</v>
      </c>
      <c r="F4" s="16" t="s">
        <v>84</v>
      </c>
      <c r="G4" s="13"/>
    </row>
    <row r="5" spans="1:7" ht="26.25" thickBot="1">
      <c r="A5" s="17" t="s">
        <v>13</v>
      </c>
      <c r="B5" s="17" t="s">
        <v>14</v>
      </c>
      <c r="C5" s="146" t="s">
        <v>368</v>
      </c>
      <c r="D5" s="147" t="s">
        <v>369</v>
      </c>
      <c r="E5" s="147" t="s">
        <v>370</v>
      </c>
      <c r="F5" s="147" t="s">
        <v>371</v>
      </c>
      <c r="G5" s="13"/>
    </row>
    <row r="6" spans="1:7" ht="27" thickTop="1" thickBot="1">
      <c r="A6" s="17" t="s">
        <v>29</v>
      </c>
      <c r="B6" s="17" t="s">
        <v>30</v>
      </c>
      <c r="C6" s="146" t="s">
        <v>390</v>
      </c>
      <c r="D6" s="147" t="s">
        <v>391</v>
      </c>
      <c r="E6" s="147" t="s">
        <v>391</v>
      </c>
      <c r="F6" s="147" t="s">
        <v>392</v>
      </c>
      <c r="G6" s="13"/>
    </row>
    <row r="7" spans="1:7" ht="27" thickTop="1" thickBot="1">
      <c r="A7" s="17" t="s">
        <v>35</v>
      </c>
      <c r="B7" s="17" t="s">
        <v>36</v>
      </c>
      <c r="C7" s="146" t="s">
        <v>393</v>
      </c>
      <c r="D7" s="147" t="s">
        <v>394</v>
      </c>
      <c r="E7" s="147" t="s">
        <v>394</v>
      </c>
      <c r="F7" s="147" t="s">
        <v>395</v>
      </c>
      <c r="G7" s="13"/>
    </row>
    <row r="8" spans="1:7" ht="27" thickTop="1" thickBot="1">
      <c r="A8" s="17" t="s">
        <v>48</v>
      </c>
      <c r="B8" s="17" t="s">
        <v>49</v>
      </c>
      <c r="C8" s="146" t="s">
        <v>372</v>
      </c>
      <c r="D8" s="147" t="s">
        <v>373</v>
      </c>
      <c r="E8" s="147" t="s">
        <v>374</v>
      </c>
      <c r="F8" s="147" t="s">
        <v>374</v>
      </c>
      <c r="G8" s="13"/>
    </row>
    <row r="9" spans="1:7" ht="27" thickTop="1" thickBot="1">
      <c r="A9" s="17" t="s">
        <v>59</v>
      </c>
      <c r="B9" s="17" t="s">
        <v>60</v>
      </c>
      <c r="C9" s="146" t="s">
        <v>396</v>
      </c>
      <c r="D9" s="147" t="s">
        <v>397</v>
      </c>
      <c r="E9" s="147" t="s">
        <v>398</v>
      </c>
      <c r="F9" s="147" t="s">
        <v>399</v>
      </c>
      <c r="G9" s="13"/>
    </row>
    <row r="10" spans="1:7" ht="15" thickTop="1">
      <c r="A10" s="184" t="s">
        <v>85</v>
      </c>
      <c r="B10" s="184"/>
      <c r="C10" s="148"/>
      <c r="D10" s="149" t="s">
        <v>400</v>
      </c>
      <c r="E10" s="149" t="s">
        <v>401</v>
      </c>
      <c r="F10" s="149" t="s">
        <v>402</v>
      </c>
      <c r="G10" s="13"/>
    </row>
    <row r="11" spans="1:7">
      <c r="A11" s="184" t="s">
        <v>86</v>
      </c>
      <c r="B11" s="184"/>
      <c r="C11" s="148"/>
      <c r="D11" s="149" t="s">
        <v>403</v>
      </c>
      <c r="E11" s="149" t="s">
        <v>404</v>
      </c>
      <c r="F11" s="149" t="s">
        <v>405</v>
      </c>
      <c r="G11" s="13"/>
    </row>
    <row r="12" spans="1:7" ht="14.25" customHeight="1">
      <c r="A12" s="184" t="s">
        <v>87</v>
      </c>
      <c r="B12" s="184"/>
      <c r="C12" s="148"/>
      <c r="D12" s="149" t="s">
        <v>400</v>
      </c>
      <c r="E12" s="149" t="s">
        <v>406</v>
      </c>
      <c r="F12" s="149" t="s">
        <v>90</v>
      </c>
      <c r="G12" s="13"/>
    </row>
    <row r="13" spans="1:7">
      <c r="A13" s="184" t="s">
        <v>88</v>
      </c>
      <c r="B13" s="184"/>
      <c r="C13" s="148"/>
      <c r="D13" s="149" t="s">
        <v>403</v>
      </c>
      <c r="E13" s="149" t="s">
        <v>407</v>
      </c>
      <c r="F13" s="149" t="s">
        <v>408</v>
      </c>
      <c r="G13" s="13"/>
    </row>
    <row r="14" spans="1:7">
      <c r="A14" s="22"/>
      <c r="B14" s="22"/>
      <c r="C14" s="22"/>
      <c r="D14" s="22"/>
      <c r="E14" s="22"/>
      <c r="F14" s="22"/>
      <c r="G14" s="22"/>
    </row>
    <row r="15" spans="1:7">
      <c r="A15" s="20"/>
      <c r="B15" s="21"/>
      <c r="C15" s="23"/>
      <c r="D15" s="20"/>
      <c r="E15" s="20"/>
      <c r="F15" s="20"/>
      <c r="G15" s="12"/>
    </row>
    <row r="16" spans="1:7">
      <c r="A16" s="20"/>
      <c r="B16" s="21"/>
      <c r="C16" s="23"/>
      <c r="D16" s="20"/>
      <c r="E16" s="20"/>
      <c r="F16" s="20"/>
      <c r="G16" s="12"/>
    </row>
    <row r="17" spans="1:7">
      <c r="A17" s="20"/>
      <c r="B17" s="21"/>
      <c r="C17" s="23"/>
      <c r="D17" s="20"/>
      <c r="E17" s="20" t="s">
        <v>76</v>
      </c>
      <c r="F17" s="150" t="str">
        <f>F13</f>
        <v>161.772,00</v>
      </c>
      <c r="G17" s="12"/>
    </row>
    <row r="18" spans="1:7" ht="60" customHeight="1">
      <c r="A18" s="11"/>
      <c r="B18" s="11"/>
      <c r="C18" s="11"/>
      <c r="D18" s="11"/>
      <c r="E18" s="11"/>
      <c r="F18" s="11"/>
      <c r="G18" s="11"/>
    </row>
    <row r="19" spans="1:7" ht="50.1" customHeight="1">
      <c r="A19" s="183" t="s">
        <v>77</v>
      </c>
      <c r="B19" s="182"/>
      <c r="C19" s="182"/>
      <c r="D19" s="182"/>
      <c r="E19" s="182"/>
      <c r="F19" s="182"/>
      <c r="G19" s="182"/>
    </row>
  </sheetData>
  <mergeCells count="10">
    <mergeCell ref="D1:E1"/>
    <mergeCell ref="F1:G1"/>
    <mergeCell ref="D2:E2"/>
    <mergeCell ref="F2:G2"/>
    <mergeCell ref="A3:G3"/>
    <mergeCell ref="A19:G19"/>
    <mergeCell ref="A10:B10"/>
    <mergeCell ref="A11:B11"/>
    <mergeCell ref="A12:B12"/>
    <mergeCell ref="A13:B13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  <legacyDrawing r:id="rId2"/>
  <oleObjects>
    <oleObject shapeId="3073" r:id="rId3"/>
  </oleObjects>
</worksheet>
</file>

<file path=xl/worksheets/sheet5.xml><?xml version="1.0" encoding="utf-8"?>
<worksheet xmlns="http://schemas.openxmlformats.org/spreadsheetml/2006/main" xmlns:r="http://schemas.openxmlformats.org/officeDocument/2006/relationships">
  <dimension ref="A1:J182"/>
  <sheetViews>
    <sheetView view="pageBreakPreview" topLeftCell="A142" zoomScale="85" zoomScaleSheetLayoutView="85" workbookViewId="0">
      <selection activeCell="D15" sqref="D15"/>
    </sheetView>
  </sheetViews>
  <sheetFormatPr defaultRowHeight="14.25"/>
  <cols>
    <col min="1" max="1" width="10.625" style="13" customWidth="1"/>
    <col min="2" max="2" width="12" style="13" customWidth="1"/>
    <col min="3" max="3" width="8.625" style="13" bestFit="1" customWidth="1"/>
    <col min="4" max="4" width="60" style="13" bestFit="1" customWidth="1"/>
    <col min="5" max="5" width="15" style="13" bestFit="1" customWidth="1"/>
    <col min="6" max="7" width="12" style="13" bestFit="1" customWidth="1"/>
    <col min="8" max="8" width="12.875" style="13" customWidth="1"/>
    <col min="9" max="9" width="12" style="13" bestFit="1" customWidth="1"/>
    <col min="10" max="10" width="14" style="13" bestFit="1" customWidth="1"/>
    <col min="11" max="16384" width="9" style="13"/>
  </cols>
  <sheetData>
    <row r="1" spans="1:10" ht="15">
      <c r="A1" s="14"/>
      <c r="B1" s="14"/>
      <c r="C1" s="185" t="s">
        <v>92</v>
      </c>
      <c r="D1" s="185"/>
      <c r="E1" s="185" t="s">
        <v>0</v>
      </c>
      <c r="F1" s="185"/>
      <c r="G1" s="185" t="s">
        <v>1</v>
      </c>
      <c r="H1" s="185"/>
      <c r="I1" s="185" t="s">
        <v>2</v>
      </c>
      <c r="J1" s="185"/>
    </row>
    <row r="2" spans="1:10" ht="36.75" customHeight="1">
      <c r="A2" s="19"/>
      <c r="B2" s="19"/>
      <c r="C2" s="184" t="s">
        <v>411</v>
      </c>
      <c r="D2" s="184"/>
      <c r="E2" s="184" t="s">
        <v>348</v>
      </c>
      <c r="F2" s="184"/>
      <c r="G2" s="184" t="s">
        <v>3</v>
      </c>
      <c r="H2" s="184"/>
      <c r="I2" s="184" t="s">
        <v>91</v>
      </c>
      <c r="J2" s="184"/>
    </row>
    <row r="3" spans="1:10" ht="15">
      <c r="A3" s="186" t="s">
        <v>92</v>
      </c>
      <c r="B3" s="182"/>
      <c r="C3" s="182"/>
      <c r="D3" s="182"/>
      <c r="E3" s="182"/>
      <c r="F3" s="182"/>
      <c r="G3" s="182"/>
      <c r="H3" s="182"/>
      <c r="I3" s="182"/>
      <c r="J3" s="182"/>
    </row>
    <row r="4" spans="1:10" ht="30" customHeight="1">
      <c r="A4" s="186" t="s">
        <v>93</v>
      </c>
      <c r="B4" s="182"/>
      <c r="C4" s="182"/>
      <c r="D4" s="182"/>
      <c r="E4" s="182"/>
      <c r="F4" s="182"/>
      <c r="G4" s="182"/>
      <c r="H4" s="182"/>
      <c r="I4" s="182"/>
      <c r="J4" s="182"/>
    </row>
    <row r="5" spans="1:10" s="92" customFormat="1">
      <c r="A5" s="17" t="s">
        <v>13</v>
      </c>
      <c r="B5" s="17"/>
      <c r="C5" s="17"/>
      <c r="D5" s="17" t="s">
        <v>14</v>
      </c>
      <c r="E5" s="17"/>
      <c r="F5" s="188"/>
      <c r="G5" s="188"/>
      <c r="H5" s="18"/>
      <c r="I5" s="17"/>
      <c r="J5" s="100"/>
    </row>
    <row r="6" spans="1:10" ht="18" customHeight="1">
      <c r="A6" s="96" t="s">
        <v>15</v>
      </c>
      <c r="B6" s="16" t="s">
        <v>5</v>
      </c>
      <c r="C6" s="96" t="s">
        <v>6</v>
      </c>
      <c r="D6" s="96" t="s">
        <v>7</v>
      </c>
      <c r="E6" s="190" t="s">
        <v>94</v>
      </c>
      <c r="F6" s="190"/>
      <c r="G6" s="24" t="s">
        <v>8</v>
      </c>
      <c r="H6" s="16" t="s">
        <v>9</v>
      </c>
      <c r="I6" s="16" t="s">
        <v>10</v>
      </c>
      <c r="J6" s="16" t="s">
        <v>12</v>
      </c>
    </row>
    <row r="7" spans="1:10" ht="24" customHeight="1">
      <c r="A7" s="93" t="s">
        <v>95</v>
      </c>
      <c r="B7" s="25" t="s">
        <v>16</v>
      </c>
      <c r="C7" s="93" t="s">
        <v>17</v>
      </c>
      <c r="D7" s="93" t="s">
        <v>18</v>
      </c>
      <c r="E7" s="191" t="s">
        <v>96</v>
      </c>
      <c r="F7" s="191"/>
      <c r="G7" s="26" t="s">
        <v>19</v>
      </c>
      <c r="H7" s="27">
        <v>1</v>
      </c>
      <c r="I7" s="28">
        <v>281.86</v>
      </c>
      <c r="J7" s="28">
        <v>281.86</v>
      </c>
    </row>
    <row r="8" spans="1:10" ht="36" customHeight="1">
      <c r="A8" s="95" t="s">
        <v>97</v>
      </c>
      <c r="B8" s="88" t="s">
        <v>98</v>
      </c>
      <c r="C8" s="95" t="s">
        <v>17</v>
      </c>
      <c r="D8" s="95" t="s">
        <v>99</v>
      </c>
      <c r="E8" s="189" t="s">
        <v>100</v>
      </c>
      <c r="F8" s="189"/>
      <c r="G8" s="89" t="s">
        <v>101</v>
      </c>
      <c r="H8" s="90">
        <v>0.01</v>
      </c>
      <c r="I8" s="91">
        <v>266.33999999999997</v>
      </c>
      <c r="J8" s="91">
        <v>2.66</v>
      </c>
    </row>
    <row r="9" spans="1:10" ht="24" customHeight="1">
      <c r="A9" s="95" t="s">
        <v>97</v>
      </c>
      <c r="B9" s="88" t="s">
        <v>102</v>
      </c>
      <c r="C9" s="95" t="s">
        <v>17</v>
      </c>
      <c r="D9" s="95" t="s">
        <v>103</v>
      </c>
      <c r="E9" s="189" t="s">
        <v>104</v>
      </c>
      <c r="F9" s="189"/>
      <c r="G9" s="89" t="s">
        <v>105</v>
      </c>
      <c r="H9" s="90">
        <v>1</v>
      </c>
      <c r="I9" s="91">
        <v>23.02</v>
      </c>
      <c r="J9" s="91">
        <v>23.02</v>
      </c>
    </row>
    <row r="10" spans="1:10" ht="24" customHeight="1">
      <c r="A10" s="95" t="s">
        <v>97</v>
      </c>
      <c r="B10" s="88" t="s">
        <v>106</v>
      </c>
      <c r="C10" s="95" t="s">
        <v>17</v>
      </c>
      <c r="D10" s="95" t="s">
        <v>107</v>
      </c>
      <c r="E10" s="189" t="s">
        <v>104</v>
      </c>
      <c r="F10" s="189"/>
      <c r="G10" s="89" t="s">
        <v>105</v>
      </c>
      <c r="H10" s="90">
        <v>2</v>
      </c>
      <c r="I10" s="91">
        <v>16.010000000000002</v>
      </c>
      <c r="J10" s="91">
        <v>32.020000000000003</v>
      </c>
    </row>
    <row r="11" spans="1:10" ht="24" customHeight="1">
      <c r="A11" s="95" t="s">
        <v>108</v>
      </c>
      <c r="B11" s="88" t="s">
        <v>109</v>
      </c>
      <c r="C11" s="95" t="s">
        <v>17</v>
      </c>
      <c r="D11" s="95" t="s">
        <v>110</v>
      </c>
      <c r="E11" s="189" t="s">
        <v>111</v>
      </c>
      <c r="F11" s="189"/>
      <c r="G11" s="89" t="s">
        <v>19</v>
      </c>
      <c r="H11" s="90">
        <v>1</v>
      </c>
      <c r="I11" s="91">
        <v>200</v>
      </c>
      <c r="J11" s="91">
        <v>200</v>
      </c>
    </row>
    <row r="12" spans="1:10" ht="24" customHeight="1">
      <c r="A12" s="95" t="s">
        <v>108</v>
      </c>
      <c r="B12" s="88" t="s">
        <v>112</v>
      </c>
      <c r="C12" s="95" t="s">
        <v>17</v>
      </c>
      <c r="D12" s="95" t="s">
        <v>113</v>
      </c>
      <c r="E12" s="189" t="s">
        <v>111</v>
      </c>
      <c r="F12" s="189"/>
      <c r="G12" s="89" t="s">
        <v>44</v>
      </c>
      <c r="H12" s="90">
        <v>4</v>
      </c>
      <c r="I12" s="91">
        <v>4.8099999999999996</v>
      </c>
      <c r="J12" s="91">
        <v>19.239999999999998</v>
      </c>
    </row>
    <row r="13" spans="1:10" ht="24" customHeight="1">
      <c r="A13" s="95" t="s">
        <v>108</v>
      </c>
      <c r="B13" s="88" t="s">
        <v>114</v>
      </c>
      <c r="C13" s="95" t="s">
        <v>17</v>
      </c>
      <c r="D13" s="95" t="s">
        <v>115</v>
      </c>
      <c r="E13" s="189" t="s">
        <v>111</v>
      </c>
      <c r="F13" s="189"/>
      <c r="G13" s="89" t="s">
        <v>116</v>
      </c>
      <c r="H13" s="90">
        <v>0.11</v>
      </c>
      <c r="I13" s="91">
        <v>10.199999999999999</v>
      </c>
      <c r="J13" s="91">
        <v>1.1200000000000001</v>
      </c>
    </row>
    <row r="14" spans="1:10" ht="24" customHeight="1">
      <c r="A14" s="95" t="s">
        <v>108</v>
      </c>
      <c r="B14" s="88" t="s">
        <v>117</v>
      </c>
      <c r="C14" s="95" t="s">
        <v>17</v>
      </c>
      <c r="D14" s="95" t="s">
        <v>118</v>
      </c>
      <c r="E14" s="189" t="s">
        <v>111</v>
      </c>
      <c r="F14" s="189"/>
      <c r="G14" s="89" t="s">
        <v>44</v>
      </c>
      <c r="H14" s="90">
        <v>1</v>
      </c>
      <c r="I14" s="91">
        <v>3.8</v>
      </c>
      <c r="J14" s="91">
        <v>3.8</v>
      </c>
    </row>
    <row r="15" spans="1:10" ht="25.5">
      <c r="A15" s="94"/>
      <c r="B15" s="94"/>
      <c r="C15" s="94"/>
      <c r="D15" s="94"/>
      <c r="E15" s="94" t="s">
        <v>119</v>
      </c>
      <c r="F15" s="29">
        <v>17.648143900000001</v>
      </c>
      <c r="G15" s="94" t="s">
        <v>120</v>
      </c>
      <c r="H15" s="29">
        <v>20.62</v>
      </c>
      <c r="I15" s="94" t="s">
        <v>121</v>
      </c>
      <c r="J15" s="29">
        <v>38.270000000000003</v>
      </c>
    </row>
    <row r="16" spans="1:10" ht="15" customHeight="1" thickBot="1">
      <c r="A16" s="94"/>
      <c r="B16" s="94"/>
      <c r="C16" s="94"/>
      <c r="D16" s="94"/>
      <c r="E16" s="94" t="s">
        <v>122</v>
      </c>
      <c r="F16" s="29">
        <v>65.89</v>
      </c>
      <c r="G16" s="94"/>
      <c r="H16" s="187" t="s">
        <v>123</v>
      </c>
      <c r="I16" s="187"/>
      <c r="J16" s="29">
        <v>347.75</v>
      </c>
    </row>
    <row r="17" spans="1:10" ht="17.25" customHeight="1" thickTop="1">
      <c r="A17" s="30"/>
      <c r="B17" s="30"/>
      <c r="C17" s="30"/>
      <c r="D17" s="30"/>
      <c r="E17" s="30"/>
      <c r="F17" s="30"/>
      <c r="G17" s="30"/>
      <c r="H17" s="30"/>
      <c r="I17" s="30"/>
      <c r="J17" s="30"/>
    </row>
    <row r="18" spans="1:10" ht="18" customHeight="1">
      <c r="A18" s="96" t="s">
        <v>20</v>
      </c>
      <c r="B18" s="16" t="s">
        <v>5</v>
      </c>
      <c r="C18" s="96" t="s">
        <v>6</v>
      </c>
      <c r="D18" s="96" t="s">
        <v>7</v>
      </c>
      <c r="E18" s="190" t="s">
        <v>94</v>
      </c>
      <c r="F18" s="190"/>
      <c r="G18" s="24" t="s">
        <v>8</v>
      </c>
      <c r="H18" s="16" t="s">
        <v>9</v>
      </c>
      <c r="I18" s="16" t="s">
        <v>10</v>
      </c>
      <c r="J18" s="16" t="s">
        <v>12</v>
      </c>
    </row>
    <row r="19" spans="1:10" ht="24" customHeight="1">
      <c r="A19" s="93" t="s">
        <v>95</v>
      </c>
      <c r="B19" s="25" t="s">
        <v>21</v>
      </c>
      <c r="C19" s="93" t="s">
        <v>22</v>
      </c>
      <c r="D19" s="93" t="s">
        <v>23</v>
      </c>
      <c r="E19" s="191" t="s">
        <v>104</v>
      </c>
      <c r="F19" s="191"/>
      <c r="G19" s="26" t="s">
        <v>24</v>
      </c>
      <c r="H19" s="27">
        <v>1</v>
      </c>
      <c r="I19" s="28">
        <v>2296.5100000000002</v>
      </c>
      <c r="J19" s="28">
        <v>2296.5100000000002</v>
      </c>
    </row>
    <row r="20" spans="1:10" ht="60" customHeight="1">
      <c r="A20" s="95" t="s">
        <v>97</v>
      </c>
      <c r="B20" s="88" t="s">
        <v>124</v>
      </c>
      <c r="C20" s="95" t="s">
        <v>17</v>
      </c>
      <c r="D20" s="95" t="s">
        <v>125</v>
      </c>
      <c r="E20" s="189" t="s">
        <v>126</v>
      </c>
      <c r="F20" s="189"/>
      <c r="G20" s="89" t="s">
        <v>105</v>
      </c>
      <c r="H20" s="90">
        <v>2</v>
      </c>
      <c r="I20" s="91">
        <v>88.72</v>
      </c>
      <c r="J20" s="91">
        <v>177.44</v>
      </c>
    </row>
    <row r="21" spans="1:10" ht="48" customHeight="1">
      <c r="A21" s="95" t="s">
        <v>97</v>
      </c>
      <c r="B21" s="88" t="s">
        <v>127</v>
      </c>
      <c r="C21" s="95" t="s">
        <v>17</v>
      </c>
      <c r="D21" s="95" t="s">
        <v>128</v>
      </c>
      <c r="E21" s="189" t="s">
        <v>126</v>
      </c>
      <c r="F21" s="189"/>
      <c r="G21" s="89" t="s">
        <v>129</v>
      </c>
      <c r="H21" s="90">
        <v>2</v>
      </c>
      <c r="I21" s="91">
        <v>150</v>
      </c>
      <c r="J21" s="91">
        <v>300</v>
      </c>
    </row>
    <row r="22" spans="1:10" ht="48" customHeight="1">
      <c r="A22" s="95" t="s">
        <v>97</v>
      </c>
      <c r="B22" s="88" t="s">
        <v>130</v>
      </c>
      <c r="C22" s="95" t="s">
        <v>17</v>
      </c>
      <c r="D22" s="95" t="s">
        <v>131</v>
      </c>
      <c r="E22" s="189" t="s">
        <v>126</v>
      </c>
      <c r="F22" s="189"/>
      <c r="G22" s="89" t="s">
        <v>129</v>
      </c>
      <c r="H22" s="90">
        <v>2</v>
      </c>
      <c r="I22" s="91">
        <v>147.04</v>
      </c>
      <c r="J22" s="91">
        <v>294.08</v>
      </c>
    </row>
    <row r="23" spans="1:10">
      <c r="A23" s="95" t="s">
        <v>108</v>
      </c>
      <c r="B23" s="88" t="s">
        <v>135</v>
      </c>
      <c r="C23" s="95" t="s">
        <v>52</v>
      </c>
      <c r="D23" s="95" t="s">
        <v>379</v>
      </c>
      <c r="E23" s="189" t="s">
        <v>136</v>
      </c>
      <c r="F23" s="189"/>
      <c r="G23" s="89" t="s">
        <v>137</v>
      </c>
      <c r="H23" s="90">
        <v>500</v>
      </c>
      <c r="I23" s="91">
        <v>3</v>
      </c>
      <c r="J23" s="91">
        <v>1500</v>
      </c>
    </row>
    <row r="24" spans="1:10">
      <c r="A24" s="95" t="s">
        <v>108</v>
      </c>
      <c r="B24" s="88" t="s">
        <v>138</v>
      </c>
      <c r="C24" s="95" t="s">
        <v>52</v>
      </c>
      <c r="D24" s="95" t="s">
        <v>139</v>
      </c>
      <c r="E24" s="189" t="s">
        <v>136</v>
      </c>
      <c r="F24" s="189"/>
      <c r="G24" s="89" t="s">
        <v>140</v>
      </c>
      <c r="H24" s="90">
        <v>3</v>
      </c>
      <c r="I24" s="91">
        <v>8.33</v>
      </c>
      <c r="J24" s="91">
        <v>24.99</v>
      </c>
    </row>
    <row r="25" spans="1:10" ht="25.5">
      <c r="A25" s="94"/>
      <c r="B25" s="94"/>
      <c r="C25" s="94"/>
      <c r="D25" s="94"/>
      <c r="E25" s="94" t="s">
        <v>119</v>
      </c>
      <c r="F25" s="29">
        <v>36.854968900000003</v>
      </c>
      <c r="G25" s="94" t="s">
        <v>120</v>
      </c>
      <c r="H25" s="29">
        <v>43.07</v>
      </c>
      <c r="I25" s="94" t="s">
        <v>121</v>
      </c>
      <c r="J25" s="29">
        <v>79.92</v>
      </c>
    </row>
    <row r="26" spans="1:10" ht="15" thickBot="1">
      <c r="A26" s="94"/>
      <c r="B26" s="94"/>
      <c r="C26" s="94"/>
      <c r="D26" s="94"/>
      <c r="E26" s="94" t="s">
        <v>122</v>
      </c>
      <c r="F26" s="29">
        <v>536.91999999999996</v>
      </c>
      <c r="G26" s="94"/>
      <c r="H26" s="187" t="s">
        <v>123</v>
      </c>
      <c r="I26" s="187"/>
      <c r="J26" s="29">
        <v>2833.43</v>
      </c>
    </row>
    <row r="27" spans="1:10" ht="36" customHeight="1" thickTop="1">
      <c r="A27" s="30"/>
      <c r="B27" s="30"/>
      <c r="C27" s="30"/>
      <c r="D27" s="30"/>
      <c r="E27" s="30"/>
      <c r="F27" s="30"/>
      <c r="G27" s="30"/>
      <c r="H27" s="30"/>
      <c r="I27" s="30"/>
      <c r="J27" s="30"/>
    </row>
    <row r="28" spans="1:10" ht="24" customHeight="1">
      <c r="A28" s="96" t="s">
        <v>25</v>
      </c>
      <c r="B28" s="16" t="s">
        <v>5</v>
      </c>
      <c r="C28" s="96" t="s">
        <v>6</v>
      </c>
      <c r="D28" s="96" t="s">
        <v>7</v>
      </c>
      <c r="E28" s="190" t="s">
        <v>94</v>
      </c>
      <c r="F28" s="190"/>
      <c r="G28" s="24" t="s">
        <v>8</v>
      </c>
      <c r="H28" s="16" t="s">
        <v>9</v>
      </c>
      <c r="I28" s="16" t="s">
        <v>10</v>
      </c>
      <c r="J28" s="16" t="s">
        <v>12</v>
      </c>
    </row>
    <row r="29" spans="1:10" ht="24" customHeight="1">
      <c r="A29" s="93" t="s">
        <v>95</v>
      </c>
      <c r="B29" s="25" t="s">
        <v>26</v>
      </c>
      <c r="C29" s="93" t="s">
        <v>22</v>
      </c>
      <c r="D29" s="93" t="s">
        <v>27</v>
      </c>
      <c r="E29" s="191" t="s">
        <v>96</v>
      </c>
      <c r="F29" s="191"/>
      <c r="G29" s="26" t="s">
        <v>28</v>
      </c>
      <c r="H29" s="27">
        <v>1</v>
      </c>
      <c r="I29" s="28">
        <v>3548.71</v>
      </c>
      <c r="J29" s="28">
        <v>3548.71</v>
      </c>
    </row>
    <row r="30" spans="1:10" ht="25.5">
      <c r="A30" s="95" t="s">
        <v>97</v>
      </c>
      <c r="B30" s="88" t="s">
        <v>141</v>
      </c>
      <c r="C30" s="95" t="s">
        <v>17</v>
      </c>
      <c r="D30" s="95" t="s">
        <v>142</v>
      </c>
      <c r="E30" s="189" t="s">
        <v>104</v>
      </c>
      <c r="F30" s="189"/>
      <c r="G30" s="89" t="s">
        <v>105</v>
      </c>
      <c r="H30" s="90">
        <v>15</v>
      </c>
      <c r="I30" s="91">
        <v>90.54</v>
      </c>
      <c r="J30" s="91">
        <v>1358.1</v>
      </c>
    </row>
    <row r="31" spans="1:10" ht="15" customHeight="1">
      <c r="A31" s="95" t="s">
        <v>97</v>
      </c>
      <c r="B31" s="88" t="s">
        <v>143</v>
      </c>
      <c r="C31" s="95" t="s">
        <v>17</v>
      </c>
      <c r="D31" s="95" t="s">
        <v>144</v>
      </c>
      <c r="E31" s="189" t="s">
        <v>104</v>
      </c>
      <c r="F31" s="189"/>
      <c r="G31" s="89" t="s">
        <v>105</v>
      </c>
      <c r="H31" s="90">
        <v>25</v>
      </c>
      <c r="I31" s="91">
        <v>32.14</v>
      </c>
      <c r="J31" s="91">
        <v>803.5</v>
      </c>
    </row>
    <row r="32" spans="1:10" ht="14.25" customHeight="1">
      <c r="A32" s="95" t="s">
        <v>97</v>
      </c>
      <c r="B32" s="88" t="s">
        <v>324</v>
      </c>
      <c r="C32" s="95" t="s">
        <v>52</v>
      </c>
      <c r="D32" s="95" t="s">
        <v>325</v>
      </c>
      <c r="E32" s="189" t="s">
        <v>326</v>
      </c>
      <c r="F32" s="189"/>
      <c r="G32" s="89" t="s">
        <v>148</v>
      </c>
      <c r="H32" s="90">
        <v>1</v>
      </c>
      <c r="I32" s="91">
        <v>507.81</v>
      </c>
      <c r="J32" s="91">
        <v>507.81</v>
      </c>
    </row>
    <row r="33" spans="1:10" ht="18" customHeight="1">
      <c r="A33" s="95" t="s">
        <v>108</v>
      </c>
      <c r="B33" s="88" t="s">
        <v>145</v>
      </c>
      <c r="C33" s="95" t="s">
        <v>22</v>
      </c>
      <c r="D33" s="95" t="s">
        <v>146</v>
      </c>
      <c r="E33" s="189" t="s">
        <v>147</v>
      </c>
      <c r="F33" s="189"/>
      <c r="G33" s="89" t="s">
        <v>137</v>
      </c>
      <c r="H33" s="90">
        <v>600</v>
      </c>
      <c r="I33" s="91">
        <v>1.08</v>
      </c>
      <c r="J33" s="91">
        <v>648</v>
      </c>
    </row>
    <row r="34" spans="1:10" ht="25.5">
      <c r="A34" s="95" t="s">
        <v>108</v>
      </c>
      <c r="B34" s="88" t="s">
        <v>327</v>
      </c>
      <c r="C34" s="95" t="s">
        <v>17</v>
      </c>
      <c r="D34" s="95" t="s">
        <v>328</v>
      </c>
      <c r="E34" s="189" t="s">
        <v>111</v>
      </c>
      <c r="F34" s="189"/>
      <c r="G34" s="89" t="s">
        <v>329</v>
      </c>
      <c r="H34" s="90">
        <v>100</v>
      </c>
      <c r="I34" s="91">
        <v>0.8</v>
      </c>
      <c r="J34" s="91">
        <v>80</v>
      </c>
    </row>
    <row r="35" spans="1:10">
      <c r="A35" s="95" t="s">
        <v>108</v>
      </c>
      <c r="B35" s="88" t="s">
        <v>330</v>
      </c>
      <c r="C35" s="95" t="s">
        <v>17</v>
      </c>
      <c r="D35" s="95" t="s">
        <v>331</v>
      </c>
      <c r="E35" s="189" t="s">
        <v>111</v>
      </c>
      <c r="F35" s="189"/>
      <c r="G35" s="89" t="s">
        <v>101</v>
      </c>
      <c r="H35" s="90">
        <v>10</v>
      </c>
      <c r="I35" s="91">
        <v>15.13</v>
      </c>
      <c r="J35" s="91">
        <v>151.30000000000001</v>
      </c>
    </row>
    <row r="36" spans="1:10" ht="24" customHeight="1">
      <c r="A36" s="94"/>
      <c r="B36" s="94"/>
      <c r="C36" s="94"/>
      <c r="D36" s="94"/>
      <c r="E36" s="94" t="s">
        <v>119</v>
      </c>
      <c r="F36" s="29">
        <v>927.92252710000002</v>
      </c>
      <c r="G36" s="94" t="s">
        <v>120</v>
      </c>
      <c r="H36" s="29">
        <v>1084.28</v>
      </c>
      <c r="I36" s="94" t="s">
        <v>121</v>
      </c>
      <c r="J36" s="29">
        <v>2012.2</v>
      </c>
    </row>
    <row r="37" spans="1:10" ht="24" customHeight="1" thickBot="1">
      <c r="A37" s="94"/>
      <c r="B37" s="94"/>
      <c r="C37" s="94"/>
      <c r="D37" s="94"/>
      <c r="E37" s="94" t="s">
        <v>122</v>
      </c>
      <c r="F37" s="29">
        <v>829.68</v>
      </c>
      <c r="G37" s="94"/>
      <c r="H37" s="187" t="s">
        <v>123</v>
      </c>
      <c r="I37" s="187"/>
      <c r="J37" s="29">
        <v>4378.3900000000003</v>
      </c>
    </row>
    <row r="38" spans="1:10" ht="15" thickTop="1">
      <c r="A38" s="30"/>
      <c r="B38" s="30"/>
      <c r="C38" s="30"/>
      <c r="D38" s="30"/>
      <c r="E38" s="30"/>
      <c r="F38" s="30"/>
      <c r="G38" s="30"/>
      <c r="H38" s="30"/>
      <c r="I38" s="30"/>
      <c r="J38" s="30"/>
    </row>
    <row r="39" spans="1:10">
      <c r="A39" s="17" t="s">
        <v>29</v>
      </c>
      <c r="B39" s="17"/>
      <c r="C39" s="17"/>
      <c r="D39" s="17" t="s">
        <v>30</v>
      </c>
      <c r="E39" s="17"/>
      <c r="F39" s="188"/>
      <c r="G39" s="188"/>
      <c r="H39" s="18"/>
      <c r="I39" s="17"/>
      <c r="J39" s="100"/>
    </row>
    <row r="40" spans="1:10" ht="15">
      <c r="A40" s="96" t="s">
        <v>31</v>
      </c>
      <c r="B40" s="16" t="s">
        <v>5</v>
      </c>
      <c r="C40" s="96" t="s">
        <v>6</v>
      </c>
      <c r="D40" s="96" t="s">
        <v>7</v>
      </c>
      <c r="E40" s="190" t="s">
        <v>94</v>
      </c>
      <c r="F40" s="190"/>
      <c r="G40" s="24" t="s">
        <v>8</v>
      </c>
      <c r="H40" s="16" t="s">
        <v>9</v>
      </c>
      <c r="I40" s="16" t="s">
        <v>10</v>
      </c>
      <c r="J40" s="16" t="s">
        <v>12</v>
      </c>
    </row>
    <row r="41" spans="1:10" ht="25.5">
      <c r="A41" s="93" t="s">
        <v>95</v>
      </c>
      <c r="B41" s="25" t="s">
        <v>33</v>
      </c>
      <c r="C41" s="93" t="s">
        <v>17</v>
      </c>
      <c r="D41" s="93" t="s">
        <v>34</v>
      </c>
      <c r="E41" s="191" t="s">
        <v>155</v>
      </c>
      <c r="F41" s="191"/>
      <c r="G41" s="26" t="s">
        <v>19</v>
      </c>
      <c r="H41" s="27">
        <v>1</v>
      </c>
      <c r="I41" s="28">
        <v>0.41</v>
      </c>
      <c r="J41" s="28">
        <v>0.41</v>
      </c>
    </row>
    <row r="42" spans="1:10" ht="25.5">
      <c r="A42" s="95" t="s">
        <v>97</v>
      </c>
      <c r="B42" s="88" t="s">
        <v>156</v>
      </c>
      <c r="C42" s="95" t="s">
        <v>17</v>
      </c>
      <c r="D42" s="95" t="s">
        <v>157</v>
      </c>
      <c r="E42" s="189" t="s">
        <v>126</v>
      </c>
      <c r="F42" s="189"/>
      <c r="G42" s="89" t="s">
        <v>129</v>
      </c>
      <c r="H42" s="90">
        <v>1E-3</v>
      </c>
      <c r="I42" s="91">
        <v>99.86</v>
      </c>
      <c r="J42" s="91">
        <v>0.09</v>
      </c>
    </row>
    <row r="43" spans="1:10" ht="19.5" customHeight="1">
      <c r="A43" s="95" t="s">
        <v>97</v>
      </c>
      <c r="B43" s="88" t="s">
        <v>158</v>
      </c>
      <c r="C43" s="95" t="s">
        <v>17</v>
      </c>
      <c r="D43" s="95" t="s">
        <v>159</v>
      </c>
      <c r="E43" s="189" t="s">
        <v>104</v>
      </c>
      <c r="F43" s="189"/>
      <c r="G43" s="89" t="s">
        <v>105</v>
      </c>
      <c r="H43" s="90">
        <v>2.5000000000000001E-3</v>
      </c>
      <c r="I43" s="91">
        <v>17.38</v>
      </c>
      <c r="J43" s="91">
        <v>0.04</v>
      </c>
    </row>
    <row r="44" spans="1:10" ht="18" customHeight="1">
      <c r="A44" s="95" t="s">
        <v>97</v>
      </c>
      <c r="B44" s="88" t="s">
        <v>160</v>
      </c>
      <c r="C44" s="95" t="s">
        <v>17</v>
      </c>
      <c r="D44" s="95" t="s">
        <v>161</v>
      </c>
      <c r="E44" s="189" t="s">
        <v>104</v>
      </c>
      <c r="F44" s="189"/>
      <c r="G44" s="89" t="s">
        <v>105</v>
      </c>
      <c r="H44" s="90">
        <v>2.5000000000000001E-3</v>
      </c>
      <c r="I44" s="91">
        <v>20.61</v>
      </c>
      <c r="J44" s="91">
        <v>0.05</v>
      </c>
    </row>
    <row r="45" spans="1:10" ht="24" customHeight="1">
      <c r="A45" s="95" t="s">
        <v>97</v>
      </c>
      <c r="B45" s="88" t="s">
        <v>106</v>
      </c>
      <c r="C45" s="95" t="s">
        <v>17</v>
      </c>
      <c r="D45" s="95" t="s">
        <v>107</v>
      </c>
      <c r="E45" s="189" t="s">
        <v>104</v>
      </c>
      <c r="F45" s="189"/>
      <c r="G45" s="89" t="s">
        <v>105</v>
      </c>
      <c r="H45" s="90">
        <v>7.4999999999999997E-3</v>
      </c>
      <c r="I45" s="91">
        <v>16.010000000000002</v>
      </c>
      <c r="J45" s="91">
        <v>0.12</v>
      </c>
    </row>
    <row r="46" spans="1:10" ht="36" customHeight="1">
      <c r="A46" s="95" t="s">
        <v>97</v>
      </c>
      <c r="B46" s="88" t="s">
        <v>162</v>
      </c>
      <c r="C46" s="95" t="s">
        <v>17</v>
      </c>
      <c r="D46" s="95" t="s">
        <v>163</v>
      </c>
      <c r="E46" s="189" t="s">
        <v>104</v>
      </c>
      <c r="F46" s="189"/>
      <c r="G46" s="89" t="s">
        <v>105</v>
      </c>
      <c r="H46" s="90">
        <v>2E-3</v>
      </c>
      <c r="I46" s="91">
        <v>47.92</v>
      </c>
      <c r="J46" s="91">
        <v>0.09</v>
      </c>
    </row>
    <row r="47" spans="1:10" ht="25.5">
      <c r="A47" s="95" t="s">
        <v>108</v>
      </c>
      <c r="B47" s="88" t="s">
        <v>164</v>
      </c>
      <c r="C47" s="95" t="s">
        <v>17</v>
      </c>
      <c r="D47" s="95" t="s">
        <v>165</v>
      </c>
      <c r="E47" s="189" t="s">
        <v>111</v>
      </c>
      <c r="F47" s="189"/>
      <c r="G47" s="89" t="s">
        <v>44</v>
      </c>
      <c r="H47" s="90">
        <v>2.8860000000000001E-3</v>
      </c>
      <c r="I47" s="91">
        <v>9.89</v>
      </c>
      <c r="J47" s="91">
        <v>0.02</v>
      </c>
    </row>
    <row r="48" spans="1:10" ht="25.5">
      <c r="A48" s="94"/>
      <c r="B48" s="94"/>
      <c r="C48" s="94"/>
      <c r="D48" s="94"/>
      <c r="E48" s="94" t="s">
        <v>119</v>
      </c>
      <c r="F48" s="29">
        <v>0.10606409999999999</v>
      </c>
      <c r="G48" s="94" t="s">
        <v>120</v>
      </c>
      <c r="H48" s="29">
        <v>0.12</v>
      </c>
      <c r="I48" s="94" t="s">
        <v>121</v>
      </c>
      <c r="J48" s="29">
        <v>0.23</v>
      </c>
    </row>
    <row r="49" spans="1:10" ht="15" thickBot="1">
      <c r="A49" s="94"/>
      <c r="B49" s="94"/>
      <c r="C49" s="94"/>
      <c r="D49" s="94"/>
      <c r="E49" s="94" t="s">
        <v>122</v>
      </c>
      <c r="F49" s="29">
        <v>0.09</v>
      </c>
      <c r="G49" s="94"/>
      <c r="H49" s="187" t="s">
        <v>123</v>
      </c>
      <c r="I49" s="187"/>
      <c r="J49" s="29">
        <v>0.5</v>
      </c>
    </row>
    <row r="50" spans="1:10" ht="15" thickTop="1">
      <c r="A50" s="30"/>
      <c r="B50" s="30"/>
      <c r="C50" s="30"/>
      <c r="D50" s="30"/>
      <c r="E50" s="30"/>
      <c r="F50" s="30"/>
      <c r="G50" s="30"/>
      <c r="H50" s="30"/>
      <c r="I50" s="30"/>
      <c r="J50" s="30"/>
    </row>
    <row r="51" spans="1:10" ht="15">
      <c r="A51" s="96" t="s">
        <v>32</v>
      </c>
      <c r="B51" s="16" t="s">
        <v>5</v>
      </c>
      <c r="C51" s="96" t="s">
        <v>6</v>
      </c>
      <c r="D51" s="96" t="s">
        <v>7</v>
      </c>
      <c r="E51" s="190" t="s">
        <v>94</v>
      </c>
      <c r="F51" s="190"/>
      <c r="G51" s="24" t="s">
        <v>8</v>
      </c>
      <c r="H51" s="16" t="s">
        <v>9</v>
      </c>
      <c r="I51" s="16" t="s">
        <v>10</v>
      </c>
      <c r="J51" s="16" t="s">
        <v>12</v>
      </c>
    </row>
    <row r="52" spans="1:10" ht="25.5">
      <c r="A52" s="93" t="s">
        <v>95</v>
      </c>
      <c r="B52" s="25" t="s">
        <v>313</v>
      </c>
      <c r="C52" s="93" t="s">
        <v>17</v>
      </c>
      <c r="D52" s="93" t="s">
        <v>312</v>
      </c>
      <c r="E52" s="191" t="s">
        <v>176</v>
      </c>
      <c r="F52" s="191"/>
      <c r="G52" s="26" t="s">
        <v>101</v>
      </c>
      <c r="H52" s="27">
        <v>1</v>
      </c>
      <c r="I52" s="28">
        <v>1.57</v>
      </c>
      <c r="J52" s="28">
        <v>1.57</v>
      </c>
    </row>
    <row r="53" spans="1:10" ht="25.5">
      <c r="A53" s="95" t="s">
        <v>97</v>
      </c>
      <c r="B53" s="88" t="s">
        <v>332</v>
      </c>
      <c r="C53" s="95" t="s">
        <v>17</v>
      </c>
      <c r="D53" s="95" t="s">
        <v>333</v>
      </c>
      <c r="E53" s="189" t="s">
        <v>126</v>
      </c>
      <c r="F53" s="189"/>
      <c r="G53" s="89" t="s">
        <v>129</v>
      </c>
      <c r="H53" s="90">
        <v>7.9399999999999991E-3</v>
      </c>
      <c r="I53" s="91">
        <v>184.7</v>
      </c>
      <c r="J53" s="91">
        <v>1.46</v>
      </c>
    </row>
    <row r="54" spans="1:10" ht="25.5">
      <c r="A54" s="95" t="s">
        <v>97</v>
      </c>
      <c r="B54" s="88" t="s">
        <v>106</v>
      </c>
      <c r="C54" s="95" t="s">
        <v>17</v>
      </c>
      <c r="D54" s="95" t="s">
        <v>107</v>
      </c>
      <c r="E54" s="189" t="s">
        <v>104</v>
      </c>
      <c r="F54" s="189"/>
      <c r="G54" s="89" t="s">
        <v>105</v>
      </c>
      <c r="H54" s="90">
        <v>6.8999999999999999E-3</v>
      </c>
      <c r="I54" s="91">
        <v>16.010000000000002</v>
      </c>
      <c r="J54" s="91">
        <v>0.11</v>
      </c>
    </row>
    <row r="55" spans="1:10" ht="18" customHeight="1">
      <c r="A55" s="94"/>
      <c r="B55" s="94"/>
      <c r="C55" s="94"/>
      <c r="D55" s="94"/>
      <c r="E55" s="94" t="s">
        <v>119</v>
      </c>
      <c r="F55" s="29">
        <v>0.1291215</v>
      </c>
      <c r="G55" s="94" t="s">
        <v>120</v>
      </c>
      <c r="H55" s="29">
        <v>0.15</v>
      </c>
      <c r="I55" s="94" t="s">
        <v>121</v>
      </c>
      <c r="J55" s="29">
        <v>0.28000000000000003</v>
      </c>
    </row>
    <row r="56" spans="1:10" ht="24" customHeight="1" thickBot="1">
      <c r="A56" s="94"/>
      <c r="B56" s="94"/>
      <c r="C56" s="94"/>
      <c r="D56" s="94"/>
      <c r="E56" s="94" t="s">
        <v>122</v>
      </c>
      <c r="F56" s="29">
        <v>0.36</v>
      </c>
      <c r="G56" s="94"/>
      <c r="H56" s="187" t="s">
        <v>123</v>
      </c>
      <c r="I56" s="187"/>
      <c r="J56" s="29">
        <v>1.93</v>
      </c>
    </row>
    <row r="57" spans="1:10" ht="15" thickTop="1">
      <c r="A57" s="30"/>
      <c r="B57" s="30"/>
      <c r="C57" s="30"/>
      <c r="D57" s="30"/>
      <c r="E57" s="30"/>
      <c r="F57" s="30"/>
      <c r="G57" s="30"/>
      <c r="H57" s="30"/>
      <c r="I57" s="30"/>
      <c r="J57" s="30"/>
    </row>
    <row r="58" spans="1:10" ht="15">
      <c r="A58" s="96" t="s">
        <v>240</v>
      </c>
      <c r="B58" s="16" t="s">
        <v>5</v>
      </c>
      <c r="C58" s="96" t="s">
        <v>6</v>
      </c>
      <c r="D58" s="96" t="s">
        <v>7</v>
      </c>
      <c r="E58" s="190" t="s">
        <v>94</v>
      </c>
      <c r="F58" s="190"/>
      <c r="G58" s="24" t="s">
        <v>8</v>
      </c>
      <c r="H58" s="16" t="s">
        <v>9</v>
      </c>
      <c r="I58" s="16" t="s">
        <v>10</v>
      </c>
      <c r="J58" s="16" t="s">
        <v>12</v>
      </c>
    </row>
    <row r="59" spans="1:10" ht="38.25">
      <c r="A59" s="93" t="s">
        <v>95</v>
      </c>
      <c r="B59" s="25" t="s">
        <v>309</v>
      </c>
      <c r="C59" s="93" t="s">
        <v>17</v>
      </c>
      <c r="D59" s="93" t="s">
        <v>308</v>
      </c>
      <c r="E59" s="191" t="s">
        <v>176</v>
      </c>
      <c r="F59" s="191"/>
      <c r="G59" s="26" t="s">
        <v>101</v>
      </c>
      <c r="H59" s="27">
        <v>1</v>
      </c>
      <c r="I59" s="28">
        <v>1.8</v>
      </c>
      <c r="J59" s="28">
        <v>1.8</v>
      </c>
    </row>
    <row r="60" spans="1:10" ht="38.25">
      <c r="A60" s="95" t="s">
        <v>97</v>
      </c>
      <c r="B60" s="88" t="s">
        <v>342</v>
      </c>
      <c r="C60" s="95" t="s">
        <v>17</v>
      </c>
      <c r="D60" s="95" t="s">
        <v>343</v>
      </c>
      <c r="E60" s="189" t="s">
        <v>126</v>
      </c>
      <c r="F60" s="189"/>
      <c r="G60" s="89" t="s">
        <v>129</v>
      </c>
      <c r="H60" s="90">
        <v>3.0000000000000001E-3</v>
      </c>
      <c r="I60" s="91">
        <v>173.37</v>
      </c>
      <c r="J60" s="91">
        <v>0.52</v>
      </c>
    </row>
    <row r="61" spans="1:10" ht="38.25">
      <c r="A61" s="95" t="s">
        <v>97</v>
      </c>
      <c r="B61" s="88" t="s">
        <v>153</v>
      </c>
      <c r="C61" s="95" t="s">
        <v>17</v>
      </c>
      <c r="D61" s="95" t="s">
        <v>154</v>
      </c>
      <c r="E61" s="189" t="s">
        <v>126</v>
      </c>
      <c r="F61" s="189"/>
      <c r="G61" s="89" t="s">
        <v>129</v>
      </c>
      <c r="H61" s="90">
        <v>8.0000000000000002E-3</v>
      </c>
      <c r="I61" s="91">
        <v>145.6</v>
      </c>
      <c r="J61" s="91">
        <v>1.1599999999999999</v>
      </c>
    </row>
    <row r="62" spans="1:10" ht="15" customHeight="1">
      <c r="A62" s="95" t="s">
        <v>97</v>
      </c>
      <c r="B62" s="88" t="s">
        <v>106</v>
      </c>
      <c r="C62" s="95" t="s">
        <v>17</v>
      </c>
      <c r="D62" s="95" t="s">
        <v>107</v>
      </c>
      <c r="E62" s="189" t="s">
        <v>104</v>
      </c>
      <c r="F62" s="189"/>
      <c r="G62" s="89" t="s">
        <v>105</v>
      </c>
      <c r="H62" s="90">
        <v>8.0000000000000002E-3</v>
      </c>
      <c r="I62" s="91">
        <v>16.010000000000002</v>
      </c>
      <c r="J62" s="91">
        <v>0.12</v>
      </c>
    </row>
    <row r="63" spans="1:10" ht="14.25" customHeight="1">
      <c r="A63" s="94"/>
      <c r="B63" s="94"/>
      <c r="C63" s="94"/>
      <c r="D63" s="94"/>
      <c r="E63" s="94" t="s">
        <v>119</v>
      </c>
      <c r="F63" s="29">
        <v>0.16601340000000001</v>
      </c>
      <c r="G63" s="94" t="s">
        <v>120</v>
      </c>
      <c r="H63" s="29">
        <v>0.19</v>
      </c>
      <c r="I63" s="94" t="s">
        <v>121</v>
      </c>
      <c r="J63" s="29">
        <v>0.36</v>
      </c>
    </row>
    <row r="64" spans="1:10" ht="18" customHeight="1" thickBot="1">
      <c r="A64" s="94"/>
      <c r="B64" s="94"/>
      <c r="C64" s="94"/>
      <c r="D64" s="94"/>
      <c r="E64" s="94" t="s">
        <v>122</v>
      </c>
      <c r="F64" s="29">
        <v>0.42</v>
      </c>
      <c r="G64" s="94"/>
      <c r="H64" s="187" t="s">
        <v>123</v>
      </c>
      <c r="I64" s="187"/>
      <c r="J64" s="29">
        <v>2.2200000000000002</v>
      </c>
    </row>
    <row r="65" spans="1:10" ht="15" thickTop="1">
      <c r="A65" s="30"/>
      <c r="B65" s="30"/>
      <c r="C65" s="30"/>
      <c r="D65" s="30"/>
      <c r="E65" s="30"/>
      <c r="F65" s="30"/>
      <c r="G65" s="30"/>
      <c r="H65" s="30"/>
      <c r="I65" s="30"/>
      <c r="J65" s="30"/>
    </row>
    <row r="66" spans="1:10" ht="15">
      <c r="A66" s="96" t="s">
        <v>409</v>
      </c>
      <c r="B66" s="16" t="s">
        <v>5</v>
      </c>
      <c r="C66" s="96" t="s">
        <v>6</v>
      </c>
      <c r="D66" s="96" t="s">
        <v>7</v>
      </c>
      <c r="E66" s="190" t="s">
        <v>94</v>
      </c>
      <c r="F66" s="190"/>
      <c r="G66" s="24" t="s">
        <v>8</v>
      </c>
      <c r="H66" s="16" t="s">
        <v>9</v>
      </c>
      <c r="I66" s="16" t="s">
        <v>10</v>
      </c>
      <c r="J66" s="16" t="s">
        <v>12</v>
      </c>
    </row>
    <row r="67" spans="1:10" ht="48" customHeight="1">
      <c r="A67" s="93" t="s">
        <v>95</v>
      </c>
      <c r="B67" s="25" t="s">
        <v>307</v>
      </c>
      <c r="C67" s="93" t="s">
        <v>17</v>
      </c>
      <c r="D67" s="93" t="s">
        <v>306</v>
      </c>
      <c r="E67" s="191" t="s">
        <v>176</v>
      </c>
      <c r="F67" s="191"/>
      <c r="G67" s="26" t="s">
        <v>305</v>
      </c>
      <c r="H67" s="27">
        <v>1</v>
      </c>
      <c r="I67" s="28">
        <v>2.31</v>
      </c>
      <c r="J67" s="28">
        <v>2.31</v>
      </c>
    </row>
    <row r="68" spans="1:10" ht="51">
      <c r="A68" s="95" t="s">
        <v>97</v>
      </c>
      <c r="B68" s="88" t="s">
        <v>127</v>
      </c>
      <c r="C68" s="95" t="s">
        <v>17</v>
      </c>
      <c r="D68" s="95" t="s">
        <v>128</v>
      </c>
      <c r="E68" s="189" t="s">
        <v>126</v>
      </c>
      <c r="F68" s="189"/>
      <c r="G68" s="89" t="s">
        <v>129</v>
      </c>
      <c r="H68" s="90">
        <v>1.4489999999999999E-2</v>
      </c>
      <c r="I68" s="91">
        <v>150</v>
      </c>
      <c r="J68" s="91">
        <v>2.17</v>
      </c>
    </row>
    <row r="69" spans="1:10" ht="51">
      <c r="A69" s="95" t="s">
        <v>97</v>
      </c>
      <c r="B69" s="88" t="s">
        <v>177</v>
      </c>
      <c r="C69" s="95" t="s">
        <v>17</v>
      </c>
      <c r="D69" s="95" t="s">
        <v>178</v>
      </c>
      <c r="E69" s="189" t="s">
        <v>126</v>
      </c>
      <c r="F69" s="189"/>
      <c r="G69" s="89" t="s">
        <v>134</v>
      </c>
      <c r="H69" s="90">
        <v>3.62E-3</v>
      </c>
      <c r="I69" s="91">
        <v>40.31</v>
      </c>
      <c r="J69" s="91">
        <v>0.14000000000000001</v>
      </c>
    </row>
    <row r="70" spans="1:10" ht="15.75" customHeight="1">
      <c r="A70" s="94"/>
      <c r="B70" s="94"/>
      <c r="C70" s="94"/>
      <c r="D70" s="94"/>
      <c r="E70" s="94" t="s">
        <v>119</v>
      </c>
      <c r="F70" s="29">
        <v>0.16140189999999999</v>
      </c>
      <c r="G70" s="94" t="s">
        <v>120</v>
      </c>
      <c r="H70" s="29">
        <v>0.19</v>
      </c>
      <c r="I70" s="94" t="s">
        <v>121</v>
      </c>
      <c r="J70" s="29">
        <v>0.35</v>
      </c>
    </row>
    <row r="71" spans="1:10" ht="18" customHeight="1" thickBot="1">
      <c r="A71" s="94"/>
      <c r="B71" s="94"/>
      <c r="C71" s="94"/>
      <c r="D71" s="94"/>
      <c r="E71" s="94" t="s">
        <v>122</v>
      </c>
      <c r="F71" s="29">
        <v>0.54</v>
      </c>
      <c r="G71" s="94"/>
      <c r="H71" s="187" t="s">
        <v>123</v>
      </c>
      <c r="I71" s="187"/>
      <c r="J71" s="29">
        <v>2.85</v>
      </c>
    </row>
    <row r="72" spans="1:10" ht="15" thickTop="1">
      <c r="A72" s="30"/>
      <c r="B72" s="30"/>
      <c r="C72" s="30"/>
      <c r="D72" s="30"/>
      <c r="E72" s="30"/>
      <c r="F72" s="30"/>
      <c r="G72" s="30"/>
      <c r="H72" s="30"/>
      <c r="I72" s="30"/>
      <c r="J72" s="30"/>
    </row>
    <row r="73" spans="1:10" ht="15">
      <c r="A73" s="96" t="s">
        <v>410</v>
      </c>
      <c r="B73" s="16" t="s">
        <v>5</v>
      </c>
      <c r="C73" s="96" t="s">
        <v>6</v>
      </c>
      <c r="D73" s="96" t="s">
        <v>7</v>
      </c>
      <c r="E73" s="190" t="s">
        <v>94</v>
      </c>
      <c r="F73" s="190"/>
      <c r="G73" s="24" t="s">
        <v>8</v>
      </c>
      <c r="H73" s="16" t="s">
        <v>9</v>
      </c>
      <c r="I73" s="16" t="s">
        <v>10</v>
      </c>
      <c r="J73" s="16" t="s">
        <v>12</v>
      </c>
    </row>
    <row r="74" spans="1:10" ht="24" customHeight="1">
      <c r="A74" s="93" t="s">
        <v>95</v>
      </c>
      <c r="B74" s="25" t="s">
        <v>304</v>
      </c>
      <c r="C74" s="93" t="s">
        <v>17</v>
      </c>
      <c r="D74" s="93" t="s">
        <v>303</v>
      </c>
      <c r="E74" s="191" t="s">
        <v>176</v>
      </c>
      <c r="F74" s="191"/>
      <c r="G74" s="26" t="s">
        <v>101</v>
      </c>
      <c r="H74" s="27">
        <v>1</v>
      </c>
      <c r="I74" s="28">
        <v>0.95</v>
      </c>
      <c r="J74" s="28">
        <v>0.95</v>
      </c>
    </row>
    <row r="75" spans="1:10" ht="24" customHeight="1">
      <c r="A75" s="95" t="s">
        <v>97</v>
      </c>
      <c r="B75" s="88" t="s">
        <v>332</v>
      </c>
      <c r="C75" s="95" t="s">
        <v>17</v>
      </c>
      <c r="D75" s="95" t="s">
        <v>333</v>
      </c>
      <c r="E75" s="189" t="s">
        <v>126</v>
      </c>
      <c r="F75" s="189"/>
      <c r="G75" s="89" t="s">
        <v>129</v>
      </c>
      <c r="H75" s="90">
        <v>2.9867000000000001E-3</v>
      </c>
      <c r="I75" s="91">
        <v>184.7</v>
      </c>
      <c r="J75" s="91">
        <v>0.55000000000000004</v>
      </c>
    </row>
    <row r="76" spans="1:10" ht="24" customHeight="1">
      <c r="A76" s="95" t="s">
        <v>97</v>
      </c>
      <c r="B76" s="88" t="s">
        <v>106</v>
      </c>
      <c r="C76" s="95" t="s">
        <v>17</v>
      </c>
      <c r="D76" s="95" t="s">
        <v>107</v>
      </c>
      <c r="E76" s="189" t="s">
        <v>104</v>
      </c>
      <c r="F76" s="189"/>
      <c r="G76" s="89" t="s">
        <v>105</v>
      </c>
      <c r="H76" s="90">
        <v>2.5499999999999998E-2</v>
      </c>
      <c r="I76" s="91">
        <v>16.010000000000002</v>
      </c>
      <c r="J76" s="91">
        <v>0.4</v>
      </c>
    </row>
    <row r="77" spans="1:10" ht="24" customHeight="1">
      <c r="A77" s="94"/>
      <c r="B77" s="94"/>
      <c r="C77" s="94"/>
      <c r="D77" s="94"/>
      <c r="E77" s="94" t="s">
        <v>119</v>
      </c>
      <c r="F77" s="29">
        <v>0.15217890000000001</v>
      </c>
      <c r="G77" s="94" t="s">
        <v>120</v>
      </c>
      <c r="H77" s="29">
        <v>0.18</v>
      </c>
      <c r="I77" s="94" t="s">
        <v>121</v>
      </c>
      <c r="J77" s="29">
        <v>0.33</v>
      </c>
    </row>
    <row r="78" spans="1:10" ht="15" thickBot="1">
      <c r="A78" s="94"/>
      <c r="B78" s="94"/>
      <c r="C78" s="94"/>
      <c r="D78" s="94"/>
      <c r="E78" s="94" t="s">
        <v>122</v>
      </c>
      <c r="F78" s="29">
        <v>0.22</v>
      </c>
      <c r="G78" s="94"/>
      <c r="H78" s="187" t="s">
        <v>123</v>
      </c>
      <c r="I78" s="187"/>
      <c r="J78" s="29">
        <v>1.17</v>
      </c>
    </row>
    <row r="79" spans="1:10" ht="15" customHeight="1" thickTop="1">
      <c r="A79" s="30"/>
      <c r="B79" s="30"/>
      <c r="C79" s="30"/>
      <c r="D79" s="30"/>
      <c r="E79" s="30"/>
      <c r="F79" s="30"/>
      <c r="G79" s="30"/>
      <c r="H79" s="30"/>
      <c r="I79" s="30"/>
      <c r="J79" s="30"/>
    </row>
    <row r="80" spans="1:10" ht="15" customHeight="1">
      <c r="A80" s="17" t="s">
        <v>35</v>
      </c>
      <c r="B80" s="17"/>
      <c r="C80" s="17"/>
      <c r="D80" s="17" t="s">
        <v>36</v>
      </c>
      <c r="E80" s="17"/>
      <c r="F80" s="188"/>
      <c r="G80" s="188"/>
      <c r="H80" s="18"/>
      <c r="I80" s="17"/>
      <c r="J80" s="100">
        <v>146235.72</v>
      </c>
    </row>
    <row r="81" spans="1:10" ht="15">
      <c r="A81" s="96" t="s">
        <v>381</v>
      </c>
      <c r="B81" s="16" t="s">
        <v>5</v>
      </c>
      <c r="C81" s="96" t="s">
        <v>6</v>
      </c>
      <c r="D81" s="96" t="s">
        <v>7</v>
      </c>
      <c r="E81" s="190" t="s">
        <v>94</v>
      </c>
      <c r="F81" s="190"/>
      <c r="G81" s="24" t="s">
        <v>8</v>
      </c>
      <c r="H81" s="16" t="s">
        <v>9</v>
      </c>
      <c r="I81" s="16" t="s">
        <v>10</v>
      </c>
      <c r="J81" s="16" t="s">
        <v>12</v>
      </c>
    </row>
    <row r="82" spans="1:10" ht="25.5">
      <c r="A82" s="93" t="s">
        <v>95</v>
      </c>
      <c r="B82" s="25" t="s">
        <v>311</v>
      </c>
      <c r="C82" s="93" t="s">
        <v>17</v>
      </c>
      <c r="D82" s="93" t="s">
        <v>310</v>
      </c>
      <c r="E82" s="191" t="s">
        <v>166</v>
      </c>
      <c r="F82" s="191"/>
      <c r="G82" s="26" t="s">
        <v>19</v>
      </c>
      <c r="H82" s="27">
        <v>1</v>
      </c>
      <c r="I82" s="28">
        <v>1.39</v>
      </c>
      <c r="J82" s="28">
        <v>1.39</v>
      </c>
    </row>
    <row r="83" spans="1:10" ht="51">
      <c r="A83" s="95" t="s">
        <v>97</v>
      </c>
      <c r="B83" s="88" t="s">
        <v>334</v>
      </c>
      <c r="C83" s="95" t="s">
        <v>17</v>
      </c>
      <c r="D83" s="95" t="s">
        <v>335</v>
      </c>
      <c r="E83" s="189" t="s">
        <v>126</v>
      </c>
      <c r="F83" s="189"/>
      <c r="G83" s="89" t="s">
        <v>129</v>
      </c>
      <c r="H83" s="90">
        <v>1.6109E-3</v>
      </c>
      <c r="I83" s="91">
        <v>175.44</v>
      </c>
      <c r="J83" s="91">
        <v>0.28000000000000003</v>
      </c>
    </row>
    <row r="84" spans="1:10" ht="38.25">
      <c r="A84" s="95" t="s">
        <v>97</v>
      </c>
      <c r="B84" s="88" t="s">
        <v>149</v>
      </c>
      <c r="C84" s="95" t="s">
        <v>17</v>
      </c>
      <c r="D84" s="95" t="s">
        <v>150</v>
      </c>
      <c r="E84" s="189" t="s">
        <v>126</v>
      </c>
      <c r="F84" s="189"/>
      <c r="G84" s="89" t="s">
        <v>129</v>
      </c>
      <c r="H84" s="90">
        <v>1.8525E-3</v>
      </c>
      <c r="I84" s="91">
        <v>170.2</v>
      </c>
      <c r="J84" s="91">
        <v>0.31</v>
      </c>
    </row>
    <row r="85" spans="1:10" ht="51">
      <c r="A85" s="95" t="s">
        <v>97</v>
      </c>
      <c r="B85" s="88" t="s">
        <v>151</v>
      </c>
      <c r="C85" s="95" t="s">
        <v>17</v>
      </c>
      <c r="D85" s="95" t="s">
        <v>152</v>
      </c>
      <c r="E85" s="189" t="s">
        <v>126</v>
      </c>
      <c r="F85" s="189"/>
      <c r="G85" s="89" t="s">
        <v>129</v>
      </c>
      <c r="H85" s="90">
        <v>2.6849E-3</v>
      </c>
      <c r="I85" s="91">
        <v>140.97</v>
      </c>
      <c r="J85" s="91">
        <v>0.37</v>
      </c>
    </row>
    <row r="86" spans="1:10" ht="25.5">
      <c r="A86" s="95" t="s">
        <v>97</v>
      </c>
      <c r="B86" s="88" t="s">
        <v>336</v>
      </c>
      <c r="C86" s="95" t="s">
        <v>17</v>
      </c>
      <c r="D86" s="95" t="s">
        <v>337</v>
      </c>
      <c r="E86" s="189" t="s">
        <v>126</v>
      </c>
      <c r="F86" s="189"/>
      <c r="G86" s="89" t="s">
        <v>129</v>
      </c>
      <c r="H86" s="90">
        <v>1.3424000000000001E-3</v>
      </c>
      <c r="I86" s="91">
        <v>92.68</v>
      </c>
      <c r="J86" s="91">
        <v>0.12</v>
      </c>
    </row>
    <row r="87" spans="1:10" ht="51">
      <c r="A87" s="95" t="s">
        <v>97</v>
      </c>
      <c r="B87" s="88" t="s">
        <v>338</v>
      </c>
      <c r="C87" s="95" t="s">
        <v>17</v>
      </c>
      <c r="D87" s="95" t="s">
        <v>339</v>
      </c>
      <c r="E87" s="189" t="s">
        <v>126</v>
      </c>
      <c r="F87" s="189"/>
      <c r="G87" s="89" t="s">
        <v>134</v>
      </c>
      <c r="H87" s="90">
        <v>1.0739E-3</v>
      </c>
      <c r="I87" s="91">
        <v>43.04</v>
      </c>
      <c r="J87" s="91">
        <v>0.04</v>
      </c>
    </row>
    <row r="88" spans="1:10" ht="38.25">
      <c r="A88" s="95" t="s">
        <v>97</v>
      </c>
      <c r="B88" s="88" t="s">
        <v>132</v>
      </c>
      <c r="C88" s="95" t="s">
        <v>17</v>
      </c>
      <c r="D88" s="95" t="s">
        <v>133</v>
      </c>
      <c r="E88" s="189" t="s">
        <v>126</v>
      </c>
      <c r="F88" s="189"/>
      <c r="G88" s="89" t="s">
        <v>134</v>
      </c>
      <c r="H88" s="90">
        <v>8.3230000000000001E-4</v>
      </c>
      <c r="I88" s="91">
        <v>68.099999999999994</v>
      </c>
      <c r="J88" s="91">
        <v>0.05</v>
      </c>
    </row>
    <row r="89" spans="1:10" ht="25.5">
      <c r="A89" s="95" t="s">
        <v>97</v>
      </c>
      <c r="B89" s="88" t="s">
        <v>340</v>
      </c>
      <c r="C89" s="95" t="s">
        <v>17</v>
      </c>
      <c r="D89" s="95" t="s">
        <v>341</v>
      </c>
      <c r="E89" s="189" t="s">
        <v>126</v>
      </c>
      <c r="F89" s="189"/>
      <c r="G89" s="89" t="s">
        <v>134</v>
      </c>
      <c r="H89" s="90">
        <v>1.3424000000000001E-3</v>
      </c>
      <c r="I89" s="91">
        <v>42.44</v>
      </c>
      <c r="J89" s="91">
        <v>0.05</v>
      </c>
    </row>
    <row r="90" spans="1:10" ht="36" customHeight="1">
      <c r="A90" s="95" t="s">
        <v>97</v>
      </c>
      <c r="B90" s="88" t="s">
        <v>106</v>
      </c>
      <c r="C90" s="95" t="s">
        <v>17</v>
      </c>
      <c r="D90" s="95" t="s">
        <v>107</v>
      </c>
      <c r="E90" s="189" t="s">
        <v>104</v>
      </c>
      <c r="F90" s="189"/>
      <c r="G90" s="89" t="s">
        <v>105</v>
      </c>
      <c r="H90" s="90">
        <v>1.07396E-2</v>
      </c>
      <c r="I90" s="91">
        <v>16.010000000000002</v>
      </c>
      <c r="J90" s="91">
        <v>0.17</v>
      </c>
    </row>
    <row r="91" spans="1:10" ht="24" customHeight="1">
      <c r="A91" s="94"/>
      <c r="B91" s="94"/>
      <c r="C91" s="94"/>
      <c r="D91" s="94"/>
      <c r="E91" s="94" t="s">
        <v>119</v>
      </c>
      <c r="F91" s="29">
        <v>0.16140189999999999</v>
      </c>
      <c r="G91" s="94" t="s">
        <v>120</v>
      </c>
      <c r="H91" s="29">
        <v>0.19</v>
      </c>
      <c r="I91" s="94" t="s">
        <v>121</v>
      </c>
      <c r="J91" s="29">
        <v>0.35</v>
      </c>
    </row>
    <row r="92" spans="1:10" ht="24" customHeight="1">
      <c r="A92" s="94"/>
      <c r="B92" s="94"/>
      <c r="C92" s="94"/>
      <c r="D92" s="94"/>
      <c r="E92" s="94" t="s">
        <v>122</v>
      </c>
      <c r="F92" s="29">
        <v>0.32</v>
      </c>
      <c r="G92" s="94"/>
      <c r="H92" s="187" t="s">
        <v>123</v>
      </c>
      <c r="I92" s="187"/>
      <c r="J92" s="29">
        <v>1.71</v>
      </c>
    </row>
    <row r="93" spans="1:10" ht="18" customHeight="1">
      <c r="A93" s="96" t="s">
        <v>382</v>
      </c>
      <c r="B93" s="16" t="s">
        <v>5</v>
      </c>
      <c r="C93" s="96" t="s">
        <v>6</v>
      </c>
      <c r="D93" s="96" t="s">
        <v>7</v>
      </c>
      <c r="E93" s="190" t="s">
        <v>94</v>
      </c>
      <c r="F93" s="190"/>
      <c r="G93" s="24" t="s">
        <v>8</v>
      </c>
      <c r="H93" s="16" t="s">
        <v>9</v>
      </c>
      <c r="I93" s="16" t="s">
        <v>10</v>
      </c>
      <c r="J93" s="16" t="s">
        <v>12</v>
      </c>
    </row>
    <row r="94" spans="1:10" ht="26.25" customHeight="1">
      <c r="A94" s="93" t="s">
        <v>95</v>
      </c>
      <c r="B94" s="25" t="s">
        <v>37</v>
      </c>
      <c r="C94" s="93" t="s">
        <v>17</v>
      </c>
      <c r="D94" s="93" t="s">
        <v>38</v>
      </c>
      <c r="E94" s="191" t="s">
        <v>166</v>
      </c>
      <c r="F94" s="191"/>
      <c r="G94" s="26" t="s">
        <v>19</v>
      </c>
      <c r="H94" s="27">
        <v>1</v>
      </c>
      <c r="I94" s="28">
        <v>55.16</v>
      </c>
      <c r="J94" s="28">
        <v>55.16</v>
      </c>
    </row>
    <row r="95" spans="1:10" ht="24" customHeight="1">
      <c r="A95" s="95" t="s">
        <v>97</v>
      </c>
      <c r="B95" s="88" t="s">
        <v>167</v>
      </c>
      <c r="C95" s="95" t="s">
        <v>17</v>
      </c>
      <c r="D95" s="95" t="s">
        <v>168</v>
      </c>
      <c r="E95" s="189" t="s">
        <v>104</v>
      </c>
      <c r="F95" s="189"/>
      <c r="G95" s="89" t="s">
        <v>105</v>
      </c>
      <c r="H95" s="90">
        <v>0.4</v>
      </c>
      <c r="I95" s="91">
        <v>23.77</v>
      </c>
      <c r="J95" s="91">
        <v>9.5</v>
      </c>
    </row>
    <row r="96" spans="1:10" ht="24" customHeight="1">
      <c r="A96" s="95" t="s">
        <v>97</v>
      </c>
      <c r="B96" s="88" t="s">
        <v>106</v>
      </c>
      <c r="C96" s="95" t="s">
        <v>17</v>
      </c>
      <c r="D96" s="95" t="s">
        <v>107</v>
      </c>
      <c r="E96" s="189" t="s">
        <v>104</v>
      </c>
      <c r="F96" s="189"/>
      <c r="G96" s="89" t="s">
        <v>105</v>
      </c>
      <c r="H96" s="90">
        <v>0.91</v>
      </c>
      <c r="I96" s="91">
        <v>16.010000000000002</v>
      </c>
      <c r="J96" s="91">
        <v>14.56</v>
      </c>
    </row>
    <row r="97" spans="1:10">
      <c r="A97" s="95" t="s">
        <v>108</v>
      </c>
      <c r="B97" s="88" t="s">
        <v>169</v>
      </c>
      <c r="C97" s="95" t="s">
        <v>17</v>
      </c>
      <c r="D97" s="95" t="s">
        <v>378</v>
      </c>
      <c r="E97" s="189" t="s">
        <v>111</v>
      </c>
      <c r="F97" s="189"/>
      <c r="G97" s="89" t="s">
        <v>101</v>
      </c>
      <c r="H97" s="90">
        <v>2.3E-2</v>
      </c>
      <c r="I97" s="91">
        <v>57.5</v>
      </c>
      <c r="J97" s="91">
        <v>1.32</v>
      </c>
    </row>
    <row r="98" spans="1:10">
      <c r="A98" s="95" t="s">
        <v>108</v>
      </c>
      <c r="B98" s="88" t="s">
        <v>170</v>
      </c>
      <c r="C98" s="95" t="s">
        <v>17</v>
      </c>
      <c r="D98" s="95" t="s">
        <v>376</v>
      </c>
      <c r="E98" s="189" t="s">
        <v>111</v>
      </c>
      <c r="F98" s="189"/>
      <c r="G98" s="89" t="s">
        <v>101</v>
      </c>
      <c r="H98" s="90">
        <v>0.1</v>
      </c>
      <c r="I98" s="91">
        <v>58</v>
      </c>
      <c r="J98" s="91">
        <v>5.8</v>
      </c>
    </row>
    <row r="99" spans="1:10" ht="15" customHeight="1">
      <c r="A99" s="95" t="s">
        <v>108</v>
      </c>
      <c r="B99" s="88" t="s">
        <v>171</v>
      </c>
      <c r="C99" s="95" t="s">
        <v>17</v>
      </c>
      <c r="D99" s="95" t="s">
        <v>172</v>
      </c>
      <c r="E99" s="189" t="s">
        <v>111</v>
      </c>
      <c r="F99" s="189"/>
      <c r="G99" s="89" t="s">
        <v>116</v>
      </c>
      <c r="H99" s="90">
        <v>9.11</v>
      </c>
      <c r="I99" s="91">
        <v>0.52</v>
      </c>
      <c r="J99" s="91">
        <v>4.7300000000000004</v>
      </c>
    </row>
    <row r="100" spans="1:10" ht="13.5" customHeight="1">
      <c r="A100" s="95" t="s">
        <v>108</v>
      </c>
      <c r="B100" s="88" t="s">
        <v>173</v>
      </c>
      <c r="C100" s="95" t="s">
        <v>17</v>
      </c>
      <c r="D100" s="95" t="s">
        <v>174</v>
      </c>
      <c r="E100" s="189" t="s">
        <v>111</v>
      </c>
      <c r="F100" s="189"/>
      <c r="G100" s="89" t="s">
        <v>175</v>
      </c>
      <c r="H100" s="90">
        <v>3.5000000000000003E-2</v>
      </c>
      <c r="I100" s="91">
        <v>550</v>
      </c>
      <c r="J100" s="91">
        <v>19.25</v>
      </c>
    </row>
    <row r="101" spans="1:10" ht="18" customHeight="1">
      <c r="A101" s="94"/>
      <c r="B101" s="94"/>
      <c r="C101" s="94"/>
      <c r="D101" s="94"/>
      <c r="E101" s="94" t="s">
        <v>119</v>
      </c>
      <c r="F101" s="29">
        <v>7.6135577999999997</v>
      </c>
      <c r="G101" s="94" t="s">
        <v>120</v>
      </c>
      <c r="H101" s="29">
        <v>8.9</v>
      </c>
      <c r="I101" s="94" t="s">
        <v>121</v>
      </c>
      <c r="J101" s="29">
        <v>16.510000000000002</v>
      </c>
    </row>
    <row r="102" spans="1:10" ht="15" thickBot="1">
      <c r="A102" s="94"/>
      <c r="B102" s="94"/>
      <c r="C102" s="94"/>
      <c r="D102" s="94"/>
      <c r="E102" s="94" t="s">
        <v>122</v>
      </c>
      <c r="F102" s="29">
        <v>12.89</v>
      </c>
      <c r="G102" s="94"/>
      <c r="H102" s="187" t="s">
        <v>123</v>
      </c>
      <c r="I102" s="187"/>
      <c r="J102" s="29">
        <v>68.05</v>
      </c>
    </row>
    <row r="103" spans="1:10" ht="15" thickTop="1">
      <c r="A103" s="30"/>
      <c r="B103" s="30"/>
      <c r="C103" s="30"/>
      <c r="D103" s="30"/>
      <c r="E103" s="30"/>
      <c r="F103" s="30"/>
      <c r="G103" s="30"/>
      <c r="H103" s="30"/>
      <c r="I103" s="30"/>
      <c r="J103" s="30"/>
    </row>
    <row r="104" spans="1:10" ht="19.5" customHeight="1">
      <c r="A104" s="96" t="s">
        <v>383</v>
      </c>
      <c r="B104" s="16" t="s">
        <v>5</v>
      </c>
      <c r="C104" s="96" t="s">
        <v>6</v>
      </c>
      <c r="D104" s="96" t="s">
        <v>7</v>
      </c>
      <c r="E104" s="190" t="s">
        <v>94</v>
      </c>
      <c r="F104" s="190"/>
      <c r="G104" s="24" t="s">
        <v>8</v>
      </c>
      <c r="H104" s="16" t="s">
        <v>9</v>
      </c>
      <c r="I104" s="16" t="s">
        <v>10</v>
      </c>
      <c r="J104" s="16" t="s">
        <v>12</v>
      </c>
    </row>
    <row r="105" spans="1:10" ht="15" customHeight="1">
      <c r="A105" s="93" t="s">
        <v>95</v>
      </c>
      <c r="B105" s="25" t="s">
        <v>39</v>
      </c>
      <c r="C105" s="93" t="s">
        <v>17</v>
      </c>
      <c r="D105" s="93" t="s">
        <v>40</v>
      </c>
      <c r="E105" s="191" t="s">
        <v>176</v>
      </c>
      <c r="F105" s="191"/>
      <c r="G105" s="26" t="s">
        <v>41</v>
      </c>
      <c r="H105" s="27">
        <v>1</v>
      </c>
      <c r="I105" s="28">
        <v>0.78</v>
      </c>
      <c r="J105" s="28">
        <v>0.78</v>
      </c>
    </row>
    <row r="106" spans="1:10" ht="51">
      <c r="A106" s="95" t="s">
        <v>97</v>
      </c>
      <c r="B106" s="88" t="s">
        <v>127</v>
      </c>
      <c r="C106" s="95" t="s">
        <v>17</v>
      </c>
      <c r="D106" s="95" t="s">
        <v>128</v>
      </c>
      <c r="E106" s="189" t="s">
        <v>126</v>
      </c>
      <c r="F106" s="189"/>
      <c r="G106" s="89" t="s">
        <v>129</v>
      </c>
      <c r="H106" s="90">
        <v>4.9399999999999999E-3</v>
      </c>
      <c r="I106" s="91">
        <v>150</v>
      </c>
      <c r="J106" s="91">
        <v>0.74</v>
      </c>
    </row>
    <row r="107" spans="1:10" ht="51">
      <c r="A107" s="95" t="s">
        <v>97</v>
      </c>
      <c r="B107" s="88" t="s">
        <v>177</v>
      </c>
      <c r="C107" s="95" t="s">
        <v>17</v>
      </c>
      <c r="D107" s="95" t="s">
        <v>178</v>
      </c>
      <c r="E107" s="189" t="s">
        <v>126</v>
      </c>
      <c r="F107" s="189"/>
      <c r="G107" s="89" t="s">
        <v>134</v>
      </c>
      <c r="H107" s="90">
        <v>1.23E-3</v>
      </c>
      <c r="I107" s="91">
        <v>40.31</v>
      </c>
      <c r="J107" s="91">
        <v>0.04</v>
      </c>
    </row>
    <row r="108" spans="1:10" ht="15.75" customHeight="1">
      <c r="A108" s="94"/>
      <c r="B108" s="94"/>
      <c r="C108" s="94"/>
      <c r="D108" s="94"/>
      <c r="E108" s="94" t="s">
        <v>119</v>
      </c>
      <c r="F108" s="29">
        <v>5.0726300000000002E-2</v>
      </c>
      <c r="G108" s="94" t="s">
        <v>120</v>
      </c>
      <c r="H108" s="29">
        <v>0.06</v>
      </c>
      <c r="I108" s="94" t="s">
        <v>121</v>
      </c>
      <c r="J108" s="29">
        <v>0.11</v>
      </c>
    </row>
    <row r="109" spans="1:10" ht="15" thickBot="1">
      <c r="A109" s="94"/>
      <c r="B109" s="94"/>
      <c r="C109" s="94"/>
      <c r="D109" s="94"/>
      <c r="E109" s="94" t="s">
        <v>122</v>
      </c>
      <c r="F109" s="29">
        <v>0.18</v>
      </c>
      <c r="G109" s="94"/>
      <c r="H109" s="187" t="s">
        <v>123</v>
      </c>
      <c r="I109" s="187"/>
      <c r="J109" s="29">
        <v>0.96</v>
      </c>
    </row>
    <row r="110" spans="1:10" ht="15" thickTop="1">
      <c r="A110" s="30"/>
      <c r="B110" s="30"/>
      <c r="C110" s="30"/>
      <c r="D110" s="30"/>
      <c r="E110" s="30"/>
      <c r="F110" s="30"/>
      <c r="G110" s="30"/>
      <c r="H110" s="30"/>
      <c r="I110" s="30"/>
      <c r="J110" s="30"/>
    </row>
    <row r="111" spans="1:10" ht="24" customHeight="1">
      <c r="A111" s="96" t="s">
        <v>384</v>
      </c>
      <c r="B111" s="16" t="s">
        <v>5</v>
      </c>
      <c r="C111" s="96" t="s">
        <v>6</v>
      </c>
      <c r="D111" s="96" t="s">
        <v>7</v>
      </c>
      <c r="E111" s="190" t="s">
        <v>94</v>
      </c>
      <c r="F111" s="190"/>
      <c r="G111" s="24" t="s">
        <v>8</v>
      </c>
      <c r="H111" s="16" t="s">
        <v>9</v>
      </c>
      <c r="I111" s="16" t="s">
        <v>10</v>
      </c>
      <c r="J111" s="16" t="s">
        <v>12</v>
      </c>
    </row>
    <row r="112" spans="1:10" ht="24" customHeight="1">
      <c r="A112" s="93" t="s">
        <v>95</v>
      </c>
      <c r="B112" s="25" t="s">
        <v>42</v>
      </c>
      <c r="C112" s="93" t="s">
        <v>17</v>
      </c>
      <c r="D112" s="93" t="s">
        <v>43</v>
      </c>
      <c r="E112" s="191" t="s">
        <v>179</v>
      </c>
      <c r="F112" s="191"/>
      <c r="G112" s="26" t="s">
        <v>44</v>
      </c>
      <c r="H112" s="27">
        <v>1</v>
      </c>
      <c r="I112" s="28">
        <v>37.07</v>
      </c>
      <c r="J112" s="28">
        <v>37.07</v>
      </c>
    </row>
    <row r="113" spans="1:10" ht="25.5">
      <c r="A113" s="95" t="s">
        <v>97</v>
      </c>
      <c r="B113" s="88" t="s">
        <v>180</v>
      </c>
      <c r="C113" s="95" t="s">
        <v>17</v>
      </c>
      <c r="D113" s="95" t="s">
        <v>181</v>
      </c>
      <c r="E113" s="189" t="s">
        <v>104</v>
      </c>
      <c r="F113" s="189"/>
      <c r="G113" s="89" t="s">
        <v>101</v>
      </c>
      <c r="H113" s="90">
        <v>2E-3</v>
      </c>
      <c r="I113" s="91">
        <v>434.34</v>
      </c>
      <c r="J113" s="91">
        <v>0.86</v>
      </c>
    </row>
    <row r="114" spans="1:10" ht="24" customHeight="1">
      <c r="A114" s="95" t="s">
        <v>97</v>
      </c>
      <c r="B114" s="88" t="s">
        <v>182</v>
      </c>
      <c r="C114" s="95" t="s">
        <v>17</v>
      </c>
      <c r="D114" s="95" t="s">
        <v>183</v>
      </c>
      <c r="E114" s="189" t="s">
        <v>104</v>
      </c>
      <c r="F114" s="189"/>
      <c r="G114" s="89" t="s">
        <v>105</v>
      </c>
      <c r="H114" s="90">
        <v>0.39400000000000002</v>
      </c>
      <c r="I114" s="91">
        <v>23.2</v>
      </c>
      <c r="J114" s="91">
        <v>9.14</v>
      </c>
    </row>
    <row r="115" spans="1:10" ht="24" customHeight="1">
      <c r="A115" s="95" t="s">
        <v>97</v>
      </c>
      <c r="B115" s="88" t="s">
        <v>106</v>
      </c>
      <c r="C115" s="95" t="s">
        <v>17</v>
      </c>
      <c r="D115" s="95" t="s">
        <v>107</v>
      </c>
      <c r="E115" s="189" t="s">
        <v>104</v>
      </c>
      <c r="F115" s="189"/>
      <c r="G115" s="89" t="s">
        <v>105</v>
      </c>
      <c r="H115" s="90">
        <v>0.39400000000000002</v>
      </c>
      <c r="I115" s="91">
        <v>16.010000000000002</v>
      </c>
      <c r="J115" s="91">
        <v>6.3</v>
      </c>
    </row>
    <row r="116" spans="1:10" ht="24" customHeight="1">
      <c r="A116" s="95" t="s">
        <v>108</v>
      </c>
      <c r="B116" s="88" t="s">
        <v>184</v>
      </c>
      <c r="C116" s="95" t="s">
        <v>17</v>
      </c>
      <c r="D116" s="95" t="s">
        <v>377</v>
      </c>
      <c r="E116" s="189" t="s">
        <v>111</v>
      </c>
      <c r="F116" s="189"/>
      <c r="G116" s="89" t="s">
        <v>101</v>
      </c>
      <c r="H116" s="90">
        <v>7.0000000000000001E-3</v>
      </c>
      <c r="I116" s="91">
        <v>60</v>
      </c>
      <c r="J116" s="91">
        <v>0.42</v>
      </c>
    </row>
    <row r="117" spans="1:10" ht="24" customHeight="1">
      <c r="A117" s="95" t="s">
        <v>108</v>
      </c>
      <c r="B117" s="88" t="s">
        <v>185</v>
      </c>
      <c r="C117" s="95" t="s">
        <v>17</v>
      </c>
      <c r="D117" s="95" t="s">
        <v>186</v>
      </c>
      <c r="E117" s="189" t="s">
        <v>111</v>
      </c>
      <c r="F117" s="189"/>
      <c r="G117" s="89" t="s">
        <v>44</v>
      </c>
      <c r="H117" s="90">
        <v>1.0049999999999999</v>
      </c>
      <c r="I117" s="91">
        <v>20.25</v>
      </c>
      <c r="J117" s="91">
        <v>20.350000000000001</v>
      </c>
    </row>
    <row r="118" spans="1:10" ht="19.5" customHeight="1">
      <c r="A118" s="94"/>
      <c r="B118" s="94"/>
      <c r="C118" s="94"/>
      <c r="D118" s="94"/>
      <c r="E118" s="94" t="s">
        <v>119</v>
      </c>
      <c r="F118" s="29">
        <v>5.0956882999999999</v>
      </c>
      <c r="G118" s="94" t="s">
        <v>120</v>
      </c>
      <c r="H118" s="29">
        <v>5.95</v>
      </c>
      <c r="I118" s="94" t="s">
        <v>121</v>
      </c>
      <c r="J118" s="29">
        <v>11.05</v>
      </c>
    </row>
    <row r="119" spans="1:10" ht="15" thickBot="1">
      <c r="A119" s="94"/>
      <c r="B119" s="94"/>
      <c r="C119" s="94"/>
      <c r="D119" s="94"/>
      <c r="E119" s="94" t="s">
        <v>122</v>
      </c>
      <c r="F119" s="29">
        <v>8.66</v>
      </c>
      <c r="G119" s="94"/>
      <c r="H119" s="187" t="s">
        <v>123</v>
      </c>
      <c r="I119" s="187"/>
      <c r="J119" s="29">
        <v>45.73</v>
      </c>
    </row>
    <row r="120" spans="1:10" ht="16.5" customHeight="1" thickTop="1">
      <c r="A120" s="30"/>
      <c r="B120" s="30"/>
      <c r="C120" s="30"/>
      <c r="D120" s="30"/>
      <c r="E120" s="30"/>
      <c r="F120" s="30"/>
      <c r="G120" s="30"/>
      <c r="H120" s="30"/>
      <c r="I120" s="30"/>
      <c r="J120" s="30"/>
    </row>
    <row r="121" spans="1:10" ht="18" customHeight="1">
      <c r="A121" s="96" t="s">
        <v>389</v>
      </c>
      <c r="B121" s="16" t="s">
        <v>5</v>
      </c>
      <c r="C121" s="96" t="s">
        <v>6</v>
      </c>
      <c r="D121" s="96" t="s">
        <v>7</v>
      </c>
      <c r="E121" s="190" t="s">
        <v>94</v>
      </c>
      <c r="F121" s="190"/>
      <c r="G121" s="24" t="s">
        <v>8</v>
      </c>
      <c r="H121" s="16" t="s">
        <v>9</v>
      </c>
      <c r="I121" s="16" t="s">
        <v>10</v>
      </c>
      <c r="J121" s="16" t="s">
        <v>12</v>
      </c>
    </row>
    <row r="122" spans="1:10" ht="24" customHeight="1">
      <c r="A122" s="93" t="s">
        <v>95</v>
      </c>
      <c r="B122" s="25" t="s">
        <v>46</v>
      </c>
      <c r="C122" s="93" t="s">
        <v>17</v>
      </c>
      <c r="D122" s="93" t="s">
        <v>47</v>
      </c>
      <c r="E122" s="191" t="s">
        <v>166</v>
      </c>
      <c r="F122" s="191"/>
      <c r="G122" s="26" t="s">
        <v>19</v>
      </c>
      <c r="H122" s="27">
        <v>1</v>
      </c>
      <c r="I122" s="28">
        <v>4.13</v>
      </c>
      <c r="J122" s="28">
        <v>4.13</v>
      </c>
    </row>
    <row r="123" spans="1:10" ht="24" customHeight="1">
      <c r="A123" s="95" t="s">
        <v>97</v>
      </c>
      <c r="B123" s="88" t="s">
        <v>187</v>
      </c>
      <c r="C123" s="95" t="s">
        <v>17</v>
      </c>
      <c r="D123" s="95" t="s">
        <v>188</v>
      </c>
      <c r="E123" s="189" t="s">
        <v>104</v>
      </c>
      <c r="F123" s="189"/>
      <c r="G123" s="89" t="s">
        <v>105</v>
      </c>
      <c r="H123" s="90">
        <v>0.15</v>
      </c>
      <c r="I123" s="91">
        <v>24.3</v>
      </c>
      <c r="J123" s="91">
        <v>3.64</v>
      </c>
    </row>
    <row r="124" spans="1:10" ht="36" customHeight="1">
      <c r="A124" s="95" t="s">
        <v>97</v>
      </c>
      <c r="B124" s="88" t="s">
        <v>106</v>
      </c>
      <c r="C124" s="95" t="s">
        <v>17</v>
      </c>
      <c r="D124" s="95" t="s">
        <v>107</v>
      </c>
      <c r="E124" s="189" t="s">
        <v>104</v>
      </c>
      <c r="F124" s="189"/>
      <c r="G124" s="89" t="s">
        <v>105</v>
      </c>
      <c r="H124" s="90">
        <v>7.4999999999999997E-3</v>
      </c>
      <c r="I124" s="91">
        <v>16.010000000000002</v>
      </c>
      <c r="J124" s="91">
        <v>0.12</v>
      </c>
    </row>
    <row r="125" spans="1:10" ht="24" customHeight="1">
      <c r="A125" s="95" t="s">
        <v>108</v>
      </c>
      <c r="B125" s="88" t="s">
        <v>344</v>
      </c>
      <c r="C125" s="95" t="s">
        <v>17</v>
      </c>
      <c r="D125" s="95" t="s">
        <v>345</v>
      </c>
      <c r="E125" s="189" t="s">
        <v>111</v>
      </c>
      <c r="F125" s="189"/>
      <c r="G125" s="89" t="s">
        <v>116</v>
      </c>
      <c r="H125" s="90">
        <v>0.3</v>
      </c>
      <c r="I125" s="91">
        <v>1.25</v>
      </c>
      <c r="J125" s="91">
        <v>0.37</v>
      </c>
    </row>
    <row r="126" spans="1:10" ht="25.5">
      <c r="A126" s="94"/>
      <c r="B126" s="94"/>
      <c r="C126" s="94"/>
      <c r="D126" s="94"/>
      <c r="E126" s="94" t="s">
        <v>119</v>
      </c>
      <c r="F126" s="29">
        <v>1.2266543999999999</v>
      </c>
      <c r="G126" s="94" t="s">
        <v>120</v>
      </c>
      <c r="H126" s="29">
        <v>1.43</v>
      </c>
      <c r="I126" s="94" t="s">
        <v>121</v>
      </c>
      <c r="J126" s="29">
        <v>2.66</v>
      </c>
    </row>
    <row r="127" spans="1:10" ht="15" customHeight="1" thickBot="1">
      <c r="A127" s="94"/>
      <c r="B127" s="94"/>
      <c r="C127" s="94"/>
      <c r="D127" s="94"/>
      <c r="E127" s="94" t="s">
        <v>122</v>
      </c>
      <c r="F127" s="29">
        <v>0.96</v>
      </c>
      <c r="G127" s="94"/>
      <c r="H127" s="187" t="s">
        <v>123</v>
      </c>
      <c r="I127" s="187"/>
      <c r="J127" s="29">
        <v>5.09</v>
      </c>
    </row>
    <row r="128" spans="1:10" ht="15" thickTop="1">
      <c r="A128" s="30"/>
      <c r="B128" s="30"/>
      <c r="C128" s="30"/>
      <c r="D128" s="30"/>
      <c r="E128" s="30"/>
      <c r="F128" s="30"/>
      <c r="G128" s="30"/>
      <c r="H128" s="30"/>
      <c r="I128" s="30"/>
      <c r="J128" s="30"/>
    </row>
    <row r="129" spans="1:10" ht="18" customHeight="1">
      <c r="A129" s="17" t="s">
        <v>48</v>
      </c>
      <c r="B129" s="17"/>
      <c r="C129" s="17"/>
      <c r="D129" s="17" t="s">
        <v>49</v>
      </c>
      <c r="E129" s="17"/>
      <c r="F129" s="188"/>
      <c r="G129" s="188"/>
      <c r="H129" s="18"/>
      <c r="I129" s="17"/>
      <c r="J129" s="100"/>
    </row>
    <row r="130" spans="1:10" ht="24" customHeight="1">
      <c r="A130" s="96" t="s">
        <v>50</v>
      </c>
      <c r="B130" s="16" t="s">
        <v>5</v>
      </c>
      <c r="C130" s="96" t="s">
        <v>6</v>
      </c>
      <c r="D130" s="96" t="s">
        <v>7</v>
      </c>
      <c r="E130" s="190" t="s">
        <v>94</v>
      </c>
      <c r="F130" s="190"/>
      <c r="G130" s="24" t="s">
        <v>8</v>
      </c>
      <c r="H130" s="16" t="s">
        <v>9</v>
      </c>
      <c r="I130" s="16" t="s">
        <v>10</v>
      </c>
      <c r="J130" s="16" t="s">
        <v>12</v>
      </c>
    </row>
    <row r="131" spans="1:10" ht="51">
      <c r="A131" s="93" t="s">
        <v>95</v>
      </c>
      <c r="B131" s="25" t="s">
        <v>51</v>
      </c>
      <c r="C131" s="93" t="s">
        <v>52</v>
      </c>
      <c r="D131" s="93" t="s">
        <v>53</v>
      </c>
      <c r="E131" s="191" t="s">
        <v>189</v>
      </c>
      <c r="F131" s="191"/>
      <c r="G131" s="26" t="s">
        <v>54</v>
      </c>
      <c r="H131" s="27">
        <v>1</v>
      </c>
      <c r="I131" s="28">
        <v>145</v>
      </c>
      <c r="J131" s="28">
        <v>145</v>
      </c>
    </row>
    <row r="132" spans="1:10" ht="38.25">
      <c r="A132" s="95" t="s">
        <v>108</v>
      </c>
      <c r="B132" s="88" t="s">
        <v>190</v>
      </c>
      <c r="C132" s="95" t="s">
        <v>52</v>
      </c>
      <c r="D132" s="95" t="s">
        <v>191</v>
      </c>
      <c r="E132" s="189" t="s">
        <v>79</v>
      </c>
      <c r="F132" s="189"/>
      <c r="G132" s="89" t="s">
        <v>54</v>
      </c>
      <c r="H132" s="90">
        <v>1</v>
      </c>
      <c r="I132" s="91">
        <v>145</v>
      </c>
      <c r="J132" s="91">
        <v>145</v>
      </c>
    </row>
    <row r="133" spans="1:10" ht="25.5">
      <c r="A133" s="94"/>
      <c r="B133" s="94"/>
      <c r="C133" s="94"/>
      <c r="D133" s="94"/>
      <c r="E133" s="94" t="s">
        <v>119</v>
      </c>
      <c r="F133" s="29">
        <v>0</v>
      </c>
      <c r="G133" s="94" t="s">
        <v>120</v>
      </c>
      <c r="H133" s="29">
        <v>0</v>
      </c>
      <c r="I133" s="94" t="s">
        <v>121</v>
      </c>
      <c r="J133" s="29">
        <v>0</v>
      </c>
    </row>
    <row r="134" spans="1:10" ht="15" thickBot="1">
      <c r="A134" s="94"/>
      <c r="B134" s="94"/>
      <c r="C134" s="94"/>
      <c r="D134" s="94"/>
      <c r="E134" s="94" t="s">
        <v>122</v>
      </c>
      <c r="F134" s="29">
        <v>33.9</v>
      </c>
      <c r="G134" s="94"/>
      <c r="H134" s="187" t="s">
        <v>123</v>
      </c>
      <c r="I134" s="187"/>
      <c r="J134" s="29">
        <v>178.9</v>
      </c>
    </row>
    <row r="135" spans="1:10" ht="15" thickTop="1">
      <c r="A135" s="30"/>
      <c r="B135" s="30"/>
      <c r="C135" s="30"/>
      <c r="D135" s="30"/>
      <c r="E135" s="30"/>
      <c r="F135" s="30"/>
      <c r="G135" s="30"/>
      <c r="H135" s="30"/>
      <c r="I135" s="30"/>
      <c r="J135" s="30"/>
    </row>
    <row r="136" spans="1:10" ht="15">
      <c r="A136" s="96" t="s">
        <v>55</v>
      </c>
      <c r="B136" s="16" t="s">
        <v>5</v>
      </c>
      <c r="C136" s="96" t="s">
        <v>6</v>
      </c>
      <c r="D136" s="96" t="s">
        <v>7</v>
      </c>
      <c r="E136" s="190" t="s">
        <v>94</v>
      </c>
      <c r="F136" s="190"/>
      <c r="G136" s="24" t="s">
        <v>8</v>
      </c>
      <c r="H136" s="16" t="s">
        <v>9</v>
      </c>
      <c r="I136" s="16" t="s">
        <v>10</v>
      </c>
      <c r="J136" s="16" t="s">
        <v>12</v>
      </c>
    </row>
    <row r="137" spans="1:10" ht="25.5">
      <c r="A137" s="93" t="s">
        <v>95</v>
      </c>
      <c r="B137" s="25" t="s">
        <v>56</v>
      </c>
      <c r="C137" s="93" t="s">
        <v>52</v>
      </c>
      <c r="D137" s="93" t="s">
        <v>57</v>
      </c>
      <c r="E137" s="191" t="s">
        <v>192</v>
      </c>
      <c r="F137" s="191"/>
      <c r="G137" s="26" t="s">
        <v>58</v>
      </c>
      <c r="H137" s="27">
        <v>1</v>
      </c>
      <c r="I137" s="28">
        <v>2.39</v>
      </c>
      <c r="J137" s="28">
        <v>2.39</v>
      </c>
    </row>
    <row r="138" spans="1:10" ht="18" customHeight="1">
      <c r="A138" s="95" t="s">
        <v>97</v>
      </c>
      <c r="B138" s="88" t="s">
        <v>193</v>
      </c>
      <c r="C138" s="95" t="s">
        <v>52</v>
      </c>
      <c r="D138" s="95" t="s">
        <v>194</v>
      </c>
      <c r="E138" s="189" t="s">
        <v>192</v>
      </c>
      <c r="F138" s="189"/>
      <c r="G138" s="89" t="s">
        <v>58</v>
      </c>
      <c r="H138" s="90">
        <v>0.14299999999999999</v>
      </c>
      <c r="I138" s="91">
        <v>3.03</v>
      </c>
      <c r="J138" s="91">
        <v>0.43</v>
      </c>
    </row>
    <row r="139" spans="1:10" ht="18" customHeight="1">
      <c r="A139" s="95" t="s">
        <v>97</v>
      </c>
      <c r="B139" s="88" t="s">
        <v>106</v>
      </c>
      <c r="C139" s="95" t="s">
        <v>17</v>
      </c>
      <c r="D139" s="95" t="s">
        <v>107</v>
      </c>
      <c r="E139" s="189" t="s">
        <v>104</v>
      </c>
      <c r="F139" s="189"/>
      <c r="G139" s="89" t="s">
        <v>105</v>
      </c>
      <c r="H139" s="90">
        <v>2.8000000000000001E-2</v>
      </c>
      <c r="I139" s="91">
        <v>16.010000000000002</v>
      </c>
      <c r="J139" s="91">
        <v>0.44</v>
      </c>
    </row>
    <row r="140" spans="1:10" ht="24" customHeight="1">
      <c r="A140" s="95" t="s">
        <v>97</v>
      </c>
      <c r="B140" s="88" t="s">
        <v>346</v>
      </c>
      <c r="C140" s="95" t="s">
        <v>17</v>
      </c>
      <c r="D140" s="95" t="s">
        <v>347</v>
      </c>
      <c r="E140" s="189" t="s">
        <v>104</v>
      </c>
      <c r="F140" s="189"/>
      <c r="G140" s="89" t="s">
        <v>105</v>
      </c>
      <c r="H140" s="90">
        <v>1.4E-2</v>
      </c>
      <c r="I140" s="91">
        <v>23.46</v>
      </c>
      <c r="J140" s="91">
        <v>0.32</v>
      </c>
    </row>
    <row r="141" spans="1:10" ht="24" customHeight="1">
      <c r="A141" s="95" t="s">
        <v>108</v>
      </c>
      <c r="B141" s="88" t="s">
        <v>195</v>
      </c>
      <c r="C141" s="95" t="s">
        <v>52</v>
      </c>
      <c r="D141" s="95" t="s">
        <v>196</v>
      </c>
      <c r="E141" s="189" t="s">
        <v>111</v>
      </c>
      <c r="F141" s="189"/>
      <c r="G141" s="89" t="s">
        <v>75</v>
      </c>
      <c r="H141" s="90">
        <v>7.0999999999999994E-2</v>
      </c>
      <c r="I141" s="91">
        <v>1.64</v>
      </c>
      <c r="J141" s="91">
        <v>0.11</v>
      </c>
    </row>
    <row r="142" spans="1:10" ht="24" customHeight="1">
      <c r="A142" s="95" t="s">
        <v>108</v>
      </c>
      <c r="B142" s="88" t="s">
        <v>197</v>
      </c>
      <c r="C142" s="95" t="s">
        <v>52</v>
      </c>
      <c r="D142" s="95" t="s">
        <v>198</v>
      </c>
      <c r="E142" s="189" t="s">
        <v>111</v>
      </c>
      <c r="F142" s="189"/>
      <c r="G142" s="89" t="s">
        <v>75</v>
      </c>
      <c r="H142" s="90">
        <v>7.0999999999999994E-2</v>
      </c>
      <c r="I142" s="91">
        <v>7.99</v>
      </c>
      <c r="J142" s="91">
        <v>0.56000000000000005</v>
      </c>
    </row>
    <row r="143" spans="1:10" ht="26.25" customHeight="1">
      <c r="A143" s="95" t="s">
        <v>108</v>
      </c>
      <c r="B143" s="88" t="s">
        <v>199</v>
      </c>
      <c r="C143" s="95" t="s">
        <v>17</v>
      </c>
      <c r="D143" s="95" t="s">
        <v>200</v>
      </c>
      <c r="E143" s="189" t="s">
        <v>111</v>
      </c>
      <c r="F143" s="189"/>
      <c r="G143" s="89" t="s">
        <v>44</v>
      </c>
      <c r="H143" s="90">
        <v>0.314</v>
      </c>
      <c r="I143" s="91">
        <v>1.21</v>
      </c>
      <c r="J143" s="91">
        <v>0.37</v>
      </c>
    </row>
    <row r="144" spans="1:10" ht="24" customHeight="1">
      <c r="A144" s="95" t="s">
        <v>108</v>
      </c>
      <c r="B144" s="88" t="s">
        <v>201</v>
      </c>
      <c r="C144" s="95" t="s">
        <v>17</v>
      </c>
      <c r="D144" s="95" t="s">
        <v>202</v>
      </c>
      <c r="E144" s="189" t="s">
        <v>111</v>
      </c>
      <c r="F144" s="189"/>
      <c r="G144" s="89" t="s">
        <v>64</v>
      </c>
      <c r="H144" s="90">
        <v>3.5999999999999997E-2</v>
      </c>
      <c r="I144" s="91">
        <v>4.6399999999999997</v>
      </c>
      <c r="J144" s="91">
        <v>0.16</v>
      </c>
    </row>
    <row r="145" spans="1:10" ht="24" customHeight="1">
      <c r="A145" s="94"/>
      <c r="B145" s="94"/>
      <c r="C145" s="94"/>
      <c r="D145" s="94"/>
      <c r="E145" s="94" t="s">
        <v>119</v>
      </c>
      <c r="F145" s="29">
        <v>0.33202670000000001</v>
      </c>
      <c r="G145" s="94" t="s">
        <v>120</v>
      </c>
      <c r="H145" s="29">
        <v>0.39</v>
      </c>
      <c r="I145" s="94" t="s">
        <v>121</v>
      </c>
      <c r="J145" s="29">
        <v>0.72</v>
      </c>
    </row>
    <row r="146" spans="1:10" ht="15" thickBot="1">
      <c r="A146" s="94"/>
      <c r="B146" s="94"/>
      <c r="C146" s="94"/>
      <c r="D146" s="94"/>
      <c r="E146" s="94" t="s">
        <v>122</v>
      </c>
      <c r="F146" s="29">
        <v>0.55000000000000004</v>
      </c>
      <c r="G146" s="94"/>
      <c r="H146" s="187" t="s">
        <v>123</v>
      </c>
      <c r="I146" s="187"/>
      <c r="J146" s="29">
        <v>2.94</v>
      </c>
    </row>
    <row r="147" spans="1:10" ht="15" thickTop="1">
      <c r="A147" s="30"/>
      <c r="B147" s="30"/>
      <c r="C147" s="30"/>
      <c r="D147" s="30"/>
      <c r="E147" s="30"/>
      <c r="F147" s="30"/>
      <c r="G147" s="30"/>
      <c r="H147" s="30"/>
      <c r="I147" s="30"/>
      <c r="J147" s="30"/>
    </row>
    <row r="148" spans="1:10">
      <c r="A148" s="17" t="s">
        <v>59</v>
      </c>
      <c r="B148" s="17"/>
      <c r="C148" s="17"/>
      <c r="D148" s="17" t="s">
        <v>60</v>
      </c>
      <c r="E148" s="17"/>
      <c r="F148" s="188"/>
      <c r="G148" s="188"/>
      <c r="H148" s="18"/>
      <c r="I148" s="17"/>
      <c r="J148" s="100"/>
    </row>
    <row r="149" spans="1:10" ht="17.25" customHeight="1">
      <c r="A149" s="96" t="s">
        <v>61</v>
      </c>
      <c r="B149" s="16" t="s">
        <v>5</v>
      </c>
      <c r="C149" s="96" t="s">
        <v>6</v>
      </c>
      <c r="D149" s="96" t="s">
        <v>7</v>
      </c>
      <c r="E149" s="190" t="s">
        <v>94</v>
      </c>
      <c r="F149" s="190"/>
      <c r="G149" s="24" t="s">
        <v>8</v>
      </c>
      <c r="H149" s="16" t="s">
        <v>9</v>
      </c>
      <c r="I149" s="16" t="s">
        <v>10</v>
      </c>
      <c r="J149" s="16" t="s">
        <v>12</v>
      </c>
    </row>
    <row r="150" spans="1:10" ht="25.5">
      <c r="A150" s="93" t="s">
        <v>95</v>
      </c>
      <c r="B150" s="25" t="s">
        <v>62</v>
      </c>
      <c r="C150" s="93" t="s">
        <v>17</v>
      </c>
      <c r="D150" s="93" t="s">
        <v>63</v>
      </c>
      <c r="E150" s="191" t="s">
        <v>104</v>
      </c>
      <c r="F150" s="191"/>
      <c r="G150" s="26" t="s">
        <v>64</v>
      </c>
      <c r="H150" s="27">
        <v>1</v>
      </c>
      <c r="I150" s="28">
        <v>73.040000000000006</v>
      </c>
      <c r="J150" s="28">
        <v>73.040000000000006</v>
      </c>
    </row>
    <row r="151" spans="1:10" ht="24" customHeight="1">
      <c r="A151" s="95" t="s">
        <v>97</v>
      </c>
      <c r="B151" s="88" t="s">
        <v>106</v>
      </c>
      <c r="C151" s="95" t="s">
        <v>17</v>
      </c>
      <c r="D151" s="95" t="s">
        <v>107</v>
      </c>
      <c r="E151" s="189" t="s">
        <v>104</v>
      </c>
      <c r="F151" s="189"/>
      <c r="G151" s="89" t="s">
        <v>105</v>
      </c>
      <c r="H151" s="90">
        <v>0.4</v>
      </c>
      <c r="I151" s="91">
        <v>16.010000000000002</v>
      </c>
      <c r="J151" s="91">
        <v>6.4</v>
      </c>
    </row>
    <row r="152" spans="1:10" ht="38.25">
      <c r="A152" s="95" t="s">
        <v>108</v>
      </c>
      <c r="B152" s="88" t="s">
        <v>203</v>
      </c>
      <c r="C152" s="95" t="s">
        <v>17</v>
      </c>
      <c r="D152" s="95" t="s">
        <v>204</v>
      </c>
      <c r="E152" s="189" t="s">
        <v>111</v>
      </c>
      <c r="F152" s="189"/>
      <c r="G152" s="89" t="s">
        <v>64</v>
      </c>
      <c r="H152" s="90">
        <v>4</v>
      </c>
      <c r="I152" s="91">
        <v>0.16</v>
      </c>
      <c r="J152" s="91">
        <v>0.64</v>
      </c>
    </row>
    <row r="153" spans="1:10" ht="25.5">
      <c r="A153" s="95" t="s">
        <v>108</v>
      </c>
      <c r="B153" s="88" t="s">
        <v>205</v>
      </c>
      <c r="C153" s="95" t="s">
        <v>17</v>
      </c>
      <c r="D153" s="95" t="s">
        <v>206</v>
      </c>
      <c r="E153" s="189" t="s">
        <v>111</v>
      </c>
      <c r="F153" s="189"/>
      <c r="G153" s="89" t="s">
        <v>64</v>
      </c>
      <c r="H153" s="90">
        <v>1</v>
      </c>
      <c r="I153" s="91">
        <v>66</v>
      </c>
      <c r="J153" s="91">
        <v>66</v>
      </c>
    </row>
    <row r="154" spans="1:10" ht="15" customHeight="1">
      <c r="A154" s="94"/>
      <c r="B154" s="94"/>
      <c r="C154" s="94"/>
      <c r="D154" s="94"/>
      <c r="E154" s="94" t="s">
        <v>119</v>
      </c>
      <c r="F154" s="29">
        <v>1.8907079</v>
      </c>
      <c r="G154" s="94" t="s">
        <v>120</v>
      </c>
      <c r="H154" s="29">
        <v>2.21</v>
      </c>
      <c r="I154" s="94" t="s">
        <v>121</v>
      </c>
      <c r="J154" s="29">
        <v>4.0999999999999996</v>
      </c>
    </row>
    <row r="155" spans="1:10" ht="15.75" customHeight="1" thickBot="1">
      <c r="A155" s="94"/>
      <c r="B155" s="94"/>
      <c r="C155" s="94"/>
      <c r="D155" s="94"/>
      <c r="E155" s="94" t="s">
        <v>122</v>
      </c>
      <c r="F155" s="29">
        <v>17.07</v>
      </c>
      <c r="G155" s="94"/>
      <c r="H155" s="187" t="s">
        <v>123</v>
      </c>
      <c r="I155" s="187"/>
      <c r="J155" s="29">
        <v>90.11</v>
      </c>
    </row>
    <row r="156" spans="1:10" ht="0.95" customHeight="1" thickTop="1">
      <c r="A156" s="30"/>
      <c r="B156" s="30"/>
      <c r="C156" s="30"/>
      <c r="D156" s="30"/>
      <c r="E156" s="30"/>
      <c r="F156" s="30"/>
      <c r="G156" s="30"/>
      <c r="H156" s="30"/>
      <c r="I156" s="30"/>
      <c r="J156" s="30"/>
    </row>
    <row r="157" spans="1:10" ht="15">
      <c r="A157" s="96" t="s">
        <v>65</v>
      </c>
      <c r="B157" s="16" t="s">
        <v>5</v>
      </c>
      <c r="C157" s="96" t="s">
        <v>6</v>
      </c>
      <c r="D157" s="96" t="s">
        <v>7</v>
      </c>
      <c r="E157" s="190" t="s">
        <v>94</v>
      </c>
      <c r="F157" s="190"/>
      <c r="G157" s="24" t="s">
        <v>8</v>
      </c>
      <c r="H157" s="16" t="s">
        <v>9</v>
      </c>
      <c r="I157" s="16" t="s">
        <v>10</v>
      </c>
      <c r="J157" s="16" t="s">
        <v>12</v>
      </c>
    </row>
    <row r="158" spans="1:10" ht="38.25">
      <c r="A158" s="93" t="s">
        <v>95</v>
      </c>
      <c r="B158" s="25" t="s">
        <v>66</v>
      </c>
      <c r="C158" s="93" t="s">
        <v>22</v>
      </c>
      <c r="D158" s="93" t="s">
        <v>67</v>
      </c>
      <c r="E158" s="191" t="s">
        <v>104</v>
      </c>
      <c r="F158" s="191"/>
      <c r="G158" s="26" t="s">
        <v>44</v>
      </c>
      <c r="H158" s="27">
        <v>1</v>
      </c>
      <c r="I158" s="28">
        <v>11.34</v>
      </c>
      <c r="J158" s="28">
        <v>11.34</v>
      </c>
    </row>
    <row r="159" spans="1:10" ht="25.5">
      <c r="A159" s="95" t="s">
        <v>97</v>
      </c>
      <c r="B159" s="88" t="s">
        <v>106</v>
      </c>
      <c r="C159" s="95" t="s">
        <v>17</v>
      </c>
      <c r="D159" s="95" t="s">
        <v>107</v>
      </c>
      <c r="E159" s="189" t="s">
        <v>104</v>
      </c>
      <c r="F159" s="189"/>
      <c r="G159" s="89" t="s">
        <v>105</v>
      </c>
      <c r="H159" s="90">
        <v>0.2</v>
      </c>
      <c r="I159" s="91">
        <v>16.010000000000002</v>
      </c>
      <c r="J159" s="91">
        <v>3.2</v>
      </c>
    </row>
    <row r="160" spans="1:10" ht="25.5">
      <c r="A160" s="95" t="s">
        <v>97</v>
      </c>
      <c r="B160" s="88" t="s">
        <v>207</v>
      </c>
      <c r="C160" s="95" t="s">
        <v>17</v>
      </c>
      <c r="D160" s="95" t="s">
        <v>208</v>
      </c>
      <c r="E160" s="189" t="s">
        <v>104</v>
      </c>
      <c r="F160" s="189"/>
      <c r="G160" s="89" t="s">
        <v>105</v>
      </c>
      <c r="H160" s="90">
        <v>0.1</v>
      </c>
      <c r="I160" s="91">
        <v>22.78</v>
      </c>
      <c r="J160" s="91">
        <v>2.27</v>
      </c>
    </row>
    <row r="161" spans="1:10">
      <c r="A161" s="95" t="s">
        <v>108</v>
      </c>
      <c r="B161" s="88" t="s">
        <v>209</v>
      </c>
      <c r="C161" s="95" t="s">
        <v>17</v>
      </c>
      <c r="D161" s="95" t="s">
        <v>210</v>
      </c>
      <c r="E161" s="189" t="s">
        <v>111</v>
      </c>
      <c r="F161" s="189"/>
      <c r="G161" s="89" t="s">
        <v>44</v>
      </c>
      <c r="H161" s="90">
        <v>1</v>
      </c>
      <c r="I161" s="91">
        <v>1.93</v>
      </c>
      <c r="J161" s="91">
        <v>1.93</v>
      </c>
    </row>
    <row r="162" spans="1:10">
      <c r="A162" s="95" t="s">
        <v>108</v>
      </c>
      <c r="B162" s="88" t="s">
        <v>211</v>
      </c>
      <c r="C162" s="95" t="s">
        <v>52</v>
      </c>
      <c r="D162" s="95" t="s">
        <v>212</v>
      </c>
      <c r="E162" s="189" t="s">
        <v>111</v>
      </c>
      <c r="F162" s="189"/>
      <c r="G162" s="89" t="s">
        <v>75</v>
      </c>
      <c r="H162" s="90">
        <v>0.1</v>
      </c>
      <c r="I162" s="91">
        <v>21.25</v>
      </c>
      <c r="J162" s="91">
        <v>2.12</v>
      </c>
    </row>
    <row r="163" spans="1:10" ht="25.5">
      <c r="A163" s="95" t="s">
        <v>108</v>
      </c>
      <c r="B163" s="88" t="s">
        <v>213</v>
      </c>
      <c r="C163" s="95" t="s">
        <v>17</v>
      </c>
      <c r="D163" s="95" t="s">
        <v>214</v>
      </c>
      <c r="E163" s="189" t="s">
        <v>111</v>
      </c>
      <c r="F163" s="189"/>
      <c r="G163" s="89" t="s">
        <v>64</v>
      </c>
      <c r="H163" s="90">
        <v>2</v>
      </c>
      <c r="I163" s="91">
        <v>0.91</v>
      </c>
      <c r="J163" s="91">
        <v>1.82</v>
      </c>
    </row>
    <row r="164" spans="1:10" ht="25.5">
      <c r="A164" s="94"/>
      <c r="B164" s="94"/>
      <c r="C164" s="94"/>
      <c r="D164" s="94"/>
      <c r="E164" s="94" t="s">
        <v>119</v>
      </c>
      <c r="F164" s="29">
        <v>1.7431403999999999</v>
      </c>
      <c r="G164" s="94" t="s">
        <v>120</v>
      </c>
      <c r="H164" s="29">
        <v>2.04</v>
      </c>
      <c r="I164" s="94" t="s">
        <v>121</v>
      </c>
      <c r="J164" s="29">
        <v>3.78</v>
      </c>
    </row>
    <row r="165" spans="1:10" ht="15" thickBot="1">
      <c r="A165" s="94"/>
      <c r="B165" s="94"/>
      <c r="C165" s="94"/>
      <c r="D165" s="94"/>
      <c r="E165" s="94" t="s">
        <v>122</v>
      </c>
      <c r="F165" s="29">
        <v>2.65</v>
      </c>
      <c r="G165" s="94"/>
      <c r="H165" s="187" t="s">
        <v>123</v>
      </c>
      <c r="I165" s="187"/>
      <c r="J165" s="29">
        <v>13.99</v>
      </c>
    </row>
    <row r="166" spans="1:10" ht="15" thickTop="1">
      <c r="A166" s="30"/>
      <c r="B166" s="30"/>
      <c r="C166" s="30"/>
      <c r="D166" s="30"/>
      <c r="E166" s="30"/>
      <c r="F166" s="30"/>
      <c r="G166" s="30"/>
      <c r="H166" s="30"/>
      <c r="I166" s="30"/>
      <c r="J166" s="30"/>
    </row>
    <row r="167" spans="1:10" ht="15">
      <c r="A167" s="96" t="s">
        <v>68</v>
      </c>
      <c r="B167" s="16" t="s">
        <v>5</v>
      </c>
      <c r="C167" s="96" t="s">
        <v>6</v>
      </c>
      <c r="D167" s="96" t="s">
        <v>7</v>
      </c>
      <c r="E167" s="190" t="s">
        <v>94</v>
      </c>
      <c r="F167" s="190"/>
      <c r="G167" s="24" t="s">
        <v>8</v>
      </c>
      <c r="H167" s="16" t="s">
        <v>9</v>
      </c>
      <c r="I167" s="16" t="s">
        <v>10</v>
      </c>
      <c r="J167" s="16" t="s">
        <v>12</v>
      </c>
    </row>
    <row r="168" spans="1:10" ht="38.25">
      <c r="A168" s="93" t="s">
        <v>95</v>
      </c>
      <c r="B168" s="25" t="s">
        <v>69</v>
      </c>
      <c r="C168" s="93" t="s">
        <v>22</v>
      </c>
      <c r="D168" s="93" t="s">
        <v>70</v>
      </c>
      <c r="E168" s="191" t="s">
        <v>104</v>
      </c>
      <c r="F168" s="191"/>
      <c r="G168" s="26" t="s">
        <v>71</v>
      </c>
      <c r="H168" s="27">
        <v>1</v>
      </c>
      <c r="I168" s="28">
        <v>383.41</v>
      </c>
      <c r="J168" s="28">
        <v>383.41</v>
      </c>
    </row>
    <row r="169" spans="1:10" ht="25.5">
      <c r="A169" s="95" t="s">
        <v>97</v>
      </c>
      <c r="B169" s="88" t="s">
        <v>106</v>
      </c>
      <c r="C169" s="95" t="s">
        <v>17</v>
      </c>
      <c r="D169" s="95" t="s">
        <v>107</v>
      </c>
      <c r="E169" s="189" t="s">
        <v>104</v>
      </c>
      <c r="F169" s="189"/>
      <c r="G169" s="89" t="s">
        <v>105</v>
      </c>
      <c r="H169" s="90">
        <v>5</v>
      </c>
      <c r="I169" s="91">
        <v>16.010000000000002</v>
      </c>
      <c r="J169" s="91">
        <v>80.05</v>
      </c>
    </row>
    <row r="170" spans="1:10" ht="25.5">
      <c r="A170" s="95" t="s">
        <v>97</v>
      </c>
      <c r="B170" s="88" t="s">
        <v>182</v>
      </c>
      <c r="C170" s="95" t="s">
        <v>17</v>
      </c>
      <c r="D170" s="95" t="s">
        <v>183</v>
      </c>
      <c r="E170" s="189" t="s">
        <v>104</v>
      </c>
      <c r="F170" s="189"/>
      <c r="G170" s="89" t="s">
        <v>105</v>
      </c>
      <c r="H170" s="90">
        <v>2.4</v>
      </c>
      <c r="I170" s="91">
        <v>23.2</v>
      </c>
      <c r="J170" s="91">
        <v>55.68</v>
      </c>
    </row>
    <row r="171" spans="1:10" ht="25.5">
      <c r="A171" s="95" t="s">
        <v>108</v>
      </c>
      <c r="B171" s="88" t="s">
        <v>215</v>
      </c>
      <c r="C171" s="95" t="s">
        <v>52</v>
      </c>
      <c r="D171" s="95" t="s">
        <v>216</v>
      </c>
      <c r="E171" s="189" t="s">
        <v>136</v>
      </c>
      <c r="F171" s="189"/>
      <c r="G171" s="89" t="s">
        <v>140</v>
      </c>
      <c r="H171" s="90">
        <v>2</v>
      </c>
      <c r="I171" s="91">
        <v>52.48</v>
      </c>
      <c r="J171" s="91">
        <v>104.96</v>
      </c>
    </row>
    <row r="172" spans="1:10">
      <c r="A172" s="95" t="s">
        <v>108</v>
      </c>
      <c r="B172" s="88" t="s">
        <v>170</v>
      </c>
      <c r="C172" s="95" t="s">
        <v>17</v>
      </c>
      <c r="D172" s="95" t="s">
        <v>376</v>
      </c>
      <c r="E172" s="189" t="s">
        <v>111</v>
      </c>
      <c r="F172" s="189"/>
      <c r="G172" s="89" t="s">
        <v>101</v>
      </c>
      <c r="H172" s="90">
        <v>2</v>
      </c>
      <c r="I172" s="91">
        <v>58</v>
      </c>
      <c r="J172" s="91">
        <v>116</v>
      </c>
    </row>
    <row r="173" spans="1:10">
      <c r="A173" s="95" t="s">
        <v>108</v>
      </c>
      <c r="B173" s="88" t="s">
        <v>171</v>
      </c>
      <c r="C173" s="95" t="s">
        <v>17</v>
      </c>
      <c r="D173" s="95" t="s">
        <v>172</v>
      </c>
      <c r="E173" s="189" t="s">
        <v>111</v>
      </c>
      <c r="F173" s="189"/>
      <c r="G173" s="89" t="s">
        <v>116</v>
      </c>
      <c r="H173" s="90">
        <v>50</v>
      </c>
      <c r="I173" s="91">
        <v>0.52</v>
      </c>
      <c r="J173" s="91">
        <v>26</v>
      </c>
    </row>
    <row r="174" spans="1:10">
      <c r="A174" s="95" t="s">
        <v>108</v>
      </c>
      <c r="B174" s="88" t="s">
        <v>217</v>
      </c>
      <c r="C174" s="95" t="s">
        <v>52</v>
      </c>
      <c r="D174" s="95" t="s">
        <v>218</v>
      </c>
      <c r="E174" s="189" t="s">
        <v>136</v>
      </c>
      <c r="F174" s="189"/>
      <c r="G174" s="89" t="s">
        <v>140</v>
      </c>
      <c r="H174" s="90">
        <v>0.25</v>
      </c>
      <c r="I174" s="91">
        <v>2.91</v>
      </c>
      <c r="J174" s="91">
        <v>0.72</v>
      </c>
    </row>
    <row r="175" spans="1:10" ht="25.5">
      <c r="A175" s="94"/>
      <c r="B175" s="94"/>
      <c r="C175" s="94"/>
      <c r="D175" s="94"/>
      <c r="E175" s="94" t="s">
        <v>119</v>
      </c>
      <c r="F175" s="29">
        <v>42.900622599999998</v>
      </c>
      <c r="G175" s="94" t="s">
        <v>120</v>
      </c>
      <c r="H175" s="29">
        <v>50.13</v>
      </c>
      <c r="I175" s="94" t="s">
        <v>121</v>
      </c>
      <c r="J175" s="29">
        <v>93.03</v>
      </c>
    </row>
    <row r="176" spans="1:10" ht="15" thickBot="1">
      <c r="A176" s="94"/>
      <c r="B176" s="94"/>
      <c r="C176" s="94"/>
      <c r="D176" s="94"/>
      <c r="E176" s="94" t="s">
        <v>122</v>
      </c>
      <c r="F176" s="29">
        <v>89.64</v>
      </c>
      <c r="G176" s="94"/>
      <c r="H176" s="187" t="s">
        <v>123</v>
      </c>
      <c r="I176" s="187"/>
      <c r="J176" s="29">
        <v>473.05</v>
      </c>
    </row>
    <row r="177" spans="1:10" ht="15" thickTop="1">
      <c r="A177" s="30"/>
      <c r="B177" s="30"/>
      <c r="C177" s="30"/>
      <c r="D177" s="30"/>
      <c r="E177" s="30"/>
      <c r="F177" s="30"/>
      <c r="G177" s="30"/>
      <c r="H177" s="30"/>
      <c r="I177" s="30"/>
      <c r="J177" s="30"/>
    </row>
    <row r="178" spans="1:10" ht="15">
      <c r="A178" s="96" t="s">
        <v>72</v>
      </c>
      <c r="B178" s="16" t="s">
        <v>5</v>
      </c>
      <c r="C178" s="96" t="s">
        <v>6</v>
      </c>
      <c r="D178" s="96" t="s">
        <v>7</v>
      </c>
      <c r="E178" s="190" t="s">
        <v>94</v>
      </c>
      <c r="F178" s="190"/>
      <c r="G178" s="24" t="s">
        <v>8</v>
      </c>
      <c r="H178" s="16" t="s">
        <v>9</v>
      </c>
      <c r="I178" s="16" t="s">
        <v>10</v>
      </c>
      <c r="J178" s="16" t="s">
        <v>12</v>
      </c>
    </row>
    <row r="179" spans="1:10" ht="25.5">
      <c r="A179" s="93" t="s">
        <v>95</v>
      </c>
      <c r="B179" s="25" t="s">
        <v>73</v>
      </c>
      <c r="C179" s="93" t="s">
        <v>52</v>
      </c>
      <c r="D179" s="93" t="s">
        <v>74</v>
      </c>
      <c r="E179" s="191" t="s">
        <v>219</v>
      </c>
      <c r="F179" s="191"/>
      <c r="G179" s="26" t="s">
        <v>75</v>
      </c>
      <c r="H179" s="27">
        <v>1</v>
      </c>
      <c r="I179" s="28">
        <v>484.48</v>
      </c>
      <c r="J179" s="28">
        <v>484.48</v>
      </c>
    </row>
    <row r="180" spans="1:10">
      <c r="A180" s="95" t="s">
        <v>108</v>
      </c>
      <c r="B180" s="88" t="s">
        <v>220</v>
      </c>
      <c r="C180" s="95" t="s">
        <v>52</v>
      </c>
      <c r="D180" s="95" t="s">
        <v>221</v>
      </c>
      <c r="E180" s="189" t="s">
        <v>79</v>
      </c>
      <c r="F180" s="189"/>
      <c r="G180" s="89" t="s">
        <v>222</v>
      </c>
      <c r="H180" s="90">
        <v>32</v>
      </c>
      <c r="I180" s="91">
        <v>15.14</v>
      </c>
      <c r="J180" s="91">
        <v>484.48</v>
      </c>
    </row>
    <row r="181" spans="1:10" ht="19.5" customHeight="1">
      <c r="A181" s="94"/>
      <c r="B181" s="94"/>
      <c r="C181" s="94"/>
      <c r="D181" s="94"/>
      <c r="E181" s="94" t="s">
        <v>119</v>
      </c>
      <c r="F181" s="29">
        <v>0</v>
      </c>
      <c r="G181" s="94" t="s">
        <v>120</v>
      </c>
      <c r="H181" s="29">
        <v>0</v>
      </c>
      <c r="I181" s="94" t="s">
        <v>121</v>
      </c>
      <c r="J181" s="29">
        <v>0</v>
      </c>
    </row>
    <row r="182" spans="1:10">
      <c r="A182" s="94"/>
      <c r="B182" s="94"/>
      <c r="C182" s="94"/>
      <c r="D182" s="94"/>
      <c r="E182" s="94" t="s">
        <v>122</v>
      </c>
      <c r="F182" s="29">
        <v>113.27</v>
      </c>
      <c r="G182" s="94"/>
      <c r="H182" s="187" t="s">
        <v>123</v>
      </c>
      <c r="I182" s="187"/>
      <c r="J182" s="29">
        <v>597.75</v>
      </c>
    </row>
  </sheetData>
  <mergeCells count="152">
    <mergeCell ref="C1:D1"/>
    <mergeCell ref="E1:F1"/>
    <mergeCell ref="G1:H1"/>
    <mergeCell ref="I1:J1"/>
    <mergeCell ref="C2:D2"/>
    <mergeCell ref="E2:F2"/>
    <mergeCell ref="G2:H2"/>
    <mergeCell ref="I2:J2"/>
    <mergeCell ref="E10:F10"/>
    <mergeCell ref="E11:F11"/>
    <mergeCell ref="E12:F12"/>
    <mergeCell ref="E13:F13"/>
    <mergeCell ref="E14:F14"/>
    <mergeCell ref="H16:I16"/>
    <mergeCell ref="A3:J3"/>
    <mergeCell ref="A4:J4"/>
    <mergeCell ref="E6:F6"/>
    <mergeCell ref="E7:F7"/>
    <mergeCell ref="E8:F8"/>
    <mergeCell ref="E9:F9"/>
    <mergeCell ref="E24:F24"/>
    <mergeCell ref="E28:F28"/>
    <mergeCell ref="E29:F29"/>
    <mergeCell ref="E18:F18"/>
    <mergeCell ref="E19:F19"/>
    <mergeCell ref="E20:F20"/>
    <mergeCell ref="E21:F21"/>
    <mergeCell ref="E22:F22"/>
    <mergeCell ref="E23:F23"/>
    <mergeCell ref="E46:F46"/>
    <mergeCell ref="E47:F47"/>
    <mergeCell ref="E51:F51"/>
    <mergeCell ref="E66:F66"/>
    <mergeCell ref="E67:F67"/>
    <mergeCell ref="E58:F58"/>
    <mergeCell ref="E59:F59"/>
    <mergeCell ref="E60:F60"/>
    <mergeCell ref="E61:F61"/>
    <mergeCell ref="E62:F62"/>
    <mergeCell ref="H64:I64"/>
    <mergeCell ref="E68:F68"/>
    <mergeCell ref="E93:F93"/>
    <mergeCell ref="E94:F94"/>
    <mergeCell ref="E95:F95"/>
    <mergeCell ref="E96:F96"/>
    <mergeCell ref="E73:F73"/>
    <mergeCell ref="E74:F74"/>
    <mergeCell ref="E75:F75"/>
    <mergeCell ref="E76:F76"/>
    <mergeCell ref="H71:I71"/>
    <mergeCell ref="H78:I78"/>
    <mergeCell ref="F80:G80"/>
    <mergeCell ref="E69:F69"/>
    <mergeCell ref="E90:F90"/>
    <mergeCell ref="E81:F81"/>
    <mergeCell ref="E82:F82"/>
    <mergeCell ref="E97:F97"/>
    <mergeCell ref="E98:F98"/>
    <mergeCell ref="E99:F99"/>
    <mergeCell ref="E100:F100"/>
    <mergeCell ref="H102:I102"/>
    <mergeCell ref="E104:F104"/>
    <mergeCell ref="E105:F105"/>
    <mergeCell ref="E106:F106"/>
    <mergeCell ref="H109:I109"/>
    <mergeCell ref="E113:F113"/>
    <mergeCell ref="E114:F114"/>
    <mergeCell ref="E115:F115"/>
    <mergeCell ref="E116:F116"/>
    <mergeCell ref="E117:F117"/>
    <mergeCell ref="H119:I119"/>
    <mergeCell ref="E107:F107"/>
    <mergeCell ref="E111:F111"/>
    <mergeCell ref="E112:F112"/>
    <mergeCell ref="F129:G129"/>
    <mergeCell ref="H134:I134"/>
    <mergeCell ref="E136:F136"/>
    <mergeCell ref="E137:F137"/>
    <mergeCell ref="E138:F138"/>
    <mergeCell ref="E121:F121"/>
    <mergeCell ref="E122:F122"/>
    <mergeCell ref="E123:F123"/>
    <mergeCell ref="E124:F124"/>
    <mergeCell ref="E125:F125"/>
    <mergeCell ref="H127:I127"/>
    <mergeCell ref="H155:I155"/>
    <mergeCell ref="E157:F157"/>
    <mergeCell ref="E158:F158"/>
    <mergeCell ref="E139:F139"/>
    <mergeCell ref="E140:F140"/>
    <mergeCell ref="E141:F141"/>
    <mergeCell ref="E142:F142"/>
    <mergeCell ref="E130:F130"/>
    <mergeCell ref="E131:F131"/>
    <mergeCell ref="E132:F132"/>
    <mergeCell ref="E151:F151"/>
    <mergeCell ref="E152:F152"/>
    <mergeCell ref="E143:F143"/>
    <mergeCell ref="E144:F144"/>
    <mergeCell ref="E150:F150"/>
    <mergeCell ref="H146:I146"/>
    <mergeCell ref="F148:G148"/>
    <mergeCell ref="E149:F149"/>
    <mergeCell ref="E153:F153"/>
    <mergeCell ref="H56:I56"/>
    <mergeCell ref="E86:F86"/>
    <mergeCell ref="E87:F87"/>
    <mergeCell ref="E88:F88"/>
    <mergeCell ref="H92:I92"/>
    <mergeCell ref="H26:I26"/>
    <mergeCell ref="E30:F30"/>
    <mergeCell ref="E31:F31"/>
    <mergeCell ref="E32:F32"/>
    <mergeCell ref="H37:I37"/>
    <mergeCell ref="F39:G39"/>
    <mergeCell ref="E41:F41"/>
    <mergeCell ref="E42:F42"/>
    <mergeCell ref="E43:F43"/>
    <mergeCell ref="E40:F40"/>
    <mergeCell ref="E44:F44"/>
    <mergeCell ref="E45:F45"/>
    <mergeCell ref="E33:F33"/>
    <mergeCell ref="E34:F34"/>
    <mergeCell ref="E35:F35"/>
    <mergeCell ref="E83:F83"/>
    <mergeCell ref="E84:F84"/>
    <mergeCell ref="E85:F85"/>
    <mergeCell ref="E89:F89"/>
    <mergeCell ref="H182:I182"/>
    <mergeCell ref="F5:G5"/>
    <mergeCell ref="E170:F170"/>
    <mergeCell ref="E171:F171"/>
    <mergeCell ref="E172:F172"/>
    <mergeCell ref="E173:F173"/>
    <mergeCell ref="E174:F174"/>
    <mergeCell ref="H176:I176"/>
    <mergeCell ref="E178:F178"/>
    <mergeCell ref="E179:F179"/>
    <mergeCell ref="E180:F180"/>
    <mergeCell ref="E159:F159"/>
    <mergeCell ref="E160:F160"/>
    <mergeCell ref="E161:F161"/>
    <mergeCell ref="E162:F162"/>
    <mergeCell ref="E163:F163"/>
    <mergeCell ref="H165:I165"/>
    <mergeCell ref="E167:F167"/>
    <mergeCell ref="E168:F168"/>
    <mergeCell ref="E169:F169"/>
    <mergeCell ref="H49:I49"/>
    <mergeCell ref="E52:F52"/>
    <mergeCell ref="E53:F53"/>
    <mergeCell ref="E54:F54"/>
  </mergeCells>
  <pageMargins left="0.51181102362204722" right="0.51181102362204722" top="0.78740157480314965" bottom="0.78740157480314965" header="0.31496062992125984" footer="0.31496062992125984"/>
  <pageSetup paperSize="9" scale="50" orientation="portrait" r:id="rId1"/>
  <rowBreaks count="1" manualBreakCount="1">
    <brk id="119" max="16383" man="1"/>
  </rowBreaks>
  <legacyDrawing r:id="rId2"/>
  <oleObjects>
    <oleObject shapeId="4097" r:id="rId3"/>
  </oleObjects>
</worksheet>
</file>

<file path=xl/worksheets/sheet6.xml><?xml version="1.0" encoding="utf-8"?>
<worksheet xmlns="http://schemas.openxmlformats.org/spreadsheetml/2006/main" xmlns:r="http://schemas.openxmlformats.org/officeDocument/2006/relationships">
  <dimension ref="A1:M33"/>
  <sheetViews>
    <sheetView workbookViewId="0">
      <selection activeCell="C46" sqref="C46"/>
    </sheetView>
  </sheetViews>
  <sheetFormatPr defaultRowHeight="12.75"/>
  <cols>
    <col min="1" max="1" width="9.375" style="32" customWidth="1"/>
    <col min="2" max="2" width="21.25" style="32" customWidth="1"/>
    <col min="3" max="3" width="25.375" style="32" customWidth="1"/>
    <col min="4" max="4" width="19.125" style="32" customWidth="1"/>
    <col min="5" max="5" width="11.625" style="32" hidden="1" customWidth="1"/>
    <col min="6" max="6" width="12.375" style="32" hidden="1" customWidth="1"/>
    <col min="7" max="7" width="1.25" style="32" hidden="1" customWidth="1"/>
    <col min="8" max="8" width="2.875" style="32" hidden="1" customWidth="1"/>
    <col min="9" max="9" width="12.875" style="32" hidden="1" customWidth="1"/>
    <col min="10" max="10" width="1.25" style="32" hidden="1" customWidth="1"/>
    <col min="11" max="12" width="8.625" style="32" hidden="1" customWidth="1"/>
    <col min="13" max="14" width="0" style="32" hidden="1" customWidth="1"/>
    <col min="15" max="256" width="9" style="32"/>
    <col min="257" max="257" width="9.375" style="32" customWidth="1"/>
    <col min="258" max="258" width="21.25" style="32" customWidth="1"/>
    <col min="259" max="259" width="25.375" style="32" customWidth="1"/>
    <col min="260" max="260" width="19.125" style="32" customWidth="1"/>
    <col min="261" max="270" width="0" style="32" hidden="1" customWidth="1"/>
    <col min="271" max="512" width="9" style="32"/>
    <col min="513" max="513" width="9.375" style="32" customWidth="1"/>
    <col min="514" max="514" width="21.25" style="32" customWidth="1"/>
    <col min="515" max="515" width="25.375" style="32" customWidth="1"/>
    <col min="516" max="516" width="19.125" style="32" customWidth="1"/>
    <col min="517" max="526" width="0" style="32" hidden="1" customWidth="1"/>
    <col min="527" max="768" width="9" style="32"/>
    <col min="769" max="769" width="9.375" style="32" customWidth="1"/>
    <col min="770" max="770" width="21.25" style="32" customWidth="1"/>
    <col min="771" max="771" width="25.375" style="32" customWidth="1"/>
    <col min="772" max="772" width="19.125" style="32" customWidth="1"/>
    <col min="773" max="782" width="0" style="32" hidden="1" customWidth="1"/>
    <col min="783" max="1024" width="9" style="32"/>
    <col min="1025" max="1025" width="9.375" style="32" customWidth="1"/>
    <col min="1026" max="1026" width="21.25" style="32" customWidth="1"/>
    <col min="1027" max="1027" width="25.375" style="32" customWidth="1"/>
    <col min="1028" max="1028" width="19.125" style="32" customWidth="1"/>
    <col min="1029" max="1038" width="0" style="32" hidden="1" customWidth="1"/>
    <col min="1039" max="1280" width="9" style="32"/>
    <col min="1281" max="1281" width="9.375" style="32" customWidth="1"/>
    <col min="1282" max="1282" width="21.25" style="32" customWidth="1"/>
    <col min="1283" max="1283" width="25.375" style="32" customWidth="1"/>
    <col min="1284" max="1284" width="19.125" style="32" customWidth="1"/>
    <col min="1285" max="1294" width="0" style="32" hidden="1" customWidth="1"/>
    <col min="1295" max="1536" width="9" style="32"/>
    <col min="1537" max="1537" width="9.375" style="32" customWidth="1"/>
    <col min="1538" max="1538" width="21.25" style="32" customWidth="1"/>
    <col min="1539" max="1539" width="25.375" style="32" customWidth="1"/>
    <col min="1540" max="1540" width="19.125" style="32" customWidth="1"/>
    <col min="1541" max="1550" width="0" style="32" hidden="1" customWidth="1"/>
    <col min="1551" max="1792" width="9" style="32"/>
    <col min="1793" max="1793" width="9.375" style="32" customWidth="1"/>
    <col min="1794" max="1794" width="21.25" style="32" customWidth="1"/>
    <col min="1795" max="1795" width="25.375" style="32" customWidth="1"/>
    <col min="1796" max="1796" width="19.125" style="32" customWidth="1"/>
    <col min="1797" max="1806" width="0" style="32" hidden="1" customWidth="1"/>
    <col min="1807" max="2048" width="9" style="32"/>
    <col min="2049" max="2049" width="9.375" style="32" customWidth="1"/>
    <col min="2050" max="2050" width="21.25" style="32" customWidth="1"/>
    <col min="2051" max="2051" width="25.375" style="32" customWidth="1"/>
    <col min="2052" max="2052" width="19.125" style="32" customWidth="1"/>
    <col min="2053" max="2062" width="0" style="32" hidden="1" customWidth="1"/>
    <col min="2063" max="2304" width="9" style="32"/>
    <col min="2305" max="2305" width="9.375" style="32" customWidth="1"/>
    <col min="2306" max="2306" width="21.25" style="32" customWidth="1"/>
    <col min="2307" max="2307" width="25.375" style="32" customWidth="1"/>
    <col min="2308" max="2308" width="19.125" style="32" customWidth="1"/>
    <col min="2309" max="2318" width="0" style="32" hidden="1" customWidth="1"/>
    <col min="2319" max="2560" width="9" style="32"/>
    <col min="2561" max="2561" width="9.375" style="32" customWidth="1"/>
    <col min="2562" max="2562" width="21.25" style="32" customWidth="1"/>
    <col min="2563" max="2563" width="25.375" style="32" customWidth="1"/>
    <col min="2564" max="2564" width="19.125" style="32" customWidth="1"/>
    <col min="2565" max="2574" width="0" style="32" hidden="1" customWidth="1"/>
    <col min="2575" max="2816" width="9" style="32"/>
    <col min="2817" max="2817" width="9.375" style="32" customWidth="1"/>
    <col min="2818" max="2818" width="21.25" style="32" customWidth="1"/>
    <col min="2819" max="2819" width="25.375" style="32" customWidth="1"/>
    <col min="2820" max="2820" width="19.125" style="32" customWidth="1"/>
    <col min="2821" max="2830" width="0" style="32" hidden="1" customWidth="1"/>
    <col min="2831" max="3072" width="9" style="32"/>
    <col min="3073" max="3073" width="9.375" style="32" customWidth="1"/>
    <col min="3074" max="3074" width="21.25" style="32" customWidth="1"/>
    <col min="3075" max="3075" width="25.375" style="32" customWidth="1"/>
    <col min="3076" max="3076" width="19.125" style="32" customWidth="1"/>
    <col min="3077" max="3086" width="0" style="32" hidden="1" customWidth="1"/>
    <col min="3087" max="3328" width="9" style="32"/>
    <col min="3329" max="3329" width="9.375" style="32" customWidth="1"/>
    <col min="3330" max="3330" width="21.25" style="32" customWidth="1"/>
    <col min="3331" max="3331" width="25.375" style="32" customWidth="1"/>
    <col min="3332" max="3332" width="19.125" style="32" customWidth="1"/>
    <col min="3333" max="3342" width="0" style="32" hidden="1" customWidth="1"/>
    <col min="3343" max="3584" width="9" style="32"/>
    <col min="3585" max="3585" width="9.375" style="32" customWidth="1"/>
    <col min="3586" max="3586" width="21.25" style="32" customWidth="1"/>
    <col min="3587" max="3587" width="25.375" style="32" customWidth="1"/>
    <col min="3588" max="3588" width="19.125" style="32" customWidth="1"/>
    <col min="3589" max="3598" width="0" style="32" hidden="1" customWidth="1"/>
    <col min="3599" max="3840" width="9" style="32"/>
    <col min="3841" max="3841" width="9.375" style="32" customWidth="1"/>
    <col min="3842" max="3842" width="21.25" style="32" customWidth="1"/>
    <col min="3843" max="3843" width="25.375" style="32" customWidth="1"/>
    <col min="3844" max="3844" width="19.125" style="32" customWidth="1"/>
    <col min="3845" max="3854" width="0" style="32" hidden="1" customWidth="1"/>
    <col min="3855" max="4096" width="9" style="32"/>
    <col min="4097" max="4097" width="9.375" style="32" customWidth="1"/>
    <col min="4098" max="4098" width="21.25" style="32" customWidth="1"/>
    <col min="4099" max="4099" width="25.375" style="32" customWidth="1"/>
    <col min="4100" max="4100" width="19.125" style="32" customWidth="1"/>
    <col min="4101" max="4110" width="0" style="32" hidden="1" customWidth="1"/>
    <col min="4111" max="4352" width="9" style="32"/>
    <col min="4353" max="4353" width="9.375" style="32" customWidth="1"/>
    <col min="4354" max="4354" width="21.25" style="32" customWidth="1"/>
    <col min="4355" max="4355" width="25.375" style="32" customWidth="1"/>
    <col min="4356" max="4356" width="19.125" style="32" customWidth="1"/>
    <col min="4357" max="4366" width="0" style="32" hidden="1" customWidth="1"/>
    <col min="4367" max="4608" width="9" style="32"/>
    <col min="4609" max="4609" width="9.375" style="32" customWidth="1"/>
    <col min="4610" max="4610" width="21.25" style="32" customWidth="1"/>
    <col min="4611" max="4611" width="25.375" style="32" customWidth="1"/>
    <col min="4612" max="4612" width="19.125" style="32" customWidth="1"/>
    <col min="4613" max="4622" width="0" style="32" hidden="1" customWidth="1"/>
    <col min="4623" max="4864" width="9" style="32"/>
    <col min="4865" max="4865" width="9.375" style="32" customWidth="1"/>
    <col min="4866" max="4866" width="21.25" style="32" customWidth="1"/>
    <col min="4867" max="4867" width="25.375" style="32" customWidth="1"/>
    <col min="4868" max="4868" width="19.125" style="32" customWidth="1"/>
    <col min="4869" max="4878" width="0" style="32" hidden="1" customWidth="1"/>
    <col min="4879" max="5120" width="9" style="32"/>
    <col min="5121" max="5121" width="9.375" style="32" customWidth="1"/>
    <col min="5122" max="5122" width="21.25" style="32" customWidth="1"/>
    <col min="5123" max="5123" width="25.375" style="32" customWidth="1"/>
    <col min="5124" max="5124" width="19.125" style="32" customWidth="1"/>
    <col min="5125" max="5134" width="0" style="32" hidden="1" customWidth="1"/>
    <col min="5135" max="5376" width="9" style="32"/>
    <col min="5377" max="5377" width="9.375" style="32" customWidth="1"/>
    <col min="5378" max="5378" width="21.25" style="32" customWidth="1"/>
    <col min="5379" max="5379" width="25.375" style="32" customWidth="1"/>
    <col min="5380" max="5380" width="19.125" style="32" customWidth="1"/>
    <col min="5381" max="5390" width="0" style="32" hidden="1" customWidth="1"/>
    <col min="5391" max="5632" width="9" style="32"/>
    <col min="5633" max="5633" width="9.375" style="32" customWidth="1"/>
    <col min="5634" max="5634" width="21.25" style="32" customWidth="1"/>
    <col min="5635" max="5635" width="25.375" style="32" customWidth="1"/>
    <col min="5636" max="5636" width="19.125" style="32" customWidth="1"/>
    <col min="5637" max="5646" width="0" style="32" hidden="1" customWidth="1"/>
    <col min="5647" max="5888" width="9" style="32"/>
    <col min="5889" max="5889" width="9.375" style="32" customWidth="1"/>
    <col min="5890" max="5890" width="21.25" style="32" customWidth="1"/>
    <col min="5891" max="5891" width="25.375" style="32" customWidth="1"/>
    <col min="5892" max="5892" width="19.125" style="32" customWidth="1"/>
    <col min="5893" max="5902" width="0" style="32" hidden="1" customWidth="1"/>
    <col min="5903" max="6144" width="9" style="32"/>
    <col min="6145" max="6145" width="9.375" style="32" customWidth="1"/>
    <col min="6146" max="6146" width="21.25" style="32" customWidth="1"/>
    <col min="6147" max="6147" width="25.375" style="32" customWidth="1"/>
    <col min="6148" max="6148" width="19.125" style="32" customWidth="1"/>
    <col min="6149" max="6158" width="0" style="32" hidden="1" customWidth="1"/>
    <col min="6159" max="6400" width="9" style="32"/>
    <col min="6401" max="6401" width="9.375" style="32" customWidth="1"/>
    <col min="6402" max="6402" width="21.25" style="32" customWidth="1"/>
    <col min="6403" max="6403" width="25.375" style="32" customWidth="1"/>
    <col min="6404" max="6404" width="19.125" style="32" customWidth="1"/>
    <col min="6405" max="6414" width="0" style="32" hidden="1" customWidth="1"/>
    <col min="6415" max="6656" width="9" style="32"/>
    <col min="6657" max="6657" width="9.375" style="32" customWidth="1"/>
    <col min="6658" max="6658" width="21.25" style="32" customWidth="1"/>
    <col min="6659" max="6659" width="25.375" style="32" customWidth="1"/>
    <col min="6660" max="6660" width="19.125" style="32" customWidth="1"/>
    <col min="6661" max="6670" width="0" style="32" hidden="1" customWidth="1"/>
    <col min="6671" max="6912" width="9" style="32"/>
    <col min="6913" max="6913" width="9.375" style="32" customWidth="1"/>
    <col min="6914" max="6914" width="21.25" style="32" customWidth="1"/>
    <col min="6915" max="6915" width="25.375" style="32" customWidth="1"/>
    <col min="6916" max="6916" width="19.125" style="32" customWidth="1"/>
    <col min="6917" max="6926" width="0" style="32" hidden="1" customWidth="1"/>
    <col min="6927" max="7168" width="9" style="32"/>
    <col min="7169" max="7169" width="9.375" style="32" customWidth="1"/>
    <col min="7170" max="7170" width="21.25" style="32" customWidth="1"/>
    <col min="7171" max="7171" width="25.375" style="32" customWidth="1"/>
    <col min="7172" max="7172" width="19.125" style="32" customWidth="1"/>
    <col min="7173" max="7182" width="0" style="32" hidden="1" customWidth="1"/>
    <col min="7183" max="7424" width="9" style="32"/>
    <col min="7425" max="7425" width="9.375" style="32" customWidth="1"/>
    <col min="7426" max="7426" width="21.25" style="32" customWidth="1"/>
    <col min="7427" max="7427" width="25.375" style="32" customWidth="1"/>
    <col min="7428" max="7428" width="19.125" style="32" customWidth="1"/>
    <col min="7429" max="7438" width="0" style="32" hidden="1" customWidth="1"/>
    <col min="7439" max="7680" width="9" style="32"/>
    <col min="7681" max="7681" width="9.375" style="32" customWidth="1"/>
    <col min="7682" max="7682" width="21.25" style="32" customWidth="1"/>
    <col min="7683" max="7683" width="25.375" style="32" customWidth="1"/>
    <col min="7684" max="7684" width="19.125" style="32" customWidth="1"/>
    <col min="7685" max="7694" width="0" style="32" hidden="1" customWidth="1"/>
    <col min="7695" max="7936" width="9" style="32"/>
    <col min="7937" max="7937" width="9.375" style="32" customWidth="1"/>
    <col min="7938" max="7938" width="21.25" style="32" customWidth="1"/>
    <col min="7939" max="7939" width="25.375" style="32" customWidth="1"/>
    <col min="7940" max="7940" width="19.125" style="32" customWidth="1"/>
    <col min="7941" max="7950" width="0" style="32" hidden="1" customWidth="1"/>
    <col min="7951" max="8192" width="9" style="32"/>
    <col min="8193" max="8193" width="9.375" style="32" customWidth="1"/>
    <col min="8194" max="8194" width="21.25" style="32" customWidth="1"/>
    <col min="8195" max="8195" width="25.375" style="32" customWidth="1"/>
    <col min="8196" max="8196" width="19.125" style="32" customWidth="1"/>
    <col min="8197" max="8206" width="0" style="32" hidden="1" customWidth="1"/>
    <col min="8207" max="8448" width="9" style="32"/>
    <col min="8449" max="8449" width="9.375" style="32" customWidth="1"/>
    <col min="8450" max="8450" width="21.25" style="32" customWidth="1"/>
    <col min="8451" max="8451" width="25.375" style="32" customWidth="1"/>
    <col min="8452" max="8452" width="19.125" style="32" customWidth="1"/>
    <col min="8453" max="8462" width="0" style="32" hidden="1" customWidth="1"/>
    <col min="8463" max="8704" width="9" style="32"/>
    <col min="8705" max="8705" width="9.375" style="32" customWidth="1"/>
    <col min="8706" max="8706" width="21.25" style="32" customWidth="1"/>
    <col min="8707" max="8707" width="25.375" style="32" customWidth="1"/>
    <col min="8708" max="8708" width="19.125" style="32" customWidth="1"/>
    <col min="8709" max="8718" width="0" style="32" hidden="1" customWidth="1"/>
    <col min="8719" max="8960" width="9" style="32"/>
    <col min="8961" max="8961" width="9.375" style="32" customWidth="1"/>
    <col min="8962" max="8962" width="21.25" style="32" customWidth="1"/>
    <col min="8963" max="8963" width="25.375" style="32" customWidth="1"/>
    <col min="8964" max="8964" width="19.125" style="32" customWidth="1"/>
    <col min="8965" max="8974" width="0" style="32" hidden="1" customWidth="1"/>
    <col min="8975" max="9216" width="9" style="32"/>
    <col min="9217" max="9217" width="9.375" style="32" customWidth="1"/>
    <col min="9218" max="9218" width="21.25" style="32" customWidth="1"/>
    <col min="9219" max="9219" width="25.375" style="32" customWidth="1"/>
    <col min="9220" max="9220" width="19.125" style="32" customWidth="1"/>
    <col min="9221" max="9230" width="0" style="32" hidden="1" customWidth="1"/>
    <col min="9231" max="9472" width="9" style="32"/>
    <col min="9473" max="9473" width="9.375" style="32" customWidth="1"/>
    <col min="9474" max="9474" width="21.25" style="32" customWidth="1"/>
    <col min="9475" max="9475" width="25.375" style="32" customWidth="1"/>
    <col min="9476" max="9476" width="19.125" style="32" customWidth="1"/>
    <col min="9477" max="9486" width="0" style="32" hidden="1" customWidth="1"/>
    <col min="9487" max="9728" width="9" style="32"/>
    <col min="9729" max="9729" width="9.375" style="32" customWidth="1"/>
    <col min="9730" max="9730" width="21.25" style="32" customWidth="1"/>
    <col min="9731" max="9731" width="25.375" style="32" customWidth="1"/>
    <col min="9732" max="9732" width="19.125" style="32" customWidth="1"/>
    <col min="9733" max="9742" width="0" style="32" hidden="1" customWidth="1"/>
    <col min="9743" max="9984" width="9" style="32"/>
    <col min="9985" max="9985" width="9.375" style="32" customWidth="1"/>
    <col min="9986" max="9986" width="21.25" style="32" customWidth="1"/>
    <col min="9987" max="9987" width="25.375" style="32" customWidth="1"/>
    <col min="9988" max="9988" width="19.125" style="32" customWidth="1"/>
    <col min="9989" max="9998" width="0" style="32" hidden="1" customWidth="1"/>
    <col min="9999" max="10240" width="9" style="32"/>
    <col min="10241" max="10241" width="9.375" style="32" customWidth="1"/>
    <col min="10242" max="10242" width="21.25" style="32" customWidth="1"/>
    <col min="10243" max="10243" width="25.375" style="32" customWidth="1"/>
    <col min="10244" max="10244" width="19.125" style="32" customWidth="1"/>
    <col min="10245" max="10254" width="0" style="32" hidden="1" customWidth="1"/>
    <col min="10255" max="10496" width="9" style="32"/>
    <col min="10497" max="10497" width="9.375" style="32" customWidth="1"/>
    <col min="10498" max="10498" width="21.25" style="32" customWidth="1"/>
    <col min="10499" max="10499" width="25.375" style="32" customWidth="1"/>
    <col min="10500" max="10500" width="19.125" style="32" customWidth="1"/>
    <col min="10501" max="10510" width="0" style="32" hidden="1" customWidth="1"/>
    <col min="10511" max="10752" width="9" style="32"/>
    <col min="10753" max="10753" width="9.375" style="32" customWidth="1"/>
    <col min="10754" max="10754" width="21.25" style="32" customWidth="1"/>
    <col min="10755" max="10755" width="25.375" style="32" customWidth="1"/>
    <col min="10756" max="10756" width="19.125" style="32" customWidth="1"/>
    <col min="10757" max="10766" width="0" style="32" hidden="1" customWidth="1"/>
    <col min="10767" max="11008" width="9" style="32"/>
    <col min="11009" max="11009" width="9.375" style="32" customWidth="1"/>
    <col min="11010" max="11010" width="21.25" style="32" customWidth="1"/>
    <col min="11011" max="11011" width="25.375" style="32" customWidth="1"/>
    <col min="11012" max="11012" width="19.125" style="32" customWidth="1"/>
    <col min="11013" max="11022" width="0" style="32" hidden="1" customWidth="1"/>
    <col min="11023" max="11264" width="9" style="32"/>
    <col min="11265" max="11265" width="9.375" style="32" customWidth="1"/>
    <col min="11266" max="11266" width="21.25" style="32" customWidth="1"/>
    <col min="11267" max="11267" width="25.375" style="32" customWidth="1"/>
    <col min="11268" max="11268" width="19.125" style="32" customWidth="1"/>
    <col min="11269" max="11278" width="0" style="32" hidden="1" customWidth="1"/>
    <col min="11279" max="11520" width="9" style="32"/>
    <col min="11521" max="11521" width="9.375" style="32" customWidth="1"/>
    <col min="11522" max="11522" width="21.25" style="32" customWidth="1"/>
    <col min="11523" max="11523" width="25.375" style="32" customWidth="1"/>
    <col min="11524" max="11524" width="19.125" style="32" customWidth="1"/>
    <col min="11525" max="11534" width="0" style="32" hidden="1" customWidth="1"/>
    <col min="11535" max="11776" width="9" style="32"/>
    <col min="11777" max="11777" width="9.375" style="32" customWidth="1"/>
    <col min="11778" max="11778" width="21.25" style="32" customWidth="1"/>
    <col min="11779" max="11779" width="25.375" style="32" customWidth="1"/>
    <col min="11780" max="11780" width="19.125" style="32" customWidth="1"/>
    <col min="11781" max="11790" width="0" style="32" hidden="1" customWidth="1"/>
    <col min="11791" max="12032" width="9" style="32"/>
    <col min="12033" max="12033" width="9.375" style="32" customWidth="1"/>
    <col min="12034" max="12034" width="21.25" style="32" customWidth="1"/>
    <col min="12035" max="12035" width="25.375" style="32" customWidth="1"/>
    <col min="12036" max="12036" width="19.125" style="32" customWidth="1"/>
    <col min="12037" max="12046" width="0" style="32" hidden="1" customWidth="1"/>
    <col min="12047" max="12288" width="9" style="32"/>
    <col min="12289" max="12289" width="9.375" style="32" customWidth="1"/>
    <col min="12290" max="12290" width="21.25" style="32" customWidth="1"/>
    <col min="12291" max="12291" width="25.375" style="32" customWidth="1"/>
    <col min="12292" max="12292" width="19.125" style="32" customWidth="1"/>
    <col min="12293" max="12302" width="0" style="32" hidden="1" customWidth="1"/>
    <col min="12303" max="12544" width="9" style="32"/>
    <col min="12545" max="12545" width="9.375" style="32" customWidth="1"/>
    <col min="12546" max="12546" width="21.25" style="32" customWidth="1"/>
    <col min="12547" max="12547" width="25.375" style="32" customWidth="1"/>
    <col min="12548" max="12548" width="19.125" style="32" customWidth="1"/>
    <col min="12549" max="12558" width="0" style="32" hidden="1" customWidth="1"/>
    <col min="12559" max="12800" width="9" style="32"/>
    <col min="12801" max="12801" width="9.375" style="32" customWidth="1"/>
    <col min="12802" max="12802" width="21.25" style="32" customWidth="1"/>
    <col min="12803" max="12803" width="25.375" style="32" customWidth="1"/>
    <col min="12804" max="12804" width="19.125" style="32" customWidth="1"/>
    <col min="12805" max="12814" width="0" style="32" hidden="1" customWidth="1"/>
    <col min="12815" max="13056" width="9" style="32"/>
    <col min="13057" max="13057" width="9.375" style="32" customWidth="1"/>
    <col min="13058" max="13058" width="21.25" style="32" customWidth="1"/>
    <col min="13059" max="13059" width="25.375" style="32" customWidth="1"/>
    <col min="13060" max="13060" width="19.125" style="32" customWidth="1"/>
    <col min="13061" max="13070" width="0" style="32" hidden="1" customWidth="1"/>
    <col min="13071" max="13312" width="9" style="32"/>
    <col min="13313" max="13313" width="9.375" style="32" customWidth="1"/>
    <col min="13314" max="13314" width="21.25" style="32" customWidth="1"/>
    <col min="13315" max="13315" width="25.375" style="32" customWidth="1"/>
    <col min="13316" max="13316" width="19.125" style="32" customWidth="1"/>
    <col min="13317" max="13326" width="0" style="32" hidden="1" customWidth="1"/>
    <col min="13327" max="13568" width="9" style="32"/>
    <col min="13569" max="13569" width="9.375" style="32" customWidth="1"/>
    <col min="13570" max="13570" width="21.25" style="32" customWidth="1"/>
    <col min="13571" max="13571" width="25.375" style="32" customWidth="1"/>
    <col min="13572" max="13572" width="19.125" style="32" customWidth="1"/>
    <col min="13573" max="13582" width="0" style="32" hidden="1" customWidth="1"/>
    <col min="13583" max="13824" width="9" style="32"/>
    <col min="13825" max="13825" width="9.375" style="32" customWidth="1"/>
    <col min="13826" max="13826" width="21.25" style="32" customWidth="1"/>
    <col min="13827" max="13827" width="25.375" style="32" customWidth="1"/>
    <col min="13828" max="13828" width="19.125" style="32" customWidth="1"/>
    <col min="13829" max="13838" width="0" style="32" hidden="1" customWidth="1"/>
    <col min="13839" max="14080" width="9" style="32"/>
    <col min="14081" max="14081" width="9.375" style="32" customWidth="1"/>
    <col min="14082" max="14082" width="21.25" style="32" customWidth="1"/>
    <col min="14083" max="14083" width="25.375" style="32" customWidth="1"/>
    <col min="14084" max="14084" width="19.125" style="32" customWidth="1"/>
    <col min="14085" max="14094" width="0" style="32" hidden="1" customWidth="1"/>
    <col min="14095" max="14336" width="9" style="32"/>
    <col min="14337" max="14337" width="9.375" style="32" customWidth="1"/>
    <col min="14338" max="14338" width="21.25" style="32" customWidth="1"/>
    <col min="14339" max="14339" width="25.375" style="32" customWidth="1"/>
    <col min="14340" max="14340" width="19.125" style="32" customWidth="1"/>
    <col min="14341" max="14350" width="0" style="32" hidden="1" customWidth="1"/>
    <col min="14351" max="14592" width="9" style="32"/>
    <col min="14593" max="14593" width="9.375" style="32" customWidth="1"/>
    <col min="14594" max="14594" width="21.25" style="32" customWidth="1"/>
    <col min="14595" max="14595" width="25.375" style="32" customWidth="1"/>
    <col min="14596" max="14596" width="19.125" style="32" customWidth="1"/>
    <col min="14597" max="14606" width="0" style="32" hidden="1" customWidth="1"/>
    <col min="14607" max="14848" width="9" style="32"/>
    <col min="14849" max="14849" width="9.375" style="32" customWidth="1"/>
    <col min="14850" max="14850" width="21.25" style="32" customWidth="1"/>
    <col min="14851" max="14851" width="25.375" style="32" customWidth="1"/>
    <col min="14852" max="14852" width="19.125" style="32" customWidth="1"/>
    <col min="14853" max="14862" width="0" style="32" hidden="1" customWidth="1"/>
    <col min="14863" max="15104" width="9" style="32"/>
    <col min="15105" max="15105" width="9.375" style="32" customWidth="1"/>
    <col min="15106" max="15106" width="21.25" style="32" customWidth="1"/>
    <col min="15107" max="15107" width="25.375" style="32" customWidth="1"/>
    <col min="15108" max="15108" width="19.125" style="32" customWidth="1"/>
    <col min="15109" max="15118" width="0" style="32" hidden="1" customWidth="1"/>
    <col min="15119" max="15360" width="9" style="32"/>
    <col min="15361" max="15361" width="9.375" style="32" customWidth="1"/>
    <col min="15362" max="15362" width="21.25" style="32" customWidth="1"/>
    <col min="15363" max="15363" width="25.375" style="32" customWidth="1"/>
    <col min="15364" max="15364" width="19.125" style="32" customWidth="1"/>
    <col min="15365" max="15374" width="0" style="32" hidden="1" customWidth="1"/>
    <col min="15375" max="15616" width="9" style="32"/>
    <col min="15617" max="15617" width="9.375" style="32" customWidth="1"/>
    <col min="15618" max="15618" width="21.25" style="32" customWidth="1"/>
    <col min="15619" max="15619" width="25.375" style="32" customWidth="1"/>
    <col min="15620" max="15620" width="19.125" style="32" customWidth="1"/>
    <col min="15621" max="15630" width="0" style="32" hidden="1" customWidth="1"/>
    <col min="15631" max="15872" width="9" style="32"/>
    <col min="15873" max="15873" width="9.375" style="32" customWidth="1"/>
    <col min="15874" max="15874" width="21.25" style="32" customWidth="1"/>
    <col min="15875" max="15875" width="25.375" style="32" customWidth="1"/>
    <col min="15876" max="15876" width="19.125" style="32" customWidth="1"/>
    <col min="15877" max="15886" width="0" style="32" hidden="1" customWidth="1"/>
    <col min="15887" max="16128" width="9" style="32"/>
    <col min="16129" max="16129" width="9.375" style="32" customWidth="1"/>
    <col min="16130" max="16130" width="21.25" style="32" customWidth="1"/>
    <col min="16131" max="16131" width="25.375" style="32" customWidth="1"/>
    <col min="16132" max="16132" width="19.125" style="32" customWidth="1"/>
    <col min="16133" max="16142" width="0" style="32" hidden="1" customWidth="1"/>
    <col min="16143" max="16384" width="9" style="32"/>
  </cols>
  <sheetData>
    <row r="1" spans="1:13" ht="13.5">
      <c r="A1" s="31"/>
      <c r="B1" s="201" t="s">
        <v>223</v>
      </c>
      <c r="C1" s="201"/>
      <c r="D1" s="201"/>
      <c r="E1" s="201"/>
      <c r="F1" s="201"/>
    </row>
    <row r="2" spans="1:13" ht="13.5">
      <c r="A2" s="31"/>
      <c r="B2" s="201" t="s">
        <v>224</v>
      </c>
      <c r="C2" s="201"/>
      <c r="D2" s="201"/>
      <c r="E2" s="201"/>
      <c r="F2" s="201"/>
    </row>
    <row r="3" spans="1:13" ht="13.5">
      <c r="A3" s="31"/>
      <c r="B3" s="201" t="s">
        <v>225</v>
      </c>
      <c r="C3" s="201"/>
      <c r="D3" s="201"/>
      <c r="E3" s="201"/>
      <c r="F3" s="201"/>
    </row>
    <row r="4" spans="1:13">
      <c r="A4" s="31"/>
      <c r="B4" s="31"/>
      <c r="C4" s="31"/>
      <c r="D4" s="31"/>
      <c r="E4" s="31"/>
      <c r="F4" s="31"/>
    </row>
    <row r="5" spans="1:13" ht="16.5">
      <c r="A5" s="202" t="s">
        <v>226</v>
      </c>
      <c r="B5" s="202"/>
      <c r="C5" s="202"/>
      <c r="D5" s="202"/>
      <c r="E5" s="33"/>
      <c r="F5" s="33"/>
    </row>
    <row r="6" spans="1:13" ht="13.5" thickBot="1">
      <c r="A6" s="34"/>
      <c r="B6" s="35"/>
      <c r="C6" s="35"/>
    </row>
    <row r="7" spans="1:13">
      <c r="A7" s="203" t="s">
        <v>227</v>
      </c>
      <c r="B7" s="205" t="s">
        <v>228</v>
      </c>
      <c r="C7" s="206"/>
      <c r="D7" s="209" t="s">
        <v>229</v>
      </c>
      <c r="E7" s="36" t="s">
        <v>230</v>
      </c>
      <c r="F7" s="37" t="s">
        <v>231</v>
      </c>
      <c r="G7" s="38" t="s">
        <v>232</v>
      </c>
    </row>
    <row r="8" spans="1:13" ht="13.5" thickBot="1">
      <c r="A8" s="204"/>
      <c r="B8" s="207"/>
      <c r="C8" s="208"/>
      <c r="D8" s="210"/>
      <c r="E8" s="39" t="s">
        <v>233</v>
      </c>
      <c r="F8" s="40" t="s">
        <v>233</v>
      </c>
      <c r="H8" s="193"/>
      <c r="I8" s="193"/>
      <c r="J8" s="193"/>
      <c r="K8" s="193"/>
    </row>
    <row r="9" spans="1:13">
      <c r="A9" s="41"/>
      <c r="B9" s="42"/>
      <c r="C9" s="43"/>
      <c r="D9" s="44"/>
      <c r="E9" s="45"/>
      <c r="F9" s="46"/>
      <c r="H9" s="47"/>
      <c r="I9" s="47"/>
      <c r="J9" s="47"/>
      <c r="K9" s="47"/>
    </row>
    <row r="10" spans="1:13">
      <c r="A10" s="48">
        <v>1</v>
      </c>
      <c r="B10" s="49" t="s">
        <v>234</v>
      </c>
      <c r="C10" s="50"/>
      <c r="D10" s="51">
        <v>3.8</v>
      </c>
      <c r="E10" s="52" t="e">
        <f>#REF!*D10%</f>
        <v>#REF!</v>
      </c>
      <c r="F10" s="53" t="e">
        <f>E10</f>
        <v>#REF!</v>
      </c>
      <c r="G10" s="32" t="s">
        <v>232</v>
      </c>
      <c r="H10" s="38"/>
      <c r="I10" s="47">
        <f>D10*(1+$D$27)</f>
        <v>4.6884399999999999</v>
      </c>
      <c r="J10" s="47"/>
      <c r="K10" s="54" t="e">
        <f>#REF!*I10%</f>
        <v>#REF!</v>
      </c>
      <c r="L10" s="55" t="e">
        <f>D10%*#REF!</f>
        <v>#REF!</v>
      </c>
    </row>
    <row r="11" spans="1:13">
      <c r="A11" s="56"/>
      <c r="B11" s="57"/>
      <c r="C11" s="58"/>
      <c r="D11" s="59" t="s">
        <v>232</v>
      </c>
      <c r="E11" s="52" t="s">
        <v>232</v>
      </c>
      <c r="F11" s="60"/>
      <c r="H11" s="193"/>
      <c r="I11" s="193"/>
      <c r="J11" s="193"/>
    </row>
    <row r="12" spans="1:13">
      <c r="A12" s="56" t="s">
        <v>232</v>
      </c>
      <c r="B12" s="57" t="s">
        <v>232</v>
      </c>
      <c r="C12" s="58"/>
      <c r="D12" s="59" t="s">
        <v>232</v>
      </c>
      <c r="E12" s="52" t="s">
        <v>232</v>
      </c>
      <c r="F12" s="60"/>
      <c r="H12" s="193"/>
      <c r="I12" s="193"/>
      <c r="J12" s="193"/>
      <c r="K12" s="193"/>
    </row>
    <row r="13" spans="1:13">
      <c r="A13" s="48">
        <v>2</v>
      </c>
      <c r="B13" s="49" t="s">
        <v>235</v>
      </c>
      <c r="C13" s="50"/>
      <c r="D13" s="51">
        <f>SUM(D14:D16)</f>
        <v>8.65</v>
      </c>
      <c r="E13" s="52" t="s">
        <v>232</v>
      </c>
      <c r="F13" s="61" t="e">
        <f>ROUND(SUM(E14:E16),2)</f>
        <v>#REF!</v>
      </c>
      <c r="H13" s="38"/>
      <c r="I13" s="62"/>
      <c r="J13" s="47"/>
      <c r="K13" s="47"/>
    </row>
    <row r="14" spans="1:13">
      <c r="A14" s="56" t="s">
        <v>236</v>
      </c>
      <c r="B14" s="63" t="s">
        <v>237</v>
      </c>
      <c r="C14" s="64"/>
      <c r="D14" s="59">
        <v>5</v>
      </c>
      <c r="E14" s="52" t="e">
        <f>$F$27*(D14%)</f>
        <v>#REF!</v>
      </c>
      <c r="F14" s="60"/>
      <c r="H14" s="47"/>
      <c r="I14" s="47">
        <f>D14*(1+$D$27)</f>
        <v>6.1690000000000005</v>
      </c>
      <c r="J14" s="47"/>
      <c r="K14" s="54" t="e">
        <f>#REF!*I14%</f>
        <v>#REF!</v>
      </c>
      <c r="L14" s="55" t="e">
        <f>D14%*#REF!</f>
        <v>#REF!</v>
      </c>
      <c r="M14" s="65" t="e">
        <f>E14-L14</f>
        <v>#REF!</v>
      </c>
    </row>
    <row r="15" spans="1:13">
      <c r="A15" s="56" t="s">
        <v>238</v>
      </c>
      <c r="B15" s="57" t="s">
        <v>239</v>
      </c>
      <c r="C15" s="58"/>
      <c r="D15" s="59">
        <v>0.65</v>
      </c>
      <c r="E15" s="52" t="e">
        <f>$F$27*D15%</f>
        <v>#REF!</v>
      </c>
      <c r="F15" s="60"/>
      <c r="H15" s="47"/>
      <c r="I15" s="47">
        <f>D15*(1+$D$27)</f>
        <v>0.80197000000000007</v>
      </c>
      <c r="J15" s="47"/>
      <c r="K15" s="54" t="e">
        <f>#REF!*I15%</f>
        <v>#REF!</v>
      </c>
      <c r="L15" s="55" t="e">
        <f>D15%*#REF!</f>
        <v>#REF!</v>
      </c>
      <c r="M15" s="65" t="e">
        <f>E15-L15</f>
        <v>#REF!</v>
      </c>
    </row>
    <row r="16" spans="1:13">
      <c r="A16" s="56" t="s">
        <v>240</v>
      </c>
      <c r="B16" s="57" t="s">
        <v>241</v>
      </c>
      <c r="C16" s="58"/>
      <c r="D16" s="59">
        <v>3</v>
      </c>
      <c r="E16" s="52" t="e">
        <f>$F$27*D16%</f>
        <v>#REF!</v>
      </c>
      <c r="F16" s="66" t="s">
        <v>232</v>
      </c>
      <c r="H16" s="38"/>
      <c r="I16" s="47">
        <f>D16*(1+$D$27)</f>
        <v>3.7014</v>
      </c>
      <c r="J16" s="47"/>
      <c r="K16" s="54" t="e">
        <f>#REF!*I16%</f>
        <v>#REF!</v>
      </c>
      <c r="L16" s="55" t="e">
        <f>D16%*#REF!</f>
        <v>#REF!</v>
      </c>
      <c r="M16" s="65" t="e">
        <f>E16-L16</f>
        <v>#REF!</v>
      </c>
    </row>
    <row r="17" spans="1:13">
      <c r="A17" s="56"/>
      <c r="B17" s="57"/>
      <c r="C17" s="58"/>
      <c r="D17" s="59"/>
      <c r="E17" s="52"/>
      <c r="F17" s="61"/>
      <c r="H17" s="47"/>
      <c r="I17" s="47"/>
      <c r="J17" s="47"/>
      <c r="K17" s="54"/>
    </row>
    <row r="18" spans="1:13">
      <c r="A18" s="48">
        <v>3</v>
      </c>
      <c r="B18" s="49" t="s">
        <v>242</v>
      </c>
      <c r="C18" s="50"/>
      <c r="D18" s="51">
        <v>0.5</v>
      </c>
      <c r="E18" s="52" t="e">
        <f>#REF!*D18%</f>
        <v>#REF!</v>
      </c>
      <c r="F18" s="61" t="e">
        <f>ROUND(E18,2)</f>
        <v>#REF!</v>
      </c>
      <c r="G18" s="32" t="s">
        <v>232</v>
      </c>
      <c r="H18" s="38"/>
      <c r="I18" s="47">
        <f>D18*(1+$D$27)</f>
        <v>0.6169</v>
      </c>
      <c r="J18" s="47"/>
      <c r="K18" s="54" t="e">
        <f>#REF!*I18%</f>
        <v>#REF!</v>
      </c>
      <c r="L18" s="55" t="e">
        <f>D18%*#REF!</f>
        <v>#REF!</v>
      </c>
      <c r="M18" s="47"/>
    </row>
    <row r="19" spans="1:13">
      <c r="A19" s="48"/>
      <c r="B19" s="49"/>
      <c r="C19" s="50"/>
      <c r="D19" s="51"/>
      <c r="E19" s="52"/>
      <c r="F19" s="61"/>
      <c r="H19" s="38"/>
      <c r="I19" s="47"/>
      <c r="J19" s="47"/>
      <c r="K19" s="54"/>
      <c r="L19" s="47"/>
      <c r="M19" s="47"/>
    </row>
    <row r="20" spans="1:13">
      <c r="A20" s="48">
        <v>4</v>
      </c>
      <c r="B20" s="49" t="s">
        <v>243</v>
      </c>
      <c r="C20" s="67"/>
      <c r="D20" s="51">
        <v>0.32</v>
      </c>
      <c r="E20" s="52" t="e">
        <f>#REF!*D20%</f>
        <v>#REF!</v>
      </c>
      <c r="F20" s="61" t="e">
        <f>ROUND(E20,2)</f>
        <v>#REF!</v>
      </c>
      <c r="H20" s="38"/>
      <c r="I20" s="47"/>
      <c r="J20" s="47"/>
      <c r="K20" s="54"/>
      <c r="L20" s="47"/>
      <c r="M20" s="47"/>
    </row>
    <row r="21" spans="1:13">
      <c r="A21" s="56"/>
      <c r="B21" s="57"/>
      <c r="C21" s="58"/>
      <c r="D21" s="59"/>
      <c r="E21" s="52"/>
      <c r="F21" s="61"/>
      <c r="H21" s="38"/>
      <c r="I21" s="62"/>
      <c r="J21" s="47"/>
      <c r="K21" s="47"/>
    </row>
    <row r="22" spans="1:13">
      <c r="A22" s="48">
        <v>5</v>
      </c>
      <c r="B22" s="49" t="s">
        <v>244</v>
      </c>
      <c r="C22" s="50"/>
      <c r="D22" s="51">
        <v>1.02</v>
      </c>
      <c r="E22" s="52" t="e">
        <f>#REF!*D22%</f>
        <v>#REF!</v>
      </c>
      <c r="F22" s="61" t="e">
        <f>ROUND(E22,2)</f>
        <v>#REF!</v>
      </c>
      <c r="G22" s="32" t="s">
        <v>232</v>
      </c>
      <c r="H22" s="38"/>
      <c r="I22" s="47">
        <f>D22*(1+$D$27)</f>
        <v>1.2584759999999999</v>
      </c>
      <c r="J22" s="47"/>
      <c r="K22" s="54" t="e">
        <f>#REF!*I22%</f>
        <v>#REF!</v>
      </c>
      <c r="L22" s="55" t="e">
        <f>D22%*#REF!</f>
        <v>#REF!</v>
      </c>
    </row>
    <row r="23" spans="1:13">
      <c r="A23" s="56"/>
      <c r="B23" s="57"/>
      <c r="C23" s="58"/>
      <c r="D23" s="59"/>
      <c r="E23" s="52"/>
      <c r="F23" s="61"/>
      <c r="H23" s="47"/>
      <c r="I23" s="47"/>
      <c r="J23" s="47"/>
      <c r="K23" s="47"/>
    </row>
    <row r="24" spans="1:13" ht="13.5" thickBot="1">
      <c r="A24" s="68">
        <v>6</v>
      </c>
      <c r="B24" s="69" t="s">
        <v>245</v>
      </c>
      <c r="C24" s="70"/>
      <c r="D24" s="71">
        <v>6.64</v>
      </c>
      <c r="E24" s="72" t="e">
        <f>#REF!*D24%</f>
        <v>#REF!</v>
      </c>
      <c r="F24" s="73" t="e">
        <f>ROUND(E24,2)</f>
        <v>#REF!</v>
      </c>
      <c r="H24" s="38"/>
      <c r="I24" s="47">
        <f>D24*(1+$D$27)</f>
        <v>8.1924320000000002</v>
      </c>
      <c r="J24" s="47"/>
      <c r="K24" s="54" t="e">
        <f>#REF!*I24%</f>
        <v>#REF!</v>
      </c>
      <c r="L24" s="55" t="e">
        <f>D24%*#REF!</f>
        <v>#REF!</v>
      </c>
    </row>
    <row r="25" spans="1:13">
      <c r="A25" s="74" t="s">
        <v>232</v>
      </c>
      <c r="B25" s="194" t="s">
        <v>232</v>
      </c>
      <c r="C25" s="194"/>
      <c r="D25" s="75">
        <f>ROUND((((1+(D10+D18)/100)*(1+(D22/100))*(1+(D24/100)))/((1-(D13/100)))-1),4)</f>
        <v>0.23</v>
      </c>
      <c r="E25" s="76"/>
      <c r="F25" s="77" t="e">
        <f>F10+F13+F18+F20+F22+F24</f>
        <v>#REF!</v>
      </c>
      <c r="I25" s="76" t="e">
        <f>250000-F25</f>
        <v>#REF!</v>
      </c>
      <c r="K25" s="78" t="e">
        <f>SUM(K10:K24)</f>
        <v>#REF!</v>
      </c>
      <c r="L25" s="78" t="e">
        <f>SUM(L10:L24)</f>
        <v>#REF!</v>
      </c>
    </row>
    <row r="26" spans="1:13" ht="13.5" thickBot="1">
      <c r="I26" s="79" t="e">
        <f>I25/#REF!</f>
        <v>#REF!</v>
      </c>
      <c r="L26" s="65" t="e">
        <f>300000-L25</f>
        <v>#REF!</v>
      </c>
    </row>
    <row r="27" spans="1:13" ht="16.5">
      <c r="A27" s="195" t="s">
        <v>246</v>
      </c>
      <c r="B27" s="80" t="s">
        <v>247</v>
      </c>
      <c r="C27" s="197" t="s">
        <v>248</v>
      </c>
      <c r="D27" s="199">
        <f>ROUND((((1+(D10+D18+D20)/100)*(1+(D22/100))*(1+(D24/100)))/((1-(D13/100)))-1),4)</f>
        <v>0.23380000000000001</v>
      </c>
      <c r="E27" s="47" t="s">
        <v>249</v>
      </c>
      <c r="F27" s="81" t="e">
        <f>#REF!*(1+D27)</f>
        <v>#REF!</v>
      </c>
      <c r="K27" s="65" t="e">
        <f>250000-K25</f>
        <v>#REF!</v>
      </c>
      <c r="L27" s="65" t="e">
        <f>L26-M14-M15-M16-#REF!</f>
        <v>#REF!</v>
      </c>
    </row>
    <row r="28" spans="1:13" ht="13.5" thickBot="1">
      <c r="A28" s="196"/>
      <c r="B28" s="82" t="s">
        <v>250</v>
      </c>
      <c r="C28" s="198"/>
      <c r="D28" s="200"/>
      <c r="E28" s="74"/>
      <c r="F28" s="54" t="e">
        <f>#REF!+F25</f>
        <v>#REF!</v>
      </c>
    </row>
    <row r="29" spans="1:13">
      <c r="E29" s="192" t="e">
        <f>ROUND((((1+(E10+E18))*(1+(E22))*(1+(E24)))/((1-(E13)))-1),4)</f>
        <v>#REF!</v>
      </c>
      <c r="F29" s="65" t="e">
        <f>F27-F28</f>
        <v>#REF!</v>
      </c>
      <c r="H29" s="47"/>
      <c r="I29" s="47"/>
      <c r="J29" s="47"/>
      <c r="K29" s="47"/>
    </row>
    <row r="30" spans="1:13" hidden="1">
      <c r="A30" s="47" t="s">
        <v>246</v>
      </c>
      <c r="B30" s="79">
        <f>((((1+(D10+D18)/100)*(1+(D22/100))*(1+(D24/100)))/((1-(D13/100)))-1))</f>
        <v>0.22999474881226067</v>
      </c>
      <c r="C30" s="83"/>
      <c r="E30" s="192"/>
      <c r="H30" s="47"/>
      <c r="I30" s="47"/>
      <c r="J30" s="47"/>
      <c r="K30" s="47"/>
    </row>
    <row r="31" spans="1:13" hidden="1">
      <c r="A31" s="47" t="s">
        <v>246</v>
      </c>
      <c r="B31" s="84">
        <v>30</v>
      </c>
      <c r="C31" s="84"/>
      <c r="H31" s="47"/>
      <c r="I31" s="47"/>
      <c r="J31" s="47"/>
      <c r="K31" s="47"/>
    </row>
    <row r="32" spans="1:13" hidden="1">
      <c r="A32" s="85" t="s">
        <v>251</v>
      </c>
      <c r="B32" s="86">
        <f>ROUND((((1-(D13/100))*(1+(B31/100)))/(((1+((D10+D18+D20)/100)))*((1+(D22/100)))))-1,4)</f>
        <v>0.1236</v>
      </c>
      <c r="H32" s="193"/>
      <c r="I32" s="193"/>
      <c r="J32" s="193"/>
      <c r="K32" s="193"/>
      <c r="L32" s="193"/>
    </row>
    <row r="33" spans="2:3">
      <c r="B33" s="87"/>
      <c r="C33" s="87"/>
    </row>
  </sheetData>
  <mergeCells count="16">
    <mergeCell ref="B25:C25"/>
    <mergeCell ref="A27:A28"/>
    <mergeCell ref="C27:C28"/>
    <mergeCell ref="D27:D28"/>
    <mergeCell ref="B1:F1"/>
    <mergeCell ref="B2:F2"/>
    <mergeCell ref="B3:F3"/>
    <mergeCell ref="A5:D5"/>
    <mergeCell ref="A7:A8"/>
    <mergeCell ref="B7:C8"/>
    <mergeCell ref="D7:D8"/>
    <mergeCell ref="E29:E30"/>
    <mergeCell ref="H32:L32"/>
    <mergeCell ref="H8:K8"/>
    <mergeCell ref="H11:J11"/>
    <mergeCell ref="H12:K1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F46"/>
  <sheetViews>
    <sheetView workbookViewId="0">
      <selection activeCell="J26" sqref="J26"/>
    </sheetView>
  </sheetViews>
  <sheetFormatPr defaultRowHeight="14.25"/>
  <cols>
    <col min="1" max="1" width="9" style="92"/>
    <col min="2" max="2" width="28.5" style="92" customWidth="1"/>
    <col min="3" max="3" width="10.375" style="92" customWidth="1"/>
    <col min="4" max="5" width="11.875" style="92" customWidth="1"/>
    <col min="6" max="6" width="11.5" style="92" customWidth="1"/>
    <col min="7" max="257" width="9" style="92"/>
    <col min="258" max="258" width="28.5" style="92" customWidth="1"/>
    <col min="259" max="259" width="10.375" style="92" customWidth="1"/>
    <col min="260" max="261" width="11.875" style="92" customWidth="1"/>
    <col min="262" max="262" width="11.5" style="92" customWidth="1"/>
    <col min="263" max="513" width="9" style="92"/>
    <col min="514" max="514" width="28.5" style="92" customWidth="1"/>
    <col min="515" max="515" width="10.375" style="92" customWidth="1"/>
    <col min="516" max="517" width="11.875" style="92" customWidth="1"/>
    <col min="518" max="518" width="11.5" style="92" customWidth="1"/>
    <col min="519" max="769" width="9" style="92"/>
    <col min="770" max="770" width="28.5" style="92" customWidth="1"/>
    <col min="771" max="771" width="10.375" style="92" customWidth="1"/>
    <col min="772" max="773" width="11.875" style="92" customWidth="1"/>
    <col min="774" max="774" width="11.5" style="92" customWidth="1"/>
    <col min="775" max="1025" width="9" style="92"/>
    <col min="1026" max="1026" width="28.5" style="92" customWidth="1"/>
    <col min="1027" max="1027" width="10.375" style="92" customWidth="1"/>
    <col min="1028" max="1029" width="11.875" style="92" customWidth="1"/>
    <col min="1030" max="1030" width="11.5" style="92" customWidth="1"/>
    <col min="1031" max="1281" width="9" style="92"/>
    <col min="1282" max="1282" width="28.5" style="92" customWidth="1"/>
    <col min="1283" max="1283" width="10.375" style="92" customWidth="1"/>
    <col min="1284" max="1285" width="11.875" style="92" customWidth="1"/>
    <col min="1286" max="1286" width="11.5" style="92" customWidth="1"/>
    <col min="1287" max="1537" width="9" style="92"/>
    <col min="1538" max="1538" width="28.5" style="92" customWidth="1"/>
    <col min="1539" max="1539" width="10.375" style="92" customWidth="1"/>
    <col min="1540" max="1541" width="11.875" style="92" customWidth="1"/>
    <col min="1542" max="1542" width="11.5" style="92" customWidth="1"/>
    <col min="1543" max="1793" width="9" style="92"/>
    <col min="1794" max="1794" width="28.5" style="92" customWidth="1"/>
    <col min="1795" max="1795" width="10.375" style="92" customWidth="1"/>
    <col min="1796" max="1797" width="11.875" style="92" customWidth="1"/>
    <col min="1798" max="1798" width="11.5" style="92" customWidth="1"/>
    <col min="1799" max="2049" width="9" style="92"/>
    <col min="2050" max="2050" width="28.5" style="92" customWidth="1"/>
    <col min="2051" max="2051" width="10.375" style="92" customWidth="1"/>
    <col min="2052" max="2053" width="11.875" style="92" customWidth="1"/>
    <col min="2054" max="2054" width="11.5" style="92" customWidth="1"/>
    <col min="2055" max="2305" width="9" style="92"/>
    <col min="2306" max="2306" width="28.5" style="92" customWidth="1"/>
    <col min="2307" max="2307" width="10.375" style="92" customWidth="1"/>
    <col min="2308" max="2309" width="11.875" style="92" customWidth="1"/>
    <col min="2310" max="2310" width="11.5" style="92" customWidth="1"/>
    <col min="2311" max="2561" width="9" style="92"/>
    <col min="2562" max="2562" width="28.5" style="92" customWidth="1"/>
    <col min="2563" max="2563" width="10.375" style="92" customWidth="1"/>
    <col min="2564" max="2565" width="11.875" style="92" customWidth="1"/>
    <col min="2566" max="2566" width="11.5" style="92" customWidth="1"/>
    <col min="2567" max="2817" width="9" style="92"/>
    <col min="2818" max="2818" width="28.5" style="92" customWidth="1"/>
    <col min="2819" max="2819" width="10.375" style="92" customWidth="1"/>
    <col min="2820" max="2821" width="11.875" style="92" customWidth="1"/>
    <col min="2822" max="2822" width="11.5" style="92" customWidth="1"/>
    <col min="2823" max="3073" width="9" style="92"/>
    <col min="3074" max="3074" width="28.5" style="92" customWidth="1"/>
    <col min="3075" max="3075" width="10.375" style="92" customWidth="1"/>
    <col min="3076" max="3077" width="11.875" style="92" customWidth="1"/>
    <col min="3078" max="3078" width="11.5" style="92" customWidth="1"/>
    <col min="3079" max="3329" width="9" style="92"/>
    <col min="3330" max="3330" width="28.5" style="92" customWidth="1"/>
    <col min="3331" max="3331" width="10.375" style="92" customWidth="1"/>
    <col min="3332" max="3333" width="11.875" style="92" customWidth="1"/>
    <col min="3334" max="3334" width="11.5" style="92" customWidth="1"/>
    <col min="3335" max="3585" width="9" style="92"/>
    <col min="3586" max="3586" width="28.5" style="92" customWidth="1"/>
    <col min="3587" max="3587" width="10.375" style="92" customWidth="1"/>
    <col min="3588" max="3589" width="11.875" style="92" customWidth="1"/>
    <col min="3590" max="3590" width="11.5" style="92" customWidth="1"/>
    <col min="3591" max="3841" width="9" style="92"/>
    <col min="3842" max="3842" width="28.5" style="92" customWidth="1"/>
    <col min="3843" max="3843" width="10.375" style="92" customWidth="1"/>
    <col min="3844" max="3845" width="11.875" style="92" customWidth="1"/>
    <col min="3846" max="3846" width="11.5" style="92" customWidth="1"/>
    <col min="3847" max="4097" width="9" style="92"/>
    <col min="4098" max="4098" width="28.5" style="92" customWidth="1"/>
    <col min="4099" max="4099" width="10.375" style="92" customWidth="1"/>
    <col min="4100" max="4101" width="11.875" style="92" customWidth="1"/>
    <col min="4102" max="4102" width="11.5" style="92" customWidth="1"/>
    <col min="4103" max="4353" width="9" style="92"/>
    <col min="4354" max="4354" width="28.5" style="92" customWidth="1"/>
    <col min="4355" max="4355" width="10.375" style="92" customWidth="1"/>
    <col min="4356" max="4357" width="11.875" style="92" customWidth="1"/>
    <col min="4358" max="4358" width="11.5" style="92" customWidth="1"/>
    <col min="4359" max="4609" width="9" style="92"/>
    <col min="4610" max="4610" width="28.5" style="92" customWidth="1"/>
    <col min="4611" max="4611" width="10.375" style="92" customWidth="1"/>
    <col min="4612" max="4613" width="11.875" style="92" customWidth="1"/>
    <col min="4614" max="4614" width="11.5" style="92" customWidth="1"/>
    <col min="4615" max="4865" width="9" style="92"/>
    <col min="4866" max="4866" width="28.5" style="92" customWidth="1"/>
    <col min="4867" max="4867" width="10.375" style="92" customWidth="1"/>
    <col min="4868" max="4869" width="11.875" style="92" customWidth="1"/>
    <col min="4870" max="4870" width="11.5" style="92" customWidth="1"/>
    <col min="4871" max="5121" width="9" style="92"/>
    <col min="5122" max="5122" width="28.5" style="92" customWidth="1"/>
    <col min="5123" max="5123" width="10.375" style="92" customWidth="1"/>
    <col min="5124" max="5125" width="11.875" style="92" customWidth="1"/>
    <col min="5126" max="5126" width="11.5" style="92" customWidth="1"/>
    <col min="5127" max="5377" width="9" style="92"/>
    <col min="5378" max="5378" width="28.5" style="92" customWidth="1"/>
    <col min="5379" max="5379" width="10.375" style="92" customWidth="1"/>
    <col min="5380" max="5381" width="11.875" style="92" customWidth="1"/>
    <col min="5382" max="5382" width="11.5" style="92" customWidth="1"/>
    <col min="5383" max="5633" width="9" style="92"/>
    <col min="5634" max="5634" width="28.5" style="92" customWidth="1"/>
    <col min="5635" max="5635" width="10.375" style="92" customWidth="1"/>
    <col min="5636" max="5637" width="11.875" style="92" customWidth="1"/>
    <col min="5638" max="5638" width="11.5" style="92" customWidth="1"/>
    <col min="5639" max="5889" width="9" style="92"/>
    <col min="5890" max="5890" width="28.5" style="92" customWidth="1"/>
    <col min="5891" max="5891" width="10.375" style="92" customWidth="1"/>
    <col min="5892" max="5893" width="11.875" style="92" customWidth="1"/>
    <col min="5894" max="5894" width="11.5" style="92" customWidth="1"/>
    <col min="5895" max="6145" width="9" style="92"/>
    <col min="6146" max="6146" width="28.5" style="92" customWidth="1"/>
    <col min="6147" max="6147" width="10.375" style="92" customWidth="1"/>
    <col min="6148" max="6149" width="11.875" style="92" customWidth="1"/>
    <col min="6150" max="6150" width="11.5" style="92" customWidth="1"/>
    <col min="6151" max="6401" width="9" style="92"/>
    <col min="6402" max="6402" width="28.5" style="92" customWidth="1"/>
    <col min="6403" max="6403" width="10.375" style="92" customWidth="1"/>
    <col min="6404" max="6405" width="11.875" style="92" customWidth="1"/>
    <col min="6406" max="6406" width="11.5" style="92" customWidth="1"/>
    <col min="6407" max="6657" width="9" style="92"/>
    <col min="6658" max="6658" width="28.5" style="92" customWidth="1"/>
    <col min="6659" max="6659" width="10.375" style="92" customWidth="1"/>
    <col min="6660" max="6661" width="11.875" style="92" customWidth="1"/>
    <col min="6662" max="6662" width="11.5" style="92" customWidth="1"/>
    <col min="6663" max="6913" width="9" style="92"/>
    <col min="6914" max="6914" width="28.5" style="92" customWidth="1"/>
    <col min="6915" max="6915" width="10.375" style="92" customWidth="1"/>
    <col min="6916" max="6917" width="11.875" style="92" customWidth="1"/>
    <col min="6918" max="6918" width="11.5" style="92" customWidth="1"/>
    <col min="6919" max="7169" width="9" style="92"/>
    <col min="7170" max="7170" width="28.5" style="92" customWidth="1"/>
    <col min="7171" max="7171" width="10.375" style="92" customWidth="1"/>
    <col min="7172" max="7173" width="11.875" style="92" customWidth="1"/>
    <col min="7174" max="7174" width="11.5" style="92" customWidth="1"/>
    <col min="7175" max="7425" width="9" style="92"/>
    <col min="7426" max="7426" width="28.5" style="92" customWidth="1"/>
    <col min="7427" max="7427" width="10.375" style="92" customWidth="1"/>
    <col min="7428" max="7429" width="11.875" style="92" customWidth="1"/>
    <col min="7430" max="7430" width="11.5" style="92" customWidth="1"/>
    <col min="7431" max="7681" width="9" style="92"/>
    <col min="7682" max="7682" width="28.5" style="92" customWidth="1"/>
    <col min="7683" max="7683" width="10.375" style="92" customWidth="1"/>
    <col min="7684" max="7685" width="11.875" style="92" customWidth="1"/>
    <col min="7686" max="7686" width="11.5" style="92" customWidth="1"/>
    <col min="7687" max="7937" width="9" style="92"/>
    <col min="7938" max="7938" width="28.5" style="92" customWidth="1"/>
    <col min="7939" max="7939" width="10.375" style="92" customWidth="1"/>
    <col min="7940" max="7941" width="11.875" style="92" customWidth="1"/>
    <col min="7942" max="7942" width="11.5" style="92" customWidth="1"/>
    <col min="7943" max="8193" width="9" style="92"/>
    <col min="8194" max="8194" width="28.5" style="92" customWidth="1"/>
    <col min="8195" max="8195" width="10.375" style="92" customWidth="1"/>
    <col min="8196" max="8197" width="11.875" style="92" customWidth="1"/>
    <col min="8198" max="8198" width="11.5" style="92" customWidth="1"/>
    <col min="8199" max="8449" width="9" style="92"/>
    <col min="8450" max="8450" width="28.5" style="92" customWidth="1"/>
    <col min="8451" max="8451" width="10.375" style="92" customWidth="1"/>
    <col min="8452" max="8453" width="11.875" style="92" customWidth="1"/>
    <col min="8454" max="8454" width="11.5" style="92" customWidth="1"/>
    <col min="8455" max="8705" width="9" style="92"/>
    <col min="8706" max="8706" width="28.5" style="92" customWidth="1"/>
    <col min="8707" max="8707" width="10.375" style="92" customWidth="1"/>
    <col min="8708" max="8709" width="11.875" style="92" customWidth="1"/>
    <col min="8710" max="8710" width="11.5" style="92" customWidth="1"/>
    <col min="8711" max="8961" width="9" style="92"/>
    <col min="8962" max="8962" width="28.5" style="92" customWidth="1"/>
    <col min="8963" max="8963" width="10.375" style="92" customWidth="1"/>
    <col min="8964" max="8965" width="11.875" style="92" customWidth="1"/>
    <col min="8966" max="8966" width="11.5" style="92" customWidth="1"/>
    <col min="8967" max="9217" width="9" style="92"/>
    <col min="9218" max="9218" width="28.5" style="92" customWidth="1"/>
    <col min="9219" max="9219" width="10.375" style="92" customWidth="1"/>
    <col min="9220" max="9221" width="11.875" style="92" customWidth="1"/>
    <col min="9222" max="9222" width="11.5" style="92" customWidth="1"/>
    <col min="9223" max="9473" width="9" style="92"/>
    <col min="9474" max="9474" width="28.5" style="92" customWidth="1"/>
    <col min="9475" max="9475" width="10.375" style="92" customWidth="1"/>
    <col min="9476" max="9477" width="11.875" style="92" customWidth="1"/>
    <col min="9478" max="9478" width="11.5" style="92" customWidth="1"/>
    <col min="9479" max="9729" width="9" style="92"/>
    <col min="9730" max="9730" width="28.5" style="92" customWidth="1"/>
    <col min="9731" max="9731" width="10.375" style="92" customWidth="1"/>
    <col min="9732" max="9733" width="11.875" style="92" customWidth="1"/>
    <col min="9734" max="9734" width="11.5" style="92" customWidth="1"/>
    <col min="9735" max="9985" width="9" style="92"/>
    <col min="9986" max="9986" width="28.5" style="92" customWidth="1"/>
    <col min="9987" max="9987" width="10.375" style="92" customWidth="1"/>
    <col min="9988" max="9989" width="11.875" style="92" customWidth="1"/>
    <col min="9990" max="9990" width="11.5" style="92" customWidth="1"/>
    <col min="9991" max="10241" width="9" style="92"/>
    <col min="10242" max="10242" width="28.5" style="92" customWidth="1"/>
    <col min="10243" max="10243" width="10.375" style="92" customWidth="1"/>
    <col min="10244" max="10245" width="11.875" style="92" customWidth="1"/>
    <col min="10246" max="10246" width="11.5" style="92" customWidth="1"/>
    <col min="10247" max="10497" width="9" style="92"/>
    <col min="10498" max="10498" width="28.5" style="92" customWidth="1"/>
    <col min="10499" max="10499" width="10.375" style="92" customWidth="1"/>
    <col min="10500" max="10501" width="11.875" style="92" customWidth="1"/>
    <col min="10502" max="10502" width="11.5" style="92" customWidth="1"/>
    <col min="10503" max="10753" width="9" style="92"/>
    <col min="10754" max="10754" width="28.5" style="92" customWidth="1"/>
    <col min="10755" max="10755" width="10.375" style="92" customWidth="1"/>
    <col min="10756" max="10757" width="11.875" style="92" customWidth="1"/>
    <col min="10758" max="10758" width="11.5" style="92" customWidth="1"/>
    <col min="10759" max="11009" width="9" style="92"/>
    <col min="11010" max="11010" width="28.5" style="92" customWidth="1"/>
    <col min="11011" max="11011" width="10.375" style="92" customWidth="1"/>
    <col min="11012" max="11013" width="11.875" style="92" customWidth="1"/>
    <col min="11014" max="11014" width="11.5" style="92" customWidth="1"/>
    <col min="11015" max="11265" width="9" style="92"/>
    <col min="11266" max="11266" width="28.5" style="92" customWidth="1"/>
    <col min="11267" max="11267" width="10.375" style="92" customWidth="1"/>
    <col min="11268" max="11269" width="11.875" style="92" customWidth="1"/>
    <col min="11270" max="11270" width="11.5" style="92" customWidth="1"/>
    <col min="11271" max="11521" width="9" style="92"/>
    <col min="11522" max="11522" width="28.5" style="92" customWidth="1"/>
    <col min="11523" max="11523" width="10.375" style="92" customWidth="1"/>
    <col min="11524" max="11525" width="11.875" style="92" customWidth="1"/>
    <col min="11526" max="11526" width="11.5" style="92" customWidth="1"/>
    <col min="11527" max="11777" width="9" style="92"/>
    <col min="11778" max="11778" width="28.5" style="92" customWidth="1"/>
    <col min="11779" max="11779" width="10.375" style="92" customWidth="1"/>
    <col min="11780" max="11781" width="11.875" style="92" customWidth="1"/>
    <col min="11782" max="11782" width="11.5" style="92" customWidth="1"/>
    <col min="11783" max="12033" width="9" style="92"/>
    <col min="12034" max="12034" width="28.5" style="92" customWidth="1"/>
    <col min="12035" max="12035" width="10.375" style="92" customWidth="1"/>
    <col min="12036" max="12037" width="11.875" style="92" customWidth="1"/>
    <col min="12038" max="12038" width="11.5" style="92" customWidth="1"/>
    <col min="12039" max="12289" width="9" style="92"/>
    <col min="12290" max="12290" width="28.5" style="92" customWidth="1"/>
    <col min="12291" max="12291" width="10.375" style="92" customWidth="1"/>
    <col min="12292" max="12293" width="11.875" style="92" customWidth="1"/>
    <col min="12294" max="12294" width="11.5" style="92" customWidth="1"/>
    <col min="12295" max="12545" width="9" style="92"/>
    <col min="12546" max="12546" width="28.5" style="92" customWidth="1"/>
    <col min="12547" max="12547" width="10.375" style="92" customWidth="1"/>
    <col min="12548" max="12549" width="11.875" style="92" customWidth="1"/>
    <col min="12550" max="12550" width="11.5" style="92" customWidth="1"/>
    <col min="12551" max="12801" width="9" style="92"/>
    <col min="12802" max="12802" width="28.5" style="92" customWidth="1"/>
    <col min="12803" max="12803" width="10.375" style="92" customWidth="1"/>
    <col min="12804" max="12805" width="11.875" style="92" customWidth="1"/>
    <col min="12806" max="12806" width="11.5" style="92" customWidth="1"/>
    <col min="12807" max="13057" width="9" style="92"/>
    <col min="13058" max="13058" width="28.5" style="92" customWidth="1"/>
    <col min="13059" max="13059" width="10.375" style="92" customWidth="1"/>
    <col min="13060" max="13061" width="11.875" style="92" customWidth="1"/>
    <col min="13062" max="13062" width="11.5" style="92" customWidth="1"/>
    <col min="13063" max="13313" width="9" style="92"/>
    <col min="13314" max="13314" width="28.5" style="92" customWidth="1"/>
    <col min="13315" max="13315" width="10.375" style="92" customWidth="1"/>
    <col min="13316" max="13317" width="11.875" style="92" customWidth="1"/>
    <col min="13318" max="13318" width="11.5" style="92" customWidth="1"/>
    <col min="13319" max="13569" width="9" style="92"/>
    <col min="13570" max="13570" width="28.5" style="92" customWidth="1"/>
    <col min="13571" max="13571" width="10.375" style="92" customWidth="1"/>
    <col min="13572" max="13573" width="11.875" style="92" customWidth="1"/>
    <col min="13574" max="13574" width="11.5" style="92" customWidth="1"/>
    <col min="13575" max="13825" width="9" style="92"/>
    <col min="13826" max="13826" width="28.5" style="92" customWidth="1"/>
    <col min="13827" max="13827" width="10.375" style="92" customWidth="1"/>
    <col min="13828" max="13829" width="11.875" style="92" customWidth="1"/>
    <col min="13830" max="13830" width="11.5" style="92" customWidth="1"/>
    <col min="13831" max="14081" width="9" style="92"/>
    <col min="14082" max="14082" width="28.5" style="92" customWidth="1"/>
    <col min="14083" max="14083" width="10.375" style="92" customWidth="1"/>
    <col min="14084" max="14085" width="11.875" style="92" customWidth="1"/>
    <col min="14086" max="14086" width="11.5" style="92" customWidth="1"/>
    <col min="14087" max="14337" width="9" style="92"/>
    <col min="14338" max="14338" width="28.5" style="92" customWidth="1"/>
    <col min="14339" max="14339" width="10.375" style="92" customWidth="1"/>
    <col min="14340" max="14341" width="11.875" style="92" customWidth="1"/>
    <col min="14342" max="14342" width="11.5" style="92" customWidth="1"/>
    <col min="14343" max="14593" width="9" style="92"/>
    <col min="14594" max="14594" width="28.5" style="92" customWidth="1"/>
    <col min="14595" max="14595" width="10.375" style="92" customWidth="1"/>
    <col min="14596" max="14597" width="11.875" style="92" customWidth="1"/>
    <col min="14598" max="14598" width="11.5" style="92" customWidth="1"/>
    <col min="14599" max="14849" width="9" style="92"/>
    <col min="14850" max="14850" width="28.5" style="92" customWidth="1"/>
    <col min="14851" max="14851" width="10.375" style="92" customWidth="1"/>
    <col min="14852" max="14853" width="11.875" style="92" customWidth="1"/>
    <col min="14854" max="14854" width="11.5" style="92" customWidth="1"/>
    <col min="14855" max="15105" width="9" style="92"/>
    <col min="15106" max="15106" width="28.5" style="92" customWidth="1"/>
    <col min="15107" max="15107" width="10.375" style="92" customWidth="1"/>
    <col min="15108" max="15109" width="11.875" style="92" customWidth="1"/>
    <col min="15110" max="15110" width="11.5" style="92" customWidth="1"/>
    <col min="15111" max="15361" width="9" style="92"/>
    <col min="15362" max="15362" width="28.5" style="92" customWidth="1"/>
    <col min="15363" max="15363" width="10.375" style="92" customWidth="1"/>
    <col min="15364" max="15365" width="11.875" style="92" customWidth="1"/>
    <col min="15366" max="15366" width="11.5" style="92" customWidth="1"/>
    <col min="15367" max="15617" width="9" style="92"/>
    <col min="15618" max="15618" width="28.5" style="92" customWidth="1"/>
    <col min="15619" max="15619" width="10.375" style="92" customWidth="1"/>
    <col min="15620" max="15621" width="11.875" style="92" customWidth="1"/>
    <col min="15622" max="15622" width="11.5" style="92" customWidth="1"/>
    <col min="15623" max="15873" width="9" style="92"/>
    <col min="15874" max="15874" width="28.5" style="92" customWidth="1"/>
    <col min="15875" max="15875" width="10.375" style="92" customWidth="1"/>
    <col min="15876" max="15877" width="11.875" style="92" customWidth="1"/>
    <col min="15878" max="15878" width="11.5" style="92" customWidth="1"/>
    <col min="15879" max="16129" width="9" style="92"/>
    <col min="16130" max="16130" width="28.5" style="92" customWidth="1"/>
    <col min="16131" max="16131" width="10.375" style="92" customWidth="1"/>
    <col min="16132" max="16133" width="11.875" style="92" customWidth="1"/>
    <col min="16134" max="16134" width="11.5" style="92" customWidth="1"/>
    <col min="16135" max="16384" width="9" style="92"/>
  </cols>
  <sheetData>
    <row r="1" spans="1:6" ht="12.75" customHeight="1">
      <c r="A1" s="219"/>
      <c r="B1" s="220"/>
      <c r="C1" s="220"/>
      <c r="D1" s="220"/>
      <c r="E1" s="220"/>
      <c r="F1" s="221"/>
    </row>
    <row r="2" spans="1:6" ht="13.5" customHeight="1">
      <c r="A2" s="222"/>
      <c r="B2" s="223"/>
      <c r="C2" s="223"/>
      <c r="D2" s="223"/>
      <c r="E2" s="223"/>
      <c r="F2" s="224"/>
    </row>
    <row r="3" spans="1:6">
      <c r="A3" s="222"/>
      <c r="B3" s="223"/>
      <c r="C3" s="223"/>
      <c r="D3" s="223"/>
      <c r="E3" s="223"/>
      <c r="F3" s="224"/>
    </row>
    <row r="4" spans="1:6">
      <c r="A4" s="222"/>
      <c r="B4" s="223"/>
      <c r="C4" s="223"/>
      <c r="D4" s="223"/>
      <c r="E4" s="223"/>
      <c r="F4" s="224"/>
    </row>
    <row r="5" spans="1:6">
      <c r="A5" s="225"/>
      <c r="B5" s="226"/>
      <c r="C5" s="226"/>
      <c r="D5" s="226"/>
      <c r="E5" s="226"/>
      <c r="F5" s="227"/>
    </row>
    <row r="6" spans="1:6" ht="18.75">
      <c r="A6" s="228" t="s">
        <v>349</v>
      </c>
      <c r="B6" s="229"/>
      <c r="C6" s="229"/>
      <c r="D6" s="229"/>
      <c r="E6" s="229"/>
      <c r="F6" s="230"/>
    </row>
    <row r="7" spans="1:6">
      <c r="A7" s="130"/>
      <c r="B7" s="131"/>
      <c r="C7" s="212" t="s">
        <v>350</v>
      </c>
      <c r="D7" s="214"/>
      <c r="E7" s="212" t="s">
        <v>252</v>
      </c>
      <c r="F7" s="214"/>
    </row>
    <row r="8" spans="1:6">
      <c r="A8" s="215"/>
      <c r="B8" s="216"/>
      <c r="C8" s="216"/>
      <c r="D8" s="216"/>
      <c r="E8" s="216"/>
      <c r="F8" s="217"/>
    </row>
    <row r="9" spans="1:6">
      <c r="A9" s="211"/>
      <c r="B9" s="211"/>
      <c r="C9" s="218" t="s">
        <v>253</v>
      </c>
      <c r="D9" s="218" t="s">
        <v>351</v>
      </c>
      <c r="E9" s="218" t="s">
        <v>253</v>
      </c>
      <c r="F9" s="218" t="s">
        <v>351</v>
      </c>
    </row>
    <row r="10" spans="1:6">
      <c r="A10" s="211"/>
      <c r="B10" s="211"/>
      <c r="C10" s="218"/>
      <c r="D10" s="218"/>
      <c r="E10" s="218"/>
      <c r="F10" s="218"/>
    </row>
    <row r="11" spans="1:6">
      <c r="A11" s="212" t="s">
        <v>255</v>
      </c>
      <c r="B11" s="213"/>
      <c r="C11" s="213"/>
      <c r="D11" s="213"/>
      <c r="E11" s="213"/>
      <c r="F11" s="214"/>
    </row>
    <row r="12" spans="1:6">
      <c r="A12" s="132" t="s">
        <v>256</v>
      </c>
      <c r="B12" s="133" t="s">
        <v>257</v>
      </c>
      <c r="C12" s="134">
        <v>0</v>
      </c>
      <c r="D12" s="134">
        <v>0</v>
      </c>
      <c r="E12" s="134">
        <v>20</v>
      </c>
      <c r="F12" s="134">
        <v>20</v>
      </c>
    </row>
    <row r="13" spans="1:6">
      <c r="A13" s="135" t="s">
        <v>258</v>
      </c>
      <c r="B13" s="136" t="s">
        <v>352</v>
      </c>
      <c r="C13" s="137">
        <v>1.5</v>
      </c>
      <c r="D13" s="137">
        <v>1.5</v>
      </c>
      <c r="E13" s="137">
        <v>1.5</v>
      </c>
      <c r="F13" s="137">
        <v>1.5</v>
      </c>
    </row>
    <row r="14" spans="1:6">
      <c r="A14" s="135" t="s">
        <v>259</v>
      </c>
      <c r="B14" s="136" t="s">
        <v>353</v>
      </c>
      <c r="C14" s="137">
        <v>1</v>
      </c>
      <c r="D14" s="137">
        <v>1</v>
      </c>
      <c r="E14" s="137">
        <v>1</v>
      </c>
      <c r="F14" s="137">
        <v>1</v>
      </c>
    </row>
    <row r="15" spans="1:6">
      <c r="A15" s="135" t="s">
        <v>260</v>
      </c>
      <c r="B15" s="136" t="s">
        <v>354</v>
      </c>
      <c r="C15" s="137">
        <v>0.2</v>
      </c>
      <c r="D15" s="137">
        <v>0.2</v>
      </c>
      <c r="E15" s="137">
        <v>0.2</v>
      </c>
      <c r="F15" s="137">
        <v>0.2</v>
      </c>
    </row>
    <row r="16" spans="1:6">
      <c r="A16" s="135" t="s">
        <v>261</v>
      </c>
      <c r="B16" s="136" t="s">
        <v>355</v>
      </c>
      <c r="C16" s="137">
        <v>0.6</v>
      </c>
      <c r="D16" s="137">
        <v>0.6</v>
      </c>
      <c r="E16" s="137">
        <v>0.6</v>
      </c>
      <c r="F16" s="137">
        <v>0.6</v>
      </c>
    </row>
    <row r="17" spans="1:6" ht="15" customHeight="1">
      <c r="A17" s="135" t="s">
        <v>262</v>
      </c>
      <c r="B17" s="136" t="s">
        <v>356</v>
      </c>
      <c r="C17" s="137">
        <v>2.5</v>
      </c>
      <c r="D17" s="137">
        <v>2.5</v>
      </c>
      <c r="E17" s="137">
        <v>2.5</v>
      </c>
      <c r="F17" s="137">
        <v>2.5</v>
      </c>
    </row>
    <row r="18" spans="1:6">
      <c r="A18" s="135" t="s">
        <v>263</v>
      </c>
      <c r="B18" s="136" t="s">
        <v>357</v>
      </c>
      <c r="C18" s="137">
        <v>3</v>
      </c>
      <c r="D18" s="137">
        <v>3</v>
      </c>
      <c r="E18" s="137">
        <v>3</v>
      </c>
      <c r="F18" s="137">
        <v>3</v>
      </c>
    </row>
    <row r="19" spans="1:6">
      <c r="A19" s="135" t="s">
        <v>264</v>
      </c>
      <c r="B19" s="136" t="s">
        <v>265</v>
      </c>
      <c r="C19" s="137">
        <v>8</v>
      </c>
      <c r="D19" s="137">
        <v>8</v>
      </c>
      <c r="E19" s="137">
        <v>8</v>
      </c>
      <c r="F19" s="137">
        <v>8</v>
      </c>
    </row>
    <row r="20" spans="1:6">
      <c r="A20" s="138" t="s">
        <v>266</v>
      </c>
      <c r="B20" s="139" t="s">
        <v>358</v>
      </c>
      <c r="C20" s="140">
        <v>0</v>
      </c>
      <c r="D20" s="140">
        <v>0</v>
      </c>
      <c r="E20" s="140">
        <v>0</v>
      </c>
      <c r="F20" s="140">
        <v>0</v>
      </c>
    </row>
    <row r="21" spans="1:6">
      <c r="A21" s="141" t="s">
        <v>254</v>
      </c>
      <c r="B21" s="142" t="s">
        <v>12</v>
      </c>
      <c r="C21" s="143">
        <v>16.8</v>
      </c>
      <c r="D21" s="143">
        <v>16.8</v>
      </c>
      <c r="E21" s="143">
        <v>36.799999999999997</v>
      </c>
      <c r="F21" s="143">
        <v>36.799999999999997</v>
      </c>
    </row>
    <row r="22" spans="1:6">
      <c r="A22" s="212" t="s">
        <v>268</v>
      </c>
      <c r="B22" s="213"/>
      <c r="C22" s="213"/>
      <c r="D22" s="213"/>
      <c r="E22" s="213"/>
      <c r="F22" s="214"/>
    </row>
    <row r="23" spans="1:6">
      <c r="A23" s="132" t="s">
        <v>269</v>
      </c>
      <c r="B23" s="133" t="s">
        <v>270</v>
      </c>
      <c r="C23" s="134">
        <v>17.98</v>
      </c>
      <c r="D23" s="134" t="s">
        <v>359</v>
      </c>
      <c r="E23" s="134">
        <v>17.98</v>
      </c>
      <c r="F23" s="134" t="s">
        <v>359</v>
      </c>
    </row>
    <row r="24" spans="1:6">
      <c r="A24" s="135" t="s">
        <v>271</v>
      </c>
      <c r="B24" s="136" t="s">
        <v>272</v>
      </c>
      <c r="C24" s="137">
        <v>3.97</v>
      </c>
      <c r="D24" s="137" t="s">
        <v>359</v>
      </c>
      <c r="E24" s="137">
        <v>3.97</v>
      </c>
      <c r="F24" s="137" t="s">
        <v>359</v>
      </c>
    </row>
    <row r="25" spans="1:6">
      <c r="A25" s="135" t="s">
        <v>273</v>
      </c>
      <c r="B25" s="136" t="s">
        <v>360</v>
      </c>
      <c r="C25" s="137">
        <v>0.93</v>
      </c>
      <c r="D25" s="137">
        <v>0.71</v>
      </c>
      <c r="E25" s="137">
        <v>0.93</v>
      </c>
      <c r="F25" s="137">
        <v>0.71</v>
      </c>
    </row>
    <row r="26" spans="1:6">
      <c r="A26" s="135" t="s">
        <v>274</v>
      </c>
      <c r="B26" s="136" t="s">
        <v>361</v>
      </c>
      <c r="C26" s="137">
        <v>10.94</v>
      </c>
      <c r="D26" s="137">
        <v>8.33</v>
      </c>
      <c r="E26" s="137">
        <v>10.94</v>
      </c>
      <c r="F26" s="137">
        <v>8.33</v>
      </c>
    </row>
    <row r="27" spans="1:6">
      <c r="A27" s="135" t="s">
        <v>275</v>
      </c>
      <c r="B27" s="136" t="s">
        <v>362</v>
      </c>
      <c r="C27" s="137">
        <v>7.0000000000000007E-2</v>
      </c>
      <c r="D27" s="137">
        <v>0.06</v>
      </c>
      <c r="E27" s="137">
        <v>7.0000000000000007E-2</v>
      </c>
      <c r="F27" s="137">
        <v>0.06</v>
      </c>
    </row>
    <row r="28" spans="1:6">
      <c r="A28" s="135" t="s">
        <v>276</v>
      </c>
      <c r="B28" s="136" t="s">
        <v>277</v>
      </c>
      <c r="C28" s="137">
        <v>0.73</v>
      </c>
      <c r="D28" s="137">
        <v>0.56000000000000005</v>
      </c>
      <c r="E28" s="137">
        <v>0.73</v>
      </c>
      <c r="F28" s="137">
        <v>0.56000000000000005</v>
      </c>
    </row>
    <row r="29" spans="1:6">
      <c r="A29" s="135" t="s">
        <v>278</v>
      </c>
      <c r="B29" s="136" t="s">
        <v>363</v>
      </c>
      <c r="C29" s="137">
        <v>2.0299999999999998</v>
      </c>
      <c r="D29" s="137" t="s">
        <v>359</v>
      </c>
      <c r="E29" s="137">
        <v>2.0299999999999998</v>
      </c>
      <c r="F29" s="137" t="s">
        <v>359</v>
      </c>
    </row>
    <row r="30" spans="1:6" ht="15" customHeight="1">
      <c r="A30" s="135" t="s">
        <v>279</v>
      </c>
      <c r="B30" s="136" t="s">
        <v>280</v>
      </c>
      <c r="C30" s="137">
        <v>0.11</v>
      </c>
      <c r="D30" s="137">
        <v>0.09</v>
      </c>
      <c r="E30" s="137">
        <v>0.11</v>
      </c>
      <c r="F30" s="137">
        <v>0.09</v>
      </c>
    </row>
    <row r="31" spans="1:6" ht="12.75" customHeight="1">
      <c r="A31" s="135" t="s">
        <v>281</v>
      </c>
      <c r="B31" s="136" t="s">
        <v>282</v>
      </c>
      <c r="C31" s="137">
        <v>9.7100000000000009</v>
      </c>
      <c r="D31" s="137">
        <v>7.4</v>
      </c>
      <c r="E31" s="137">
        <v>9.7100000000000009</v>
      </c>
      <c r="F31" s="137">
        <v>7.4</v>
      </c>
    </row>
    <row r="32" spans="1:6">
      <c r="A32" s="138" t="s">
        <v>283</v>
      </c>
      <c r="B32" s="139" t="s">
        <v>284</v>
      </c>
      <c r="C32" s="140">
        <v>0.03</v>
      </c>
      <c r="D32" s="140">
        <v>0.02</v>
      </c>
      <c r="E32" s="140">
        <v>0.03</v>
      </c>
      <c r="F32" s="140">
        <v>0.02</v>
      </c>
    </row>
    <row r="33" spans="1:6">
      <c r="A33" s="141" t="s">
        <v>267</v>
      </c>
      <c r="B33" s="142" t="s">
        <v>364</v>
      </c>
      <c r="C33" s="143">
        <f>SUM(C23:C32)</f>
        <v>46.5</v>
      </c>
      <c r="D33" s="143">
        <f t="shared" ref="D33:F33" si="0">SUM(D23:D32)</f>
        <v>17.169999999999998</v>
      </c>
      <c r="E33" s="143">
        <f t="shared" si="0"/>
        <v>46.5</v>
      </c>
      <c r="F33" s="143">
        <f t="shared" si="0"/>
        <v>17.169999999999998</v>
      </c>
    </row>
    <row r="34" spans="1:6">
      <c r="A34" s="212" t="s">
        <v>286</v>
      </c>
      <c r="B34" s="213"/>
      <c r="C34" s="213"/>
      <c r="D34" s="213"/>
      <c r="E34" s="213"/>
      <c r="F34" s="214"/>
    </row>
    <row r="35" spans="1:6">
      <c r="A35" s="132" t="s">
        <v>287</v>
      </c>
      <c r="B35" s="133" t="s">
        <v>288</v>
      </c>
      <c r="C35" s="134">
        <v>6.12</v>
      </c>
      <c r="D35" s="134">
        <v>4.66</v>
      </c>
      <c r="E35" s="134">
        <v>6.12</v>
      </c>
      <c r="F35" s="134">
        <v>4.66</v>
      </c>
    </row>
    <row r="36" spans="1:6">
      <c r="A36" s="135" t="s">
        <v>289</v>
      </c>
      <c r="B36" s="136" t="s">
        <v>290</v>
      </c>
      <c r="C36" s="137">
        <v>0.14000000000000001</v>
      </c>
      <c r="D36" s="137">
        <v>0.11</v>
      </c>
      <c r="E36" s="137">
        <v>0.14000000000000001</v>
      </c>
      <c r="F36" s="137">
        <v>0.11</v>
      </c>
    </row>
    <row r="37" spans="1:6">
      <c r="A37" s="135" t="s">
        <v>291</v>
      </c>
      <c r="B37" s="136" t="s">
        <v>292</v>
      </c>
      <c r="C37" s="137">
        <v>4.12</v>
      </c>
      <c r="D37" s="137">
        <v>3.14</v>
      </c>
      <c r="E37" s="137">
        <v>4.12</v>
      </c>
      <c r="F37" s="137">
        <v>3.14</v>
      </c>
    </row>
    <row r="38" spans="1:6" ht="15" customHeight="1">
      <c r="A38" s="135" t="s">
        <v>293</v>
      </c>
      <c r="B38" s="136" t="s">
        <v>365</v>
      </c>
      <c r="C38" s="137">
        <v>5.01</v>
      </c>
      <c r="D38" s="137">
        <v>3.82</v>
      </c>
      <c r="E38" s="137">
        <v>5.01</v>
      </c>
      <c r="F38" s="137">
        <v>3.82</v>
      </c>
    </row>
    <row r="39" spans="1:6">
      <c r="A39" s="138" t="s">
        <v>294</v>
      </c>
      <c r="B39" s="139" t="s">
        <v>295</v>
      </c>
      <c r="C39" s="140">
        <v>0.51</v>
      </c>
      <c r="D39" s="140">
        <v>0.39</v>
      </c>
      <c r="E39" s="140">
        <v>0.51</v>
      </c>
      <c r="F39" s="140">
        <v>0.39</v>
      </c>
    </row>
    <row r="40" spans="1:6" ht="12.75" customHeight="1">
      <c r="A40" s="141" t="s">
        <v>285</v>
      </c>
      <c r="B40" s="142" t="s">
        <v>364</v>
      </c>
      <c r="C40" s="143">
        <f>SUM(C35:C39)</f>
        <v>15.899999999999999</v>
      </c>
      <c r="D40" s="143">
        <f t="shared" ref="D40:F40" si="1">SUM(D35:D39)</f>
        <v>12.120000000000001</v>
      </c>
      <c r="E40" s="143">
        <f t="shared" si="1"/>
        <v>15.899999999999999</v>
      </c>
      <c r="F40" s="143">
        <f t="shared" si="1"/>
        <v>12.120000000000001</v>
      </c>
    </row>
    <row r="41" spans="1:6">
      <c r="A41" s="212" t="s">
        <v>297</v>
      </c>
      <c r="B41" s="213"/>
      <c r="C41" s="213"/>
      <c r="D41" s="213"/>
      <c r="E41" s="213"/>
      <c r="F41" s="214"/>
    </row>
    <row r="42" spans="1:6">
      <c r="A42" s="132" t="s">
        <v>298</v>
      </c>
      <c r="B42" s="133" t="s">
        <v>366</v>
      </c>
      <c r="C42" s="134">
        <v>7.81</v>
      </c>
      <c r="D42" s="134">
        <v>2.88</v>
      </c>
      <c r="E42" s="134">
        <v>17.11</v>
      </c>
      <c r="F42" s="134">
        <v>6.32</v>
      </c>
    </row>
    <row r="43" spans="1:6" ht="38.25">
      <c r="A43" s="144" t="s">
        <v>299</v>
      </c>
      <c r="B43" s="145" t="s">
        <v>300</v>
      </c>
      <c r="C43" s="140">
        <v>0.51</v>
      </c>
      <c r="D43" s="140">
        <v>0.39</v>
      </c>
      <c r="E43" s="140">
        <v>0.54</v>
      </c>
      <c r="F43" s="140">
        <v>0.41</v>
      </c>
    </row>
    <row r="44" spans="1:6" ht="15" customHeight="1">
      <c r="A44" s="141" t="s">
        <v>296</v>
      </c>
      <c r="B44" s="142" t="s">
        <v>12</v>
      </c>
      <c r="C44" s="143">
        <f>SUM(C42:C43)</f>
        <v>8.32</v>
      </c>
      <c r="D44" s="143">
        <f t="shared" ref="D44:F44" si="2">SUM(D42:D43)</f>
        <v>3.27</v>
      </c>
      <c r="E44" s="143">
        <f t="shared" si="2"/>
        <v>17.649999999999999</v>
      </c>
      <c r="F44" s="143">
        <f t="shared" si="2"/>
        <v>6.73</v>
      </c>
    </row>
    <row r="45" spans="1:6">
      <c r="A45" s="215"/>
      <c r="B45" s="216"/>
      <c r="C45" s="216"/>
      <c r="D45" s="216"/>
      <c r="E45" s="216"/>
      <c r="F45" s="217"/>
    </row>
    <row r="46" spans="1:6">
      <c r="A46" s="211" t="s">
        <v>367</v>
      </c>
      <c r="B46" s="211"/>
      <c r="C46" s="143">
        <f>C21+C33+C40+C44</f>
        <v>87.519999999999982</v>
      </c>
      <c r="D46" s="143">
        <f t="shared" ref="D46:F46" si="3">D21+D33+D40+D44</f>
        <v>49.360000000000007</v>
      </c>
      <c r="E46" s="143">
        <f t="shared" si="3"/>
        <v>116.85</v>
      </c>
      <c r="F46" s="143">
        <f t="shared" si="3"/>
        <v>72.820000000000007</v>
      </c>
    </row>
  </sheetData>
  <mergeCells count="16">
    <mergeCell ref="A1:F5"/>
    <mergeCell ref="A6:F6"/>
    <mergeCell ref="C7:D7"/>
    <mergeCell ref="E7:F7"/>
    <mergeCell ref="A8:F8"/>
    <mergeCell ref="A9:B10"/>
    <mergeCell ref="C9:C10"/>
    <mergeCell ref="D9:D10"/>
    <mergeCell ref="E9:E10"/>
    <mergeCell ref="F9:F10"/>
    <mergeCell ref="A46:B46"/>
    <mergeCell ref="A11:F11"/>
    <mergeCell ref="A22:F22"/>
    <mergeCell ref="A34:F34"/>
    <mergeCell ref="A41:F41"/>
    <mergeCell ref="A45:F45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3</vt:i4>
      </vt:variant>
    </vt:vector>
  </HeadingPairs>
  <TitlesOfParts>
    <vt:vector size="10" baseType="lpstr">
      <vt:lpstr>Planilha Resumo</vt:lpstr>
      <vt:lpstr>Orçamento Módulo Mínimo</vt:lpstr>
      <vt:lpstr>Orçamento Total</vt:lpstr>
      <vt:lpstr>Cronograma Físico-Financeiro</vt:lpstr>
      <vt:lpstr>CPUs</vt:lpstr>
      <vt:lpstr>BDI</vt:lpstr>
      <vt:lpstr>Encargos Sociais</vt:lpstr>
      <vt:lpstr>'Orçamento Módulo Mínimo'!Area_de_impressao</vt:lpstr>
      <vt:lpstr>'Orçamento Total'!Area_de_impressao</vt:lpstr>
      <vt:lpstr>CPUs!Titulos_de_impressao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Alex Braga de Araujo</cp:lastModifiedBy>
  <cp:revision>0</cp:revision>
  <cp:lastPrinted>2019-07-31T18:45:55Z</cp:lastPrinted>
  <dcterms:created xsi:type="dcterms:W3CDTF">2019-05-17T12:26:40Z</dcterms:created>
  <dcterms:modified xsi:type="dcterms:W3CDTF">2019-07-31T18:45:58Z</dcterms:modified>
</cp:coreProperties>
</file>