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7235" windowHeight="6150" activeTab="5"/>
  </bookViews>
  <sheets>
    <sheet name="RESUMO" sheetId="9" r:id="rId1"/>
    <sheet name="Serviços Preliminares" sheetId="10" r:id="rId2"/>
    <sheet name="WC Masc Sup" sheetId="1" r:id="rId3"/>
    <sheet name="WC FEM Sup" sheetId="8" r:id="rId4"/>
    <sheet name="WC Masc Inf" sheetId="6" r:id="rId5"/>
    <sheet name="WC Fem Inf" sheetId="7" r:id="rId6"/>
  </sheets>
  <definedNames>
    <definedName name="_xlnm._FilterDatabase" localSheetId="1" hidden="1">'Serviços Preliminares'!$A$9:$G$21</definedName>
    <definedName name="_xlnm.Print_Area" localSheetId="0">RESUMO!$A$1:$F$18</definedName>
    <definedName name="_xlnm.Print_Area" localSheetId="1">'Serviços Preliminares'!$A$1:$G$22</definedName>
    <definedName name="_xlnm.Print_Area" localSheetId="5">'WC Fem Inf'!$A$1:$G$70</definedName>
    <definedName name="_xlnm.Print_Area" localSheetId="3">'WC FEM Sup'!$A$1:$G$75</definedName>
    <definedName name="_xlnm.Print_Area" localSheetId="4">'WC Masc Inf'!$A$1:$G$72</definedName>
    <definedName name="_xlnm.Print_Area" localSheetId="2">'WC Masc Sup'!$A$1:$G$77</definedName>
    <definedName name="_xlnm.Print_Titles" localSheetId="1">'Serviços Preliminares'!$1:$10</definedName>
  </definedNames>
  <calcPr calcId="144525"/>
</workbook>
</file>

<file path=xl/calcChain.xml><?xml version="1.0" encoding="utf-8"?>
<calcChain xmlns="http://schemas.openxmlformats.org/spreadsheetml/2006/main">
  <c r="E14" i="6" l="1"/>
  <c r="E14" i="7"/>
  <c r="E15" i="6"/>
  <c r="E16" i="6" s="1"/>
  <c r="E16" i="8"/>
  <c r="E15" i="1"/>
  <c r="E16" i="1"/>
  <c r="E71" i="1" l="1"/>
  <c r="E37" i="8"/>
  <c r="E32" i="6" l="1"/>
  <c r="E52" i="8"/>
  <c r="E54" i="8" s="1"/>
  <c r="A13" i="9" l="1"/>
  <c r="A14" i="9" s="1"/>
  <c r="A15" i="9" s="1"/>
  <c r="A16" i="9" s="1"/>
  <c r="G11" i="10" l="1"/>
  <c r="G18" i="10" l="1"/>
  <c r="E13" i="7" l="1"/>
  <c r="E13" i="6"/>
  <c r="E12" i="6"/>
  <c r="E14" i="8" l="1"/>
  <c r="E12" i="8"/>
  <c r="E13" i="1"/>
  <c r="E12" i="1"/>
  <c r="E68" i="8"/>
  <c r="E69" i="8" s="1"/>
  <c r="E63" i="8"/>
  <c r="E55" i="8"/>
  <c r="E35" i="8"/>
  <c r="E31" i="8"/>
  <c r="E20" i="8"/>
  <c r="E19" i="8"/>
  <c r="E18" i="8"/>
  <c r="E13" i="8"/>
  <c r="E37" i="1"/>
  <c r="E30" i="1"/>
  <c r="E29" i="1" s="1"/>
  <c r="E20" i="1"/>
  <c r="E19" i="1"/>
  <c r="E14" i="1"/>
  <c r="E15" i="8" l="1"/>
  <c r="E24" i="8"/>
  <c r="E25" i="8" s="1"/>
  <c r="E53" i="8"/>
  <c r="E21" i="8"/>
  <c r="E30" i="8"/>
  <c r="E67" i="8"/>
  <c r="E32" i="7"/>
  <c r="E12" i="7"/>
  <c r="E63" i="7"/>
  <c r="E64" i="7" s="1"/>
  <c r="E58" i="7"/>
  <c r="E51" i="7"/>
  <c r="E49" i="7"/>
  <c r="E28" i="7"/>
  <c r="E27" i="7"/>
  <c r="E26" i="7" s="1"/>
  <c r="E18" i="7"/>
  <c r="E18" i="6"/>
  <c r="E27" i="6"/>
  <c r="E65" i="6"/>
  <c r="E66" i="6" s="1"/>
  <c r="E60" i="6"/>
  <c r="E53" i="6"/>
  <c r="E51" i="6"/>
  <c r="E15" i="7" l="1"/>
  <c r="E29" i="8"/>
  <c r="E21" i="7"/>
  <c r="E50" i="7"/>
  <c r="E62" i="7"/>
  <c r="E21" i="6"/>
  <c r="E22" i="6" s="1"/>
  <c r="E26" i="6"/>
  <c r="E52" i="6"/>
  <c r="E64" i="6"/>
  <c r="E21" i="1"/>
  <c r="E16" i="7" l="1"/>
  <c r="E22" i="7"/>
  <c r="E31" i="1" l="1"/>
  <c r="E18" i="1"/>
  <c r="E57" i="1"/>
  <c r="E54" i="1"/>
  <c r="E65" i="1"/>
  <c r="E35" i="1"/>
  <c r="E70" i="1"/>
  <c r="E56" i="1" l="1"/>
  <c r="E55" i="1"/>
  <c r="E69" i="1"/>
  <c r="E24" i="1" l="1"/>
  <c r="E25" i="1" l="1"/>
</calcChain>
</file>

<file path=xl/sharedStrings.xml><?xml version="1.0" encoding="utf-8"?>
<sst xmlns="http://schemas.openxmlformats.org/spreadsheetml/2006/main" count="791" uniqueCount="200">
  <si>
    <t>PORTA DE MADEIRA PARA BANHEIRO, EM CHAPA DE MADEIRA COMPENSADA, REVESTIDA COM LAMINADO TEXTURIZADO, 60X160CM, INCLUSO MARCO E DOBRADICAS</t>
  </si>
  <si>
    <t>m2</t>
  </si>
  <si>
    <t>m3</t>
  </si>
  <si>
    <t>74023/003</t>
  </si>
  <si>
    <t>TRANSPORTE HORIZONTAL DE MATERIAIS DIVERSOS A 50M</t>
  </si>
  <si>
    <t>CONTRAPISO EM ARGAMASSA TRACO 1:4 (CIMENTO E AREIA), ESPESSURA 4CM, PREPARO MANUAL</t>
  </si>
  <si>
    <t>73919/003</t>
  </si>
  <si>
    <t>PISO PORCELANATO ASSENTADO SOBRE ARGAMASSA DE CIMENTO COLANTE E REJUNTADO COM CIMENTO BRANCO</t>
  </si>
  <si>
    <t>REBOCO COM ARGAMASSA PRE-FABRICADA, ESPESSURA 0,5CM, PREPARO MECANICODA ARGAMASSA</t>
  </si>
  <si>
    <t>74001/001</t>
  </si>
  <si>
    <t>74139/002</t>
  </si>
  <si>
    <t>VASO SANITÁRIO SIFONADO COM CAIXA ACOPLADA LOUÇA BRANCA - PADRÃO MÉDIO, INCLUSO ENGATE FLEXÍVEL EM PLÁSTICO BRANCO, 1/2" X 40CM - FORNECIMENTO E INSTALAÇÃO. AF_12/2013_P</t>
  </si>
  <si>
    <t>und</t>
  </si>
  <si>
    <t>ABERTURA/FECHAMENTO RASGO ALVENARIA PARA TUBOS, FECHAMENTO COM ARGAMASSA TRACO 1:4 (CIMENTO E AREIA)</t>
  </si>
  <si>
    <t>m</t>
  </si>
  <si>
    <t>TUBO PVC SOLDAVEL AGUA FRIA DN 25MM, INCLUSIVE CONEXOES - FORNECIMENTO E INSTALACAO</t>
  </si>
  <si>
    <t>75030/001</t>
  </si>
  <si>
    <t>JOELHO PVC SOLDAVEL COM ROSCA METALICA 90º AGUA FRIA 25MMX3/4" CIMENTO E INSTALACAO</t>
  </si>
  <si>
    <t>73986/001</t>
  </si>
  <si>
    <t>FORRO DE GESSO EM PLACAS 60X60CM, ESPESSURA 1,2CM, INCLUSIVE FIXACAO COM ARAME</t>
  </si>
  <si>
    <t>TETO</t>
  </si>
  <si>
    <t>Cotação</t>
  </si>
  <si>
    <t>CUBA DE EMBUTIR OVAL EM LOUÇA BRANCA, 35 X 50CM OU EQUIVALENTE - FORNECIMENTO E INSTALAÇÃO. AF_12/2013</t>
  </si>
  <si>
    <t>VÁLVULA EM METAL CROMADO TIPO AMERICANA 3.1/2" X 1.1/2" PARA PIA - FORNECIMENTO E INSTALAÇÃO. AF_12/2013</t>
  </si>
  <si>
    <t>ENGATE FLEXÍVEL EM PLÁSTICO BRANCO, 1/2" X 40CM - FORNECIMENTO E INSTALAÇÃO. AF_12/2013</t>
  </si>
  <si>
    <t>TORNEIRA DE MESA PARA LAVATÓRIO COM ACIONAMENTO AUTOMÁTICO</t>
  </si>
  <si>
    <t>COTAÇÃO</t>
  </si>
  <si>
    <t>74046/002</t>
  </si>
  <si>
    <t>TARJETA TIPO LIVRE/OCUPADO PARA PORTA DE BANHEIRO</t>
  </si>
  <si>
    <t>LAMINADO MELAMINICO LISO E FOSCO, PARA REVESTIMENTO DE CHAPA COMPENSADA DE MADEIRA, ESPESSURA 1,3MM, FIXADO COM COLA</t>
  </si>
  <si>
    <t>TE REDUÇÃO PVC SOLDAVEL AGUA FRIA 50X25MM - FORNECIMENTO E INSTALACAO</t>
  </si>
  <si>
    <t>FECHADURA DE EMBUTIR COMPLETA, PARA PORTAS INTERNAS, PADRAO DE ACABAMENTO SUPERIOR</t>
  </si>
  <si>
    <t>74070/001</t>
  </si>
  <si>
    <t>RETIRADA DE FORRO</t>
  </si>
  <si>
    <t>GRELHA QUADRADA DE AÇO INOX P/ RALO COM FECHO 150mm</t>
  </si>
  <si>
    <t>INTERRUPTOR SIMPLES DE EMBUTIR 10A/250V 2 TECLAS, COM PLACA - FORNECIMENTO E INSTALACAO</t>
  </si>
  <si>
    <t>73860/007</t>
  </si>
  <si>
    <t>CABO DE COBRE ISOLADO PVC 450/750V 1,5MM2 RESISTENTE A CHAMA - FORNECIMENTO E INSTALACAO</t>
  </si>
  <si>
    <t>M</t>
  </si>
  <si>
    <t>PINTURA LATEX ACRILICA, DUAS DEMAOS</t>
  </si>
  <si>
    <t>73954/002</t>
  </si>
  <si>
    <t>74234/001</t>
  </si>
  <si>
    <t>RETIRADA DE AZULEJO COLADO</t>
  </si>
  <si>
    <t>RETIRADA DE APARELHOS SANITARIOS</t>
  </si>
  <si>
    <t>DESMONTAGEM E REMOCAO DE DIVISORIAS DE MARMORE OU GRANITO</t>
  </si>
  <si>
    <t>DEMOLICAO DE PISO DE ALTA RESISTENCIA</t>
  </si>
  <si>
    <t>73801/001</t>
  </si>
  <si>
    <t>1.1</t>
  </si>
  <si>
    <t>1.2</t>
  </si>
  <si>
    <t>1.3</t>
  </si>
  <si>
    <t>1.4</t>
  </si>
  <si>
    <t>1.5</t>
  </si>
  <si>
    <t>1.6</t>
  </si>
  <si>
    <t>2.1</t>
  </si>
  <si>
    <t>2.2</t>
  </si>
  <si>
    <t>3.1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</si>
  <si>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</si>
  <si>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</si>
  <si>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</si>
  <si>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</si>
  <si>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</si>
  <si>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</si>
  <si>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</si>
  <si>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</si>
  <si>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</si>
  <si>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</si>
  <si>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</si>
  <si>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</si>
  <si>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</si>
  <si>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</si>
  <si>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</si>
  <si>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</si>
  <si>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</si>
  <si>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</si>
  <si>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</si>
  <si>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</si>
  <si>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</si>
  <si>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</si>
  <si>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</si>
  <si>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</si>
  <si>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8.3</t>
  </si>
  <si>
    <t>ESPELHO CRISTAL, ESPESSURA 4MM, COM PARAFUSOS DE FIXACAO, SEM MOLDURA</t>
  </si>
  <si>
    <t>3.3</t>
  </si>
  <si>
    <t>Ministério da Integração Nacional</t>
  </si>
  <si>
    <t>Companhia de Desenvolvimento dos Vales do São Francisco e do Parnaíba</t>
  </si>
  <si>
    <t>4.ª Superintendência Regional</t>
  </si>
  <si>
    <t>ITEM</t>
  </si>
  <si>
    <t>DESCRIÇÃO</t>
  </si>
  <si>
    <t>UND.</t>
  </si>
  <si>
    <t>VALOR TOTAL:</t>
  </si>
  <si>
    <t xml:space="preserve">DATA: </t>
  </si>
  <si>
    <t>SERVIÇOS:</t>
  </si>
  <si>
    <t>CÓDIGO</t>
  </si>
  <si>
    <t>QTD.</t>
  </si>
  <si>
    <t>R$ UNIT.</t>
  </si>
  <si>
    <t>R$ TOTAL</t>
  </si>
  <si>
    <r>
      <t>OBRA:</t>
    </r>
    <r>
      <rPr>
        <b/>
        <sz val="8"/>
        <rFont val="Arial Narrow"/>
        <family val="2"/>
      </rPr>
      <t xml:space="preserve"> REFORMA DO SANITÁRIO MASCULINO SUPERIOR</t>
    </r>
  </si>
  <si>
    <r>
      <t xml:space="preserve">LOCAL: </t>
    </r>
    <r>
      <rPr>
        <b/>
        <sz val="8"/>
        <rFont val="Arial Narrow"/>
        <family val="2"/>
      </rPr>
      <t>SEDE ARACAJU - SE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</si>
  <si>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PLANILHA DE ORÇAMENTAÇÃO</t>
    </r>
  </si>
  <si>
    <t xml:space="preserve">BDI </t>
  </si>
  <si>
    <t>TOTAL DOS SERVIÇOS</t>
  </si>
  <si>
    <t>SERVIÇOS INICIAIS</t>
  </si>
  <si>
    <t>PISO</t>
  </si>
  <si>
    <t>PAREDES</t>
  </si>
  <si>
    <t>ESQUADRIAS</t>
  </si>
  <si>
    <t>LOUÇAS E METAIS</t>
  </si>
  <si>
    <t>INSTALAÇOS ELÉTRICAS</t>
  </si>
  <si>
    <t>73899/002</t>
  </si>
  <si>
    <t>DEMOLICAO DE ALVENARIA DE TIJOLOS FURADOS S/REAPROVEITAMENTO</t>
  </si>
  <si>
    <t>1.7</t>
  </si>
  <si>
    <t>1.8</t>
  </si>
  <si>
    <t>CHAPISCO TRACO 1:3 (CIMENTO E AREIA MEDIA), ESPESSURA 0,5CM, PREPARO MECANICO DA ARGAMASSA</t>
  </si>
  <si>
    <t>EMBOCO CIMENTO AREIA 1:4 ESP=1,5CM INCL CHAPISCO 1:3 E=9MM</t>
  </si>
  <si>
    <t>1.9</t>
  </si>
  <si>
    <t>1.10</t>
  </si>
  <si>
    <r>
      <t>OBRA:</t>
    </r>
    <r>
      <rPr>
        <b/>
        <sz val="8"/>
        <rFont val="Arial Narrow"/>
        <family val="2"/>
      </rPr>
      <t xml:space="preserve"> REFORMA DO SANITÁRIO MASCULINO INFERIOR</t>
    </r>
  </si>
  <si>
    <t>TOTAL DOS SERVIÇOS DE REFORMA DO SANITÁRIO MASCULINO INFERIOR COM BDI</t>
  </si>
  <si>
    <t>TOTAL DOS SERVIÇOS DE REFORMA DO SANITÁRIO MASCULINO SUPERIOR COM BDI</t>
  </si>
  <si>
    <t>9</t>
  </si>
  <si>
    <r>
      <t>OBRA:</t>
    </r>
    <r>
      <rPr>
        <b/>
        <sz val="8"/>
        <rFont val="Arial Narrow"/>
        <family val="2"/>
      </rPr>
      <t xml:space="preserve"> REFORMA DO SANITÁRIO FEMININO INFERIOR</t>
    </r>
  </si>
  <si>
    <t>TOTAL DOS SERVIÇOS DE REFORMA DO SANITÁRIO FEMININO INFERIOR COM BDI</t>
  </si>
  <si>
    <t>,</t>
  </si>
  <si>
    <t>08387/ORSE</t>
  </si>
  <si>
    <t>3.4</t>
  </si>
  <si>
    <t>01959/ORSE</t>
  </si>
  <si>
    <t>02476/ORSE</t>
  </si>
  <si>
    <t>02483/ORSE</t>
  </si>
  <si>
    <t>09677/ORSE</t>
  </si>
  <si>
    <t>73935/001</t>
  </si>
  <si>
    <t>ALVENARIA EM TIJOLO CERAMICO FURADO 10X20X20CM, 1/2 VEZ, ASSENTADO EM ARGAMASSA TRACO 1:4 (CIMENTO E AREIA),E=1CM</t>
  </si>
  <si>
    <t>2.3</t>
  </si>
  <si>
    <t>09588/ORSE</t>
  </si>
  <si>
    <t>PISO PORCELANATO POLIDO ASSENTADO SOBRE ARGAMASSA DE CIMENTO COLANTE E REJUNTADO COM CIMENTO BRANCO</t>
  </si>
  <si>
    <t>07690/ORSE</t>
  </si>
  <si>
    <t>REMOÇÃO DE BANCADAS DE GRANITO OU MÁRMORE</t>
  </si>
  <si>
    <t>SOLEIRA EM GRANITO POLIDO PRETO, L = 30 CM, ESP = 2 CM</t>
  </si>
  <si>
    <t>DIVISÓRIA EM GRANITO BRANCO POLAR, POLIDO DO DOIS LADOS, E= 2 CM, INCL. MONT.COM FERRAG</t>
  </si>
  <si>
    <t>REVESTIMENTO CERÂMICO PARA PAREDE, 34 x 34 cm, LINHA RAVENA, COR BRANCO BRILHANTE, ELIZABETH OU SIMILAR, APLIC. COM ARG. AC-II, REJUNTADO</t>
  </si>
  <si>
    <t>BANCADA DE GRANITO AMARELO SANTA CECÍLIA/BRANCO DALLAS</t>
  </si>
  <si>
    <t>RASGOS EM ALVENARIA PARA PASSAGEM DE TUBULAÇÃOI DIÂMI 1/2" A 1"</t>
  </si>
  <si>
    <t>ENCHIMENTO DE RASGOS EM ALVENARIA E CONCRETO PARA TUBULAÇÃO DIÂM 1/2" A 1"</t>
  </si>
  <si>
    <t>01204/ORSE</t>
  </si>
  <si>
    <t>01680/ORSE</t>
  </si>
  <si>
    <t>UND</t>
  </si>
  <si>
    <t>6.5</t>
  </si>
  <si>
    <t>6.6</t>
  </si>
  <si>
    <t>REVISÃO DE PONTO DE ÁGUA TIPO 1</t>
  </si>
  <si>
    <t>REVISÃO DE PONTO DE ESGOTO TIPO 1</t>
  </si>
  <si>
    <t>01703/ORSE</t>
  </si>
  <si>
    <t>6.7</t>
  </si>
  <si>
    <t>RALO SINFONADO EM PVC D = 100 mm, SAÍDA DE 40 MM,  COM GRELHA REDONDA ACAB. CROMADO</t>
  </si>
  <si>
    <t>MATERIAIS:</t>
  </si>
  <si>
    <t xml:space="preserve">CÓDIGO </t>
  </si>
  <si>
    <t>SERVIÇO</t>
  </si>
  <si>
    <t>SERVIÇOS AUXILIARES</t>
  </si>
  <si>
    <t>TOTAL GERAL</t>
  </si>
  <si>
    <t>1.</t>
  </si>
  <si>
    <t>SERVIÇOS PRELIMINARES</t>
  </si>
  <si>
    <t>Mobilização (pessoal, equipamentos e documentação pertinentes)</t>
  </si>
  <si>
    <t>un</t>
  </si>
  <si>
    <t>Desmobilização (pessoal, equipamentos e documentação pertinentes)</t>
  </si>
  <si>
    <t>m²</t>
  </si>
  <si>
    <t>Placa de identificação da obra, padrão do Governo Federal, inclusive fornecimento, transporte, instalação e manutenção</t>
  </si>
  <si>
    <t>SUBTOTAL DE SERVIÇOS AUXILIARES (SERVIÇOS)</t>
  </si>
  <si>
    <t>3.</t>
  </si>
  <si>
    <t>%</t>
  </si>
  <si>
    <t>TOTAL DOS SERVIÇOS AUXILIARES COM BDI</t>
  </si>
  <si>
    <t>SANITÁRIO MASCULINO SUPERIOR</t>
  </si>
  <si>
    <r>
      <t>OBRA:</t>
    </r>
    <r>
      <rPr>
        <b/>
        <sz val="8"/>
        <rFont val="Arial Narrow"/>
        <family val="2"/>
      </rPr>
      <t xml:space="preserve"> REFORMA DO SANITÁRIO FEMININO SUPERIOR</t>
    </r>
  </si>
  <si>
    <t>SANITÁRIO FEMININO SUPERIOR</t>
  </si>
  <si>
    <t>SANITÁRIO MASCULINO INFERIOR</t>
  </si>
  <si>
    <t>SANITÁRIO FEMININO INFERIOR</t>
  </si>
  <si>
    <t xml:space="preserve">Administração local e manutenção de canteiro de obra </t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</si>
  <si>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REFORMA DE SANITÁRIOS</t>
    </r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</si>
  <si>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>SEDE DA 4ª SR - ARACAJU/SE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</si>
  <si>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 xml:space="preserve">SERVIÇOS AUXILIARES </t>
    </r>
  </si>
  <si>
    <r>
      <t xml:space="preserve">DOCUMENTO: </t>
    </r>
    <r>
      <rPr>
        <b/>
        <sz val="8"/>
        <rFont val="Arial Narrow"/>
        <family val="2"/>
      </rPr>
      <t xml:space="preserve"> RESUMO DA PLANILHA ORÇAMENTÁRIA</t>
    </r>
  </si>
  <si>
    <t>09564/ORSE</t>
  </si>
  <si>
    <t>PORTA EM VIDRO TEMPERADO 10MM, NA COR VERDE, INCL. FERRAGENSE ACESSÓRIOS E INSTALAÇÃO</t>
  </si>
  <si>
    <t>TORNEIRA DE MESA PARA LAVATÓRIO COM ACIONAMENTO AUTOMÁTICO, DECA ou SIMILAR</t>
  </si>
  <si>
    <t>VALVULA DESCARGA MICTÓRIO ACIONAMENENTO AUTOMÁTICO</t>
  </si>
  <si>
    <t>MICTORIO SIFONADO DE LOUCA BRANCA COM PERTENCES (ENGATE E SIFÃO - ACABAMENTO CROMADO) E CONJUNTO PARA FIXACAO- FORNECIMENTO E INSTALACAO - EXCLUSIVE REGISTRO</t>
  </si>
  <si>
    <t>02042/ORSE</t>
  </si>
  <si>
    <t>5.11</t>
  </si>
  <si>
    <t>REGISTRO DE PRESSÃO 1/2" C/ CANOPLA CROMADA, LINHA TARGA, DECA OU SIMILAR</t>
  </si>
  <si>
    <t>LUMINÁRIA DE EMBUTIR COM ALETAS EM ALUMÍNIO, PARA LÂMPADA FLUORESCENTES COMPACTA , 2 x 32</t>
  </si>
  <si>
    <t>07588/ORSE</t>
  </si>
  <si>
    <t>03673/ORSE</t>
  </si>
  <si>
    <t>03743/ORSE</t>
  </si>
  <si>
    <t>PINTURA DE ACABAMENTO COM APLICAÇÃO DE 03 DEMÃOS DE TINTA PVA LATEX</t>
  </si>
  <si>
    <t xml:space="preserve"> SIFÃO PARA LAVOTÓRIO, 1 1/2" x 40 MM, ACABAMENTO CROMADO</t>
  </si>
  <si>
    <t>ESPELHO CRISTAL, ESPESSURA 4MM, COM PARAFUSOS DE FIXACAO</t>
  </si>
  <si>
    <t>INSTALAÇÕES HIDROSANITÁRIAS</t>
  </si>
  <si>
    <t>WC 01</t>
  </si>
  <si>
    <t>WC 02</t>
  </si>
  <si>
    <t>WC 03</t>
  </si>
  <si>
    <t>WC 04</t>
  </si>
  <si>
    <t>gl</t>
  </si>
  <si>
    <t>10033/ORSE</t>
  </si>
  <si>
    <t>RETIRADA DE ENTULHO DA OBRA UTILIZANDO CAIXA COLETORA CAPACIDADE 5 M3 (LOCAL: ARACAJU)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</si>
</sst>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mm/yyyy"/>
    <numFmt numFmtId="165" formatCode="&quot;R$&quot;\ #,##0.00"/>
    <numFmt numFmtId="166" formatCode="00"/>
    <numFmt numFmtId="167" formatCode="_(&quot;R$&quot;* #,##0.00_);_(&quot;R$&quot;* \(#,##0.00\);_(&quot;R$&quot;* \-??_);_(@_)"/>
    <numFmt numFmtId="168" formatCode="_(&quot;R$ &quot;* #,##0.00_);_(&quot;R$ &quot;* \(#,##0.00\);_(&quot;R$ &quot;* &quot;-&quot;??_);_(@_)"/>
    <numFmt numFmtId="169" formatCode="_(* #,##0.00_);_(* \(#,##0.00\);_(* \-??_);_(@_)"/>
    <numFmt numFmtId="170" formatCode="_(* #,##0.00_);_(* \(#,##0.00\);_(* &quot;-&quot;??_);_(@_)"/>
    <numFmt numFmtId="172" formatCode="#,##0.00_ ;[Red]\-#,##0.00\ 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theme="8" tint="0.79998168889431442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auto="1"/>
      </top>
      <bottom style="hair">
        <color indexed="64"/>
      </bottom>
      <diagonal/>
    </border>
    <border>
      <left/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9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7" borderId="0" applyNumberFormat="0" applyBorder="0" applyAlignment="0" applyProtection="0"/>
    <xf numFmtId="0" fontId="14" fillId="19" borderId="42" applyNumberFormat="0" applyAlignment="0" applyProtection="0"/>
    <xf numFmtId="0" fontId="14" fillId="19" borderId="42" applyNumberFormat="0" applyAlignment="0" applyProtection="0"/>
    <xf numFmtId="0" fontId="14" fillId="19" borderId="42" applyNumberFormat="0" applyAlignment="0" applyProtection="0"/>
    <xf numFmtId="0" fontId="14" fillId="19" borderId="42" applyNumberFormat="0" applyAlignment="0" applyProtection="0"/>
    <xf numFmtId="0" fontId="15" fillId="20" borderId="43" applyNumberFormat="0" applyAlignment="0" applyProtection="0"/>
    <xf numFmtId="0" fontId="15" fillId="20" borderId="43" applyNumberFormat="0" applyAlignment="0" applyProtection="0"/>
    <xf numFmtId="0" fontId="15" fillId="20" borderId="43" applyNumberFormat="0" applyAlignment="0" applyProtection="0"/>
    <xf numFmtId="0" fontId="16" fillId="0" borderId="44" applyNumberFormat="0" applyFill="0" applyAlignment="0" applyProtection="0"/>
    <xf numFmtId="0" fontId="16" fillId="0" borderId="44" applyNumberFormat="0" applyFill="0" applyAlignment="0" applyProtection="0"/>
    <xf numFmtId="0" fontId="16" fillId="0" borderId="44" applyNumberFormat="0" applyFill="0" applyAlignment="0" applyProtection="0"/>
    <xf numFmtId="0" fontId="16" fillId="0" borderId="44" applyNumberFormat="0" applyFill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4" borderId="0" applyNumberFormat="0" applyBorder="0" applyAlignment="0" applyProtection="0"/>
    <xf numFmtId="0" fontId="17" fillId="10" borderId="42" applyNumberFormat="0" applyAlignment="0" applyProtection="0"/>
    <xf numFmtId="0" fontId="17" fillId="10" borderId="42" applyNumberFormat="0" applyAlignment="0" applyProtection="0"/>
    <xf numFmtId="0" fontId="17" fillId="10" borderId="42" applyNumberFormat="0" applyAlignment="0" applyProtection="0"/>
    <xf numFmtId="0" fontId="17" fillId="10" borderId="42" applyNumberFormat="0" applyAlignment="0" applyProtection="0"/>
    <xf numFmtId="0" fontId="18" fillId="6" borderId="0" applyNumberFormat="0" applyBorder="0" applyAlignment="0" applyProtection="0"/>
    <xf numFmtId="167" fontId="5" fillId="0" borderId="0" applyFill="0" applyBorder="0" applyAlignment="0" applyProtection="0"/>
    <xf numFmtId="168" fontId="5" fillId="0" borderId="0" applyFont="0" applyFill="0" applyBorder="0" applyAlignment="0" applyProtection="0"/>
    <xf numFmtId="0" fontId="19" fillId="25" borderId="0" applyNumberFormat="0" applyBorder="0" applyAlignment="0" applyProtection="0"/>
    <xf numFmtId="0" fontId="5" fillId="0" borderId="0"/>
    <xf numFmtId="3" fontId="5" fillId="0" borderId="0"/>
    <xf numFmtId="0" fontId="11" fillId="0" borderId="0"/>
    <xf numFmtId="0" fontId="5" fillId="0" borderId="0"/>
    <xf numFmtId="0" fontId="5" fillId="26" borderId="45" applyNumberFormat="0" applyAlignment="0" applyProtection="0"/>
    <xf numFmtId="0" fontId="5" fillId="26" borderId="45" applyNumberFormat="0" applyAlignment="0" applyProtection="0"/>
    <xf numFmtId="0" fontId="5" fillId="26" borderId="45" applyNumberFormat="0" applyAlignment="0" applyProtection="0"/>
    <xf numFmtId="0" fontId="5" fillId="26" borderId="45" applyNumberFormat="0" applyAlignment="0" applyProtection="0"/>
    <xf numFmtId="9" fontId="5" fillId="0" borderId="0" applyFont="0" applyFill="0" applyBorder="0" applyAlignment="0" applyProtection="0"/>
    <xf numFmtId="0" fontId="20" fillId="19" borderId="46" applyNumberFormat="0" applyAlignment="0" applyProtection="0"/>
    <xf numFmtId="0" fontId="20" fillId="19" borderId="46" applyNumberFormat="0" applyAlignment="0" applyProtection="0"/>
    <xf numFmtId="0" fontId="20" fillId="19" borderId="46" applyNumberFormat="0" applyAlignment="0" applyProtection="0"/>
    <xf numFmtId="0" fontId="20" fillId="19" borderId="46" applyNumberFormat="0" applyAlignment="0" applyProtection="0"/>
    <xf numFmtId="3" fontId="5" fillId="0" borderId="0" applyFont="0" applyFill="0" applyBorder="0" applyAlignment="0" applyProtection="0"/>
    <xf numFmtId="169" fontId="5" fillId="0" borderId="0" applyFill="0" applyBorder="0" applyAlignment="0" applyProtection="0"/>
    <xf numFmtId="0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4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48" applyNumberFormat="0" applyFill="0" applyAlignment="0" applyProtection="0"/>
    <xf numFmtId="0" fontId="27" fillId="0" borderId="4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50" applyNumberFormat="0" applyFill="0" applyAlignment="0" applyProtection="0"/>
    <xf numFmtId="0" fontId="28" fillId="0" borderId="50" applyNumberFormat="0" applyFill="0" applyAlignment="0" applyProtection="0"/>
    <xf numFmtId="0" fontId="28" fillId="0" borderId="50" applyNumberFormat="0" applyFill="0" applyAlignment="0" applyProtection="0"/>
    <xf numFmtId="0" fontId="28" fillId="0" borderId="50" applyNumberFormat="0" applyFill="0" applyAlignment="0" applyProtection="0"/>
    <xf numFmtId="170" fontId="5" fillId="0" borderId="0" applyFont="0" applyFill="0" applyBorder="0" applyAlignment="0" applyProtection="0"/>
  </cellStyleXfs>
  <cellXfs count="306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43" fontId="3" fillId="0" borderId="11" xfId="1" applyFont="1" applyFill="1" applyBorder="1" applyAlignment="1">
      <alignment horizontal="left" vertical="center"/>
    </xf>
    <xf numFmtId="43" fontId="4" fillId="0" borderId="13" xfId="1" applyFont="1" applyFill="1" applyBorder="1" applyAlignment="1">
      <alignment vertical="center"/>
    </xf>
    <xf numFmtId="43" fontId="4" fillId="0" borderId="15" xfId="1" applyFont="1" applyFill="1" applyBorder="1" applyAlignment="1">
      <alignment horizontal="center" vertical="center"/>
    </xf>
    <xf numFmtId="43" fontId="4" fillId="0" borderId="17" xfId="1" applyFont="1" applyFill="1" applyBorder="1" applyAlignment="1">
      <alignment vertical="center"/>
    </xf>
    <xf numFmtId="43" fontId="4" fillId="0" borderId="20" xfId="1" applyFont="1" applyFill="1" applyBorder="1" applyAlignment="1">
      <alignment vertical="center"/>
    </xf>
    <xf numFmtId="8" fontId="3" fillId="0" borderId="21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/>
    </xf>
    <xf numFmtId="49" fontId="3" fillId="3" borderId="23" xfId="2" applyNumberFormat="1" applyFont="1" applyFill="1" applyBorder="1" applyAlignment="1">
      <alignment horizontal="center" vertical="center" wrapText="1"/>
    </xf>
    <xf numFmtId="49" fontId="3" fillId="3" borderId="24" xfId="2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justify" vertical="center" wrapText="1"/>
    </xf>
    <xf numFmtId="0" fontId="3" fillId="3" borderId="24" xfId="0" applyFont="1" applyFill="1" applyBorder="1" applyAlignment="1">
      <alignment horizontal="center" vertical="center"/>
    </xf>
    <xf numFmtId="43" fontId="3" fillId="3" borderId="25" xfId="1" applyFont="1" applyFill="1" applyBorder="1" applyAlignment="1">
      <alignment vertical="center"/>
    </xf>
    <xf numFmtId="49" fontId="3" fillId="0" borderId="26" xfId="2" applyNumberFormat="1" applyFont="1" applyFill="1" applyBorder="1" applyAlignment="1">
      <alignment horizontal="center" vertical="center" wrapText="1"/>
    </xf>
    <xf numFmtId="49" fontId="3" fillId="0" borderId="27" xfId="2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center" vertical="center"/>
    </xf>
    <xf numFmtId="43" fontId="3" fillId="0" borderId="27" xfId="1" applyFont="1" applyFill="1" applyBorder="1" applyAlignment="1">
      <alignment horizontal="center" vertical="center" wrapText="1"/>
    </xf>
    <xf numFmtId="43" fontId="3" fillId="0" borderId="28" xfId="1" applyFont="1" applyFill="1" applyBorder="1" applyAlignment="1">
      <alignment vertical="center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justify" vertical="center" wrapText="1"/>
    </xf>
    <xf numFmtId="43" fontId="3" fillId="3" borderId="11" xfId="1" applyFont="1" applyFill="1" applyBorder="1" applyAlignment="1">
      <alignment horizontal="right" vertical="center"/>
    </xf>
    <xf numFmtId="43" fontId="3" fillId="3" borderId="30" xfId="1" applyFont="1" applyFill="1" applyBorder="1" applyAlignment="1">
      <alignment vertical="center"/>
    </xf>
    <xf numFmtId="43" fontId="3" fillId="0" borderId="18" xfId="1" applyNumberFormat="1" applyFont="1" applyFill="1" applyBorder="1" applyAlignment="1">
      <alignment horizontal="right" vertical="center"/>
    </xf>
    <xf numFmtId="43" fontId="3" fillId="0" borderId="14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7" fillId="0" borderId="1" xfId="0" applyNumberFormat="1" applyFont="1" applyBorder="1"/>
    <xf numFmtId="0" fontId="8" fillId="0" borderId="1" xfId="0" applyFont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wrapText="1"/>
    </xf>
    <xf numFmtId="0" fontId="8" fillId="0" borderId="0" xfId="0" applyFont="1"/>
    <xf numFmtId="4" fontId="8" fillId="0" borderId="0" xfId="0" applyNumberFormat="1" applyFont="1"/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 vertical="top"/>
    </xf>
    <xf numFmtId="0" fontId="8" fillId="0" borderId="24" xfId="0" applyFont="1" applyBorder="1" applyAlignment="1">
      <alignment wrapText="1"/>
    </xf>
    <xf numFmtId="0" fontId="8" fillId="0" borderId="24" xfId="0" applyFont="1" applyBorder="1" applyAlignment="1">
      <alignment horizontal="center"/>
    </xf>
    <xf numFmtId="0" fontId="7" fillId="0" borderId="24" xfId="0" applyFont="1" applyBorder="1" applyAlignment="1">
      <alignment horizontal="right"/>
    </xf>
    <xf numFmtId="4" fontId="7" fillId="0" borderId="25" xfId="0" applyNumberFormat="1" applyFont="1" applyBorder="1"/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/>
    </xf>
    <xf numFmtId="43" fontId="3" fillId="0" borderId="30" xfId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0" xfId="3" applyFont="1" applyAlignment="1">
      <alignment horizontal="center"/>
    </xf>
    <xf numFmtId="0" fontId="4" fillId="0" borderId="1" xfId="3" applyFont="1" applyBorder="1"/>
    <xf numFmtId="2" fontId="1" fillId="0" borderId="0" xfId="0" applyNumberFormat="1" applyFont="1"/>
    <xf numFmtId="2" fontId="0" fillId="0" borderId="0" xfId="0" applyNumberFormat="1"/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4" fontId="7" fillId="0" borderId="30" xfId="0" applyNumberFormat="1" applyFont="1" applyBorder="1"/>
    <xf numFmtId="0" fontId="4" fillId="4" borderId="0" xfId="0" applyFont="1" applyFill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4" fontId="3" fillId="4" borderId="0" xfId="0" applyNumberFormat="1" applyFont="1" applyFill="1" applyBorder="1" applyAlignment="1">
      <alignment vertical="center"/>
    </xf>
    <xf numFmtId="4" fontId="3" fillId="4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4" xfId="2" applyFont="1" applyFill="1" applyBorder="1" applyAlignment="1">
      <alignment horizontal="center" vertical="center"/>
    </xf>
    <xf numFmtId="43" fontId="3" fillId="0" borderId="35" xfId="1" applyFont="1" applyFill="1" applyBorder="1" applyAlignment="1">
      <alignment horizontal="center" vertical="center"/>
    </xf>
    <xf numFmtId="166" fontId="4" fillId="0" borderId="36" xfId="5" applyNumberFormat="1" applyFont="1" applyFill="1" applyBorder="1" applyAlignment="1">
      <alignment horizontal="center" vertical="center" wrapText="1"/>
    </xf>
    <xf numFmtId="10" fontId="4" fillId="0" borderId="37" xfId="5" applyNumberFormat="1" applyFont="1" applyFill="1" applyBorder="1" applyAlignment="1">
      <alignment horizontal="center" vertical="center" wrapText="1"/>
    </xf>
    <xf numFmtId="4" fontId="4" fillId="0" borderId="37" xfId="5" applyNumberFormat="1" applyFont="1" applyFill="1" applyBorder="1" applyAlignment="1">
      <alignment horizontal="left" vertical="center" wrapText="1"/>
    </xf>
    <xf numFmtId="43" fontId="3" fillId="0" borderId="38" xfId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39" xfId="5" applyFont="1" applyFill="1" applyBorder="1" applyAlignment="1">
      <alignment horizontal="center" vertical="center" wrapText="1"/>
    </xf>
    <xf numFmtId="10" fontId="4" fillId="0" borderId="40" xfId="5" applyNumberFormat="1" applyFont="1" applyFill="1" applyBorder="1" applyAlignment="1">
      <alignment horizontal="center" vertical="center" wrapText="1"/>
    </xf>
    <xf numFmtId="4" fontId="4" fillId="0" borderId="40" xfId="5" applyNumberFormat="1" applyFont="1" applyFill="1" applyBorder="1" applyAlignment="1">
      <alignment horizontal="left" vertical="center" wrapText="1"/>
    </xf>
    <xf numFmtId="4" fontId="3" fillId="0" borderId="41" xfId="1" applyNumberFormat="1" applyFont="1" applyFill="1" applyBorder="1" applyAlignment="1">
      <alignment horizontal="right" vertical="center" wrapText="1"/>
    </xf>
    <xf numFmtId="0" fontId="3" fillId="3" borderId="29" xfId="5" applyFont="1" applyFill="1" applyBorder="1" applyAlignment="1">
      <alignment horizontal="right" vertical="center" wrapText="1"/>
    </xf>
    <xf numFmtId="0" fontId="3" fillId="3" borderId="11" xfId="5" applyFont="1" applyFill="1" applyBorder="1" applyAlignment="1">
      <alignment horizontal="right" vertical="center" wrapText="1"/>
    </xf>
    <xf numFmtId="0" fontId="3" fillId="3" borderId="30" xfId="5" applyFont="1" applyFill="1" applyBorder="1" applyAlignment="1">
      <alignment horizontal="right" vertical="center" wrapText="1"/>
    </xf>
    <xf numFmtId="4" fontId="3" fillId="3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3" fillId="0" borderId="54" xfId="0" applyFont="1" applyFill="1" applyBorder="1" applyAlignment="1">
      <alignment horizontal="left" vertical="center"/>
    </xf>
    <xf numFmtId="43" fontId="3" fillId="0" borderId="54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8" fontId="3" fillId="0" borderId="14" xfId="1" applyNumberFormat="1" applyFont="1" applyFill="1" applyBorder="1" applyAlignment="1">
      <alignment horizontal="right" vertical="center"/>
    </xf>
    <xf numFmtId="43" fontId="4" fillId="0" borderId="55" xfId="1" applyFont="1" applyFill="1" applyBorder="1" applyAlignment="1">
      <alignment horizontal="center" vertical="center"/>
    </xf>
    <xf numFmtId="8" fontId="3" fillId="0" borderId="18" xfId="1" applyNumberFormat="1" applyFont="1" applyFill="1" applyBorder="1" applyAlignment="1">
      <alignment horizontal="right" vertical="center"/>
    </xf>
    <xf numFmtId="43" fontId="3" fillId="0" borderId="0" xfId="1" quotePrefix="1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justify" vertical="center"/>
    </xf>
    <xf numFmtId="0" fontId="4" fillId="0" borderId="57" xfId="0" applyFont="1" applyFill="1" applyBorder="1" applyAlignment="1">
      <alignment horizontal="center" vertical="center" wrapText="1"/>
    </xf>
    <xf numFmtId="43" fontId="4" fillId="0" borderId="57" xfId="1" applyFont="1" applyFill="1" applyBorder="1" applyAlignment="1">
      <alignment horizontal="center" vertical="center" wrapText="1"/>
    </xf>
    <xf numFmtId="43" fontId="4" fillId="0" borderId="58" xfId="1" applyFont="1" applyFill="1" applyBorder="1" applyAlignment="1">
      <alignment horizontal="center" vertical="center" wrapText="1"/>
    </xf>
    <xf numFmtId="0" fontId="4" fillId="0" borderId="0" xfId="0" applyFont="1" applyFill="1"/>
    <xf numFmtId="49" fontId="3" fillId="3" borderId="23" xfId="53" applyNumberFormat="1" applyFont="1" applyFill="1" applyBorder="1" applyAlignment="1">
      <alignment horizontal="center" vertical="center" wrapText="1"/>
    </xf>
    <xf numFmtId="49" fontId="3" fillId="3" borderId="24" xfId="53" applyNumberFormat="1" applyFont="1" applyFill="1" applyBorder="1" applyAlignment="1">
      <alignment horizontal="center" vertical="center"/>
    </xf>
    <xf numFmtId="0" fontId="3" fillId="3" borderId="24" xfId="53" applyFont="1" applyFill="1" applyBorder="1" applyAlignment="1">
      <alignment horizontal="justify" vertical="center" wrapText="1"/>
    </xf>
    <xf numFmtId="0" fontId="3" fillId="3" borderId="24" xfId="53" applyFont="1" applyFill="1" applyBorder="1" applyAlignment="1">
      <alignment horizontal="center" vertical="center" wrapText="1"/>
    </xf>
    <xf numFmtId="43" fontId="4" fillId="3" borderId="24" xfId="1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9" fontId="4" fillId="0" borderId="33" xfId="53" applyNumberFormat="1" applyFont="1" applyFill="1" applyBorder="1" applyAlignment="1">
      <alignment horizontal="center" vertical="center" wrapText="1"/>
    </xf>
    <xf numFmtId="49" fontId="4" fillId="0" borderId="34" xfId="53" applyNumberFormat="1" applyFont="1" applyBorder="1" applyAlignment="1">
      <alignment horizontal="center" vertical="center" wrapText="1"/>
    </xf>
    <xf numFmtId="0" fontId="4" fillId="0" borderId="34" xfId="53" applyFont="1" applyBorder="1" applyAlignment="1">
      <alignment horizontal="justify" vertical="center" wrapText="1"/>
    </xf>
    <xf numFmtId="0" fontId="4" fillId="0" borderId="34" xfId="53" applyFont="1" applyBorder="1" applyAlignment="1">
      <alignment horizontal="center" vertical="center" wrapText="1"/>
    </xf>
    <xf numFmtId="43" fontId="4" fillId="0" borderId="34" xfId="1" applyFont="1" applyFill="1" applyBorder="1" applyAlignment="1">
      <alignment horizontal="center" vertical="center" wrapText="1"/>
    </xf>
    <xf numFmtId="43" fontId="4" fillId="4" borderId="34" xfId="1" applyFont="1" applyFill="1" applyBorder="1" applyAlignment="1">
      <alignment horizontal="center" vertical="center" wrapText="1"/>
    </xf>
    <xf numFmtId="43" fontId="4" fillId="0" borderId="35" xfId="1" applyFont="1" applyBorder="1" applyAlignment="1">
      <alignment horizontal="center" vertical="center" wrapText="1"/>
    </xf>
    <xf numFmtId="49" fontId="4" fillId="0" borderId="36" xfId="53" applyNumberFormat="1" applyFont="1" applyFill="1" applyBorder="1" applyAlignment="1">
      <alignment horizontal="center" vertical="center" wrapText="1"/>
    </xf>
    <xf numFmtId="49" fontId="4" fillId="0" borderId="37" xfId="53" applyNumberFormat="1" applyFont="1" applyBorder="1" applyAlignment="1">
      <alignment horizontal="center" vertical="center" wrapText="1"/>
    </xf>
    <xf numFmtId="0" fontId="4" fillId="0" borderId="37" xfId="53" applyFont="1" applyBorder="1" applyAlignment="1">
      <alignment horizontal="justify" vertical="center" wrapText="1"/>
    </xf>
    <xf numFmtId="0" fontId="4" fillId="0" borderId="37" xfId="53" applyFont="1" applyBorder="1" applyAlignment="1">
      <alignment horizontal="center" vertical="center" wrapText="1"/>
    </xf>
    <xf numFmtId="43" fontId="4" fillId="0" borderId="37" xfId="1" applyFont="1" applyFill="1" applyBorder="1" applyAlignment="1">
      <alignment horizontal="center" vertical="center" wrapText="1"/>
    </xf>
    <xf numFmtId="43" fontId="4" fillId="4" borderId="37" xfId="1" applyFont="1" applyFill="1" applyBorder="1" applyAlignment="1">
      <alignment horizontal="center" vertical="center" wrapText="1"/>
    </xf>
    <xf numFmtId="43" fontId="4" fillId="0" borderId="38" xfId="1" applyFont="1" applyBorder="1" applyAlignment="1">
      <alignment horizontal="center" vertical="center" wrapText="1"/>
    </xf>
    <xf numFmtId="43" fontId="4" fillId="0" borderId="37" xfId="1" applyFont="1" applyFill="1" applyBorder="1" applyAlignment="1" applyProtection="1">
      <alignment horizontal="center" vertical="center"/>
      <protection locked="0"/>
    </xf>
    <xf numFmtId="49" fontId="4" fillId="0" borderId="39" xfId="53" applyNumberFormat="1" applyFont="1" applyFill="1" applyBorder="1" applyAlignment="1">
      <alignment horizontal="center" vertical="center" wrapText="1"/>
    </xf>
    <xf numFmtId="49" fontId="4" fillId="0" borderId="40" xfId="53" applyNumberFormat="1" applyFont="1" applyBorder="1" applyAlignment="1">
      <alignment horizontal="center" vertical="center" wrapText="1"/>
    </xf>
    <xf numFmtId="0" fontId="4" fillId="0" borderId="40" xfId="53" applyFont="1" applyBorder="1" applyAlignment="1">
      <alignment horizontal="justify" vertical="center" wrapText="1"/>
    </xf>
    <xf numFmtId="0" fontId="4" fillId="0" borderId="40" xfId="53" applyFont="1" applyBorder="1" applyAlignment="1">
      <alignment horizontal="center" vertical="center" wrapText="1"/>
    </xf>
    <xf numFmtId="43" fontId="4" fillId="0" borderId="40" xfId="1" applyFont="1" applyFill="1" applyBorder="1" applyAlignment="1">
      <alignment horizontal="center" vertical="center" wrapText="1"/>
    </xf>
    <xf numFmtId="43" fontId="4" fillId="4" borderId="40" xfId="1" applyFont="1" applyFill="1" applyBorder="1" applyAlignment="1">
      <alignment horizontal="center" vertical="center" wrapText="1"/>
    </xf>
    <xf numFmtId="43" fontId="4" fillId="0" borderId="41" xfId="1" applyFont="1" applyBorder="1" applyAlignment="1">
      <alignment horizontal="center" vertical="center" wrapText="1"/>
    </xf>
    <xf numFmtId="49" fontId="3" fillId="0" borderId="39" xfId="2" applyNumberFormat="1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justify" vertical="center" wrapText="1"/>
    </xf>
    <xf numFmtId="43" fontId="3" fillId="0" borderId="40" xfId="1" applyFont="1" applyBorder="1" applyAlignment="1">
      <alignment horizontal="center" vertical="center" wrapText="1"/>
    </xf>
    <xf numFmtId="43" fontId="4" fillId="0" borderId="41" xfId="1" applyFont="1" applyBorder="1" applyAlignment="1">
      <alignment horizontal="center" vertical="center"/>
    </xf>
    <xf numFmtId="49" fontId="3" fillId="0" borderId="23" xfId="2" applyNumberFormat="1" applyFont="1" applyBorder="1" applyAlignment="1">
      <alignment horizontal="center" vertical="center" wrapText="1"/>
    </xf>
    <xf numFmtId="49" fontId="3" fillId="0" borderId="24" xfId="2" applyNumberFormat="1" applyFont="1" applyBorder="1" applyAlignment="1">
      <alignment horizontal="center" vertical="center" wrapText="1"/>
    </xf>
    <xf numFmtId="49" fontId="3" fillId="0" borderId="24" xfId="2" applyNumberFormat="1" applyFont="1" applyBorder="1" applyAlignment="1">
      <alignment horizontal="justify" vertical="center" wrapText="1"/>
    </xf>
    <xf numFmtId="43" fontId="3" fillId="0" borderId="24" xfId="1" applyFont="1" applyBorder="1" applyAlignment="1">
      <alignment horizontal="right" vertical="center"/>
    </xf>
    <xf numFmtId="43" fontId="3" fillId="0" borderId="25" xfId="1" applyFont="1" applyBorder="1" applyAlignment="1">
      <alignment horizontal="center" vertical="center"/>
    </xf>
    <xf numFmtId="49" fontId="3" fillId="0" borderId="26" xfId="2" applyNumberFormat="1" applyFont="1" applyBorder="1" applyAlignment="1">
      <alignment horizontal="center" vertical="center" wrapText="1"/>
    </xf>
    <xf numFmtId="49" fontId="3" fillId="0" borderId="27" xfId="2" applyNumberFormat="1" applyFont="1" applyBorder="1" applyAlignment="1">
      <alignment horizontal="center" vertical="center" wrapText="1"/>
    </xf>
    <xf numFmtId="49" fontId="3" fillId="0" borderId="27" xfId="2" applyNumberFormat="1" applyFont="1" applyBorder="1" applyAlignment="1">
      <alignment horizontal="justify" vertical="center" wrapText="1"/>
    </xf>
    <xf numFmtId="43" fontId="3" fillId="0" borderId="27" xfId="1" applyFont="1" applyBorder="1" applyAlignment="1">
      <alignment horizontal="right" vertical="center"/>
    </xf>
    <xf numFmtId="43" fontId="3" fillId="0" borderId="27" xfId="1" applyFont="1" applyBorder="1" applyAlignment="1">
      <alignment horizontal="center" vertical="center" wrapText="1"/>
    </xf>
    <xf numFmtId="43" fontId="3" fillId="0" borderId="28" xfId="1" applyFont="1" applyBorder="1" applyAlignment="1">
      <alignment horizontal="center" vertical="center"/>
    </xf>
    <xf numFmtId="49" fontId="3" fillId="3" borderId="24" xfId="2" applyNumberFormat="1" applyFont="1" applyFill="1" applyBorder="1" applyAlignment="1">
      <alignment horizontal="justify" vertical="center" wrapText="1"/>
    </xf>
    <xf numFmtId="43" fontId="3" fillId="3" borderId="24" xfId="1" applyFont="1" applyFill="1" applyBorder="1" applyAlignment="1">
      <alignment horizontal="center" vertical="center" wrapText="1"/>
    </xf>
    <xf numFmtId="43" fontId="3" fillId="3" borderId="24" xfId="1" applyFont="1" applyFill="1" applyBorder="1" applyAlignment="1">
      <alignment horizontal="right" vertical="center"/>
    </xf>
    <xf numFmtId="43" fontId="3" fillId="3" borderId="25" xfId="1" applyFont="1" applyFill="1" applyBorder="1" applyAlignment="1">
      <alignment horizontal="center" vertical="center"/>
    </xf>
    <xf numFmtId="49" fontId="3" fillId="0" borderId="59" xfId="2" applyNumberFormat="1" applyFont="1" applyBorder="1" applyAlignment="1">
      <alignment horizontal="center" vertical="center" wrapText="1"/>
    </xf>
    <xf numFmtId="49" fontId="3" fillId="0" borderId="60" xfId="2" applyNumberFormat="1" applyFont="1" applyBorder="1" applyAlignment="1">
      <alignment horizontal="center" vertical="center" wrapText="1"/>
    </xf>
    <xf numFmtId="49" fontId="3" fillId="0" borderId="60" xfId="2" applyNumberFormat="1" applyFont="1" applyBorder="1" applyAlignment="1">
      <alignment horizontal="justify" vertical="center" wrapText="1"/>
    </xf>
    <xf numFmtId="43" fontId="3" fillId="0" borderId="60" xfId="1" applyFont="1" applyBorder="1" applyAlignment="1">
      <alignment horizontal="right" vertical="center"/>
    </xf>
    <xf numFmtId="43" fontId="3" fillId="0" borderId="60" xfId="1" applyFont="1" applyBorder="1" applyAlignment="1">
      <alignment horizontal="center" vertical="center" wrapText="1"/>
    </xf>
    <xf numFmtId="43" fontId="3" fillId="0" borderId="61" xfId="1" applyFont="1" applyBorder="1" applyAlignment="1">
      <alignment horizontal="center" vertical="center"/>
    </xf>
    <xf numFmtId="49" fontId="3" fillId="3" borderId="29" xfId="2" applyNumberFormat="1" applyFont="1" applyFill="1" applyBorder="1" applyAlignment="1">
      <alignment horizontal="right" vertical="center" wrapText="1"/>
    </xf>
    <xf numFmtId="49" fontId="3" fillId="3" borderId="54" xfId="2" applyNumberFormat="1" applyFont="1" applyFill="1" applyBorder="1" applyAlignment="1">
      <alignment horizontal="right" vertical="center" wrapText="1"/>
    </xf>
    <xf numFmtId="43" fontId="3" fillId="3" borderId="54" xfId="1" applyFont="1" applyFill="1" applyBorder="1" applyAlignment="1">
      <alignment horizontal="right" vertical="center"/>
    </xf>
    <xf numFmtId="43" fontId="3" fillId="3" borderId="30" xfId="1" applyFont="1" applyFill="1" applyBorder="1"/>
    <xf numFmtId="43" fontId="4" fillId="0" borderId="0" xfId="1" applyFont="1"/>
    <xf numFmtId="4" fontId="3" fillId="0" borderId="11" xfId="1" applyNumberFormat="1" applyFont="1" applyFill="1" applyBorder="1" applyAlignment="1">
      <alignment horizontal="left" vertical="center"/>
    </xf>
    <xf numFmtId="4" fontId="4" fillId="0" borderId="13" xfId="1" applyNumberFormat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4" fontId="3" fillId="2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/>
    <xf numFmtId="4" fontId="8" fillId="3" borderId="1" xfId="0" applyNumberFormat="1" applyFont="1" applyFill="1" applyBorder="1"/>
    <xf numFmtId="4" fontId="8" fillId="0" borderId="24" xfId="0" applyNumberFormat="1" applyFont="1" applyBorder="1"/>
    <xf numFmtId="4" fontId="6" fillId="0" borderId="27" xfId="1" applyNumberFormat="1" applyFont="1" applyFill="1" applyBorder="1" applyAlignment="1">
      <alignment vertical="center"/>
    </xf>
    <xf numFmtId="4" fontId="3" fillId="3" borderId="11" xfId="1" applyNumberFormat="1" applyFont="1" applyFill="1" applyBorder="1" applyAlignment="1">
      <alignment horizontal="right" vertical="center"/>
    </xf>
    <xf numFmtId="10" fontId="4" fillId="0" borderId="63" xfId="5" applyNumberFormat="1" applyFont="1" applyFill="1" applyBorder="1" applyAlignment="1">
      <alignment horizontal="center" vertical="center" wrapText="1"/>
    </xf>
    <xf numFmtId="4" fontId="4" fillId="0" borderId="63" xfId="5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" fontId="4" fillId="0" borderId="0" xfId="0" applyNumberFormat="1" applyFont="1"/>
    <xf numFmtId="43" fontId="4" fillId="0" borderId="0" xfId="0" applyNumberFormat="1" applyFont="1"/>
    <xf numFmtId="0" fontId="8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wrapText="1"/>
    </xf>
    <xf numFmtId="0" fontId="8" fillId="0" borderId="62" xfId="0" applyFont="1" applyBorder="1" applyAlignment="1">
      <alignment horizontal="center"/>
    </xf>
    <xf numFmtId="4" fontId="8" fillId="0" borderId="62" xfId="0" applyNumberFormat="1" applyFont="1" applyBorder="1"/>
    <xf numFmtId="4" fontId="7" fillId="0" borderId="62" xfId="0" applyNumberFormat="1" applyFont="1" applyBorder="1"/>
    <xf numFmtId="4" fontId="1" fillId="0" borderId="0" xfId="0" applyNumberFormat="1" applyFont="1"/>
    <xf numFmtId="43" fontId="0" fillId="0" borderId="0" xfId="0" applyNumberFormat="1"/>
    <xf numFmtId="0" fontId="8" fillId="27" borderId="1" xfId="0" applyFont="1" applyFill="1" applyBorder="1" applyAlignment="1">
      <alignment horizontal="center" vertical="center"/>
    </xf>
    <xf numFmtId="0" fontId="4" fillId="4" borderId="51" xfId="0" applyFont="1" applyFill="1" applyBorder="1" applyAlignment="1">
      <alignment horizontal="left" vertical="center"/>
    </xf>
    <xf numFmtId="8" fontId="3" fillId="0" borderId="53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8" fontId="3" fillId="0" borderId="7" xfId="0" applyNumberFormat="1" applyFont="1" applyFill="1" applyBorder="1" applyAlignment="1">
      <alignment horizontal="right" vertical="center"/>
    </xf>
    <xf numFmtId="165" fontId="4" fillId="4" borderId="8" xfId="0" applyNumberFormat="1" applyFont="1" applyFill="1" applyBorder="1" applyAlignment="1">
      <alignment horizontal="left" vertical="center"/>
    </xf>
    <xf numFmtId="8" fontId="3" fillId="0" borderId="10" xfId="0" applyNumberFormat="1" applyFont="1" applyFill="1" applyBorder="1" applyAlignment="1">
      <alignment horizontal="right" vertical="center"/>
    </xf>
    <xf numFmtId="0" fontId="8" fillId="27" borderId="1" xfId="0" applyFont="1" applyFill="1" applyBorder="1" applyAlignment="1">
      <alignment wrapText="1"/>
    </xf>
    <xf numFmtId="0" fontId="8" fillId="27" borderId="1" xfId="0" applyFont="1" applyFill="1" applyBorder="1" applyAlignment="1">
      <alignment horizontal="center"/>
    </xf>
    <xf numFmtId="4" fontId="8" fillId="27" borderId="1" xfId="0" applyNumberFormat="1" applyFont="1" applyFill="1" applyBorder="1"/>
    <xf numFmtId="4" fontId="7" fillId="27" borderId="1" xfId="0" applyNumberFormat="1" applyFont="1" applyFill="1" applyBorder="1"/>
    <xf numFmtId="0" fontId="8" fillId="27" borderId="1" xfId="0" applyFont="1" applyFill="1" applyBorder="1"/>
    <xf numFmtId="0" fontId="8" fillId="27" borderId="62" xfId="0" applyFont="1" applyFill="1" applyBorder="1" applyAlignment="1">
      <alignment horizontal="center" vertical="center"/>
    </xf>
    <xf numFmtId="0" fontId="8" fillId="27" borderId="62" xfId="0" applyFont="1" applyFill="1" applyBorder="1" applyAlignment="1">
      <alignment wrapText="1"/>
    </xf>
    <xf numFmtId="0" fontId="8" fillId="27" borderId="62" xfId="0" applyFont="1" applyFill="1" applyBorder="1" applyAlignment="1">
      <alignment horizontal="center"/>
    </xf>
    <xf numFmtId="4" fontId="8" fillId="27" borderId="62" xfId="0" applyNumberFormat="1" applyFont="1" applyFill="1" applyBorder="1"/>
    <xf numFmtId="4" fontId="7" fillId="27" borderId="62" xfId="0" applyNumberFormat="1" applyFont="1" applyFill="1" applyBorder="1"/>
    <xf numFmtId="0" fontId="7" fillId="27" borderId="1" xfId="0" applyFont="1" applyFill="1" applyBorder="1" applyAlignment="1">
      <alignment horizontal="center" vertical="center"/>
    </xf>
    <xf numFmtId="0" fontId="7" fillId="27" borderId="1" xfId="0" applyFont="1" applyFill="1" applyBorder="1" applyAlignment="1">
      <alignment wrapText="1"/>
    </xf>
    <xf numFmtId="0" fontId="7" fillId="27" borderId="1" xfId="0" applyFont="1" applyFill="1" applyBorder="1" applyAlignment="1">
      <alignment horizontal="center"/>
    </xf>
    <xf numFmtId="0" fontId="7" fillId="27" borderId="1" xfId="0" applyFont="1" applyFill="1" applyBorder="1"/>
    <xf numFmtId="43" fontId="3" fillId="27" borderId="25" xfId="1" applyFont="1" applyFill="1" applyBorder="1" applyAlignment="1">
      <alignment vertical="center"/>
    </xf>
    <xf numFmtId="0" fontId="4" fillId="27" borderId="0" xfId="3" applyFont="1" applyFill="1" applyAlignment="1">
      <alignment horizontal="center"/>
    </xf>
    <xf numFmtId="0" fontId="8" fillId="27" borderId="1" xfId="0" applyFont="1" applyFill="1" applyBorder="1" applyAlignment="1">
      <alignment horizontal="center" vertical="top"/>
    </xf>
    <xf numFmtId="8" fontId="4" fillId="0" borderId="0" xfId="1" applyNumberFormat="1" applyFont="1"/>
    <xf numFmtId="10" fontId="4" fillId="0" borderId="0" xfId="1" applyNumberFormat="1" applyFont="1"/>
    <xf numFmtId="43" fontId="4" fillId="0" borderId="0" xfId="0" applyNumberFormat="1" applyFont="1" applyFill="1"/>
    <xf numFmtId="172" fontId="4" fillId="0" borderId="0" xfId="0" applyNumberFormat="1" applyFont="1"/>
    <xf numFmtId="0" fontId="3" fillId="4" borderId="3" xfId="0" applyFont="1" applyFill="1" applyBorder="1" applyAlignment="1">
      <alignment horizontal="left" vertical="center" indent="25"/>
    </xf>
    <xf numFmtId="0" fontId="3" fillId="4" borderId="4" xfId="0" applyFont="1" applyFill="1" applyBorder="1" applyAlignment="1">
      <alignment horizontal="left" vertical="center" indent="25"/>
    </xf>
    <xf numFmtId="0" fontId="3" fillId="4" borderId="5" xfId="0" applyFont="1" applyFill="1" applyBorder="1" applyAlignment="1">
      <alignment horizontal="left" vertical="center" indent="25"/>
    </xf>
    <xf numFmtId="0" fontId="4" fillId="4" borderId="6" xfId="0" applyFont="1" applyFill="1" applyBorder="1" applyAlignment="1">
      <alignment horizontal="left" vertical="center" indent="25"/>
    </xf>
    <xf numFmtId="0" fontId="4" fillId="4" borderId="0" xfId="0" applyFont="1" applyFill="1" applyBorder="1" applyAlignment="1">
      <alignment horizontal="left" vertical="center" indent="25"/>
    </xf>
    <xf numFmtId="0" fontId="4" fillId="4" borderId="7" xfId="0" applyFont="1" applyFill="1" applyBorder="1" applyAlignment="1">
      <alignment horizontal="left" vertical="center" indent="25"/>
    </xf>
    <xf numFmtId="0" fontId="4" fillId="4" borderId="8" xfId="0" applyFont="1" applyFill="1" applyBorder="1" applyAlignment="1">
      <alignment horizontal="left" vertical="center" indent="25"/>
    </xf>
    <xf numFmtId="0" fontId="4" fillId="4" borderId="9" xfId="0" applyFont="1" applyFill="1" applyBorder="1" applyAlignment="1">
      <alignment horizontal="left" vertical="center" indent="25"/>
    </xf>
    <xf numFmtId="0" fontId="4" fillId="4" borderId="10" xfId="0" applyFont="1" applyFill="1" applyBorder="1" applyAlignment="1">
      <alignment horizontal="left" vertical="center" indent="25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164" fontId="3" fillId="4" borderId="2" xfId="0" quotePrefix="1" applyNumberFormat="1" applyFont="1" applyFill="1" applyBorder="1" applyAlignment="1">
      <alignment horizontal="center" vertical="center"/>
    </xf>
    <xf numFmtId="164" fontId="3" fillId="4" borderId="22" xfId="0" quotePrefix="1" applyNumberFormat="1" applyFont="1" applyFill="1" applyBorder="1" applyAlignment="1">
      <alignment horizontal="center" vertical="center"/>
    </xf>
    <xf numFmtId="0" fontId="4" fillId="4" borderId="19" xfId="0" quotePrefix="1" applyFont="1" applyFill="1" applyBorder="1" applyAlignment="1">
      <alignment horizontal="left" vertical="center"/>
    </xf>
    <xf numFmtId="0" fontId="4" fillId="4" borderId="20" xfId="0" quotePrefix="1" applyFont="1" applyFill="1" applyBorder="1" applyAlignment="1">
      <alignment horizontal="left" vertical="center"/>
    </xf>
    <xf numFmtId="0" fontId="4" fillId="4" borderId="21" xfId="0" quotePrefix="1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center" vertical="center"/>
    </xf>
    <xf numFmtId="43" fontId="3" fillId="0" borderId="68" xfId="1" applyFont="1" applyFill="1" applyBorder="1" applyAlignment="1">
      <alignment horizontal="center" vertical="center"/>
    </xf>
    <xf numFmtId="43" fontId="3" fillId="0" borderId="69" xfId="1" applyFont="1" applyFill="1" applyBorder="1" applyAlignment="1">
      <alignment horizontal="center" vertical="center"/>
    </xf>
    <xf numFmtId="4" fontId="10" fillId="0" borderId="70" xfId="0" applyNumberFormat="1" applyFont="1" applyFill="1" applyBorder="1" applyAlignment="1">
      <alignment horizontal="center"/>
    </xf>
    <xf numFmtId="4" fontId="10" fillId="0" borderId="71" xfId="0" applyNumberFormat="1" applyFont="1" applyFill="1" applyBorder="1" applyAlignment="1">
      <alignment horizontal="center"/>
    </xf>
    <xf numFmtId="4" fontId="3" fillId="3" borderId="66" xfId="4" applyNumberFormat="1" applyFont="1" applyFill="1" applyBorder="1" applyAlignment="1">
      <alignment horizontal="right" vertical="center" wrapText="1"/>
    </xf>
    <xf numFmtId="4" fontId="3" fillId="3" borderId="67" xfId="4" applyNumberFormat="1" applyFont="1" applyFill="1" applyBorder="1" applyAlignment="1">
      <alignment horizontal="right" vertical="center" wrapText="1"/>
    </xf>
    <xf numFmtId="43" fontId="4" fillId="0" borderId="64" xfId="1" applyFont="1" applyFill="1" applyBorder="1" applyAlignment="1">
      <alignment horizontal="center"/>
    </xf>
    <xf numFmtId="43" fontId="4" fillId="0" borderId="65" xfId="1" applyFont="1" applyFill="1" applyBorder="1" applyAlignment="1">
      <alignment horizontal="center"/>
    </xf>
    <xf numFmtId="43" fontId="4" fillId="0" borderId="64" xfId="1" applyFont="1" applyFill="1" applyBorder="1" applyAlignment="1">
      <alignment horizontal="center" vertical="center" wrapText="1"/>
    </xf>
    <xf numFmtId="43" fontId="4" fillId="0" borderId="65" xfId="1" applyFont="1" applyFill="1" applyBorder="1" applyAlignment="1">
      <alignment horizontal="center" vertical="center" wrapText="1"/>
    </xf>
    <xf numFmtId="43" fontId="4" fillId="0" borderId="64" xfId="1" applyFont="1" applyFill="1" applyBorder="1" applyAlignment="1"/>
    <xf numFmtId="43" fontId="4" fillId="0" borderId="65" xfId="1" applyFont="1" applyFill="1" applyBorder="1" applyAlignment="1"/>
    <xf numFmtId="0" fontId="3" fillId="0" borderId="51" xfId="0" applyFont="1" applyFill="1" applyBorder="1" applyAlignment="1">
      <alignment horizontal="left" vertical="center" indent="25"/>
    </xf>
    <xf numFmtId="0" fontId="3" fillId="0" borderId="52" xfId="0" applyFont="1" applyFill="1" applyBorder="1" applyAlignment="1">
      <alignment horizontal="left" vertical="center" indent="25"/>
    </xf>
    <xf numFmtId="0" fontId="3" fillId="0" borderId="53" xfId="0" applyFont="1" applyFill="1" applyBorder="1" applyAlignment="1">
      <alignment horizontal="left" vertical="center" indent="25"/>
    </xf>
    <xf numFmtId="0" fontId="4" fillId="0" borderId="6" xfId="0" applyFont="1" applyFill="1" applyBorder="1" applyAlignment="1">
      <alignment horizontal="left" vertical="center" indent="25"/>
    </xf>
    <xf numFmtId="0" fontId="4" fillId="0" borderId="0" xfId="0" applyFont="1" applyFill="1" applyBorder="1" applyAlignment="1">
      <alignment horizontal="left" vertical="center" indent="25"/>
    </xf>
    <xf numFmtId="0" fontId="4" fillId="0" borderId="7" xfId="0" applyFont="1" applyFill="1" applyBorder="1" applyAlignment="1">
      <alignment horizontal="left" vertical="center" indent="25"/>
    </xf>
    <xf numFmtId="0" fontId="4" fillId="0" borderId="8" xfId="0" applyFont="1" applyFill="1" applyBorder="1" applyAlignment="1">
      <alignment horizontal="left" vertical="center" indent="25"/>
    </xf>
    <xf numFmtId="0" fontId="4" fillId="0" borderId="9" xfId="0" applyFont="1" applyFill="1" applyBorder="1" applyAlignment="1">
      <alignment horizontal="left" vertical="center" indent="25"/>
    </xf>
    <xf numFmtId="0" fontId="4" fillId="0" borderId="10" xfId="0" applyFont="1" applyFill="1" applyBorder="1" applyAlignment="1">
      <alignment horizontal="left" vertical="center" indent="25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43" fontId="3" fillId="0" borderId="2" xfId="1" quotePrefix="1" applyFont="1" applyFill="1" applyBorder="1" applyAlignment="1">
      <alignment horizontal="center" vertical="center"/>
    </xf>
    <xf numFmtId="43" fontId="3" fillId="0" borderId="22" xfId="1" quotePrefix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10" fontId="3" fillId="3" borderId="31" xfId="1" applyNumberFormat="1" applyFont="1" applyFill="1" applyBorder="1" applyAlignment="1">
      <alignment horizontal="center" vertical="center" wrapText="1"/>
    </xf>
    <xf numFmtId="10" fontId="3" fillId="3" borderId="32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indent="25"/>
    </xf>
    <xf numFmtId="0" fontId="3" fillId="0" borderId="4" xfId="0" applyFont="1" applyFill="1" applyBorder="1" applyAlignment="1">
      <alignment horizontal="left" vertical="center" indent="25"/>
    </xf>
    <xf numFmtId="0" fontId="3" fillId="0" borderId="5" xfId="0" applyFont="1" applyFill="1" applyBorder="1" applyAlignment="1">
      <alignment horizontal="left" vertical="center" indent="25"/>
    </xf>
    <xf numFmtId="0" fontId="4" fillId="0" borderId="12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49" fontId="3" fillId="0" borderId="2" xfId="1" quotePrefix="1" applyNumberFormat="1" applyFont="1" applyFill="1" applyBorder="1" applyAlignment="1">
      <alignment horizontal="center" vertical="center"/>
    </xf>
    <xf numFmtId="49" fontId="3" fillId="0" borderId="22" xfId="1" quotePrefix="1" applyNumberFormat="1" applyFont="1" applyFill="1" applyBorder="1" applyAlignment="1">
      <alignment horizontal="center" vertical="center"/>
    </xf>
  </cellXfs>
  <cellStyles count="79">
    <cellStyle name="20% - Ênfase1 2" xfId="6"/>
    <cellStyle name="20% - Ênfase2 2" xfId="7"/>
    <cellStyle name="20% - Ênfase3 2" xfId="8"/>
    <cellStyle name="20% - Ênfase4 2" xfId="9"/>
    <cellStyle name="20% - Ênfase5 2" xfId="10"/>
    <cellStyle name="20% - Ênfase6 2" xfId="11"/>
    <cellStyle name="40% - Ênfase1 2" xfId="12"/>
    <cellStyle name="40% - Ênfase2 2" xfId="13"/>
    <cellStyle name="40% - Ênfase3 2" xfId="14"/>
    <cellStyle name="40% - Ênfase4 2" xfId="15"/>
    <cellStyle name="40% - Ênfase5 2" xfId="16"/>
    <cellStyle name="40% - Ênfase6 2" xfId="17"/>
    <cellStyle name="60% - Ênfase1 2" xfId="18"/>
    <cellStyle name="60% - Ênfase2 2" xfId="19"/>
    <cellStyle name="60% - Ênfase3 2" xfId="20"/>
    <cellStyle name="60% - Ênfase4 2" xfId="21"/>
    <cellStyle name="60% - Ênfase5 2" xfId="22"/>
    <cellStyle name="60% - Ênfase6 2" xfId="23"/>
    <cellStyle name="Bom 2" xfId="24"/>
    <cellStyle name="Cálculo 2" xfId="25"/>
    <cellStyle name="Cálculo 2 2" xfId="26"/>
    <cellStyle name="Cálculo 2 3" xfId="27"/>
    <cellStyle name="Cálculo 2 4" xfId="28"/>
    <cellStyle name="Célula de Verificação 2" xfId="29"/>
    <cellStyle name="Célula de Verificação 2 2" xfId="30"/>
    <cellStyle name="Célula de Verificação 2 3" xfId="31"/>
    <cellStyle name="Célula Vinculada 2" xfId="32"/>
    <cellStyle name="Célula Vinculada 2 2" xfId="33"/>
    <cellStyle name="Célula Vinculada 2 3" xfId="34"/>
    <cellStyle name="Célula Vinculada 2 4" xfId="35"/>
    <cellStyle name="Ênfase1 2" xfId="36"/>
    <cellStyle name="Ênfase2 2" xfId="37"/>
    <cellStyle name="Ênfase3 2" xfId="38"/>
    <cellStyle name="Ênfase4 2" xfId="39"/>
    <cellStyle name="Ênfase5 2" xfId="40"/>
    <cellStyle name="Ênfase6 2" xfId="41"/>
    <cellStyle name="Entrada 2" xfId="42"/>
    <cellStyle name="Entrada 2 2" xfId="43"/>
    <cellStyle name="Entrada 2 3" xfId="44"/>
    <cellStyle name="Entrada 2 4" xfId="45"/>
    <cellStyle name="Hiperlink" xfId="3" builtinId="8"/>
    <cellStyle name="Incorreto 2" xfId="46"/>
    <cellStyle name="Moeda" xfId="4" builtinId="4"/>
    <cellStyle name="Moeda 2" xfId="47"/>
    <cellStyle name="Moeda 3" xfId="48"/>
    <cellStyle name="Neutra 2" xfId="49"/>
    <cellStyle name="Normal" xfId="0" builtinId="0"/>
    <cellStyle name="Normal 2" xfId="2"/>
    <cellStyle name="Normal 2 2" xfId="50"/>
    <cellStyle name="Normal 3" xfId="51"/>
    <cellStyle name="Normal 4" xfId="52"/>
    <cellStyle name="Normal 4 2" xfId="5"/>
    <cellStyle name="Normal 5" xfId="53"/>
    <cellStyle name="Nota 2" xfId="54"/>
    <cellStyle name="Nota 2 2" xfId="55"/>
    <cellStyle name="Nota 2 3" xfId="56"/>
    <cellStyle name="Nota 2 4" xfId="57"/>
    <cellStyle name="Porcentagem 2" xfId="58"/>
    <cellStyle name="Saída 2" xfId="59"/>
    <cellStyle name="Saída 2 2" xfId="60"/>
    <cellStyle name="Saída 2 3" xfId="61"/>
    <cellStyle name="Saída 2 4" xfId="62"/>
    <cellStyle name="Separador de milhares [0] 2" xfId="63"/>
    <cellStyle name="Separador de milhares 2" xfId="64"/>
    <cellStyle name="Separador de milhares 4 2" xfId="65"/>
    <cellStyle name="Texto de Aviso 2" xfId="66"/>
    <cellStyle name="Texto Explicativo 2" xfId="67"/>
    <cellStyle name="Título 1 1" xfId="68"/>
    <cellStyle name="Título 1 1 1" xfId="69"/>
    <cellStyle name="Título 1 2" xfId="70"/>
    <cellStyle name="Título 2 2" xfId="71"/>
    <cellStyle name="Título 3 2" xfId="72"/>
    <cellStyle name="Título 4 2" xfId="73"/>
    <cellStyle name="Total 2" xfId="74"/>
    <cellStyle name="Total 2 2" xfId="75"/>
    <cellStyle name="Total 2 3" xfId="76"/>
    <cellStyle name="Total 2 4" xfId="77"/>
    <cellStyle name="Vírgula" xfId="1" builtinId="3"/>
    <cellStyle name="Vírgula 2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142883</xdr:colOff>
      <xdr:row>0</xdr:row>
      <xdr:rowOff>37243</xdr:rowOff>
    </xdr:from>
    <xdr:to>
      <xdr:col>2</xdr:col>
      <xdr:colOff>1055551</xdr:colOff>
      <xdr:row>2</xdr:row>
      <xdr:rowOff>129029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83" y="37243"/>
          <a:ext cx="1808018" cy="415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142879</xdr:colOff>
      <xdr:row>0</xdr:row>
      <xdr:rowOff>37237</xdr:rowOff>
    </xdr:from>
    <xdr:to>
      <xdr:col>2</xdr:col>
      <xdr:colOff>989738</xdr:colOff>
      <xdr:row>2</xdr:row>
      <xdr:rowOff>123828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9" y="37237"/>
          <a:ext cx="1808884" cy="4104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147202</xdr:colOff>
      <xdr:row>0</xdr:row>
      <xdr:rowOff>34636</xdr:rowOff>
    </xdr:from>
    <xdr:to>
      <xdr:col>2</xdr:col>
      <xdr:colOff>994061</xdr:colOff>
      <xdr:row>2</xdr:row>
      <xdr:rowOff>121227</xdr:rowOff>
    </xdr:to>
    <xdr:pic>
      <xdr:nvPicPr>
        <xdr:cNvPr id="3" name="Imagem 2" descr="logocodevasf02media.jpg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415027" y="34636"/>
          <a:ext cx="2008909" cy="4675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147202</xdr:colOff>
      <xdr:row>0</xdr:row>
      <xdr:rowOff>34636</xdr:rowOff>
    </xdr:from>
    <xdr:to>
      <xdr:col>2</xdr:col>
      <xdr:colOff>994061</xdr:colOff>
      <xdr:row>2</xdr:row>
      <xdr:rowOff>121227</xdr:rowOff>
    </xdr:to>
    <xdr:pic>
      <xdr:nvPicPr>
        <xdr:cNvPr id="2" name="Imagem 1" descr="logocodevasf02media.jpg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202" y="34636"/>
          <a:ext cx="2008909" cy="4675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147202</xdr:colOff>
      <xdr:row>0</xdr:row>
      <xdr:rowOff>34636</xdr:rowOff>
    </xdr:from>
    <xdr:to>
      <xdr:col>2</xdr:col>
      <xdr:colOff>994061</xdr:colOff>
      <xdr:row>2</xdr:row>
      <xdr:rowOff>121227</xdr:rowOff>
    </xdr:to>
    <xdr:pic>
      <xdr:nvPicPr>
        <xdr:cNvPr id="2" name="Imagem 1" descr="logocodevasf02media.jpg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202" y="34636"/>
          <a:ext cx="2008909" cy="4675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147202</xdr:colOff>
      <xdr:row>0</xdr:row>
      <xdr:rowOff>34636</xdr:rowOff>
    </xdr:from>
    <xdr:to>
      <xdr:col>2</xdr:col>
      <xdr:colOff>994061</xdr:colOff>
      <xdr:row>2</xdr:row>
      <xdr:rowOff>121227</xdr:rowOff>
    </xdr:to>
    <xdr:pic>
      <xdr:nvPicPr>
        <xdr:cNvPr id="2" name="Imagem 1" descr="logocodevasf02media.jpg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202" y="34636"/>
          <a:ext cx="2008909" cy="467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187.17.2.135/orse/composicao.asp?font_sg_fonte=ORSE&amp;serv_nr_codigo=8387&amp;peri_nr_ano=2014&amp;peri_nr_mes=3&amp;peri_nr_ordem=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187.17.2.135/orse/composicao.asp?font_sg_fonte=ORSE&amp;serv_nr_codigo=8387&amp;peri_nr_ano=2014&amp;peri_nr_mes=3&amp;peri_nr_ordem=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view="pageBreakPreview" zoomScale="110" zoomScaleSheetLayoutView="110" workbookViewId="0">
      <selection activeCell="K16" sqref="K16"/>
    </sheetView>
  </sheetViews>
  <sheetFormatPr defaultRowHeight="12.75" x14ac:dyDescent="0.25"/>
  <cols>
    <col min="1" max="1" width="4.7109375" style="105" customWidth="1"/>
    <col min="2" max="2" width="8.7109375" style="105" customWidth="1"/>
    <col min="3" max="3" width="44.7109375" style="105" customWidth="1"/>
    <col min="4" max="4" width="10" style="105" customWidth="1"/>
    <col min="5" max="5" width="9.42578125" style="105" customWidth="1"/>
    <col min="6" max="6" width="9.7109375" style="105" customWidth="1"/>
    <col min="7" max="16384" width="9.140625" style="105"/>
  </cols>
  <sheetData>
    <row r="1" spans="1:6" s="90" customFormat="1" x14ac:dyDescent="0.25">
      <c r="A1" s="241" t="s">
        <v>83</v>
      </c>
      <c r="B1" s="242"/>
      <c r="C1" s="242"/>
      <c r="D1" s="242"/>
      <c r="E1" s="242"/>
      <c r="F1" s="243"/>
    </row>
    <row r="2" spans="1:6" s="90" customFormat="1" x14ac:dyDescent="0.25">
      <c r="A2" s="244" t="s">
        <v>84</v>
      </c>
      <c r="B2" s="245"/>
      <c r="C2" s="245"/>
      <c r="D2" s="245"/>
      <c r="E2" s="245"/>
      <c r="F2" s="246"/>
    </row>
    <row r="3" spans="1:6" s="90" customFormat="1" x14ac:dyDescent="0.25">
      <c r="A3" s="247" t="s">
        <v>85</v>
      </c>
      <c r="B3" s="248"/>
      <c r="C3" s="248"/>
      <c r="D3" s="248"/>
      <c r="E3" s="248"/>
      <c r="F3" s="249"/>
    </row>
    <row r="4" spans="1:6" s="92" customFormat="1" x14ac:dyDescent="0.25">
      <c r="A4" s="91"/>
      <c r="B4" s="91"/>
      <c r="C4" s="91"/>
      <c r="D4" s="91"/>
      <c r="E4" s="91"/>
      <c r="F4" s="91"/>
    </row>
    <row r="5" spans="1:6" s="90" customFormat="1" x14ac:dyDescent="0.25">
      <c r="A5" s="250" t="s">
        <v>173</v>
      </c>
      <c r="B5" s="251"/>
      <c r="C5" s="252"/>
      <c r="D5" s="214"/>
      <c r="E5" s="215"/>
      <c r="F5" s="93" t="s">
        <v>90</v>
      </c>
    </row>
    <row r="6" spans="1:6" s="90" customFormat="1" x14ac:dyDescent="0.25">
      <c r="A6" s="253" t="s">
        <v>174</v>
      </c>
      <c r="B6" s="254"/>
      <c r="C6" s="255"/>
      <c r="D6" s="216" t="s">
        <v>89</v>
      </c>
      <c r="E6" s="217"/>
      <c r="F6" s="256"/>
    </row>
    <row r="7" spans="1:6" s="90" customFormat="1" x14ac:dyDescent="0.25">
      <c r="A7" s="258" t="s">
        <v>176</v>
      </c>
      <c r="B7" s="259"/>
      <c r="C7" s="260"/>
      <c r="D7" s="218"/>
      <c r="E7" s="219"/>
      <c r="F7" s="257"/>
    </row>
    <row r="8" spans="1:6" s="92" customFormat="1" x14ac:dyDescent="0.25">
      <c r="A8" s="91"/>
      <c r="B8" s="91"/>
      <c r="C8" s="91"/>
      <c r="D8" s="94"/>
      <c r="E8" s="95"/>
      <c r="F8" s="96"/>
    </row>
    <row r="9" spans="1:6" s="97" customFormat="1" x14ac:dyDescent="0.25">
      <c r="A9" s="261" t="s">
        <v>86</v>
      </c>
      <c r="B9" s="261" t="s">
        <v>152</v>
      </c>
      <c r="C9" s="261" t="s">
        <v>87</v>
      </c>
      <c r="D9" s="262" t="s">
        <v>94</v>
      </c>
      <c r="E9" s="262"/>
      <c r="F9" s="262" t="s">
        <v>95</v>
      </c>
    </row>
    <row r="10" spans="1:6" s="97" customFormat="1" ht="15" customHeight="1" x14ac:dyDescent="0.25">
      <c r="A10" s="261"/>
      <c r="B10" s="261"/>
      <c r="C10" s="261"/>
      <c r="D10" s="263" t="s">
        <v>153</v>
      </c>
      <c r="E10" s="264"/>
      <c r="F10" s="262"/>
    </row>
    <row r="11" spans="1:6" s="97" customFormat="1" ht="15" customHeight="1" x14ac:dyDescent="0.25">
      <c r="A11" s="98"/>
      <c r="B11" s="99"/>
      <c r="C11" s="99"/>
      <c r="D11" s="265"/>
      <c r="E11" s="266"/>
      <c r="F11" s="100"/>
    </row>
    <row r="12" spans="1:6" ht="15" customHeight="1" x14ac:dyDescent="0.25">
      <c r="A12" s="101">
        <v>1</v>
      </c>
      <c r="B12" s="102"/>
      <c r="C12" s="103" t="s">
        <v>154</v>
      </c>
      <c r="D12" s="271"/>
      <c r="E12" s="272"/>
      <c r="F12" s="104"/>
    </row>
    <row r="13" spans="1:6" ht="15" customHeight="1" x14ac:dyDescent="0.25">
      <c r="A13" s="101">
        <f>A12+1</f>
        <v>2</v>
      </c>
      <c r="B13" s="102"/>
      <c r="C13" s="103" t="s">
        <v>167</v>
      </c>
      <c r="D13" s="271"/>
      <c r="E13" s="272"/>
      <c r="F13" s="104"/>
    </row>
    <row r="14" spans="1:6" ht="15" customHeight="1" x14ac:dyDescent="0.25">
      <c r="A14" s="101">
        <f t="shared" ref="A14:A15" si="0">A13+1</f>
        <v>3</v>
      </c>
      <c r="B14" s="102"/>
      <c r="C14" s="103" t="s">
        <v>169</v>
      </c>
      <c r="D14" s="273"/>
      <c r="E14" s="274"/>
      <c r="F14" s="104"/>
    </row>
    <row r="15" spans="1:6" ht="15" customHeight="1" x14ac:dyDescent="0.25">
      <c r="A15" s="101">
        <f t="shared" si="0"/>
        <v>4</v>
      </c>
      <c r="B15" s="102"/>
      <c r="C15" s="103" t="s">
        <v>170</v>
      </c>
      <c r="D15" s="271"/>
      <c r="E15" s="272"/>
      <c r="F15" s="104"/>
    </row>
    <row r="16" spans="1:6" ht="15" customHeight="1" x14ac:dyDescent="0.25">
      <c r="A16" s="101">
        <f>A15+1</f>
        <v>5</v>
      </c>
      <c r="B16" s="201"/>
      <c r="C16" s="202" t="s">
        <v>171</v>
      </c>
      <c r="D16" s="275"/>
      <c r="E16" s="276"/>
      <c r="F16" s="104"/>
    </row>
    <row r="17" spans="1:10" ht="15" customHeight="1" x14ac:dyDescent="0.25">
      <c r="A17" s="106"/>
      <c r="B17" s="107"/>
      <c r="C17" s="108"/>
      <c r="D17" s="267"/>
      <c r="E17" s="268"/>
      <c r="F17" s="109"/>
    </row>
    <row r="18" spans="1:10" ht="15" customHeight="1" x14ac:dyDescent="0.25">
      <c r="A18" s="110"/>
      <c r="B18" s="111"/>
      <c r="C18" s="112" t="s">
        <v>155</v>
      </c>
      <c r="D18" s="269"/>
      <c r="E18" s="270"/>
      <c r="F18" s="113"/>
      <c r="H18" s="204"/>
      <c r="J18" s="204"/>
    </row>
  </sheetData>
  <mergeCells count="21">
    <mergeCell ref="D11:E11"/>
    <mergeCell ref="D17:E17"/>
    <mergeCell ref="D18:E18"/>
    <mergeCell ref="D12:E12"/>
    <mergeCell ref="D13:E13"/>
    <mergeCell ref="D14:E14"/>
    <mergeCell ref="D15:E15"/>
    <mergeCell ref="D16:E16"/>
    <mergeCell ref="A9:A10"/>
    <mergeCell ref="B9:B10"/>
    <mergeCell ref="C9:C10"/>
    <mergeCell ref="D9:E9"/>
    <mergeCell ref="F9:F10"/>
    <mergeCell ref="D10:E10"/>
    <mergeCell ref="A1:F1"/>
    <mergeCell ref="A2:F2"/>
    <mergeCell ref="A3:F3"/>
    <mergeCell ref="A5:C5"/>
    <mergeCell ref="A6:C6"/>
    <mergeCell ref="F6:F7"/>
    <mergeCell ref="A7:C7"/>
  </mergeCells>
  <printOptions horizontalCentered="1"/>
  <pageMargins left="0.78740157480314965" right="0.59055118110236227" top="0.78740157480314965" bottom="0.59055118110236227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7"/>
  <sheetViews>
    <sheetView view="pageBreakPreview" zoomScale="110" zoomScaleSheetLayoutView="110" workbookViewId="0">
      <pane ySplit="9" topLeftCell="A10" activePane="bottomLeft" state="frozen"/>
      <selection sqref="A1:G1"/>
      <selection pane="bottomLeft" activeCell="F24" sqref="F24:H25"/>
    </sheetView>
  </sheetViews>
  <sheetFormatPr defaultRowHeight="12.75" x14ac:dyDescent="0.25"/>
  <cols>
    <col min="1" max="1" width="5.7109375" style="105" customWidth="1"/>
    <col min="2" max="2" width="8.7109375" style="105" customWidth="1"/>
    <col min="3" max="3" width="38.7109375" style="105" customWidth="1"/>
    <col min="4" max="4" width="4.85546875" style="105" customWidth="1"/>
    <col min="5" max="7" width="9.7109375" style="187" customWidth="1"/>
    <col min="8" max="8" width="9.5703125" style="105" bestFit="1" customWidth="1"/>
    <col min="9" max="16384" width="9.140625" style="105"/>
  </cols>
  <sheetData>
    <row r="1" spans="1:10" s="114" customFormat="1" x14ac:dyDescent="0.25">
      <c r="A1" s="277" t="s">
        <v>83</v>
      </c>
      <c r="B1" s="278"/>
      <c r="C1" s="278"/>
      <c r="D1" s="278"/>
      <c r="E1" s="278"/>
      <c r="F1" s="278"/>
      <c r="G1" s="279"/>
    </row>
    <row r="2" spans="1:10" s="114" customFormat="1" x14ac:dyDescent="0.25">
      <c r="A2" s="280" t="s">
        <v>84</v>
      </c>
      <c r="B2" s="281"/>
      <c r="C2" s="281"/>
      <c r="D2" s="281"/>
      <c r="E2" s="281"/>
      <c r="F2" s="281"/>
      <c r="G2" s="282"/>
    </row>
    <row r="3" spans="1:10" s="114" customFormat="1" x14ac:dyDescent="0.25">
      <c r="A3" s="283" t="s">
        <v>85</v>
      </c>
      <c r="B3" s="284"/>
      <c r="C3" s="284"/>
      <c r="D3" s="284"/>
      <c r="E3" s="284"/>
      <c r="F3" s="284"/>
      <c r="G3" s="285"/>
    </row>
    <row r="4" spans="1:10" s="117" customFormat="1" x14ac:dyDescent="0.25">
      <c r="A4" s="115"/>
      <c r="B4" s="115"/>
      <c r="C4" s="115"/>
      <c r="D4" s="115"/>
      <c r="E4" s="116"/>
      <c r="F4" s="116"/>
      <c r="G4" s="116"/>
    </row>
    <row r="5" spans="1:10" s="114" customFormat="1" x14ac:dyDescent="0.25">
      <c r="A5" s="286" t="s">
        <v>173</v>
      </c>
      <c r="B5" s="287"/>
      <c r="C5" s="287"/>
      <c r="D5" s="288" t="s">
        <v>89</v>
      </c>
      <c r="E5" s="11" t="s">
        <v>89</v>
      </c>
      <c r="F5" s="118"/>
      <c r="G5" s="119" t="s">
        <v>90</v>
      </c>
    </row>
    <row r="6" spans="1:10" s="114" customFormat="1" x14ac:dyDescent="0.25">
      <c r="A6" s="289" t="s">
        <v>174</v>
      </c>
      <c r="B6" s="290"/>
      <c r="C6" s="290"/>
      <c r="D6" s="291" t="s">
        <v>91</v>
      </c>
      <c r="E6" s="13" t="s">
        <v>91</v>
      </c>
      <c r="F6" s="120"/>
      <c r="G6" s="292"/>
    </row>
    <row r="7" spans="1:10" s="114" customFormat="1" x14ac:dyDescent="0.25">
      <c r="A7" s="294" t="s">
        <v>175</v>
      </c>
      <c r="B7" s="295"/>
      <c r="C7" s="295"/>
      <c r="D7" s="296"/>
      <c r="E7" s="14" t="s">
        <v>151</v>
      </c>
      <c r="F7" s="15"/>
      <c r="G7" s="293"/>
    </row>
    <row r="8" spans="1:10" s="114" customFormat="1" x14ac:dyDescent="0.25">
      <c r="A8" s="16"/>
      <c r="B8" s="16"/>
      <c r="C8" s="16"/>
      <c r="D8" s="16"/>
      <c r="E8" s="20"/>
      <c r="F8" s="20"/>
      <c r="G8" s="121"/>
    </row>
    <row r="9" spans="1:10" s="97" customFormat="1" x14ac:dyDescent="0.25">
      <c r="A9" s="22" t="s">
        <v>86</v>
      </c>
      <c r="B9" s="22" t="s">
        <v>152</v>
      </c>
      <c r="C9" s="22" t="s">
        <v>87</v>
      </c>
      <c r="D9" s="22" t="s">
        <v>88</v>
      </c>
      <c r="E9" s="24" t="s">
        <v>93</v>
      </c>
      <c r="F9" s="24" t="s">
        <v>94</v>
      </c>
      <c r="G9" s="24" t="s">
        <v>95</v>
      </c>
    </row>
    <row r="10" spans="1:10" s="128" customFormat="1" x14ac:dyDescent="0.25">
      <c r="A10" s="122"/>
      <c r="B10" s="123"/>
      <c r="C10" s="124"/>
      <c r="D10" s="125"/>
      <c r="E10" s="126"/>
      <c r="F10" s="126"/>
      <c r="G10" s="127"/>
    </row>
    <row r="11" spans="1:10" s="128" customFormat="1" x14ac:dyDescent="0.25">
      <c r="A11" s="129" t="s">
        <v>156</v>
      </c>
      <c r="B11" s="130"/>
      <c r="C11" s="131" t="s">
        <v>157</v>
      </c>
      <c r="D11" s="132"/>
      <c r="E11" s="133"/>
      <c r="F11" s="133"/>
      <c r="G11" s="134">
        <f>SUBTOTAL(9,G12:G15)</f>
        <v>0</v>
      </c>
    </row>
    <row r="12" spans="1:10" ht="25.5" x14ac:dyDescent="0.25">
      <c r="A12" s="135" t="s">
        <v>47</v>
      </c>
      <c r="B12" s="136" t="s">
        <v>193</v>
      </c>
      <c r="C12" s="137" t="s">
        <v>158</v>
      </c>
      <c r="D12" s="138" t="s">
        <v>159</v>
      </c>
      <c r="E12" s="139">
        <v>1</v>
      </c>
      <c r="F12" s="140"/>
      <c r="G12" s="141"/>
      <c r="H12" s="205"/>
    </row>
    <row r="13" spans="1:10" ht="25.5" x14ac:dyDescent="0.25">
      <c r="A13" s="142" t="s">
        <v>48</v>
      </c>
      <c r="B13" s="143" t="s">
        <v>194</v>
      </c>
      <c r="C13" s="144" t="s">
        <v>160</v>
      </c>
      <c r="D13" s="145" t="s">
        <v>159</v>
      </c>
      <c r="E13" s="146">
        <v>1</v>
      </c>
      <c r="F13" s="147"/>
      <c r="G13" s="148"/>
      <c r="H13" s="205"/>
      <c r="J13" s="205"/>
    </row>
    <row r="14" spans="1:10" x14ac:dyDescent="0.25">
      <c r="A14" s="142" t="s">
        <v>52</v>
      </c>
      <c r="B14" s="143" t="s">
        <v>196</v>
      </c>
      <c r="C14" s="144" t="s">
        <v>172</v>
      </c>
      <c r="D14" s="145" t="s">
        <v>197</v>
      </c>
      <c r="E14" s="146">
        <v>1</v>
      </c>
      <c r="F14" s="147"/>
      <c r="G14" s="148"/>
      <c r="H14" s="205"/>
    </row>
    <row r="15" spans="1:10" s="128" customFormat="1" ht="25.5" x14ac:dyDescent="0.25">
      <c r="A15" s="142" t="s">
        <v>110</v>
      </c>
      <c r="B15" s="143" t="s">
        <v>195</v>
      </c>
      <c r="C15" s="144" t="s">
        <v>162</v>
      </c>
      <c r="D15" s="145" t="s">
        <v>161</v>
      </c>
      <c r="E15" s="146">
        <v>2.5</v>
      </c>
      <c r="F15" s="149"/>
      <c r="G15" s="148"/>
      <c r="H15" s="205"/>
      <c r="I15" s="203"/>
      <c r="J15" s="239"/>
    </row>
    <row r="16" spans="1:10" x14ac:dyDescent="0.25">
      <c r="A16" s="150"/>
      <c r="B16" s="151"/>
      <c r="C16" s="152"/>
      <c r="D16" s="153"/>
      <c r="E16" s="154"/>
      <c r="F16" s="155"/>
      <c r="G16" s="156"/>
      <c r="I16" s="204"/>
      <c r="J16" s="205"/>
    </row>
    <row r="17" spans="1:10" x14ac:dyDescent="0.25">
      <c r="A17" s="157"/>
      <c r="B17" s="158"/>
      <c r="C17" s="159"/>
      <c r="D17" s="158"/>
      <c r="E17" s="160"/>
      <c r="F17" s="160"/>
      <c r="G17" s="161"/>
      <c r="I17" s="204"/>
    </row>
    <row r="18" spans="1:10" x14ac:dyDescent="0.25">
      <c r="A18" s="162"/>
      <c r="B18" s="163"/>
      <c r="C18" s="164"/>
      <c r="D18" s="163"/>
      <c r="E18" s="165"/>
      <c r="F18" s="165" t="s">
        <v>163</v>
      </c>
      <c r="G18" s="166">
        <f>SUBTOTAL(9,G11:G17)</f>
        <v>0</v>
      </c>
      <c r="H18" s="205"/>
      <c r="I18" s="240"/>
    </row>
    <row r="19" spans="1:10" x14ac:dyDescent="0.25">
      <c r="A19" s="167"/>
      <c r="B19" s="168"/>
      <c r="C19" s="169"/>
      <c r="D19" s="168"/>
      <c r="E19" s="170"/>
      <c r="F19" s="171"/>
      <c r="G19" s="172"/>
      <c r="I19" s="205"/>
    </row>
    <row r="20" spans="1:10" x14ac:dyDescent="0.25">
      <c r="A20" s="25" t="s">
        <v>164</v>
      </c>
      <c r="B20" s="26"/>
      <c r="C20" s="173" t="s">
        <v>99</v>
      </c>
      <c r="D20" s="26" t="s">
        <v>165</v>
      </c>
      <c r="E20" s="174"/>
      <c r="F20" s="175"/>
      <c r="G20" s="176"/>
      <c r="I20" s="204"/>
    </row>
    <row r="21" spans="1:10" x14ac:dyDescent="0.25">
      <c r="A21" s="177"/>
      <c r="B21" s="178"/>
      <c r="C21" s="179"/>
      <c r="D21" s="178"/>
      <c r="E21" s="180"/>
      <c r="F21" s="181"/>
      <c r="G21" s="182"/>
    </row>
    <row r="22" spans="1:10" x14ac:dyDescent="0.25">
      <c r="A22" s="183"/>
      <c r="B22" s="184"/>
      <c r="C22" s="184"/>
      <c r="D22" s="184"/>
      <c r="E22" s="185"/>
      <c r="F22" s="185" t="s">
        <v>166</v>
      </c>
      <c r="G22" s="186"/>
      <c r="I22" s="205"/>
    </row>
    <row r="24" spans="1:10" x14ac:dyDescent="0.25">
      <c r="F24" s="237"/>
      <c r="H24" s="205"/>
    </row>
    <row r="25" spans="1:10" x14ac:dyDescent="0.25">
      <c r="F25" s="237"/>
      <c r="I25" s="205"/>
    </row>
    <row r="26" spans="1:10" x14ac:dyDescent="0.25">
      <c r="F26" s="237"/>
      <c r="H26" s="205"/>
      <c r="J26" s="205"/>
    </row>
    <row r="27" spans="1:10" x14ac:dyDescent="0.25">
      <c r="F27" s="238"/>
      <c r="H27" s="205"/>
    </row>
  </sheetData>
  <autoFilter ref="A9:G21"/>
  <mergeCells count="7">
    <mergeCell ref="A1:G1"/>
    <mergeCell ref="A2:G2"/>
    <mergeCell ref="A3:G3"/>
    <mergeCell ref="A5:D5"/>
    <mergeCell ref="A6:D6"/>
    <mergeCell ref="G6:G7"/>
    <mergeCell ref="A7:D7"/>
  </mergeCells>
  <printOptions horizontalCentered="1"/>
  <pageMargins left="0.78740157480314965" right="0.59055118110236227" top="0.78740157480314965" bottom="0.59055118110236227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view="pageBreakPreview" zoomScaleNormal="100" zoomScaleSheetLayoutView="100" workbookViewId="0">
      <selection activeCell="F5" sqref="F5:F6"/>
    </sheetView>
  </sheetViews>
  <sheetFormatPr defaultRowHeight="15" x14ac:dyDescent="0.25"/>
  <cols>
    <col min="1" max="1" width="7.5703125" style="87" customWidth="1"/>
    <col min="2" max="2" width="9.85546875" style="87" bestFit="1" customWidth="1"/>
    <col min="3" max="3" width="70" style="4" customWidth="1"/>
    <col min="4" max="4" width="4.42578125" style="1" bestFit="1" customWidth="1"/>
    <col min="5" max="5" width="10.85546875" style="2" customWidth="1"/>
    <col min="6" max="6" width="9.7109375" customWidth="1"/>
    <col min="7" max="7" width="12.5703125" style="2" bestFit="1" customWidth="1"/>
  </cols>
  <sheetData>
    <row r="1" spans="1:14" x14ac:dyDescent="0.25">
      <c r="A1" s="299" t="s">
        <v>83</v>
      </c>
      <c r="B1" s="300"/>
      <c r="C1" s="300"/>
      <c r="D1" s="300"/>
      <c r="E1" s="300"/>
      <c r="F1" s="300"/>
      <c r="G1" s="301"/>
    </row>
    <row r="2" spans="1:14" x14ac:dyDescent="0.25">
      <c r="A2" s="280" t="s">
        <v>84</v>
      </c>
      <c r="B2" s="281"/>
      <c r="C2" s="281"/>
      <c r="D2" s="281"/>
      <c r="E2" s="281"/>
      <c r="F2" s="281"/>
      <c r="G2" s="282"/>
    </row>
    <row r="3" spans="1:14" x14ac:dyDescent="0.25">
      <c r="A3" s="283" t="s">
        <v>85</v>
      </c>
      <c r="B3" s="284"/>
      <c r="C3" s="284"/>
      <c r="D3" s="284"/>
      <c r="E3" s="284"/>
      <c r="F3" s="284"/>
      <c r="G3" s="285"/>
    </row>
    <row r="4" spans="1:14" s="3" customFormat="1" x14ac:dyDescent="0.25">
      <c r="A4" s="9"/>
      <c r="B4" s="78"/>
      <c r="C4" s="8"/>
      <c r="D4" s="9"/>
      <c r="E4" s="188"/>
      <c r="F4" s="10"/>
      <c r="G4" s="10"/>
    </row>
    <row r="5" spans="1:14" s="3" customFormat="1" x14ac:dyDescent="0.25">
      <c r="A5" s="302" t="s">
        <v>96</v>
      </c>
      <c r="B5" s="287"/>
      <c r="C5" s="287"/>
      <c r="D5" s="288"/>
      <c r="E5" s="189" t="s">
        <v>89</v>
      </c>
      <c r="F5" s="42"/>
      <c r="G5" s="12" t="s">
        <v>90</v>
      </c>
    </row>
    <row r="6" spans="1:14" x14ac:dyDescent="0.25">
      <c r="A6" s="303" t="s">
        <v>97</v>
      </c>
      <c r="B6" s="290"/>
      <c r="C6" s="290"/>
      <c r="D6" s="291"/>
      <c r="E6" s="190" t="s">
        <v>91</v>
      </c>
      <c r="F6" s="41"/>
      <c r="G6" s="304"/>
    </row>
    <row r="7" spans="1:14" x14ac:dyDescent="0.25">
      <c r="A7" s="294" t="s">
        <v>98</v>
      </c>
      <c r="B7" s="295"/>
      <c r="C7" s="295"/>
      <c r="D7" s="296"/>
      <c r="E7" s="191"/>
      <c r="F7" s="15"/>
      <c r="G7" s="305"/>
    </row>
    <row r="8" spans="1:14" x14ac:dyDescent="0.25">
      <c r="A8" s="19"/>
      <c r="B8" s="79"/>
      <c r="C8" s="18"/>
      <c r="D8" s="19"/>
      <c r="E8" s="192"/>
      <c r="F8" s="20"/>
      <c r="G8" s="21"/>
    </row>
    <row r="9" spans="1:14" x14ac:dyDescent="0.25">
      <c r="A9" s="22" t="s">
        <v>86</v>
      </c>
      <c r="B9" s="22" t="s">
        <v>92</v>
      </c>
      <c r="C9" s="23" t="s">
        <v>87</v>
      </c>
      <c r="D9" s="22" t="s">
        <v>88</v>
      </c>
      <c r="E9" s="193" t="s">
        <v>93</v>
      </c>
      <c r="F9" s="24" t="s">
        <v>94</v>
      </c>
      <c r="G9" s="24" t="s">
        <v>95</v>
      </c>
    </row>
    <row r="10" spans="1:14" x14ac:dyDescent="0.25">
      <c r="A10" s="69"/>
      <c r="B10" s="69"/>
      <c r="C10" s="70"/>
      <c r="D10" s="69"/>
      <c r="E10" s="194"/>
      <c r="F10" s="71"/>
      <c r="G10" s="72"/>
    </row>
    <row r="11" spans="1:14" x14ac:dyDescent="0.25">
      <c r="A11" s="80">
        <v>1</v>
      </c>
      <c r="B11" s="80"/>
      <c r="C11" s="45" t="s">
        <v>101</v>
      </c>
      <c r="D11" s="43"/>
      <c r="E11" s="195"/>
      <c r="F11" s="43"/>
      <c r="G11" s="29"/>
    </row>
    <row r="12" spans="1:14" x14ac:dyDescent="0.25">
      <c r="A12" s="81" t="s">
        <v>47</v>
      </c>
      <c r="B12" s="81" t="s">
        <v>46</v>
      </c>
      <c r="C12" s="48" t="s">
        <v>45</v>
      </c>
      <c r="D12" s="46" t="s">
        <v>1</v>
      </c>
      <c r="E12" s="49">
        <f>4.83*3.92</f>
        <v>18.933599999999998</v>
      </c>
      <c r="F12" s="49"/>
      <c r="G12" s="50"/>
    </row>
    <row r="13" spans="1:14" x14ac:dyDescent="0.25">
      <c r="A13" s="81" t="s">
        <v>48</v>
      </c>
      <c r="B13" s="81">
        <v>85397</v>
      </c>
      <c r="C13" s="48" t="s">
        <v>42</v>
      </c>
      <c r="D13" s="46" t="s">
        <v>1</v>
      </c>
      <c r="E13" s="49">
        <f>((4.83+3.92)*2*3)</f>
        <v>52.5</v>
      </c>
      <c r="F13" s="49"/>
      <c r="G13" s="50"/>
    </row>
    <row r="14" spans="1:14" x14ac:dyDescent="0.25">
      <c r="A14" s="81" t="s">
        <v>49</v>
      </c>
      <c r="B14" s="81" t="s">
        <v>107</v>
      </c>
      <c r="C14" s="48" t="s">
        <v>108</v>
      </c>
      <c r="D14" s="46" t="s">
        <v>2</v>
      </c>
      <c r="E14" s="49">
        <f>2.1*1.5*0.1*4+1.4*2.1*0.1</f>
        <v>1.5540000000000003</v>
      </c>
      <c r="F14" s="49"/>
      <c r="G14" s="50"/>
    </row>
    <row r="15" spans="1:14" x14ac:dyDescent="0.25">
      <c r="A15" s="81" t="s">
        <v>50</v>
      </c>
      <c r="B15" s="82" t="s">
        <v>3</v>
      </c>
      <c r="C15" s="73" t="s">
        <v>4</v>
      </c>
      <c r="D15" s="46" t="s">
        <v>2</v>
      </c>
      <c r="E15" s="49">
        <f>((E12*0.04)+(E13*0.05)+E14)*1.3</f>
        <v>6.4172472000000003</v>
      </c>
      <c r="F15" s="51"/>
      <c r="G15" s="50"/>
    </row>
    <row r="16" spans="1:14" s="3" customFormat="1" x14ac:dyDescent="0.25">
      <c r="A16" s="81" t="s">
        <v>51</v>
      </c>
      <c r="B16" s="82" t="s">
        <v>198</v>
      </c>
      <c r="C16" s="73" t="s">
        <v>199</v>
      </c>
      <c r="D16" s="46" t="s">
        <v>2</v>
      </c>
      <c r="E16" s="49">
        <f>E15</f>
        <v>6.4172472000000003</v>
      </c>
      <c r="F16" s="51"/>
      <c r="G16" s="50"/>
      <c r="M16"/>
      <c r="N16"/>
    </row>
    <row r="17" spans="1:14" s="3" customFormat="1" x14ac:dyDescent="0.25">
      <c r="A17" s="81" t="s">
        <v>52</v>
      </c>
      <c r="B17" s="82">
        <v>85333</v>
      </c>
      <c r="C17" s="73" t="s">
        <v>43</v>
      </c>
      <c r="D17" s="46" t="s">
        <v>12</v>
      </c>
      <c r="E17" s="49">
        <v>4</v>
      </c>
      <c r="F17" s="51"/>
      <c r="G17" s="50"/>
      <c r="M17"/>
      <c r="N17"/>
    </row>
    <row r="18" spans="1:14" s="3" customFormat="1" x14ac:dyDescent="0.25">
      <c r="A18" s="81" t="s">
        <v>109</v>
      </c>
      <c r="B18" s="83" t="s">
        <v>122</v>
      </c>
      <c r="C18" s="75" t="s">
        <v>134</v>
      </c>
      <c r="D18" s="46" t="s">
        <v>1</v>
      </c>
      <c r="E18" s="49">
        <f>3.21*0.6</f>
        <v>1.9259999999999999</v>
      </c>
      <c r="F18" s="51"/>
      <c r="G18" s="50"/>
      <c r="M18"/>
      <c r="N18"/>
    </row>
    <row r="19" spans="1:14" s="3" customFormat="1" ht="25.5" x14ac:dyDescent="0.25">
      <c r="A19" s="81" t="s">
        <v>110</v>
      </c>
      <c r="B19" s="81" t="s">
        <v>128</v>
      </c>
      <c r="C19" s="48" t="s">
        <v>129</v>
      </c>
      <c r="D19" s="46" t="s">
        <v>1</v>
      </c>
      <c r="E19" s="49">
        <f>0.9*0.5*4</f>
        <v>1.8</v>
      </c>
      <c r="F19" s="51"/>
      <c r="G19" s="50"/>
    </row>
    <row r="20" spans="1:14" s="3" customFormat="1" ht="25.5" x14ac:dyDescent="0.25">
      <c r="A20" s="81" t="s">
        <v>113</v>
      </c>
      <c r="B20" s="81">
        <v>5975</v>
      </c>
      <c r="C20" s="48" t="s">
        <v>111</v>
      </c>
      <c r="D20" s="46" t="s">
        <v>1</v>
      </c>
      <c r="E20" s="49">
        <f>0.9*0.09</f>
        <v>8.1000000000000003E-2</v>
      </c>
      <c r="F20" s="51"/>
      <c r="G20" s="50"/>
    </row>
    <row r="21" spans="1:14" s="3" customFormat="1" x14ac:dyDescent="0.25">
      <c r="A21" s="81" t="s">
        <v>114</v>
      </c>
      <c r="B21" s="81">
        <v>73397</v>
      </c>
      <c r="C21" s="48" t="s">
        <v>112</v>
      </c>
      <c r="D21" s="46" t="s">
        <v>1</v>
      </c>
      <c r="E21" s="49">
        <f>E20</f>
        <v>8.1000000000000003E-2</v>
      </c>
      <c r="F21" s="51"/>
      <c r="G21" s="50"/>
    </row>
    <row r="22" spans="1:14" x14ac:dyDescent="0.25">
      <c r="A22" s="81"/>
      <c r="B22" s="81"/>
      <c r="C22" s="48"/>
      <c r="D22" s="46"/>
      <c r="E22" s="49"/>
      <c r="F22" s="51"/>
      <c r="G22" s="50"/>
    </row>
    <row r="23" spans="1:14" x14ac:dyDescent="0.25">
      <c r="A23" s="80">
        <v>2</v>
      </c>
      <c r="B23" s="80"/>
      <c r="C23" s="45" t="s">
        <v>102</v>
      </c>
      <c r="D23" s="43"/>
      <c r="E23" s="196"/>
      <c r="F23" s="52"/>
      <c r="G23" s="29"/>
    </row>
    <row r="24" spans="1:14" x14ac:dyDescent="0.25">
      <c r="A24" s="81" t="s">
        <v>53</v>
      </c>
      <c r="B24" s="81" t="s">
        <v>6</v>
      </c>
      <c r="C24" s="48" t="s">
        <v>5</v>
      </c>
      <c r="D24" s="46" t="s">
        <v>1</v>
      </c>
      <c r="E24" s="49">
        <f>E12</f>
        <v>18.933599999999998</v>
      </c>
      <c r="F24" s="51"/>
      <c r="G24" s="50"/>
      <c r="J24" s="212"/>
    </row>
    <row r="25" spans="1:14" s="3" customFormat="1" ht="25.5" x14ac:dyDescent="0.25">
      <c r="A25" s="81" t="s">
        <v>54</v>
      </c>
      <c r="B25" s="47">
        <v>84203</v>
      </c>
      <c r="C25" s="48" t="s">
        <v>132</v>
      </c>
      <c r="D25" s="46" t="s">
        <v>1</v>
      </c>
      <c r="E25" s="49">
        <f>E24</f>
        <v>18.933599999999998</v>
      </c>
      <c r="F25" s="51"/>
      <c r="G25" s="50"/>
      <c r="L25" s="76"/>
    </row>
    <row r="26" spans="1:14" s="3" customFormat="1" x14ac:dyDescent="0.25">
      <c r="A26" s="81" t="s">
        <v>130</v>
      </c>
      <c r="B26" s="47" t="s">
        <v>131</v>
      </c>
      <c r="C26" s="48" t="s">
        <v>135</v>
      </c>
      <c r="D26" s="46" t="s">
        <v>14</v>
      </c>
      <c r="E26" s="49">
        <v>0.95</v>
      </c>
      <c r="F26" s="51"/>
      <c r="G26" s="50"/>
      <c r="L26" s="76"/>
    </row>
    <row r="27" spans="1:14" x14ac:dyDescent="0.25">
      <c r="A27" s="81"/>
      <c r="B27" s="81"/>
      <c r="C27" s="48"/>
      <c r="D27" s="46"/>
      <c r="E27" s="49"/>
      <c r="F27" s="51"/>
      <c r="G27" s="50"/>
      <c r="L27" s="77"/>
    </row>
    <row r="28" spans="1:14" x14ac:dyDescent="0.25">
      <c r="A28" s="80">
        <v>3</v>
      </c>
      <c r="B28" s="80"/>
      <c r="C28" s="45" t="s">
        <v>103</v>
      </c>
      <c r="D28" s="43"/>
      <c r="E28" s="196"/>
      <c r="F28" s="52"/>
      <c r="G28" s="29"/>
      <c r="L28" s="77"/>
    </row>
    <row r="29" spans="1:14" ht="25.5" x14ac:dyDescent="0.25">
      <c r="A29" s="81" t="s">
        <v>55</v>
      </c>
      <c r="B29" s="81" t="s">
        <v>9</v>
      </c>
      <c r="C29" s="48" t="s">
        <v>8</v>
      </c>
      <c r="D29" s="46" t="s">
        <v>1</v>
      </c>
      <c r="E29" s="49">
        <f>E30</f>
        <v>52.5</v>
      </c>
      <c r="F29" s="51"/>
      <c r="G29" s="50"/>
      <c r="L29" s="77"/>
    </row>
    <row r="30" spans="1:14" ht="25.5" x14ac:dyDescent="0.25">
      <c r="A30" s="81" t="s">
        <v>56</v>
      </c>
      <c r="B30" s="81" t="s">
        <v>127</v>
      </c>
      <c r="C30" s="48" t="s">
        <v>137</v>
      </c>
      <c r="D30" s="46" t="s">
        <v>1</v>
      </c>
      <c r="E30" s="49">
        <f>E13</f>
        <v>52.5</v>
      </c>
      <c r="F30" s="51"/>
      <c r="G30" s="50"/>
    </row>
    <row r="31" spans="1:14" x14ac:dyDescent="0.25">
      <c r="A31" s="81" t="s">
        <v>82</v>
      </c>
      <c r="B31" s="81">
        <v>85005</v>
      </c>
      <c r="C31" s="48" t="s">
        <v>191</v>
      </c>
      <c r="D31" s="46" t="s">
        <v>1</v>
      </c>
      <c r="E31" s="49">
        <f>3*1</f>
        <v>3</v>
      </c>
      <c r="F31" s="51"/>
      <c r="G31" s="50"/>
    </row>
    <row r="32" spans="1:14" x14ac:dyDescent="0.25">
      <c r="A32" s="81" t="s">
        <v>123</v>
      </c>
      <c r="B32" s="81" t="s">
        <v>133</v>
      </c>
      <c r="C32" s="48" t="s">
        <v>136</v>
      </c>
      <c r="D32" s="46" t="s">
        <v>1</v>
      </c>
      <c r="E32" s="49">
        <v>19.37</v>
      </c>
      <c r="F32" s="51"/>
      <c r="G32" s="50"/>
      <c r="I32" s="212"/>
    </row>
    <row r="33" spans="1:9" x14ac:dyDescent="0.25">
      <c r="A33" s="81"/>
      <c r="B33" s="81"/>
      <c r="C33" s="48"/>
      <c r="D33" s="46"/>
      <c r="E33" s="49"/>
      <c r="F33" s="51"/>
      <c r="G33" s="50"/>
    </row>
    <row r="34" spans="1:9" x14ac:dyDescent="0.25">
      <c r="A34" s="80">
        <v>4</v>
      </c>
      <c r="B34" s="80"/>
      <c r="C34" s="45" t="s">
        <v>104</v>
      </c>
      <c r="D34" s="43"/>
      <c r="E34" s="196"/>
      <c r="F34" s="52"/>
      <c r="G34" s="29"/>
    </row>
    <row r="35" spans="1:9" ht="25.5" x14ac:dyDescent="0.25">
      <c r="A35" s="81" t="s">
        <v>57</v>
      </c>
      <c r="B35" s="81">
        <v>7100</v>
      </c>
      <c r="C35" s="48" t="s">
        <v>29</v>
      </c>
      <c r="D35" s="46" t="s">
        <v>1</v>
      </c>
      <c r="E35" s="49">
        <f>0.7*2.1</f>
        <v>1.47</v>
      </c>
      <c r="F35" s="51"/>
      <c r="G35" s="50"/>
    </row>
    <row r="36" spans="1:9" ht="18" customHeight="1" x14ac:dyDescent="0.25">
      <c r="A36" s="81" t="s">
        <v>58</v>
      </c>
      <c r="B36" s="81" t="s">
        <v>32</v>
      </c>
      <c r="C36" s="48" t="s">
        <v>31</v>
      </c>
      <c r="D36" s="46" t="s">
        <v>12</v>
      </c>
      <c r="E36" s="49">
        <v>1</v>
      </c>
      <c r="F36" s="51"/>
      <c r="G36" s="50"/>
    </row>
    <row r="37" spans="1:9" ht="15" customHeight="1" x14ac:dyDescent="0.25">
      <c r="A37" s="81" t="s">
        <v>59</v>
      </c>
      <c r="B37" s="81" t="s">
        <v>177</v>
      </c>
      <c r="C37" s="48" t="s">
        <v>178</v>
      </c>
      <c r="D37" s="46" t="s">
        <v>1</v>
      </c>
      <c r="E37" s="49">
        <f>1.6*0.6*3</f>
        <v>2.88</v>
      </c>
      <c r="F37" s="51"/>
      <c r="G37" s="50"/>
      <c r="I37" s="2"/>
    </row>
    <row r="38" spans="1:9" x14ac:dyDescent="0.25">
      <c r="A38" s="81" t="s">
        <v>60</v>
      </c>
      <c r="B38" s="81" t="s">
        <v>27</v>
      </c>
      <c r="C38" s="48" t="s">
        <v>28</v>
      </c>
      <c r="D38" s="46" t="s">
        <v>12</v>
      </c>
      <c r="E38" s="49">
        <v>3</v>
      </c>
      <c r="F38" s="51"/>
      <c r="G38" s="50"/>
    </row>
    <row r="39" spans="1:9" s="3" customFormat="1" x14ac:dyDescent="0.25">
      <c r="A39" s="81"/>
      <c r="B39" s="81"/>
      <c r="C39" s="48"/>
      <c r="D39" s="46"/>
      <c r="E39" s="49"/>
      <c r="F39" s="51"/>
      <c r="G39" s="50"/>
    </row>
    <row r="40" spans="1:9" x14ac:dyDescent="0.25">
      <c r="A40" s="80">
        <v>5</v>
      </c>
      <c r="B40" s="80"/>
      <c r="C40" s="45" t="s">
        <v>105</v>
      </c>
      <c r="D40" s="43"/>
      <c r="E40" s="196"/>
      <c r="F40" s="52"/>
      <c r="G40" s="29"/>
    </row>
    <row r="41" spans="1:9" ht="38.25" x14ac:dyDescent="0.25">
      <c r="A41" s="81" t="s">
        <v>61</v>
      </c>
      <c r="B41" s="81">
        <v>86931</v>
      </c>
      <c r="C41" s="48" t="s">
        <v>11</v>
      </c>
      <c r="D41" s="46" t="s">
        <v>12</v>
      </c>
      <c r="E41" s="49">
        <v>2</v>
      </c>
      <c r="F41" s="49"/>
      <c r="G41" s="50"/>
    </row>
    <row r="42" spans="1:9" x14ac:dyDescent="0.25">
      <c r="A42" s="213" t="s">
        <v>62</v>
      </c>
      <c r="B42" s="213" t="s">
        <v>26</v>
      </c>
      <c r="C42" s="220" t="s">
        <v>138</v>
      </c>
      <c r="D42" s="221" t="s">
        <v>12</v>
      </c>
      <c r="E42" s="222">
        <v>1</v>
      </c>
      <c r="F42" s="222"/>
      <c r="G42" s="223"/>
    </row>
    <row r="43" spans="1:9" ht="25.5" x14ac:dyDescent="0.25">
      <c r="A43" s="213" t="s">
        <v>63</v>
      </c>
      <c r="B43" s="213">
        <v>86901</v>
      </c>
      <c r="C43" s="220" t="s">
        <v>22</v>
      </c>
      <c r="D43" s="221" t="s">
        <v>12</v>
      </c>
      <c r="E43" s="222">
        <v>3</v>
      </c>
      <c r="F43" s="222"/>
      <c r="G43" s="223"/>
    </row>
    <row r="44" spans="1:9" ht="25.5" x14ac:dyDescent="0.25">
      <c r="A44" s="213" t="s">
        <v>64</v>
      </c>
      <c r="B44" s="213">
        <v>86878</v>
      </c>
      <c r="C44" s="220" t="s">
        <v>23</v>
      </c>
      <c r="D44" s="221" t="s">
        <v>12</v>
      </c>
      <c r="E44" s="222">
        <v>3</v>
      </c>
      <c r="F44" s="222"/>
      <c r="G44" s="223"/>
    </row>
    <row r="45" spans="1:9" x14ac:dyDescent="0.25">
      <c r="A45" s="213" t="s">
        <v>65</v>
      </c>
      <c r="B45" s="213">
        <v>86885</v>
      </c>
      <c r="C45" s="220" t="s">
        <v>24</v>
      </c>
      <c r="D45" s="221" t="s">
        <v>12</v>
      </c>
      <c r="E45" s="222">
        <v>3</v>
      </c>
      <c r="F45" s="222"/>
      <c r="G45" s="223"/>
    </row>
    <row r="46" spans="1:9" x14ac:dyDescent="0.25">
      <c r="A46" s="213" t="s">
        <v>66</v>
      </c>
      <c r="B46" s="213" t="s">
        <v>187</v>
      </c>
      <c r="C46" s="220" t="s">
        <v>190</v>
      </c>
      <c r="D46" s="221" t="s">
        <v>12</v>
      </c>
      <c r="E46" s="222">
        <v>3</v>
      </c>
      <c r="F46" s="222"/>
      <c r="G46" s="223"/>
    </row>
    <row r="47" spans="1:9" x14ac:dyDescent="0.25">
      <c r="A47" s="213" t="s">
        <v>67</v>
      </c>
      <c r="B47" s="213" t="s">
        <v>26</v>
      </c>
      <c r="C47" s="220" t="s">
        <v>179</v>
      </c>
      <c r="D47" s="221" t="s">
        <v>12</v>
      </c>
      <c r="E47" s="222">
        <v>3</v>
      </c>
      <c r="F47" s="222"/>
      <c r="G47" s="223"/>
    </row>
    <row r="48" spans="1:9" x14ac:dyDescent="0.25">
      <c r="A48" s="213" t="s">
        <v>68</v>
      </c>
      <c r="B48" s="213" t="s">
        <v>26</v>
      </c>
      <c r="C48" s="220" t="s">
        <v>34</v>
      </c>
      <c r="D48" s="221" t="s">
        <v>12</v>
      </c>
      <c r="E48" s="222">
        <v>2</v>
      </c>
      <c r="F48" s="224"/>
      <c r="G48" s="223"/>
    </row>
    <row r="49" spans="1:9" s="3" customFormat="1" ht="25.5" x14ac:dyDescent="0.25">
      <c r="A49" s="213" t="s">
        <v>69</v>
      </c>
      <c r="B49" s="213" t="s">
        <v>41</v>
      </c>
      <c r="C49" s="220" t="s">
        <v>181</v>
      </c>
      <c r="D49" s="221" t="s">
        <v>12</v>
      </c>
      <c r="E49" s="222">
        <v>3</v>
      </c>
      <c r="F49" s="224"/>
      <c r="G49" s="223"/>
    </row>
    <row r="50" spans="1:9" s="3" customFormat="1" x14ac:dyDescent="0.25">
      <c r="A50" s="225" t="s">
        <v>70</v>
      </c>
      <c r="B50" s="225" t="s">
        <v>21</v>
      </c>
      <c r="C50" s="226" t="s">
        <v>180</v>
      </c>
      <c r="D50" s="227" t="s">
        <v>12</v>
      </c>
      <c r="E50" s="228">
        <v>3</v>
      </c>
      <c r="F50" s="228"/>
      <c r="G50" s="229"/>
      <c r="I50" s="211"/>
    </row>
    <row r="51" spans="1:9" s="3" customFormat="1" x14ac:dyDescent="0.25">
      <c r="A51" s="225" t="s">
        <v>183</v>
      </c>
      <c r="B51" s="225" t="s">
        <v>182</v>
      </c>
      <c r="C51" s="226" t="s">
        <v>184</v>
      </c>
      <c r="D51" s="227" t="s">
        <v>12</v>
      </c>
      <c r="E51" s="228">
        <v>3</v>
      </c>
      <c r="F51" s="228"/>
      <c r="G51" s="229"/>
      <c r="I51" s="211"/>
    </row>
    <row r="52" spans="1:9" x14ac:dyDescent="0.25">
      <c r="A52" s="81"/>
      <c r="B52" s="81"/>
      <c r="C52" s="48"/>
      <c r="D52" s="46"/>
      <c r="E52" s="49"/>
      <c r="F52" s="51"/>
      <c r="G52" s="50"/>
    </row>
    <row r="53" spans="1:9" x14ac:dyDescent="0.25">
      <c r="A53" s="80">
        <v>6</v>
      </c>
      <c r="B53" s="80"/>
      <c r="C53" s="45" t="s">
        <v>192</v>
      </c>
      <c r="D53" s="43"/>
      <c r="E53" s="196"/>
      <c r="F53" s="52"/>
      <c r="G53" s="29"/>
    </row>
    <row r="54" spans="1:9" x14ac:dyDescent="0.25">
      <c r="A54" s="81" t="s">
        <v>71</v>
      </c>
      <c r="B54" s="81" t="s">
        <v>125</v>
      </c>
      <c r="C54" s="48" t="s">
        <v>139</v>
      </c>
      <c r="D54" s="46" t="s">
        <v>14</v>
      </c>
      <c r="E54" s="49">
        <f>0.5*4+2.5</f>
        <v>4.5</v>
      </c>
      <c r="F54" s="51"/>
      <c r="G54" s="50"/>
    </row>
    <row r="55" spans="1:9" x14ac:dyDescent="0.25">
      <c r="A55" s="81" t="s">
        <v>72</v>
      </c>
      <c r="B55" s="81" t="s">
        <v>126</v>
      </c>
      <c r="C55" s="48" t="s">
        <v>140</v>
      </c>
      <c r="D55" s="46" t="s">
        <v>14</v>
      </c>
      <c r="E55" s="49">
        <f>E54</f>
        <v>4.5</v>
      </c>
      <c r="F55" s="51"/>
      <c r="G55" s="50"/>
    </row>
    <row r="56" spans="1:9" x14ac:dyDescent="0.25">
      <c r="A56" s="81" t="s">
        <v>72</v>
      </c>
      <c r="B56" s="81" t="s">
        <v>16</v>
      </c>
      <c r="C56" s="48" t="s">
        <v>15</v>
      </c>
      <c r="D56" s="46" t="s">
        <v>14</v>
      </c>
      <c r="E56" s="49">
        <f>E54+2.5</f>
        <v>7</v>
      </c>
      <c r="F56" s="51"/>
      <c r="G56" s="50"/>
    </row>
    <row r="57" spans="1:9" x14ac:dyDescent="0.25">
      <c r="A57" s="81" t="s">
        <v>73</v>
      </c>
      <c r="B57" s="81">
        <v>73639</v>
      </c>
      <c r="C57" s="48" t="s">
        <v>17</v>
      </c>
      <c r="D57" s="46" t="s">
        <v>12</v>
      </c>
      <c r="E57" s="49">
        <f>4+3</f>
        <v>7</v>
      </c>
      <c r="F57" s="51"/>
      <c r="G57" s="50"/>
    </row>
    <row r="58" spans="1:9" x14ac:dyDescent="0.25">
      <c r="A58" s="81" t="s">
        <v>74</v>
      </c>
      <c r="B58" s="81">
        <v>72454</v>
      </c>
      <c r="C58" s="48" t="s">
        <v>30</v>
      </c>
      <c r="D58" s="46" t="s">
        <v>12</v>
      </c>
      <c r="E58" s="49">
        <v>1</v>
      </c>
      <c r="F58" s="51"/>
      <c r="G58" s="50"/>
    </row>
    <row r="59" spans="1:9" x14ac:dyDescent="0.25">
      <c r="A59" s="81" t="s">
        <v>144</v>
      </c>
      <c r="B59" s="81" t="s">
        <v>141</v>
      </c>
      <c r="C59" s="48" t="s">
        <v>146</v>
      </c>
      <c r="D59" s="46" t="s">
        <v>12</v>
      </c>
      <c r="E59" s="49">
        <v>3</v>
      </c>
      <c r="F59" s="51"/>
      <c r="G59" s="50"/>
    </row>
    <row r="60" spans="1:9" x14ac:dyDescent="0.25">
      <c r="A60" s="81" t="s">
        <v>145</v>
      </c>
      <c r="B60" s="81" t="s">
        <v>142</v>
      </c>
      <c r="C60" s="48" t="s">
        <v>147</v>
      </c>
      <c r="D60" s="46" t="s">
        <v>12</v>
      </c>
      <c r="E60" s="49">
        <v>5</v>
      </c>
      <c r="F60" s="51"/>
      <c r="G60" s="50"/>
    </row>
    <row r="61" spans="1:9" ht="17.25" customHeight="1" x14ac:dyDescent="0.25">
      <c r="A61" s="81" t="s">
        <v>149</v>
      </c>
      <c r="B61" s="81" t="s">
        <v>148</v>
      </c>
      <c r="C61" s="48" t="s">
        <v>150</v>
      </c>
      <c r="D61" s="46" t="s">
        <v>12</v>
      </c>
      <c r="E61" s="49">
        <v>1</v>
      </c>
      <c r="F61" s="51"/>
      <c r="G61" s="50"/>
    </row>
    <row r="62" spans="1:9" ht="17.25" customHeight="1" x14ac:dyDescent="0.25">
      <c r="A62" s="81"/>
      <c r="B62" s="81"/>
      <c r="C62" s="48"/>
      <c r="D62" s="46"/>
      <c r="E62" s="49"/>
      <c r="F62" s="51"/>
      <c r="G62" s="89"/>
    </row>
    <row r="63" spans="1:9" ht="16.5" customHeight="1" x14ac:dyDescent="0.25">
      <c r="A63" s="80">
        <v>7</v>
      </c>
      <c r="B63" s="84"/>
      <c r="C63" s="45" t="s">
        <v>106</v>
      </c>
      <c r="D63" s="53"/>
      <c r="E63" s="197"/>
      <c r="F63" s="55"/>
      <c r="G63" s="29"/>
    </row>
    <row r="64" spans="1:9" ht="25.5" customHeight="1" x14ac:dyDescent="0.25">
      <c r="A64" s="81" t="s">
        <v>75</v>
      </c>
      <c r="B64" s="81">
        <v>72332</v>
      </c>
      <c r="C64" s="56" t="s">
        <v>35</v>
      </c>
      <c r="D64" s="46" t="s">
        <v>12</v>
      </c>
      <c r="E64" s="49">
        <v>1</v>
      </c>
      <c r="F64" s="57"/>
      <c r="G64" s="50"/>
    </row>
    <row r="65" spans="1:7" ht="25.5" x14ac:dyDescent="0.25">
      <c r="A65" s="81" t="s">
        <v>76</v>
      </c>
      <c r="B65" s="81" t="s">
        <v>36</v>
      </c>
      <c r="C65" s="56" t="s">
        <v>37</v>
      </c>
      <c r="D65" s="46" t="s">
        <v>38</v>
      </c>
      <c r="E65" s="49">
        <f>6*4</f>
        <v>24</v>
      </c>
      <c r="F65" s="57"/>
      <c r="G65" s="50"/>
    </row>
    <row r="66" spans="1:7" ht="25.5" x14ac:dyDescent="0.25">
      <c r="A66" s="213" t="s">
        <v>77</v>
      </c>
      <c r="B66" s="213" t="s">
        <v>186</v>
      </c>
      <c r="C66" s="220" t="s">
        <v>185</v>
      </c>
      <c r="D66" s="221" t="s">
        <v>12</v>
      </c>
      <c r="E66" s="222">
        <v>2</v>
      </c>
      <c r="F66" s="224"/>
      <c r="G66" s="223"/>
    </row>
    <row r="67" spans="1:7" x14ac:dyDescent="0.25">
      <c r="A67" s="213"/>
      <c r="B67" s="213"/>
      <c r="C67" s="220"/>
      <c r="D67" s="221"/>
      <c r="E67" s="222"/>
      <c r="F67" s="224"/>
      <c r="G67" s="223"/>
    </row>
    <row r="68" spans="1:7" x14ac:dyDescent="0.25">
      <c r="A68" s="230">
        <v>8</v>
      </c>
      <c r="B68" s="230"/>
      <c r="C68" s="231" t="s">
        <v>20</v>
      </c>
      <c r="D68" s="232"/>
      <c r="E68" s="223"/>
      <c r="F68" s="233"/>
      <c r="G68" s="234"/>
    </row>
    <row r="69" spans="1:7" x14ac:dyDescent="0.25">
      <c r="A69" s="213" t="s">
        <v>78</v>
      </c>
      <c r="B69" s="213">
        <v>72238</v>
      </c>
      <c r="C69" s="220" t="s">
        <v>33</v>
      </c>
      <c r="D69" s="221" t="s">
        <v>1</v>
      </c>
      <c r="E69" s="222">
        <f>E70</f>
        <v>20.1096</v>
      </c>
      <c r="F69" s="224"/>
      <c r="G69" s="223"/>
    </row>
    <row r="70" spans="1:7" x14ac:dyDescent="0.25">
      <c r="A70" s="213" t="s">
        <v>79</v>
      </c>
      <c r="B70" s="235" t="s">
        <v>124</v>
      </c>
      <c r="C70" s="220" t="s">
        <v>19</v>
      </c>
      <c r="D70" s="221" t="s">
        <v>1</v>
      </c>
      <c r="E70" s="222">
        <f>3.92*5.13</f>
        <v>20.1096</v>
      </c>
      <c r="F70" s="224"/>
      <c r="G70" s="223"/>
    </row>
    <row r="71" spans="1:7" x14ac:dyDescent="0.25">
      <c r="A71" s="213" t="s">
        <v>80</v>
      </c>
      <c r="B71" s="213" t="s">
        <v>188</v>
      </c>
      <c r="C71" s="220" t="s">
        <v>189</v>
      </c>
      <c r="D71" s="221" t="s">
        <v>1</v>
      </c>
      <c r="E71" s="222">
        <f>E70</f>
        <v>20.1096</v>
      </c>
      <c r="F71" s="224"/>
      <c r="G71" s="223"/>
    </row>
    <row r="72" spans="1:7" x14ac:dyDescent="0.25">
      <c r="A72" s="85"/>
      <c r="B72" s="85"/>
      <c r="C72" s="60"/>
      <c r="D72" s="58"/>
      <c r="E72" s="62"/>
      <c r="F72" s="61"/>
      <c r="G72" s="62"/>
    </row>
    <row r="73" spans="1:7" x14ac:dyDescent="0.25">
      <c r="A73" s="88"/>
      <c r="B73" s="86"/>
      <c r="C73" s="65"/>
      <c r="D73" s="66"/>
      <c r="E73" s="198"/>
      <c r="F73" s="67" t="s">
        <v>100</v>
      </c>
      <c r="G73" s="68"/>
    </row>
    <row r="74" spans="1:7" x14ac:dyDescent="0.25">
      <c r="A74" s="85"/>
      <c r="B74" s="85"/>
      <c r="C74" s="60"/>
      <c r="D74" s="58"/>
      <c r="E74" s="62"/>
      <c r="F74" s="61"/>
      <c r="G74" s="62"/>
    </row>
    <row r="75" spans="1:7" x14ac:dyDescent="0.25">
      <c r="A75" s="25" t="s">
        <v>118</v>
      </c>
      <c r="B75" s="26"/>
      <c r="C75" s="27" t="s">
        <v>99</v>
      </c>
      <c r="D75" s="28"/>
      <c r="E75" s="297"/>
      <c r="F75" s="298"/>
      <c r="G75" s="29"/>
    </row>
    <row r="76" spans="1:7" x14ac:dyDescent="0.25">
      <c r="A76" s="30"/>
      <c r="B76" s="31"/>
      <c r="C76" s="32"/>
      <c r="D76" s="33"/>
      <c r="E76" s="199"/>
      <c r="F76" s="34"/>
      <c r="G76" s="35"/>
    </row>
    <row r="77" spans="1:7" x14ac:dyDescent="0.25">
      <c r="A77" s="36"/>
      <c r="B77" s="37"/>
      <c r="C77" s="38"/>
      <c r="D77" s="37"/>
      <c r="E77" s="200"/>
      <c r="F77" s="39" t="s">
        <v>117</v>
      </c>
      <c r="G77" s="40"/>
    </row>
  </sheetData>
  <mergeCells count="8">
    <mergeCell ref="E75:F75"/>
    <mergeCell ref="A1:G1"/>
    <mergeCell ref="A2:G2"/>
    <mergeCell ref="A3:G3"/>
    <mergeCell ref="A5:D5"/>
    <mergeCell ref="A6:D6"/>
    <mergeCell ref="G6:G7"/>
    <mergeCell ref="A7:D7"/>
  </mergeCells>
  <hyperlinks>
    <hyperlink ref="B18" r:id="rId1" display="http://187.17.2.135/orse/composicao.asp?font_sg_fonte=ORSE&amp;serv_nr_codigo=8387&amp;peri_nr_ano=2014&amp;peri_nr_mes=3&amp;peri_nr_ordem=1"/>
  </hyperlinks>
  <pageMargins left="0.511811024" right="0.511811024" top="0.78740157499999996" bottom="0.78740157499999996" header="0.31496062000000002" footer="0.31496062000000002"/>
  <pageSetup paperSize="9" orientation="landscape" horizontalDpi="0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7.5703125" style="87" customWidth="1"/>
    <col min="2" max="2" width="9.85546875" style="87" bestFit="1" customWidth="1"/>
    <col min="3" max="3" width="70" style="4" customWidth="1"/>
    <col min="4" max="4" width="4.42578125" style="1" bestFit="1" customWidth="1"/>
    <col min="5" max="5" width="10.85546875" style="2" customWidth="1"/>
    <col min="6" max="6" width="9.7109375" customWidth="1"/>
    <col min="7" max="7" width="12.5703125" style="2" bestFit="1" customWidth="1"/>
    <col min="9" max="9" width="9.5703125" bestFit="1" customWidth="1"/>
  </cols>
  <sheetData>
    <row r="1" spans="1:7" x14ac:dyDescent="0.25">
      <c r="A1" s="299" t="s">
        <v>83</v>
      </c>
      <c r="B1" s="300"/>
      <c r="C1" s="300"/>
      <c r="D1" s="300"/>
      <c r="E1" s="300"/>
      <c r="F1" s="300"/>
      <c r="G1" s="301"/>
    </row>
    <row r="2" spans="1:7" x14ac:dyDescent="0.25">
      <c r="A2" s="280" t="s">
        <v>84</v>
      </c>
      <c r="B2" s="281"/>
      <c r="C2" s="281"/>
      <c r="D2" s="281"/>
      <c r="E2" s="281"/>
      <c r="F2" s="281"/>
      <c r="G2" s="282"/>
    </row>
    <row r="3" spans="1:7" x14ac:dyDescent="0.25">
      <c r="A3" s="283" t="s">
        <v>85</v>
      </c>
      <c r="B3" s="284"/>
      <c r="C3" s="284"/>
      <c r="D3" s="284"/>
      <c r="E3" s="284"/>
      <c r="F3" s="284"/>
      <c r="G3" s="285"/>
    </row>
    <row r="4" spans="1:7" s="3" customFormat="1" x14ac:dyDescent="0.25">
      <c r="A4" s="9"/>
      <c r="B4" s="78"/>
      <c r="C4" s="8"/>
      <c r="D4" s="9"/>
      <c r="E4" s="188"/>
      <c r="F4" s="10"/>
      <c r="G4" s="10"/>
    </row>
    <row r="5" spans="1:7" s="3" customFormat="1" x14ac:dyDescent="0.25">
      <c r="A5" s="302" t="s">
        <v>168</v>
      </c>
      <c r="B5" s="287"/>
      <c r="C5" s="287"/>
      <c r="D5" s="288"/>
      <c r="E5" s="189" t="s">
        <v>89</v>
      </c>
      <c r="F5" s="42"/>
      <c r="G5" s="12" t="s">
        <v>90</v>
      </c>
    </row>
    <row r="6" spans="1:7" x14ac:dyDescent="0.25">
      <c r="A6" s="303" t="s">
        <v>97</v>
      </c>
      <c r="B6" s="290"/>
      <c r="C6" s="290"/>
      <c r="D6" s="291"/>
      <c r="E6" s="190" t="s">
        <v>91</v>
      </c>
      <c r="F6" s="41"/>
      <c r="G6" s="304"/>
    </row>
    <row r="7" spans="1:7" x14ac:dyDescent="0.25">
      <c r="A7" s="294" t="s">
        <v>98</v>
      </c>
      <c r="B7" s="295"/>
      <c r="C7" s="295"/>
      <c r="D7" s="296"/>
      <c r="E7" s="191"/>
      <c r="F7" s="15"/>
      <c r="G7" s="305"/>
    </row>
    <row r="8" spans="1:7" x14ac:dyDescent="0.25">
      <c r="A8" s="19"/>
      <c r="B8" s="79"/>
      <c r="C8" s="18"/>
      <c r="D8" s="19"/>
      <c r="E8" s="192"/>
      <c r="F8" s="20"/>
      <c r="G8" s="21"/>
    </row>
    <row r="9" spans="1:7" x14ac:dyDescent="0.25">
      <c r="A9" s="22" t="s">
        <v>86</v>
      </c>
      <c r="B9" s="22" t="s">
        <v>92</v>
      </c>
      <c r="C9" s="23" t="s">
        <v>87</v>
      </c>
      <c r="D9" s="22" t="s">
        <v>88</v>
      </c>
      <c r="E9" s="193" t="s">
        <v>93</v>
      </c>
      <c r="F9" s="24" t="s">
        <v>94</v>
      </c>
      <c r="G9" s="24" t="s">
        <v>95</v>
      </c>
    </row>
    <row r="10" spans="1:7" x14ac:dyDescent="0.25">
      <c r="A10" s="69"/>
      <c r="B10" s="69"/>
      <c r="C10" s="70"/>
      <c r="D10" s="69"/>
      <c r="E10" s="194"/>
      <c r="F10" s="71"/>
      <c r="G10" s="72"/>
    </row>
    <row r="11" spans="1:7" x14ac:dyDescent="0.25">
      <c r="A11" s="80">
        <v>1</v>
      </c>
      <c r="B11" s="80"/>
      <c r="C11" s="45" t="s">
        <v>101</v>
      </c>
      <c r="D11" s="43"/>
      <c r="E11" s="195"/>
      <c r="F11" s="43"/>
      <c r="G11" s="29"/>
    </row>
    <row r="12" spans="1:7" x14ac:dyDescent="0.25">
      <c r="A12" s="81" t="s">
        <v>47</v>
      </c>
      <c r="B12" s="81" t="s">
        <v>46</v>
      </c>
      <c r="C12" s="48" t="s">
        <v>45</v>
      </c>
      <c r="D12" s="46" t="s">
        <v>1</v>
      </c>
      <c r="E12" s="49">
        <f>4.83*3.92</f>
        <v>18.933599999999998</v>
      </c>
      <c r="F12" s="49"/>
      <c r="G12" s="50"/>
    </row>
    <row r="13" spans="1:7" x14ac:dyDescent="0.25">
      <c r="A13" s="81" t="s">
        <v>48</v>
      </c>
      <c r="B13" s="81">
        <v>85397</v>
      </c>
      <c r="C13" s="48" t="s">
        <v>42</v>
      </c>
      <c r="D13" s="46" t="s">
        <v>1</v>
      </c>
      <c r="E13" s="49">
        <f>((4.82+3.92)*2*3)</f>
        <v>52.44</v>
      </c>
      <c r="F13" s="49"/>
      <c r="G13" s="50"/>
    </row>
    <row r="14" spans="1:7" x14ac:dyDescent="0.25">
      <c r="A14" s="81" t="s">
        <v>49</v>
      </c>
      <c r="B14" s="81" t="s">
        <v>107</v>
      </c>
      <c r="C14" s="48" t="s">
        <v>108</v>
      </c>
      <c r="D14" s="46" t="s">
        <v>2</v>
      </c>
      <c r="E14" s="49">
        <f>2.1*1.5*0.1*4+1.4*2.1*0.1</f>
        <v>1.5540000000000003</v>
      </c>
      <c r="F14" s="49"/>
      <c r="G14" s="50"/>
    </row>
    <row r="15" spans="1:7" x14ac:dyDescent="0.25">
      <c r="A15" s="81" t="s">
        <v>50</v>
      </c>
      <c r="B15" s="82" t="s">
        <v>3</v>
      </c>
      <c r="C15" s="73" t="s">
        <v>4</v>
      </c>
      <c r="D15" s="46" t="s">
        <v>2</v>
      </c>
      <c r="E15" s="49">
        <f>((E12*0.04)+(E13*0.05)+E14)*1.3</f>
        <v>6.4133472000000005</v>
      </c>
      <c r="F15" s="51"/>
      <c r="G15" s="50"/>
    </row>
    <row r="16" spans="1:7" s="3" customFormat="1" x14ac:dyDescent="0.25">
      <c r="A16" s="81" t="s">
        <v>51</v>
      </c>
      <c r="B16" s="82" t="s">
        <v>198</v>
      </c>
      <c r="C16" s="73" t="s">
        <v>199</v>
      </c>
      <c r="D16" s="46" t="s">
        <v>2</v>
      </c>
      <c r="E16" s="49">
        <f>E15</f>
        <v>6.4133472000000005</v>
      </c>
      <c r="F16" s="51"/>
      <c r="G16" s="50"/>
    </row>
    <row r="17" spans="1:14" s="3" customFormat="1" x14ac:dyDescent="0.25">
      <c r="A17" s="81" t="s">
        <v>52</v>
      </c>
      <c r="B17" s="82">
        <v>85333</v>
      </c>
      <c r="C17" s="73" t="s">
        <v>43</v>
      </c>
      <c r="D17" s="46" t="s">
        <v>12</v>
      </c>
      <c r="E17" s="49">
        <v>4</v>
      </c>
      <c r="F17" s="51"/>
      <c r="G17" s="50"/>
    </row>
    <row r="18" spans="1:14" s="3" customFormat="1" x14ac:dyDescent="0.25">
      <c r="A18" s="81" t="s">
        <v>109</v>
      </c>
      <c r="B18" s="83" t="s">
        <v>122</v>
      </c>
      <c r="C18" s="75" t="s">
        <v>134</v>
      </c>
      <c r="D18" s="46" t="s">
        <v>1</v>
      </c>
      <c r="E18" s="49">
        <f>3.21*0.6</f>
        <v>1.9259999999999999</v>
      </c>
      <c r="F18" s="51"/>
      <c r="G18" s="50"/>
    </row>
    <row r="19" spans="1:14" s="3" customFormat="1" ht="25.5" x14ac:dyDescent="0.25">
      <c r="A19" s="81" t="s">
        <v>110</v>
      </c>
      <c r="B19" s="81" t="s">
        <v>128</v>
      </c>
      <c r="C19" s="48" t="s">
        <v>129</v>
      </c>
      <c r="D19" s="46" t="s">
        <v>1</v>
      </c>
      <c r="E19" s="49">
        <f>0.9*0.5*4</f>
        <v>1.8</v>
      </c>
      <c r="F19" s="51"/>
      <c r="G19" s="50"/>
    </row>
    <row r="20" spans="1:14" s="3" customFormat="1" ht="25.5" x14ac:dyDescent="0.25">
      <c r="A20" s="81" t="s">
        <v>113</v>
      </c>
      <c r="B20" s="81">
        <v>5975</v>
      </c>
      <c r="C20" s="48" t="s">
        <v>111</v>
      </c>
      <c r="D20" s="46" t="s">
        <v>1</v>
      </c>
      <c r="E20" s="49">
        <f>0.9*0.09</f>
        <v>8.1000000000000003E-2</v>
      </c>
      <c r="F20" s="51"/>
      <c r="G20" s="50"/>
    </row>
    <row r="21" spans="1:14" s="3" customFormat="1" x14ac:dyDescent="0.25">
      <c r="A21" s="81" t="s">
        <v>114</v>
      </c>
      <c r="B21" s="81">
        <v>73397</v>
      </c>
      <c r="C21" s="48" t="s">
        <v>112</v>
      </c>
      <c r="D21" s="46" t="s">
        <v>1</v>
      </c>
      <c r="E21" s="49">
        <f>E20</f>
        <v>8.1000000000000003E-2</v>
      </c>
      <c r="F21" s="51"/>
      <c r="G21" s="50"/>
    </row>
    <row r="22" spans="1:14" x14ac:dyDescent="0.25">
      <c r="A22" s="81"/>
      <c r="B22" s="81"/>
      <c r="C22" s="48"/>
      <c r="D22" s="46"/>
      <c r="E22" s="49"/>
      <c r="F22" s="51"/>
      <c r="G22" s="50"/>
    </row>
    <row r="23" spans="1:14" x14ac:dyDescent="0.25">
      <c r="A23" s="80">
        <v>2</v>
      </c>
      <c r="B23" s="80"/>
      <c r="C23" s="45" t="s">
        <v>102</v>
      </c>
      <c r="D23" s="43"/>
      <c r="E23" s="196"/>
      <c r="F23" s="52"/>
      <c r="G23" s="29"/>
    </row>
    <row r="24" spans="1:14" x14ac:dyDescent="0.25">
      <c r="A24" s="81" t="s">
        <v>53</v>
      </c>
      <c r="B24" s="81" t="s">
        <v>6</v>
      </c>
      <c r="C24" s="48" t="s">
        <v>5</v>
      </c>
      <c r="D24" s="46" t="s">
        <v>1</v>
      </c>
      <c r="E24" s="49">
        <f>E12</f>
        <v>18.933599999999998</v>
      </c>
      <c r="F24" s="51"/>
      <c r="G24" s="50"/>
    </row>
    <row r="25" spans="1:14" s="3" customFormat="1" ht="25.5" x14ac:dyDescent="0.25">
      <c r="A25" s="81" t="s">
        <v>54</v>
      </c>
      <c r="B25" s="47">
        <v>84203</v>
      </c>
      <c r="C25" s="48" t="s">
        <v>7</v>
      </c>
      <c r="D25" s="46" t="s">
        <v>1</v>
      </c>
      <c r="E25" s="49">
        <f>E24</f>
        <v>18.933599999999998</v>
      </c>
      <c r="F25" s="51"/>
      <c r="G25" s="50"/>
      <c r="J25"/>
      <c r="K25"/>
      <c r="L25"/>
      <c r="M25"/>
      <c r="N25"/>
    </row>
    <row r="26" spans="1:14" x14ac:dyDescent="0.25">
      <c r="A26" s="81" t="s">
        <v>130</v>
      </c>
      <c r="B26" s="47" t="s">
        <v>131</v>
      </c>
      <c r="C26" s="48" t="s">
        <v>135</v>
      </c>
      <c r="D26" s="46" t="s">
        <v>14</v>
      </c>
      <c r="E26" s="49">
        <v>0.95</v>
      </c>
      <c r="F26" s="51"/>
      <c r="G26" s="50"/>
    </row>
    <row r="27" spans="1:14" x14ac:dyDescent="0.25">
      <c r="A27" s="81"/>
      <c r="B27" s="81"/>
      <c r="C27" s="48"/>
      <c r="D27" s="46"/>
      <c r="E27" s="49"/>
      <c r="F27" s="51"/>
      <c r="G27" s="50"/>
    </row>
    <row r="28" spans="1:14" x14ac:dyDescent="0.25">
      <c r="A28" s="80">
        <v>3</v>
      </c>
      <c r="B28" s="80"/>
      <c r="C28" s="45" t="s">
        <v>103</v>
      </c>
      <c r="D28" s="43"/>
      <c r="E28" s="196"/>
      <c r="F28" s="52"/>
      <c r="G28" s="29"/>
    </row>
    <row r="29" spans="1:14" ht="25.5" x14ac:dyDescent="0.25">
      <c r="A29" s="81" t="s">
        <v>55</v>
      </c>
      <c r="B29" s="81" t="s">
        <v>9</v>
      </c>
      <c r="C29" s="48" t="s">
        <v>8</v>
      </c>
      <c r="D29" s="46" t="s">
        <v>1</v>
      </c>
      <c r="E29" s="49">
        <f>E30</f>
        <v>52.44</v>
      </c>
      <c r="F29" s="51"/>
      <c r="G29" s="50"/>
    </row>
    <row r="30" spans="1:14" ht="25.5" x14ac:dyDescent="0.25">
      <c r="A30" s="81" t="s">
        <v>56</v>
      </c>
      <c r="B30" s="81" t="s">
        <v>127</v>
      </c>
      <c r="C30" s="48" t="s">
        <v>137</v>
      </c>
      <c r="D30" s="46" t="s">
        <v>1</v>
      </c>
      <c r="E30" s="49">
        <f>E13</f>
        <v>52.44</v>
      </c>
      <c r="F30" s="51"/>
      <c r="G30" s="50"/>
      <c r="J30" s="3"/>
      <c r="K30" s="3"/>
      <c r="L30" s="3"/>
    </row>
    <row r="31" spans="1:14" x14ac:dyDescent="0.25">
      <c r="A31" s="81" t="s">
        <v>82</v>
      </c>
      <c r="B31" s="81">
        <v>85005</v>
      </c>
      <c r="C31" s="48" t="s">
        <v>81</v>
      </c>
      <c r="D31" s="46" t="s">
        <v>1</v>
      </c>
      <c r="E31" s="49">
        <f>3*1</f>
        <v>3</v>
      </c>
      <c r="F31" s="51"/>
      <c r="G31" s="50"/>
      <c r="J31" s="3"/>
      <c r="K31" s="3"/>
      <c r="L31" s="3"/>
    </row>
    <row r="32" spans="1:14" x14ac:dyDescent="0.25">
      <c r="A32" s="81" t="s">
        <v>123</v>
      </c>
      <c r="B32" s="81" t="s">
        <v>133</v>
      </c>
      <c r="C32" s="48" t="s">
        <v>136</v>
      </c>
      <c r="D32" s="46" t="s">
        <v>1</v>
      </c>
      <c r="E32" s="49">
        <v>18.82</v>
      </c>
      <c r="F32" s="51"/>
      <c r="G32" s="50"/>
      <c r="J32" s="3"/>
      <c r="K32" s="3"/>
      <c r="L32" s="3"/>
    </row>
    <row r="33" spans="1:14" x14ac:dyDescent="0.25">
      <c r="A33" s="81"/>
      <c r="B33" s="81"/>
      <c r="C33" s="48"/>
      <c r="D33" s="46"/>
      <c r="E33" s="49"/>
      <c r="F33" s="51"/>
      <c r="G33" s="50"/>
      <c r="J33" s="3"/>
      <c r="K33" s="3"/>
      <c r="L33" s="3"/>
      <c r="M33" s="3"/>
      <c r="N33" s="3"/>
    </row>
    <row r="34" spans="1:14" x14ac:dyDescent="0.25">
      <c r="A34" s="80">
        <v>4</v>
      </c>
      <c r="B34" s="80"/>
      <c r="C34" s="45" t="s">
        <v>104</v>
      </c>
      <c r="D34" s="43"/>
      <c r="E34" s="196"/>
      <c r="F34" s="52"/>
      <c r="G34" s="29"/>
      <c r="J34" s="3"/>
      <c r="K34" s="3"/>
      <c r="L34" s="3"/>
      <c r="M34" s="3"/>
    </row>
    <row r="35" spans="1:14" ht="25.5" x14ac:dyDescent="0.25">
      <c r="A35" s="81" t="s">
        <v>57</v>
      </c>
      <c r="B35" s="81">
        <v>7100</v>
      </c>
      <c r="C35" s="48" t="s">
        <v>29</v>
      </c>
      <c r="D35" s="46" t="s">
        <v>1</v>
      </c>
      <c r="E35" s="49">
        <f>0.7*2.1</f>
        <v>1.47</v>
      </c>
      <c r="F35" s="51"/>
      <c r="G35" s="50"/>
      <c r="N35" s="3"/>
    </row>
    <row r="36" spans="1:14" ht="25.5" x14ac:dyDescent="0.25">
      <c r="A36" s="81" t="s">
        <v>58</v>
      </c>
      <c r="B36" s="81" t="s">
        <v>32</v>
      </c>
      <c r="C36" s="48" t="s">
        <v>31</v>
      </c>
      <c r="D36" s="46" t="s">
        <v>12</v>
      </c>
      <c r="E36" s="49">
        <v>1</v>
      </c>
      <c r="F36" s="51"/>
      <c r="G36" s="50"/>
    </row>
    <row r="37" spans="1:14" ht="25.5" x14ac:dyDescent="0.25">
      <c r="A37" s="81" t="s">
        <v>59</v>
      </c>
      <c r="B37" s="81" t="s">
        <v>177</v>
      </c>
      <c r="C37" s="48" t="s">
        <v>178</v>
      </c>
      <c r="D37" s="46" t="s">
        <v>1</v>
      </c>
      <c r="E37" s="49">
        <f>1.6*0.6*4</f>
        <v>3.84</v>
      </c>
      <c r="F37" s="51"/>
      <c r="G37" s="50"/>
    </row>
    <row r="38" spans="1:14" s="3" customFormat="1" x14ac:dyDescent="0.25">
      <c r="A38" s="81" t="s">
        <v>60</v>
      </c>
      <c r="B38" s="81" t="s">
        <v>27</v>
      </c>
      <c r="C38" s="48" t="s">
        <v>28</v>
      </c>
      <c r="D38" s="46" t="s">
        <v>12</v>
      </c>
      <c r="E38" s="49">
        <v>4</v>
      </c>
      <c r="F38" s="51"/>
      <c r="G38" s="50"/>
    </row>
    <row r="39" spans="1:14" x14ac:dyDescent="0.25">
      <c r="A39" s="81"/>
      <c r="B39" s="81"/>
      <c r="C39" s="48"/>
      <c r="D39" s="46"/>
      <c r="E39" s="49"/>
      <c r="F39" s="51"/>
      <c r="G39" s="50"/>
    </row>
    <row r="40" spans="1:14" x14ac:dyDescent="0.25">
      <c r="A40" s="80">
        <v>5</v>
      </c>
      <c r="B40" s="80"/>
      <c r="C40" s="45" t="s">
        <v>105</v>
      </c>
      <c r="D40" s="43"/>
      <c r="E40" s="196"/>
      <c r="F40" s="52"/>
      <c r="G40" s="29"/>
    </row>
    <row r="41" spans="1:14" ht="38.25" x14ac:dyDescent="0.25">
      <c r="A41" s="81" t="s">
        <v>61</v>
      </c>
      <c r="B41" s="81">
        <v>86931</v>
      </c>
      <c r="C41" s="48" t="s">
        <v>11</v>
      </c>
      <c r="D41" s="46" t="s">
        <v>12</v>
      </c>
      <c r="E41" s="49">
        <v>3</v>
      </c>
      <c r="F41" s="49"/>
      <c r="G41" s="50"/>
    </row>
    <row r="42" spans="1:14" x14ac:dyDescent="0.25">
      <c r="A42" s="213" t="s">
        <v>62</v>
      </c>
      <c r="B42" s="213" t="s">
        <v>21</v>
      </c>
      <c r="C42" s="220" t="s">
        <v>138</v>
      </c>
      <c r="D42" s="221" t="s">
        <v>12</v>
      </c>
      <c r="E42" s="222">
        <v>1</v>
      </c>
      <c r="F42" s="222"/>
      <c r="G42" s="223"/>
    </row>
    <row r="43" spans="1:14" ht="25.5" x14ac:dyDescent="0.25">
      <c r="A43" s="213" t="s">
        <v>63</v>
      </c>
      <c r="B43" s="213">
        <v>86901</v>
      </c>
      <c r="C43" s="220" t="s">
        <v>22</v>
      </c>
      <c r="D43" s="221" t="s">
        <v>12</v>
      </c>
      <c r="E43" s="222">
        <v>3</v>
      </c>
      <c r="F43" s="222"/>
      <c r="G43" s="223"/>
    </row>
    <row r="44" spans="1:14" ht="25.5" x14ac:dyDescent="0.25">
      <c r="A44" s="213" t="s">
        <v>64</v>
      </c>
      <c r="B44" s="213">
        <v>86878</v>
      </c>
      <c r="C44" s="220" t="s">
        <v>23</v>
      </c>
      <c r="D44" s="221" t="s">
        <v>12</v>
      </c>
      <c r="E44" s="222">
        <v>3</v>
      </c>
      <c r="F44" s="222"/>
      <c r="G44" s="223"/>
    </row>
    <row r="45" spans="1:14" x14ac:dyDescent="0.25">
      <c r="A45" s="213" t="s">
        <v>65</v>
      </c>
      <c r="B45" s="213">
        <v>86885</v>
      </c>
      <c r="C45" s="220" t="s">
        <v>24</v>
      </c>
      <c r="D45" s="221" t="s">
        <v>12</v>
      </c>
      <c r="E45" s="222">
        <v>3</v>
      </c>
      <c r="F45" s="222"/>
      <c r="G45" s="223"/>
    </row>
    <row r="46" spans="1:14" x14ac:dyDescent="0.25">
      <c r="A46" s="213" t="s">
        <v>66</v>
      </c>
      <c r="B46" s="213" t="s">
        <v>187</v>
      </c>
      <c r="C46" s="220" t="s">
        <v>190</v>
      </c>
      <c r="D46" s="221" t="s">
        <v>12</v>
      </c>
      <c r="E46" s="222">
        <v>3</v>
      </c>
      <c r="F46" s="222"/>
      <c r="G46" s="223"/>
    </row>
    <row r="47" spans="1:14" x14ac:dyDescent="0.25">
      <c r="A47" s="213" t="s">
        <v>67</v>
      </c>
      <c r="B47" s="213" t="s">
        <v>26</v>
      </c>
      <c r="C47" s="220" t="s">
        <v>25</v>
      </c>
      <c r="D47" s="221" t="s">
        <v>12</v>
      </c>
      <c r="E47" s="222">
        <v>3</v>
      </c>
      <c r="F47" s="222"/>
      <c r="G47" s="223"/>
    </row>
    <row r="48" spans="1:14" x14ac:dyDescent="0.25">
      <c r="A48" s="81" t="s">
        <v>68</v>
      </c>
      <c r="B48" s="81" t="s">
        <v>26</v>
      </c>
      <c r="C48" s="48" t="s">
        <v>34</v>
      </c>
      <c r="D48" s="46" t="s">
        <v>12</v>
      </c>
      <c r="E48" s="49">
        <v>2</v>
      </c>
      <c r="F48" s="51"/>
      <c r="G48" s="50"/>
    </row>
    <row r="49" spans="1:7" x14ac:dyDescent="0.25">
      <c r="A49" s="81" t="s">
        <v>69</v>
      </c>
      <c r="B49" s="206" t="s">
        <v>182</v>
      </c>
      <c r="C49" s="207" t="s">
        <v>184</v>
      </c>
      <c r="D49" s="208" t="s">
        <v>12</v>
      </c>
      <c r="E49" s="209">
        <v>3</v>
      </c>
      <c r="F49" s="209"/>
      <c r="G49" s="210"/>
    </row>
    <row r="50" spans="1:7" x14ac:dyDescent="0.25">
      <c r="A50" s="81"/>
      <c r="B50" s="81"/>
      <c r="C50" s="48"/>
      <c r="D50" s="46"/>
      <c r="E50" s="49" t="s">
        <v>121</v>
      </c>
      <c r="F50" s="51"/>
      <c r="G50" s="50"/>
    </row>
    <row r="51" spans="1:7" x14ac:dyDescent="0.25">
      <c r="A51" s="80">
        <v>6</v>
      </c>
      <c r="B51" s="80"/>
      <c r="C51" s="45" t="s">
        <v>192</v>
      </c>
      <c r="D51" s="43"/>
      <c r="E51" s="196"/>
      <c r="F51" s="52"/>
      <c r="G51" s="29"/>
    </row>
    <row r="52" spans="1:7" x14ac:dyDescent="0.25">
      <c r="A52" s="81" t="s">
        <v>71</v>
      </c>
      <c r="B52" s="81" t="s">
        <v>125</v>
      </c>
      <c r="C52" s="48" t="s">
        <v>139</v>
      </c>
      <c r="D52" s="46" t="s">
        <v>14</v>
      </c>
      <c r="E52" s="49">
        <f>0.5*4+2.5+2</f>
        <v>6.5</v>
      </c>
      <c r="F52" s="51"/>
      <c r="G52" s="50"/>
    </row>
    <row r="53" spans="1:7" x14ac:dyDescent="0.25">
      <c r="A53" s="81" t="s">
        <v>72</v>
      </c>
      <c r="B53" s="81" t="s">
        <v>126</v>
      </c>
      <c r="C53" s="48" t="s">
        <v>140</v>
      </c>
      <c r="D53" s="46" t="s">
        <v>14</v>
      </c>
      <c r="E53" s="49">
        <f>E52</f>
        <v>6.5</v>
      </c>
      <c r="F53" s="51"/>
      <c r="G53" s="50"/>
    </row>
    <row r="54" spans="1:7" x14ac:dyDescent="0.25">
      <c r="A54" s="81" t="s">
        <v>72</v>
      </c>
      <c r="B54" s="81" t="s">
        <v>16</v>
      </c>
      <c r="C54" s="48" t="s">
        <v>15</v>
      </c>
      <c r="D54" s="46" t="s">
        <v>14</v>
      </c>
      <c r="E54" s="49">
        <f>E52+2.5+2</f>
        <v>11</v>
      </c>
      <c r="F54" s="51"/>
      <c r="G54" s="50"/>
    </row>
    <row r="55" spans="1:7" x14ac:dyDescent="0.25">
      <c r="A55" s="81" t="s">
        <v>73</v>
      </c>
      <c r="B55" s="81">
        <v>73639</v>
      </c>
      <c r="C55" s="48" t="s">
        <v>17</v>
      </c>
      <c r="D55" s="46" t="s">
        <v>12</v>
      </c>
      <c r="E55" s="49">
        <f>4+3</f>
        <v>7</v>
      </c>
      <c r="F55" s="51"/>
      <c r="G55" s="50"/>
    </row>
    <row r="56" spans="1:7" x14ac:dyDescent="0.25">
      <c r="A56" s="81" t="s">
        <v>74</v>
      </c>
      <c r="B56" s="81">
        <v>72454</v>
      </c>
      <c r="C56" s="48" t="s">
        <v>30</v>
      </c>
      <c r="D56" s="46" t="s">
        <v>12</v>
      </c>
      <c r="E56" s="49">
        <v>1</v>
      </c>
      <c r="F56" s="51"/>
      <c r="G56" s="50"/>
    </row>
    <row r="57" spans="1:7" x14ac:dyDescent="0.25">
      <c r="A57" s="81" t="s">
        <v>144</v>
      </c>
      <c r="B57" s="81" t="s">
        <v>142</v>
      </c>
      <c r="C57" s="48" t="s">
        <v>147</v>
      </c>
      <c r="D57" s="46" t="s">
        <v>12</v>
      </c>
      <c r="E57" s="49">
        <v>3</v>
      </c>
      <c r="F57" s="51"/>
      <c r="G57" s="50"/>
    </row>
    <row r="58" spans="1:7" x14ac:dyDescent="0.25">
      <c r="A58" s="81" t="s">
        <v>145</v>
      </c>
      <c r="B58" s="81" t="s">
        <v>148</v>
      </c>
      <c r="C58" s="48" t="s">
        <v>150</v>
      </c>
      <c r="D58" s="46" t="s">
        <v>143</v>
      </c>
      <c r="E58" s="49">
        <v>1</v>
      </c>
      <c r="F58" s="51"/>
      <c r="G58" s="50"/>
    </row>
    <row r="59" spans="1:7" x14ac:dyDescent="0.25">
      <c r="A59" s="81"/>
      <c r="B59" s="81"/>
      <c r="C59" s="48"/>
      <c r="D59" s="46"/>
      <c r="E59" s="49"/>
      <c r="F59" s="51"/>
      <c r="G59" s="50"/>
    </row>
    <row r="60" spans="1:7" x14ac:dyDescent="0.25">
      <c r="A60" s="81"/>
      <c r="B60" s="81"/>
      <c r="C60" s="48"/>
      <c r="D60" s="46"/>
      <c r="E60" s="49"/>
      <c r="F60" s="51"/>
      <c r="G60" s="50"/>
    </row>
    <row r="61" spans="1:7" x14ac:dyDescent="0.25">
      <c r="A61" s="80">
        <v>7</v>
      </c>
      <c r="B61" s="84"/>
      <c r="C61" s="45" t="s">
        <v>106</v>
      </c>
      <c r="D61" s="53"/>
      <c r="E61" s="197"/>
      <c r="F61" s="55"/>
      <c r="G61" s="29"/>
    </row>
    <row r="62" spans="1:7" ht="25.5" x14ac:dyDescent="0.25">
      <c r="A62" s="81" t="s">
        <v>75</v>
      </c>
      <c r="B62" s="81">
        <v>72332</v>
      </c>
      <c r="C62" s="56" t="s">
        <v>35</v>
      </c>
      <c r="D62" s="46" t="s">
        <v>12</v>
      </c>
      <c r="E62" s="49">
        <v>1</v>
      </c>
      <c r="F62" s="57"/>
      <c r="G62" s="50"/>
    </row>
    <row r="63" spans="1:7" ht="25.5" x14ac:dyDescent="0.25">
      <c r="A63" s="81" t="s">
        <v>76</v>
      </c>
      <c r="B63" s="81" t="s">
        <v>36</v>
      </c>
      <c r="C63" s="56" t="s">
        <v>37</v>
      </c>
      <c r="D63" s="46" t="s">
        <v>38</v>
      </c>
      <c r="E63" s="49">
        <f>6*4</f>
        <v>24</v>
      </c>
      <c r="F63" s="57"/>
      <c r="G63" s="50"/>
    </row>
    <row r="64" spans="1:7" ht="25.5" x14ac:dyDescent="0.25">
      <c r="A64" s="81" t="s">
        <v>77</v>
      </c>
      <c r="B64" s="81" t="s">
        <v>186</v>
      </c>
      <c r="C64" s="56" t="s">
        <v>185</v>
      </c>
      <c r="D64" s="46" t="s">
        <v>12</v>
      </c>
      <c r="E64" s="49">
        <v>2</v>
      </c>
      <c r="F64" s="57"/>
      <c r="G64" s="50"/>
    </row>
    <row r="65" spans="1:9" x14ac:dyDescent="0.25">
      <c r="A65" s="81"/>
      <c r="B65" s="81"/>
      <c r="C65" s="48"/>
      <c r="D65" s="46"/>
      <c r="E65" s="49"/>
      <c r="F65" s="51"/>
      <c r="G65" s="50"/>
    </row>
    <row r="66" spans="1:9" x14ac:dyDescent="0.25">
      <c r="A66" s="80">
        <v>8</v>
      </c>
      <c r="B66" s="80"/>
      <c r="C66" s="45" t="s">
        <v>20</v>
      </c>
      <c r="D66" s="43"/>
      <c r="E66" s="196"/>
      <c r="F66" s="52"/>
      <c r="G66" s="29"/>
    </row>
    <row r="67" spans="1:9" x14ac:dyDescent="0.25">
      <c r="A67" s="81" t="s">
        <v>78</v>
      </c>
      <c r="B67" s="81">
        <v>72238</v>
      </c>
      <c r="C67" s="48" t="s">
        <v>33</v>
      </c>
      <c r="D67" s="46" t="s">
        <v>1</v>
      </c>
      <c r="E67" s="49">
        <f>E68</f>
        <v>20.1096</v>
      </c>
      <c r="F67" s="51"/>
      <c r="G67" s="50"/>
    </row>
    <row r="68" spans="1:9" x14ac:dyDescent="0.25">
      <c r="A68" s="81" t="s">
        <v>79</v>
      </c>
      <c r="B68" s="74" t="s">
        <v>124</v>
      </c>
      <c r="C68" s="48" t="s">
        <v>19</v>
      </c>
      <c r="D68" s="46" t="s">
        <v>1</v>
      </c>
      <c r="E68" s="49">
        <f>3.92*5.13</f>
        <v>20.1096</v>
      </c>
      <c r="F68" s="51"/>
      <c r="G68" s="50"/>
    </row>
    <row r="69" spans="1:9" x14ac:dyDescent="0.25">
      <c r="A69" s="81" t="s">
        <v>80</v>
      </c>
      <c r="B69" s="81" t="s">
        <v>40</v>
      </c>
      <c r="C69" s="48" t="s">
        <v>39</v>
      </c>
      <c r="D69" s="46" t="s">
        <v>1</v>
      </c>
      <c r="E69" s="49">
        <f>E68</f>
        <v>20.1096</v>
      </c>
      <c r="F69" s="51"/>
      <c r="G69" s="50"/>
    </row>
    <row r="70" spans="1:9" x14ac:dyDescent="0.25">
      <c r="A70" s="85"/>
      <c r="B70" s="85"/>
      <c r="C70" s="60"/>
      <c r="D70" s="58"/>
      <c r="E70" s="62"/>
      <c r="F70" s="61"/>
      <c r="G70" s="62"/>
    </row>
    <row r="71" spans="1:9" x14ac:dyDescent="0.25">
      <c r="A71" s="88"/>
      <c r="B71" s="86"/>
      <c r="C71" s="65"/>
      <c r="D71" s="66"/>
      <c r="E71" s="198"/>
      <c r="F71" s="67" t="s">
        <v>100</v>
      </c>
      <c r="G71" s="68"/>
    </row>
    <row r="72" spans="1:9" x14ac:dyDescent="0.25">
      <c r="A72" s="85"/>
      <c r="B72" s="85"/>
      <c r="C72" s="60"/>
      <c r="D72" s="58"/>
      <c r="E72" s="62"/>
      <c r="F72" s="61"/>
      <c r="G72" s="62"/>
    </row>
    <row r="73" spans="1:9" x14ac:dyDescent="0.25">
      <c r="A73" s="25" t="s">
        <v>118</v>
      </c>
      <c r="B73" s="26"/>
      <c r="C73" s="27" t="s">
        <v>99</v>
      </c>
      <c r="D73" s="28"/>
      <c r="E73" s="297"/>
      <c r="F73" s="298"/>
      <c r="G73" s="29"/>
    </row>
    <row r="74" spans="1:9" x14ac:dyDescent="0.25">
      <c r="A74" s="30"/>
      <c r="B74" s="31"/>
      <c r="C74" s="32"/>
      <c r="D74" s="33"/>
      <c r="E74" s="199"/>
      <c r="F74" s="34"/>
      <c r="G74" s="35"/>
    </row>
    <row r="75" spans="1:9" x14ac:dyDescent="0.25">
      <c r="A75" s="36"/>
      <c r="B75" s="37"/>
      <c r="C75" s="38"/>
      <c r="D75" s="37"/>
      <c r="E75" s="200"/>
      <c r="F75" s="39" t="s">
        <v>117</v>
      </c>
      <c r="G75" s="40"/>
      <c r="I75" s="212"/>
    </row>
  </sheetData>
  <mergeCells count="8">
    <mergeCell ref="E73:F73"/>
    <mergeCell ref="A1:G1"/>
    <mergeCell ref="A2:G2"/>
    <mergeCell ref="A3:G3"/>
    <mergeCell ref="A5:D5"/>
    <mergeCell ref="A6:D6"/>
    <mergeCell ref="G6:G7"/>
    <mergeCell ref="A7:D7"/>
  </mergeCells>
  <hyperlinks>
    <hyperlink ref="B18" r:id="rId1" display="http://187.17.2.135/orse/composicao.asp?font_sg_fonte=ORSE&amp;serv_nr_codigo=8387&amp;peri_nr_ano=2014&amp;peri_nr_mes=3&amp;peri_nr_ordem=1"/>
  </hyperlinks>
  <pageMargins left="0.511811024" right="0.511811024" top="0.78740157499999996" bottom="0.78740157499999996" header="0.31496062000000002" footer="0.31496062000000002"/>
  <pageSetup paperSize="9" orientation="landscape" horizontalDpi="0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7.5703125" style="1" customWidth="1"/>
    <col min="2" max="2" width="9.85546875" style="5" bestFit="1" customWidth="1"/>
    <col min="3" max="3" width="70" style="4" customWidth="1"/>
    <col min="4" max="4" width="11" style="1" bestFit="1" customWidth="1"/>
    <col min="5" max="5" width="10.85546875" style="2" customWidth="1"/>
    <col min="6" max="6" width="9.7109375" customWidth="1"/>
    <col min="7" max="7" width="12.5703125" style="2" bestFit="1" customWidth="1"/>
  </cols>
  <sheetData>
    <row r="1" spans="1:7" x14ac:dyDescent="0.25">
      <c r="A1" s="299" t="s">
        <v>83</v>
      </c>
      <c r="B1" s="300"/>
      <c r="C1" s="300"/>
      <c r="D1" s="300"/>
      <c r="E1" s="300"/>
      <c r="F1" s="300"/>
      <c r="G1" s="301"/>
    </row>
    <row r="2" spans="1:7" x14ac:dyDescent="0.25">
      <c r="A2" s="280" t="s">
        <v>84</v>
      </c>
      <c r="B2" s="281"/>
      <c r="C2" s="281"/>
      <c r="D2" s="281"/>
      <c r="E2" s="281"/>
      <c r="F2" s="281"/>
      <c r="G2" s="282"/>
    </row>
    <row r="3" spans="1:7" x14ac:dyDescent="0.25">
      <c r="A3" s="283" t="s">
        <v>85</v>
      </c>
      <c r="B3" s="284"/>
      <c r="C3" s="284"/>
      <c r="D3" s="284"/>
      <c r="E3" s="284"/>
      <c r="F3" s="284"/>
      <c r="G3" s="285"/>
    </row>
    <row r="4" spans="1:7" s="3" customFormat="1" x14ac:dyDescent="0.25">
      <c r="A4" s="6"/>
      <c r="B4" s="7"/>
      <c r="C4" s="8"/>
      <c r="D4" s="9"/>
      <c r="E4" s="188"/>
      <c r="F4" s="10"/>
      <c r="G4" s="10"/>
    </row>
    <row r="5" spans="1:7" s="3" customFormat="1" x14ac:dyDescent="0.25">
      <c r="A5" s="302" t="s">
        <v>115</v>
      </c>
      <c r="B5" s="287"/>
      <c r="C5" s="287"/>
      <c r="D5" s="288"/>
      <c r="E5" s="189" t="s">
        <v>89</v>
      </c>
      <c r="F5" s="42"/>
      <c r="G5" s="12" t="s">
        <v>90</v>
      </c>
    </row>
    <row r="6" spans="1:7" x14ac:dyDescent="0.25">
      <c r="A6" s="303" t="s">
        <v>97</v>
      </c>
      <c r="B6" s="290"/>
      <c r="C6" s="290"/>
      <c r="D6" s="291"/>
      <c r="E6" s="190" t="s">
        <v>91</v>
      </c>
      <c r="F6" s="41"/>
      <c r="G6" s="304"/>
    </row>
    <row r="7" spans="1:7" x14ac:dyDescent="0.25">
      <c r="A7" s="294" t="s">
        <v>98</v>
      </c>
      <c r="B7" s="295"/>
      <c r="C7" s="295"/>
      <c r="D7" s="296"/>
      <c r="E7" s="191"/>
      <c r="F7" s="15"/>
      <c r="G7" s="305"/>
    </row>
    <row r="8" spans="1:7" x14ac:dyDescent="0.25">
      <c r="A8" s="16"/>
      <c r="B8" s="17"/>
      <c r="C8" s="18"/>
      <c r="D8" s="19"/>
      <c r="E8" s="192"/>
      <c r="F8" s="20"/>
      <c r="G8" s="21"/>
    </row>
    <row r="9" spans="1:7" x14ac:dyDescent="0.25">
      <c r="A9" s="22" t="s">
        <v>86</v>
      </c>
      <c r="B9" s="22" t="s">
        <v>92</v>
      </c>
      <c r="C9" s="23" t="s">
        <v>87</v>
      </c>
      <c r="D9" s="22" t="s">
        <v>88</v>
      </c>
      <c r="E9" s="193" t="s">
        <v>93</v>
      </c>
      <c r="F9" s="24" t="s">
        <v>94</v>
      </c>
      <c r="G9" s="24" t="s">
        <v>95</v>
      </c>
    </row>
    <row r="10" spans="1:7" x14ac:dyDescent="0.25">
      <c r="A10" s="69"/>
      <c r="B10" s="69"/>
      <c r="C10" s="70"/>
      <c r="D10" s="69"/>
      <c r="E10" s="194"/>
      <c r="F10" s="71"/>
      <c r="G10" s="72"/>
    </row>
    <row r="11" spans="1:7" x14ac:dyDescent="0.25">
      <c r="A11" s="43">
        <v>1</v>
      </c>
      <c r="B11" s="44"/>
      <c r="C11" s="45" t="s">
        <v>101</v>
      </c>
      <c r="D11" s="43"/>
      <c r="E11" s="195"/>
      <c r="F11" s="43"/>
      <c r="G11" s="29"/>
    </row>
    <row r="12" spans="1:7" x14ac:dyDescent="0.25">
      <c r="A12" s="46" t="s">
        <v>47</v>
      </c>
      <c r="B12" s="47" t="s">
        <v>46</v>
      </c>
      <c r="C12" s="48" t="s">
        <v>45</v>
      </c>
      <c r="D12" s="46" t="s">
        <v>1</v>
      </c>
      <c r="E12" s="49">
        <f>5.13*3.92</f>
        <v>20.1096</v>
      </c>
      <c r="F12" s="49"/>
      <c r="G12" s="50"/>
    </row>
    <row r="13" spans="1:7" x14ac:dyDescent="0.25">
      <c r="A13" s="46" t="s">
        <v>48</v>
      </c>
      <c r="B13" s="47">
        <v>85397</v>
      </c>
      <c r="C13" s="48" t="s">
        <v>42</v>
      </c>
      <c r="D13" s="46" t="s">
        <v>1</v>
      </c>
      <c r="E13" s="49">
        <f>((5.13+3.92)*2*3)</f>
        <v>54.300000000000004</v>
      </c>
      <c r="F13" s="49"/>
      <c r="G13" s="50"/>
    </row>
    <row r="14" spans="1:7" x14ac:dyDescent="0.25">
      <c r="A14" s="46" t="s">
        <v>49</v>
      </c>
      <c r="B14" s="81" t="s">
        <v>107</v>
      </c>
      <c r="C14" s="48" t="s">
        <v>108</v>
      </c>
      <c r="D14" s="46" t="s">
        <v>2</v>
      </c>
      <c r="E14" s="49">
        <f>2.1*1.5*0.1*4+2*2.1*0.1+5*2.1*0.1</f>
        <v>2.7300000000000004</v>
      </c>
      <c r="F14" s="49"/>
      <c r="G14" s="50"/>
    </row>
    <row r="15" spans="1:7" s="3" customFormat="1" x14ac:dyDescent="0.25">
      <c r="A15" s="46" t="s">
        <v>50</v>
      </c>
      <c r="B15" s="82" t="s">
        <v>3</v>
      </c>
      <c r="C15" s="73" t="s">
        <v>4</v>
      </c>
      <c r="D15" s="46" t="s">
        <v>2</v>
      </c>
      <c r="E15" s="49">
        <f>((E12*0.04)+(E13*0.05)+E14)*1.3</f>
        <v>8.1241992000000014</v>
      </c>
      <c r="F15" s="51"/>
      <c r="G15" s="50"/>
    </row>
    <row r="16" spans="1:7" s="3" customFormat="1" x14ac:dyDescent="0.25">
      <c r="A16" s="46" t="s">
        <v>51</v>
      </c>
      <c r="B16" s="47" t="s">
        <v>198</v>
      </c>
      <c r="C16" s="48" t="s">
        <v>199</v>
      </c>
      <c r="D16" s="46" t="s">
        <v>2</v>
      </c>
      <c r="E16" s="49">
        <f>E15</f>
        <v>8.1241992000000014</v>
      </c>
      <c r="F16" s="51"/>
      <c r="G16" s="50"/>
    </row>
    <row r="17" spans="1:14" x14ac:dyDescent="0.25">
      <c r="A17" s="46" t="s">
        <v>52</v>
      </c>
      <c r="B17" s="47">
        <v>85333</v>
      </c>
      <c r="C17" s="48" t="s">
        <v>43</v>
      </c>
      <c r="D17" s="46" t="s">
        <v>12</v>
      </c>
      <c r="E17" s="49">
        <v>3</v>
      </c>
      <c r="F17" s="51"/>
      <c r="G17" s="50"/>
    </row>
    <row r="18" spans="1:14" x14ac:dyDescent="0.25">
      <c r="A18" s="46" t="s">
        <v>109</v>
      </c>
      <c r="B18" s="47">
        <v>85377</v>
      </c>
      <c r="C18" s="48" t="s">
        <v>44</v>
      </c>
      <c r="D18" s="46" t="s">
        <v>1</v>
      </c>
      <c r="E18" s="49">
        <f>2.73*0.6</f>
        <v>1.6379999999999999</v>
      </c>
      <c r="F18" s="51"/>
      <c r="G18" s="50"/>
    </row>
    <row r="19" spans="1:14" x14ac:dyDescent="0.25">
      <c r="A19" s="46"/>
      <c r="B19" s="47"/>
      <c r="C19" s="48"/>
      <c r="D19" s="46"/>
      <c r="E19" s="49"/>
      <c r="F19" s="51"/>
      <c r="G19" s="50"/>
    </row>
    <row r="20" spans="1:14" s="3" customFormat="1" x14ac:dyDescent="0.25">
      <c r="A20" s="43">
        <v>2</v>
      </c>
      <c r="B20" s="44"/>
      <c r="C20" s="45" t="s">
        <v>102</v>
      </c>
      <c r="D20" s="43"/>
      <c r="E20" s="196"/>
      <c r="F20" s="52"/>
      <c r="G20" s="29"/>
    </row>
    <row r="21" spans="1:14" x14ac:dyDescent="0.25">
      <c r="A21" s="46" t="s">
        <v>53</v>
      </c>
      <c r="B21" s="47" t="s">
        <v>6</v>
      </c>
      <c r="C21" s="48" t="s">
        <v>5</v>
      </c>
      <c r="D21" s="46" t="s">
        <v>1</v>
      </c>
      <c r="E21" s="49">
        <f>E12</f>
        <v>20.1096</v>
      </c>
      <c r="F21" s="51"/>
      <c r="G21" s="50"/>
    </row>
    <row r="22" spans="1:14" ht="25.5" x14ac:dyDescent="0.25">
      <c r="A22" s="46" t="s">
        <v>54</v>
      </c>
      <c r="B22" s="47">
        <v>84203</v>
      </c>
      <c r="C22" s="48" t="s">
        <v>7</v>
      </c>
      <c r="D22" s="46" t="s">
        <v>1</v>
      </c>
      <c r="E22" s="49">
        <f>E21</f>
        <v>20.1096</v>
      </c>
      <c r="F22" s="51"/>
      <c r="G22" s="50"/>
    </row>
    <row r="23" spans="1:14" x14ac:dyDescent="0.25">
      <c r="A23" s="81" t="s">
        <v>130</v>
      </c>
      <c r="B23" s="47" t="s">
        <v>131</v>
      </c>
      <c r="C23" s="48" t="s">
        <v>135</v>
      </c>
      <c r="D23" s="46" t="s">
        <v>14</v>
      </c>
      <c r="E23" s="49">
        <v>1.05</v>
      </c>
      <c r="F23" s="51"/>
      <c r="G23" s="50"/>
    </row>
    <row r="24" spans="1:14" x14ac:dyDescent="0.25">
      <c r="A24" s="46"/>
      <c r="B24" s="47"/>
      <c r="C24" s="48"/>
      <c r="D24" s="46"/>
      <c r="E24" s="49"/>
      <c r="F24" s="51"/>
      <c r="G24" s="50"/>
    </row>
    <row r="25" spans="1:14" x14ac:dyDescent="0.25">
      <c r="A25" s="43">
        <v>3</v>
      </c>
      <c r="B25" s="44"/>
      <c r="C25" s="45" t="s">
        <v>103</v>
      </c>
      <c r="D25" s="43"/>
      <c r="E25" s="196"/>
      <c r="F25" s="52"/>
      <c r="G25" s="29"/>
    </row>
    <row r="26" spans="1:14" ht="25.5" x14ac:dyDescent="0.25">
      <c r="A26" s="46" t="s">
        <v>55</v>
      </c>
      <c r="B26" s="47" t="s">
        <v>9</v>
      </c>
      <c r="C26" s="48" t="s">
        <v>8</v>
      </c>
      <c r="D26" s="46" t="s">
        <v>1</v>
      </c>
      <c r="E26" s="49">
        <f>E27</f>
        <v>54.300000000000004</v>
      </c>
      <c r="F26" s="51"/>
      <c r="G26" s="50"/>
    </row>
    <row r="27" spans="1:14" ht="25.5" x14ac:dyDescent="0.25">
      <c r="A27" s="46" t="s">
        <v>56</v>
      </c>
      <c r="B27" s="81" t="s">
        <v>127</v>
      </c>
      <c r="C27" s="48" t="s">
        <v>137</v>
      </c>
      <c r="D27" s="46" t="s">
        <v>1</v>
      </c>
      <c r="E27" s="49">
        <f>E13</f>
        <v>54.300000000000004</v>
      </c>
      <c r="F27" s="51"/>
      <c r="G27" s="50"/>
    </row>
    <row r="28" spans="1:14" x14ac:dyDescent="0.25">
      <c r="A28" s="46" t="s">
        <v>82</v>
      </c>
      <c r="B28" s="47">
        <v>85005</v>
      </c>
      <c r="C28" s="48" t="s">
        <v>81</v>
      </c>
      <c r="D28" s="46" t="s">
        <v>1</v>
      </c>
      <c r="E28" s="49">
        <v>2.6</v>
      </c>
      <c r="F28" s="51"/>
      <c r="G28" s="50"/>
    </row>
    <row r="29" spans="1:14" x14ac:dyDescent="0.25">
      <c r="A29" s="81" t="s">
        <v>123</v>
      </c>
      <c r="B29" s="81" t="s">
        <v>133</v>
      </c>
      <c r="C29" s="48" t="s">
        <v>136</v>
      </c>
      <c r="D29" s="46" t="s">
        <v>1</v>
      </c>
      <c r="E29" s="49">
        <v>16.27</v>
      </c>
      <c r="F29" s="51"/>
      <c r="G29" s="50"/>
    </row>
    <row r="30" spans="1:14" x14ac:dyDescent="0.25">
      <c r="A30" s="46"/>
      <c r="B30" s="47"/>
      <c r="C30" s="48"/>
      <c r="D30" s="46"/>
      <c r="E30" s="49"/>
      <c r="F30" s="51"/>
      <c r="G30" s="50"/>
      <c r="J30" s="3"/>
      <c r="K30" s="3"/>
      <c r="L30" s="3"/>
    </row>
    <row r="31" spans="1:14" x14ac:dyDescent="0.25">
      <c r="A31" s="43">
        <v>4</v>
      </c>
      <c r="B31" s="44"/>
      <c r="C31" s="45" t="s">
        <v>104</v>
      </c>
      <c r="D31" s="43"/>
      <c r="E31" s="196"/>
      <c r="F31" s="52"/>
      <c r="G31" s="29"/>
      <c r="J31" s="3"/>
      <c r="K31" s="3"/>
      <c r="L31" s="3"/>
    </row>
    <row r="32" spans="1:14" s="3" customFormat="1" ht="25.5" x14ac:dyDescent="0.25">
      <c r="A32" s="46" t="s">
        <v>57</v>
      </c>
      <c r="B32" s="47">
        <v>7100</v>
      </c>
      <c r="C32" s="48" t="s">
        <v>29</v>
      </c>
      <c r="D32" s="46" t="s">
        <v>1</v>
      </c>
      <c r="E32" s="49">
        <f>2.1</f>
        <v>2.1</v>
      </c>
      <c r="F32" s="51"/>
      <c r="G32" s="50"/>
      <c r="M32"/>
      <c r="N32"/>
    </row>
    <row r="33" spans="1:14" ht="25.5" x14ac:dyDescent="0.25">
      <c r="A33" s="46" t="s">
        <v>58</v>
      </c>
      <c r="B33" s="47" t="s">
        <v>32</v>
      </c>
      <c r="C33" s="48" t="s">
        <v>31</v>
      </c>
      <c r="D33" s="46" t="s">
        <v>12</v>
      </c>
      <c r="E33" s="49">
        <v>1</v>
      </c>
      <c r="F33" s="51"/>
      <c r="G33" s="50"/>
      <c r="J33" s="3"/>
      <c r="K33" s="3"/>
      <c r="L33" s="3"/>
      <c r="M33" s="3"/>
      <c r="N33" s="3"/>
    </row>
    <row r="34" spans="1:14" ht="25.5" x14ac:dyDescent="0.25">
      <c r="A34" s="46" t="s">
        <v>59</v>
      </c>
      <c r="B34" s="47" t="s">
        <v>10</v>
      </c>
      <c r="C34" s="48" t="s">
        <v>0</v>
      </c>
      <c r="D34" s="46" t="s">
        <v>12</v>
      </c>
      <c r="E34" s="49">
        <v>3.52</v>
      </c>
      <c r="F34" s="51"/>
      <c r="G34" s="50"/>
      <c r="J34" s="3"/>
      <c r="K34" s="3"/>
      <c r="L34" s="3"/>
      <c r="M34" s="3"/>
    </row>
    <row r="35" spans="1:14" x14ac:dyDescent="0.25">
      <c r="A35" s="46" t="s">
        <v>60</v>
      </c>
      <c r="B35" s="47" t="s">
        <v>27</v>
      </c>
      <c r="C35" s="48" t="s">
        <v>28</v>
      </c>
      <c r="D35" s="46" t="s">
        <v>12</v>
      </c>
      <c r="E35" s="49">
        <v>3</v>
      </c>
      <c r="F35" s="51"/>
      <c r="G35" s="50"/>
      <c r="N35" s="3"/>
    </row>
    <row r="36" spans="1:14" x14ac:dyDescent="0.25">
      <c r="A36" s="46"/>
      <c r="B36" s="47"/>
      <c r="C36" s="48"/>
      <c r="D36" s="46"/>
      <c r="E36" s="49"/>
      <c r="F36" s="51"/>
      <c r="G36" s="50"/>
    </row>
    <row r="37" spans="1:14" x14ac:dyDescent="0.25">
      <c r="A37" s="43">
        <v>5</v>
      </c>
      <c r="B37" s="44"/>
      <c r="C37" s="45" t="s">
        <v>105</v>
      </c>
      <c r="D37" s="43"/>
      <c r="E37" s="196"/>
      <c r="F37" s="52"/>
      <c r="G37" s="29"/>
    </row>
    <row r="38" spans="1:14" ht="38.25" x14ac:dyDescent="0.25">
      <c r="A38" s="46" t="s">
        <v>61</v>
      </c>
      <c r="B38" s="47">
        <v>86931</v>
      </c>
      <c r="C38" s="48" t="s">
        <v>11</v>
      </c>
      <c r="D38" s="46" t="s">
        <v>12</v>
      </c>
      <c r="E38" s="49">
        <v>3</v>
      </c>
      <c r="F38" s="49"/>
      <c r="G38" s="50"/>
    </row>
    <row r="39" spans="1:14" x14ac:dyDescent="0.25">
      <c r="A39" s="221" t="s">
        <v>62</v>
      </c>
      <c r="B39" s="236" t="s">
        <v>21</v>
      </c>
      <c r="C39" s="220" t="s">
        <v>138</v>
      </c>
      <c r="D39" s="221" t="s">
        <v>12</v>
      </c>
      <c r="E39" s="222">
        <v>1</v>
      </c>
      <c r="F39" s="222"/>
      <c r="G39" s="223"/>
    </row>
    <row r="40" spans="1:14" ht="25.5" x14ac:dyDescent="0.25">
      <c r="A40" s="221" t="s">
        <v>63</v>
      </c>
      <c r="B40" s="236">
        <v>86901</v>
      </c>
      <c r="C40" s="220" t="s">
        <v>22</v>
      </c>
      <c r="D40" s="221" t="s">
        <v>12</v>
      </c>
      <c r="E40" s="222">
        <v>3</v>
      </c>
      <c r="F40" s="222"/>
      <c r="G40" s="223"/>
    </row>
    <row r="41" spans="1:14" ht="25.5" x14ac:dyDescent="0.25">
      <c r="A41" s="221" t="s">
        <v>64</v>
      </c>
      <c r="B41" s="236">
        <v>86878</v>
      </c>
      <c r="C41" s="220" t="s">
        <v>23</v>
      </c>
      <c r="D41" s="221" t="s">
        <v>12</v>
      </c>
      <c r="E41" s="222">
        <v>3</v>
      </c>
      <c r="F41" s="222"/>
      <c r="G41" s="223"/>
    </row>
    <row r="42" spans="1:14" s="3" customFormat="1" x14ac:dyDescent="0.25">
      <c r="A42" s="221" t="s">
        <v>65</v>
      </c>
      <c r="B42" s="236">
        <v>86885</v>
      </c>
      <c r="C42" s="220" t="s">
        <v>24</v>
      </c>
      <c r="D42" s="221" t="s">
        <v>12</v>
      </c>
      <c r="E42" s="222">
        <v>3</v>
      </c>
      <c r="F42" s="222"/>
      <c r="G42" s="223"/>
    </row>
    <row r="43" spans="1:14" x14ac:dyDescent="0.25">
      <c r="A43" s="213" t="s">
        <v>66</v>
      </c>
      <c r="B43" s="213" t="s">
        <v>187</v>
      </c>
      <c r="C43" s="220" t="s">
        <v>190</v>
      </c>
      <c r="D43" s="221" t="s">
        <v>12</v>
      </c>
      <c r="E43" s="222">
        <v>3</v>
      </c>
      <c r="F43" s="222"/>
      <c r="G43" s="223"/>
    </row>
    <row r="44" spans="1:14" x14ac:dyDescent="0.25">
      <c r="A44" s="213" t="s">
        <v>67</v>
      </c>
      <c r="B44" s="213" t="s">
        <v>26</v>
      </c>
      <c r="C44" s="220" t="s">
        <v>179</v>
      </c>
      <c r="D44" s="221" t="s">
        <v>12</v>
      </c>
      <c r="E44" s="222">
        <v>3</v>
      </c>
      <c r="F44" s="222"/>
      <c r="G44" s="223"/>
    </row>
    <row r="45" spans="1:14" x14ac:dyDescent="0.25">
      <c r="A45" s="213" t="s">
        <v>68</v>
      </c>
      <c r="B45" s="236" t="s">
        <v>26</v>
      </c>
      <c r="C45" s="220" t="s">
        <v>34</v>
      </c>
      <c r="D45" s="221" t="s">
        <v>12</v>
      </c>
      <c r="E45" s="222">
        <v>1</v>
      </c>
      <c r="F45" s="224"/>
      <c r="G45" s="223"/>
    </row>
    <row r="46" spans="1:14" ht="25.5" x14ac:dyDescent="0.25">
      <c r="A46" s="213" t="s">
        <v>69</v>
      </c>
      <c r="B46" s="213" t="s">
        <v>41</v>
      </c>
      <c r="C46" s="220" t="s">
        <v>181</v>
      </c>
      <c r="D46" s="221" t="s">
        <v>12</v>
      </c>
      <c r="E46" s="222">
        <v>3</v>
      </c>
      <c r="F46" s="224"/>
      <c r="G46" s="223"/>
    </row>
    <row r="47" spans="1:14" x14ac:dyDescent="0.25">
      <c r="A47" s="213" t="s">
        <v>70</v>
      </c>
      <c r="B47" s="225" t="s">
        <v>21</v>
      </c>
      <c r="C47" s="226" t="s">
        <v>180</v>
      </c>
      <c r="D47" s="227" t="s">
        <v>12</v>
      </c>
      <c r="E47" s="228">
        <v>3</v>
      </c>
      <c r="F47" s="228"/>
      <c r="G47" s="229"/>
    </row>
    <row r="48" spans="1:14" x14ac:dyDescent="0.25">
      <c r="A48" s="213" t="s">
        <v>183</v>
      </c>
      <c r="B48" s="225" t="s">
        <v>182</v>
      </c>
      <c r="C48" s="226" t="s">
        <v>184</v>
      </c>
      <c r="D48" s="227" t="s">
        <v>12</v>
      </c>
      <c r="E48" s="228">
        <v>3</v>
      </c>
      <c r="F48" s="228"/>
      <c r="G48" s="229"/>
    </row>
    <row r="49" spans="1:7" x14ac:dyDescent="0.25">
      <c r="A49" s="46"/>
      <c r="B49" s="47"/>
      <c r="C49" s="48"/>
      <c r="D49" s="46"/>
      <c r="E49" s="49"/>
      <c r="F49" s="51"/>
      <c r="G49" s="50"/>
    </row>
    <row r="50" spans="1:7" ht="15" customHeight="1" x14ac:dyDescent="0.25">
      <c r="A50" s="43">
        <v>6</v>
      </c>
      <c r="B50" s="44"/>
      <c r="C50" s="45" t="s">
        <v>192</v>
      </c>
      <c r="D50" s="43"/>
      <c r="E50" s="196"/>
      <c r="F50" s="52"/>
      <c r="G50" s="29"/>
    </row>
    <row r="51" spans="1:7" ht="15" customHeight="1" x14ac:dyDescent="0.25">
      <c r="A51" s="46" t="s">
        <v>71</v>
      </c>
      <c r="B51" s="47">
        <v>72135</v>
      </c>
      <c r="C51" s="48" t="s">
        <v>13</v>
      </c>
      <c r="D51" s="46" t="s">
        <v>14</v>
      </c>
      <c r="E51" s="49">
        <f>0.5*4+2.5</f>
        <v>4.5</v>
      </c>
      <c r="F51" s="51"/>
      <c r="G51" s="50"/>
    </row>
    <row r="52" spans="1:7" x14ac:dyDescent="0.25">
      <c r="A52" s="46" t="s">
        <v>72</v>
      </c>
      <c r="B52" s="47" t="s">
        <v>16</v>
      </c>
      <c r="C52" s="48" t="s">
        <v>15</v>
      </c>
      <c r="D52" s="46" t="s">
        <v>14</v>
      </c>
      <c r="E52" s="49">
        <f>E51+2.5</f>
        <v>7</v>
      </c>
      <c r="F52" s="51"/>
      <c r="G52" s="50"/>
    </row>
    <row r="53" spans="1:7" x14ac:dyDescent="0.25">
      <c r="A53" s="46" t="s">
        <v>73</v>
      </c>
      <c r="B53" s="47">
        <v>73639</v>
      </c>
      <c r="C53" s="48" t="s">
        <v>17</v>
      </c>
      <c r="D53" s="46" t="s">
        <v>12</v>
      </c>
      <c r="E53" s="49">
        <f>4+3</f>
        <v>7</v>
      </c>
      <c r="F53" s="51"/>
      <c r="G53" s="50"/>
    </row>
    <row r="54" spans="1:7" x14ac:dyDescent="0.25">
      <c r="A54" s="46" t="s">
        <v>74</v>
      </c>
      <c r="B54" s="47">
        <v>72454</v>
      </c>
      <c r="C54" s="48" t="s">
        <v>30</v>
      </c>
      <c r="D54" s="46" t="s">
        <v>12</v>
      </c>
      <c r="E54" s="49">
        <v>1</v>
      </c>
      <c r="F54" s="51"/>
      <c r="G54" s="50"/>
    </row>
    <row r="55" spans="1:7" x14ac:dyDescent="0.25">
      <c r="A55" s="81" t="s">
        <v>144</v>
      </c>
      <c r="B55" s="81" t="s">
        <v>141</v>
      </c>
      <c r="C55" s="48" t="s">
        <v>146</v>
      </c>
      <c r="D55" s="46" t="s">
        <v>12</v>
      </c>
      <c r="E55" s="49">
        <v>3</v>
      </c>
      <c r="F55" s="51"/>
      <c r="G55" s="50"/>
    </row>
    <row r="56" spans="1:7" x14ac:dyDescent="0.25">
      <c r="A56" s="81" t="s">
        <v>145</v>
      </c>
      <c r="B56" s="81" t="s">
        <v>142</v>
      </c>
      <c r="C56" s="48" t="s">
        <v>147</v>
      </c>
      <c r="D56" s="46" t="s">
        <v>12</v>
      </c>
      <c r="E56" s="49">
        <v>9</v>
      </c>
      <c r="F56" s="51"/>
      <c r="G56" s="50"/>
    </row>
    <row r="57" spans="1:7" x14ac:dyDescent="0.25">
      <c r="A57" s="46"/>
      <c r="B57" s="47"/>
      <c r="C57" s="48"/>
      <c r="D57" s="46"/>
      <c r="E57" s="49"/>
      <c r="F57" s="51"/>
      <c r="G57" s="50"/>
    </row>
    <row r="58" spans="1:7" x14ac:dyDescent="0.25">
      <c r="A58" s="43">
        <v>7</v>
      </c>
      <c r="B58" s="54"/>
      <c r="C58" s="45" t="s">
        <v>106</v>
      </c>
      <c r="D58" s="53"/>
      <c r="E58" s="197"/>
      <c r="F58" s="55"/>
      <c r="G58" s="29"/>
    </row>
    <row r="59" spans="1:7" ht="25.5" x14ac:dyDescent="0.25">
      <c r="A59" s="46" t="s">
        <v>75</v>
      </c>
      <c r="B59" s="47">
        <v>72332</v>
      </c>
      <c r="C59" s="56" t="s">
        <v>35</v>
      </c>
      <c r="D59" s="46" t="s">
        <v>12</v>
      </c>
      <c r="E59" s="49">
        <v>1</v>
      </c>
      <c r="F59" s="57"/>
      <c r="G59" s="50"/>
    </row>
    <row r="60" spans="1:7" ht="25.5" x14ac:dyDescent="0.25">
      <c r="A60" s="46" t="s">
        <v>76</v>
      </c>
      <c r="B60" s="47" t="s">
        <v>36</v>
      </c>
      <c r="C60" s="56" t="s">
        <v>37</v>
      </c>
      <c r="D60" s="46" t="s">
        <v>38</v>
      </c>
      <c r="E60" s="49">
        <f>6*4</f>
        <v>24</v>
      </c>
      <c r="F60" s="57"/>
      <c r="G60" s="50"/>
    </row>
    <row r="61" spans="1:7" ht="25.5" x14ac:dyDescent="0.25">
      <c r="A61" s="213" t="s">
        <v>77</v>
      </c>
      <c r="B61" s="213" t="s">
        <v>186</v>
      </c>
      <c r="C61" s="220" t="s">
        <v>185</v>
      </c>
      <c r="D61" s="221" t="s">
        <v>12</v>
      </c>
      <c r="E61" s="222">
        <v>2</v>
      </c>
      <c r="F61" s="224"/>
      <c r="G61" s="223"/>
    </row>
    <row r="62" spans="1:7" x14ac:dyDescent="0.25">
      <c r="A62" s="46"/>
      <c r="B62" s="47"/>
      <c r="C62" s="48"/>
      <c r="D62" s="46"/>
      <c r="E62" s="49"/>
      <c r="F62" s="51"/>
      <c r="G62" s="50"/>
    </row>
    <row r="63" spans="1:7" x14ac:dyDescent="0.25">
      <c r="A63" s="43">
        <v>8</v>
      </c>
      <c r="B63" s="44"/>
      <c r="C63" s="45" t="s">
        <v>20</v>
      </c>
      <c r="D63" s="43"/>
      <c r="E63" s="196"/>
      <c r="F63" s="52"/>
      <c r="G63" s="29"/>
    </row>
    <row r="64" spans="1:7" x14ac:dyDescent="0.25">
      <c r="A64" s="46" t="s">
        <v>78</v>
      </c>
      <c r="B64" s="47">
        <v>72238</v>
      </c>
      <c r="C64" s="48" t="s">
        <v>33</v>
      </c>
      <c r="D64" s="46" t="s">
        <v>1</v>
      </c>
      <c r="E64" s="49">
        <f>E65</f>
        <v>20.1096</v>
      </c>
      <c r="F64" s="51"/>
      <c r="G64" s="50"/>
    </row>
    <row r="65" spans="1:10" x14ac:dyDescent="0.25">
      <c r="A65" s="46" t="s">
        <v>79</v>
      </c>
      <c r="B65" s="47" t="s">
        <v>18</v>
      </c>
      <c r="C65" s="48" t="s">
        <v>19</v>
      </c>
      <c r="D65" s="46" t="s">
        <v>1</v>
      </c>
      <c r="E65" s="49">
        <f>3.92*5.13</f>
        <v>20.1096</v>
      </c>
      <c r="F65" s="51"/>
      <c r="G65" s="50"/>
    </row>
    <row r="66" spans="1:10" x14ac:dyDescent="0.25">
      <c r="A66" s="213" t="s">
        <v>80</v>
      </c>
      <c r="B66" s="213" t="s">
        <v>188</v>
      </c>
      <c r="C66" s="220" t="s">
        <v>189</v>
      </c>
      <c r="D66" s="221" t="s">
        <v>1</v>
      </c>
      <c r="E66" s="222">
        <f>E65</f>
        <v>20.1096</v>
      </c>
      <c r="F66" s="224"/>
      <c r="G66" s="223"/>
    </row>
    <row r="67" spans="1:10" x14ac:dyDescent="0.25">
      <c r="A67" s="58"/>
      <c r="B67" s="59"/>
      <c r="C67" s="60"/>
      <c r="D67" s="58"/>
      <c r="E67" s="62"/>
      <c r="F67" s="61"/>
      <c r="G67" s="62"/>
    </row>
    <row r="68" spans="1:10" x14ac:dyDescent="0.25">
      <c r="A68" s="63"/>
      <c r="B68" s="64"/>
      <c r="C68" s="65"/>
      <c r="D68" s="66"/>
      <c r="E68" s="198"/>
      <c r="F68" s="67" t="s">
        <v>100</v>
      </c>
      <c r="G68" s="68"/>
    </row>
    <row r="69" spans="1:10" x14ac:dyDescent="0.25">
      <c r="A69" s="58"/>
      <c r="B69" s="59"/>
      <c r="C69" s="60"/>
      <c r="D69" s="58"/>
      <c r="E69" s="62"/>
      <c r="F69" s="61"/>
      <c r="G69" s="62"/>
    </row>
    <row r="70" spans="1:10" x14ac:dyDescent="0.25">
      <c r="A70" s="25" t="s">
        <v>118</v>
      </c>
      <c r="B70" s="26"/>
      <c r="C70" s="27" t="s">
        <v>99</v>
      </c>
      <c r="D70" s="28"/>
      <c r="E70" s="297"/>
      <c r="F70" s="298"/>
      <c r="G70" s="29"/>
      <c r="J70" s="212"/>
    </row>
    <row r="71" spans="1:10" x14ac:dyDescent="0.25">
      <c r="A71" s="30"/>
      <c r="B71" s="31"/>
      <c r="C71" s="32"/>
      <c r="D71" s="33"/>
      <c r="E71" s="199"/>
      <c r="F71" s="34"/>
      <c r="G71" s="35"/>
    </row>
    <row r="72" spans="1:10" x14ac:dyDescent="0.25">
      <c r="A72" s="36"/>
      <c r="B72" s="37"/>
      <c r="C72" s="38"/>
      <c r="D72" s="37"/>
      <c r="E72" s="200"/>
      <c r="F72" s="39" t="s">
        <v>116</v>
      </c>
      <c r="G72" s="40"/>
    </row>
  </sheetData>
  <mergeCells count="8">
    <mergeCell ref="E70:F70"/>
    <mergeCell ref="A1:G1"/>
    <mergeCell ref="A2:G2"/>
    <mergeCell ref="A3:G3"/>
    <mergeCell ref="A5:D5"/>
    <mergeCell ref="A6:D6"/>
    <mergeCell ref="G6:G7"/>
    <mergeCell ref="A7:D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view="pageBreakPreview" zoomScaleNormal="100" zoomScaleSheetLayoutView="100" workbookViewId="0">
      <selection activeCell="F5" sqref="F5:F6"/>
    </sheetView>
  </sheetViews>
  <sheetFormatPr defaultRowHeight="15" x14ac:dyDescent="0.25"/>
  <cols>
    <col min="1" max="1" width="7.5703125" style="1" customWidth="1"/>
    <col min="2" max="2" width="9.85546875" style="5" bestFit="1" customWidth="1"/>
    <col min="3" max="3" width="70" style="4" customWidth="1"/>
    <col min="4" max="4" width="11" style="1" bestFit="1" customWidth="1"/>
    <col min="5" max="5" width="10.85546875" style="2" customWidth="1"/>
    <col min="6" max="6" width="9.7109375" customWidth="1"/>
    <col min="7" max="7" width="12.5703125" style="2" bestFit="1" customWidth="1"/>
  </cols>
  <sheetData>
    <row r="1" spans="1:7" x14ac:dyDescent="0.25">
      <c r="A1" s="299" t="s">
        <v>83</v>
      </c>
      <c r="B1" s="300"/>
      <c r="C1" s="300"/>
      <c r="D1" s="300"/>
      <c r="E1" s="300"/>
      <c r="F1" s="300"/>
      <c r="G1" s="301"/>
    </row>
    <row r="2" spans="1:7" x14ac:dyDescent="0.25">
      <c r="A2" s="280" t="s">
        <v>84</v>
      </c>
      <c r="B2" s="281"/>
      <c r="C2" s="281"/>
      <c r="D2" s="281"/>
      <c r="E2" s="281"/>
      <c r="F2" s="281"/>
      <c r="G2" s="282"/>
    </row>
    <row r="3" spans="1:7" x14ac:dyDescent="0.25">
      <c r="A3" s="283" t="s">
        <v>85</v>
      </c>
      <c r="B3" s="284"/>
      <c r="C3" s="284"/>
      <c r="D3" s="284"/>
      <c r="E3" s="284"/>
      <c r="F3" s="284"/>
      <c r="G3" s="285"/>
    </row>
    <row r="4" spans="1:7" s="3" customFormat="1" x14ac:dyDescent="0.25">
      <c r="A4" s="6"/>
      <c r="B4" s="7"/>
      <c r="C4" s="8"/>
      <c r="D4" s="9"/>
      <c r="E4" s="188"/>
      <c r="F4" s="10"/>
      <c r="G4" s="10"/>
    </row>
    <row r="5" spans="1:7" s="3" customFormat="1" x14ac:dyDescent="0.25">
      <c r="A5" s="302" t="s">
        <v>119</v>
      </c>
      <c r="B5" s="287"/>
      <c r="C5" s="287"/>
      <c r="D5" s="288"/>
      <c r="E5" s="189" t="s">
        <v>89</v>
      </c>
      <c r="F5" s="42"/>
      <c r="G5" s="12" t="s">
        <v>90</v>
      </c>
    </row>
    <row r="6" spans="1:7" x14ac:dyDescent="0.25">
      <c r="A6" s="303" t="s">
        <v>97</v>
      </c>
      <c r="B6" s="290"/>
      <c r="C6" s="290"/>
      <c r="D6" s="291"/>
      <c r="E6" s="190" t="s">
        <v>91</v>
      </c>
      <c r="F6" s="41"/>
      <c r="G6" s="304"/>
    </row>
    <row r="7" spans="1:7" x14ac:dyDescent="0.25">
      <c r="A7" s="294" t="s">
        <v>98</v>
      </c>
      <c r="B7" s="295"/>
      <c r="C7" s="295"/>
      <c r="D7" s="296"/>
      <c r="E7" s="191"/>
      <c r="F7" s="15"/>
      <c r="G7" s="305"/>
    </row>
    <row r="8" spans="1:7" x14ac:dyDescent="0.25">
      <c r="A8" s="16"/>
      <c r="B8" s="17"/>
      <c r="C8" s="18"/>
      <c r="D8" s="19"/>
      <c r="E8" s="192"/>
      <c r="F8" s="20"/>
      <c r="G8" s="21"/>
    </row>
    <row r="9" spans="1:7" x14ac:dyDescent="0.25">
      <c r="A9" s="22" t="s">
        <v>86</v>
      </c>
      <c r="B9" s="22" t="s">
        <v>92</v>
      </c>
      <c r="C9" s="23" t="s">
        <v>87</v>
      </c>
      <c r="D9" s="22" t="s">
        <v>88</v>
      </c>
      <c r="E9" s="193" t="s">
        <v>93</v>
      </c>
      <c r="F9" s="24" t="s">
        <v>94</v>
      </c>
      <c r="G9" s="24" t="s">
        <v>95</v>
      </c>
    </row>
    <row r="10" spans="1:7" x14ac:dyDescent="0.25">
      <c r="A10" s="69"/>
      <c r="B10" s="69"/>
      <c r="C10" s="70"/>
      <c r="D10" s="69"/>
      <c r="E10" s="194"/>
      <c r="F10" s="71"/>
      <c r="G10" s="72"/>
    </row>
    <row r="11" spans="1:7" x14ac:dyDescent="0.25">
      <c r="A11" s="43">
        <v>1</v>
      </c>
      <c r="B11" s="44"/>
      <c r="C11" s="45" t="s">
        <v>101</v>
      </c>
      <c r="D11" s="43"/>
      <c r="E11" s="195"/>
      <c r="F11" s="43"/>
      <c r="G11" s="29"/>
    </row>
    <row r="12" spans="1:7" x14ac:dyDescent="0.25">
      <c r="A12" s="46" t="s">
        <v>47</v>
      </c>
      <c r="B12" s="47" t="s">
        <v>46</v>
      </c>
      <c r="C12" s="48" t="s">
        <v>45</v>
      </c>
      <c r="D12" s="46" t="s">
        <v>1</v>
      </c>
      <c r="E12" s="49">
        <f>5.16*3.92-(0.1*1.75*4)</f>
        <v>19.527200000000001</v>
      </c>
      <c r="F12" s="49"/>
      <c r="G12" s="50"/>
    </row>
    <row r="13" spans="1:7" x14ac:dyDescent="0.25">
      <c r="A13" s="46" t="s">
        <v>48</v>
      </c>
      <c r="B13" s="47">
        <v>85397</v>
      </c>
      <c r="C13" s="48" t="s">
        <v>42</v>
      </c>
      <c r="D13" s="46" t="s">
        <v>1</v>
      </c>
      <c r="E13" s="49">
        <f>((5.16+3.92)*2*3)</f>
        <v>54.480000000000004</v>
      </c>
      <c r="F13" s="49"/>
      <c r="G13" s="50"/>
    </row>
    <row r="14" spans="1:7" x14ac:dyDescent="0.25">
      <c r="A14" s="46" t="s">
        <v>49</v>
      </c>
      <c r="B14" s="81" t="s">
        <v>107</v>
      </c>
      <c r="C14" s="48" t="s">
        <v>108</v>
      </c>
      <c r="D14" s="46" t="s">
        <v>2</v>
      </c>
      <c r="E14" s="49">
        <f>2.1*1.4*0.1*2+1.55*2.1*0.1+5*2.1*0.1</f>
        <v>1.9635</v>
      </c>
      <c r="F14" s="49"/>
      <c r="G14" s="50"/>
    </row>
    <row r="15" spans="1:7" s="3" customFormat="1" x14ac:dyDescent="0.25">
      <c r="A15" s="46" t="s">
        <v>50</v>
      </c>
      <c r="B15" s="82" t="s">
        <v>3</v>
      </c>
      <c r="C15" s="73" t="s">
        <v>4</v>
      </c>
      <c r="D15" s="46" t="s">
        <v>2</v>
      </c>
      <c r="E15" s="49">
        <f>((E12*0.04)+(E13*0.05)+E14)*1.3</f>
        <v>7.1091644000000009</v>
      </c>
      <c r="F15" s="51"/>
      <c r="G15" s="50"/>
    </row>
    <row r="16" spans="1:7" s="3" customFormat="1" x14ac:dyDescent="0.25">
      <c r="A16" s="46" t="s">
        <v>51</v>
      </c>
      <c r="B16" s="47" t="s">
        <v>198</v>
      </c>
      <c r="C16" s="48" t="s">
        <v>199</v>
      </c>
      <c r="D16" s="46" t="s">
        <v>2</v>
      </c>
      <c r="E16" s="49">
        <f>E15</f>
        <v>7.1091644000000009</v>
      </c>
      <c r="F16" s="51"/>
      <c r="G16" s="50"/>
    </row>
    <row r="17" spans="1:7" x14ac:dyDescent="0.25">
      <c r="A17" s="46" t="s">
        <v>52</v>
      </c>
      <c r="B17" s="47">
        <v>85333</v>
      </c>
      <c r="C17" s="48" t="s">
        <v>43</v>
      </c>
      <c r="D17" s="46" t="s">
        <v>12</v>
      </c>
      <c r="E17" s="49">
        <v>4</v>
      </c>
      <c r="F17" s="51"/>
      <c r="G17" s="50"/>
    </row>
    <row r="18" spans="1:7" x14ac:dyDescent="0.25">
      <c r="A18" s="46" t="s">
        <v>109</v>
      </c>
      <c r="B18" s="47">
        <v>85377</v>
      </c>
      <c r="C18" s="48" t="s">
        <v>44</v>
      </c>
      <c r="D18" s="46" t="s">
        <v>1</v>
      </c>
      <c r="E18" s="49">
        <f>5.16*0.6</f>
        <v>3.0960000000000001</v>
      </c>
      <c r="F18" s="51"/>
      <c r="G18" s="50"/>
    </row>
    <row r="19" spans="1:7" x14ac:dyDescent="0.25">
      <c r="A19" s="46"/>
      <c r="B19" s="47"/>
      <c r="C19" s="48"/>
      <c r="D19" s="46"/>
      <c r="E19" s="49"/>
      <c r="F19" s="51"/>
      <c r="G19" s="50"/>
    </row>
    <row r="20" spans="1:7" s="3" customFormat="1" x14ac:dyDescent="0.25">
      <c r="A20" s="43">
        <v>2</v>
      </c>
      <c r="B20" s="44"/>
      <c r="C20" s="45" t="s">
        <v>102</v>
      </c>
      <c r="D20" s="43"/>
      <c r="E20" s="196"/>
      <c r="F20" s="52"/>
      <c r="G20" s="29"/>
    </row>
    <row r="21" spans="1:7" x14ac:dyDescent="0.25">
      <c r="A21" s="46" t="s">
        <v>53</v>
      </c>
      <c r="B21" s="47" t="s">
        <v>6</v>
      </c>
      <c r="C21" s="48" t="s">
        <v>5</v>
      </c>
      <c r="D21" s="46" t="s">
        <v>1</v>
      </c>
      <c r="E21" s="49">
        <f>E12</f>
        <v>19.527200000000001</v>
      </c>
      <c r="F21" s="51"/>
      <c r="G21" s="50"/>
    </row>
    <row r="22" spans="1:7" ht="25.5" x14ac:dyDescent="0.25">
      <c r="A22" s="46" t="s">
        <v>54</v>
      </c>
      <c r="B22" s="47">
        <v>84203</v>
      </c>
      <c r="C22" s="48" t="s">
        <v>7</v>
      </c>
      <c r="D22" s="46" t="s">
        <v>1</v>
      </c>
      <c r="E22" s="49">
        <f>E21</f>
        <v>19.527200000000001</v>
      </c>
      <c r="F22" s="51"/>
      <c r="G22" s="50"/>
    </row>
    <row r="23" spans="1:7" x14ac:dyDescent="0.25">
      <c r="A23" s="81" t="s">
        <v>130</v>
      </c>
      <c r="B23" s="47" t="s">
        <v>131</v>
      </c>
      <c r="C23" s="48" t="s">
        <v>135</v>
      </c>
      <c r="D23" s="46" t="s">
        <v>14</v>
      </c>
      <c r="E23" s="49">
        <v>1.05</v>
      </c>
      <c r="F23" s="51"/>
      <c r="G23" s="50"/>
    </row>
    <row r="24" spans="1:7" x14ac:dyDescent="0.25">
      <c r="A24" s="46"/>
      <c r="B24" s="47"/>
      <c r="C24" s="48"/>
      <c r="D24" s="46"/>
      <c r="E24" s="49"/>
      <c r="F24" s="51"/>
      <c r="G24" s="50"/>
    </row>
    <row r="25" spans="1:7" x14ac:dyDescent="0.25">
      <c r="A25" s="43">
        <v>3</v>
      </c>
      <c r="B25" s="44"/>
      <c r="C25" s="45" t="s">
        <v>103</v>
      </c>
      <c r="D25" s="43"/>
      <c r="E25" s="196"/>
      <c r="F25" s="52"/>
      <c r="G25" s="29"/>
    </row>
    <row r="26" spans="1:7" ht="25.5" x14ac:dyDescent="0.25">
      <c r="A26" s="46" t="s">
        <v>55</v>
      </c>
      <c r="B26" s="47" t="s">
        <v>9</v>
      </c>
      <c r="C26" s="48" t="s">
        <v>8</v>
      </c>
      <c r="D26" s="46" t="s">
        <v>1</v>
      </c>
      <c r="E26" s="49">
        <f>E27</f>
        <v>54.480000000000004</v>
      </c>
      <c r="F26" s="51"/>
      <c r="G26" s="50"/>
    </row>
    <row r="27" spans="1:7" ht="25.5" x14ac:dyDescent="0.25">
      <c r="A27" s="46" t="s">
        <v>56</v>
      </c>
      <c r="B27" s="81" t="s">
        <v>127</v>
      </c>
      <c r="C27" s="48" t="s">
        <v>137</v>
      </c>
      <c r="D27" s="46" t="s">
        <v>1</v>
      </c>
      <c r="E27" s="49">
        <f>E13</f>
        <v>54.480000000000004</v>
      </c>
      <c r="F27" s="51"/>
      <c r="G27" s="50"/>
    </row>
    <row r="28" spans="1:7" x14ac:dyDescent="0.25">
      <c r="A28" s="46" t="s">
        <v>82</v>
      </c>
      <c r="B28" s="47">
        <v>85005</v>
      </c>
      <c r="C28" s="48" t="s">
        <v>81</v>
      </c>
      <c r="D28" s="46" t="s">
        <v>1</v>
      </c>
      <c r="E28" s="49">
        <f>3*1</f>
        <v>3</v>
      </c>
      <c r="F28" s="51"/>
      <c r="G28" s="50"/>
    </row>
    <row r="29" spans="1:7" x14ac:dyDescent="0.25">
      <c r="A29" s="81" t="s">
        <v>123</v>
      </c>
      <c r="B29" s="81" t="s">
        <v>133</v>
      </c>
      <c r="C29" s="48" t="s">
        <v>136</v>
      </c>
      <c r="D29" s="46" t="s">
        <v>1</v>
      </c>
      <c r="E29" s="49">
        <v>14.724</v>
      </c>
      <c r="F29" s="51"/>
      <c r="G29" s="50"/>
    </row>
    <row r="30" spans="1:7" x14ac:dyDescent="0.25">
      <c r="A30" s="46"/>
      <c r="B30" s="47"/>
      <c r="C30" s="48"/>
      <c r="D30" s="46"/>
      <c r="E30" s="49"/>
      <c r="F30" s="51"/>
      <c r="G30" s="50"/>
    </row>
    <row r="31" spans="1:7" x14ac:dyDescent="0.25">
      <c r="A31" s="43">
        <v>4</v>
      </c>
      <c r="B31" s="44"/>
      <c r="C31" s="45" t="s">
        <v>104</v>
      </c>
      <c r="D31" s="43"/>
      <c r="E31" s="196"/>
      <c r="F31" s="52"/>
      <c r="G31" s="29"/>
    </row>
    <row r="32" spans="1:7" s="3" customFormat="1" ht="25.5" x14ac:dyDescent="0.25">
      <c r="A32" s="46" t="s">
        <v>57</v>
      </c>
      <c r="B32" s="47">
        <v>7100</v>
      </c>
      <c r="C32" s="48" t="s">
        <v>29</v>
      </c>
      <c r="D32" s="46" t="s">
        <v>1</v>
      </c>
      <c r="E32" s="49">
        <f>2.1+2.05</f>
        <v>4.1500000000000004</v>
      </c>
      <c r="F32" s="51"/>
      <c r="G32" s="50"/>
    </row>
    <row r="33" spans="1:7" ht="25.5" x14ac:dyDescent="0.25">
      <c r="A33" s="46" t="s">
        <v>58</v>
      </c>
      <c r="B33" s="47" t="s">
        <v>32</v>
      </c>
      <c r="C33" s="48" t="s">
        <v>31</v>
      </c>
      <c r="D33" s="46" t="s">
        <v>12</v>
      </c>
      <c r="E33" s="49">
        <v>1</v>
      </c>
      <c r="F33" s="51"/>
      <c r="G33" s="50"/>
    </row>
    <row r="34" spans="1:7" ht="25.5" x14ac:dyDescent="0.25">
      <c r="A34" s="46" t="s">
        <v>59</v>
      </c>
      <c r="B34" s="47" t="s">
        <v>10</v>
      </c>
      <c r="C34" s="48" t="s">
        <v>0</v>
      </c>
      <c r="D34" s="46" t="s">
        <v>12</v>
      </c>
      <c r="E34" s="49">
        <v>4</v>
      </c>
      <c r="F34" s="51"/>
      <c r="G34" s="50"/>
    </row>
    <row r="35" spans="1:7" x14ac:dyDescent="0.25">
      <c r="A35" s="46" t="s">
        <v>60</v>
      </c>
      <c r="B35" s="47" t="s">
        <v>27</v>
      </c>
      <c r="C35" s="48" t="s">
        <v>28</v>
      </c>
      <c r="D35" s="46" t="s">
        <v>12</v>
      </c>
      <c r="E35" s="49">
        <v>4</v>
      </c>
      <c r="F35" s="51"/>
      <c r="G35" s="50"/>
    </row>
    <row r="36" spans="1:7" x14ac:dyDescent="0.25">
      <c r="A36" s="46"/>
      <c r="B36" s="47"/>
      <c r="C36" s="48"/>
      <c r="D36" s="46"/>
      <c r="E36" s="49"/>
      <c r="F36" s="51"/>
      <c r="G36" s="50"/>
    </row>
    <row r="37" spans="1:7" x14ac:dyDescent="0.25">
      <c r="A37" s="43">
        <v>5</v>
      </c>
      <c r="B37" s="44"/>
      <c r="C37" s="45" t="s">
        <v>105</v>
      </c>
      <c r="D37" s="43"/>
      <c r="E37" s="196"/>
      <c r="F37" s="52"/>
      <c r="G37" s="29"/>
    </row>
    <row r="38" spans="1:7" ht="38.25" x14ac:dyDescent="0.25">
      <c r="A38" s="46" t="s">
        <v>61</v>
      </c>
      <c r="B38" s="47">
        <v>86931</v>
      </c>
      <c r="C38" s="48" t="s">
        <v>11</v>
      </c>
      <c r="D38" s="46" t="s">
        <v>12</v>
      </c>
      <c r="E38" s="49">
        <v>3</v>
      </c>
      <c r="F38" s="49"/>
      <c r="G38" s="50"/>
    </row>
    <row r="39" spans="1:7" x14ac:dyDescent="0.25">
      <c r="A39" s="221" t="s">
        <v>62</v>
      </c>
      <c r="B39" s="213" t="s">
        <v>26</v>
      </c>
      <c r="C39" s="220" t="s">
        <v>138</v>
      </c>
      <c r="D39" s="221" t="s">
        <v>12</v>
      </c>
      <c r="E39" s="222">
        <v>1</v>
      </c>
      <c r="F39" s="222"/>
      <c r="G39" s="223"/>
    </row>
    <row r="40" spans="1:7" ht="25.5" x14ac:dyDescent="0.25">
      <c r="A40" s="221" t="s">
        <v>63</v>
      </c>
      <c r="B40" s="236">
        <v>86901</v>
      </c>
      <c r="C40" s="220" t="s">
        <v>22</v>
      </c>
      <c r="D40" s="221" t="s">
        <v>12</v>
      </c>
      <c r="E40" s="222">
        <v>3</v>
      </c>
      <c r="F40" s="222"/>
      <c r="G40" s="223"/>
    </row>
    <row r="41" spans="1:7" ht="25.5" x14ac:dyDescent="0.25">
      <c r="A41" s="221" t="s">
        <v>64</v>
      </c>
      <c r="B41" s="236">
        <v>86878</v>
      </c>
      <c r="C41" s="220" t="s">
        <v>23</v>
      </c>
      <c r="D41" s="221" t="s">
        <v>12</v>
      </c>
      <c r="E41" s="222">
        <v>3</v>
      </c>
      <c r="F41" s="222"/>
      <c r="G41" s="223"/>
    </row>
    <row r="42" spans="1:7" x14ac:dyDescent="0.25">
      <c r="A42" s="221" t="s">
        <v>65</v>
      </c>
      <c r="B42" s="236">
        <v>86885</v>
      </c>
      <c r="C42" s="220" t="s">
        <v>24</v>
      </c>
      <c r="D42" s="221" t="s">
        <v>12</v>
      </c>
      <c r="E42" s="222">
        <v>3</v>
      </c>
      <c r="F42" s="222"/>
      <c r="G42" s="223"/>
    </row>
    <row r="43" spans="1:7" x14ac:dyDescent="0.25">
      <c r="A43" s="213" t="s">
        <v>66</v>
      </c>
      <c r="B43" s="213" t="s">
        <v>187</v>
      </c>
      <c r="C43" s="220" t="s">
        <v>190</v>
      </c>
      <c r="D43" s="221" t="s">
        <v>12</v>
      </c>
      <c r="E43" s="222">
        <v>3</v>
      </c>
      <c r="F43" s="222"/>
      <c r="G43" s="223"/>
    </row>
    <row r="44" spans="1:7" x14ac:dyDescent="0.25">
      <c r="A44" s="221" t="s">
        <v>67</v>
      </c>
      <c r="B44" s="213" t="s">
        <v>26</v>
      </c>
      <c r="C44" s="220" t="s">
        <v>179</v>
      </c>
      <c r="D44" s="221" t="s">
        <v>12</v>
      </c>
      <c r="E44" s="222">
        <v>3</v>
      </c>
      <c r="F44" s="222"/>
      <c r="G44" s="223"/>
    </row>
    <row r="45" spans="1:7" x14ac:dyDescent="0.25">
      <c r="A45" s="46" t="s">
        <v>68</v>
      </c>
      <c r="B45" s="47" t="s">
        <v>26</v>
      </c>
      <c r="C45" s="48" t="s">
        <v>34</v>
      </c>
      <c r="D45" s="46" t="s">
        <v>12</v>
      </c>
      <c r="E45" s="49">
        <v>1</v>
      </c>
      <c r="F45" s="51"/>
      <c r="G45" s="50"/>
    </row>
    <row r="46" spans="1:7" x14ac:dyDescent="0.25">
      <c r="A46" s="46" t="s">
        <v>69</v>
      </c>
      <c r="B46" s="206" t="s">
        <v>182</v>
      </c>
      <c r="C46" s="207" t="s">
        <v>184</v>
      </c>
      <c r="D46" s="208" t="s">
        <v>12</v>
      </c>
      <c r="E46" s="209">
        <v>3</v>
      </c>
      <c r="F46" s="209"/>
      <c r="G46" s="210"/>
    </row>
    <row r="47" spans="1:7" x14ac:dyDescent="0.25">
      <c r="A47" s="46"/>
      <c r="B47" s="47"/>
      <c r="C47" s="48"/>
      <c r="D47" s="46"/>
      <c r="E47" s="49"/>
      <c r="F47" s="51"/>
      <c r="G47" s="50"/>
    </row>
    <row r="48" spans="1:7" x14ac:dyDescent="0.25">
      <c r="A48" s="43">
        <v>6</v>
      </c>
      <c r="B48" s="44"/>
      <c r="C48" s="45" t="s">
        <v>192</v>
      </c>
      <c r="D48" s="43"/>
      <c r="E48" s="196"/>
      <c r="F48" s="52"/>
      <c r="G48" s="29"/>
    </row>
    <row r="49" spans="1:7" ht="25.5" x14ac:dyDescent="0.25">
      <c r="A49" s="46" t="s">
        <v>71</v>
      </c>
      <c r="B49" s="47">
        <v>72135</v>
      </c>
      <c r="C49" s="48" t="s">
        <v>13</v>
      </c>
      <c r="D49" s="46" t="s">
        <v>14</v>
      </c>
      <c r="E49" s="49">
        <f>0.5*4+2.5</f>
        <v>4.5</v>
      </c>
      <c r="F49" s="51"/>
      <c r="G49" s="50"/>
    </row>
    <row r="50" spans="1:7" x14ac:dyDescent="0.25">
      <c r="A50" s="46" t="s">
        <v>72</v>
      </c>
      <c r="B50" s="47" t="s">
        <v>16</v>
      </c>
      <c r="C50" s="48" t="s">
        <v>15</v>
      </c>
      <c r="D50" s="46" t="s">
        <v>14</v>
      </c>
      <c r="E50" s="49">
        <f>E49+2.5</f>
        <v>7</v>
      </c>
      <c r="F50" s="51"/>
      <c r="G50" s="50"/>
    </row>
    <row r="51" spans="1:7" x14ac:dyDescent="0.25">
      <c r="A51" s="46" t="s">
        <v>73</v>
      </c>
      <c r="B51" s="47">
        <v>73639</v>
      </c>
      <c r="C51" s="48" t="s">
        <v>17</v>
      </c>
      <c r="D51" s="46" t="s">
        <v>12</v>
      </c>
      <c r="E51" s="49">
        <f>4+3</f>
        <v>7</v>
      </c>
      <c r="F51" s="51"/>
      <c r="G51" s="50"/>
    </row>
    <row r="52" spans="1:7" x14ac:dyDescent="0.25">
      <c r="A52" s="46" t="s">
        <v>74</v>
      </c>
      <c r="B52" s="47">
        <v>72454</v>
      </c>
      <c r="C52" s="48" t="s">
        <v>30</v>
      </c>
      <c r="D52" s="46" t="s">
        <v>12</v>
      </c>
      <c r="E52" s="49">
        <v>1</v>
      </c>
      <c r="F52" s="51"/>
      <c r="G52" s="50"/>
    </row>
    <row r="53" spans="1:7" x14ac:dyDescent="0.25">
      <c r="A53" s="81" t="s">
        <v>144</v>
      </c>
      <c r="B53" s="81" t="s">
        <v>141</v>
      </c>
      <c r="C53" s="48" t="s">
        <v>146</v>
      </c>
      <c r="D53" s="46" t="s">
        <v>12</v>
      </c>
      <c r="E53" s="49">
        <v>3</v>
      </c>
      <c r="F53" s="51"/>
      <c r="G53" s="50"/>
    </row>
    <row r="54" spans="1:7" x14ac:dyDescent="0.25">
      <c r="A54" s="81" t="s">
        <v>145</v>
      </c>
      <c r="B54" s="81" t="s">
        <v>142</v>
      </c>
      <c r="C54" s="48" t="s">
        <v>147</v>
      </c>
      <c r="D54" s="46" t="s">
        <v>12</v>
      </c>
      <c r="E54" s="49">
        <v>7</v>
      </c>
      <c r="F54" s="51"/>
      <c r="G54" s="50"/>
    </row>
    <row r="55" spans="1:7" x14ac:dyDescent="0.25">
      <c r="A55" s="46"/>
      <c r="B55" s="47"/>
      <c r="C55" s="48"/>
      <c r="D55" s="46"/>
      <c r="E55" s="49"/>
      <c r="F55" s="51"/>
      <c r="G55" s="50"/>
    </row>
    <row r="56" spans="1:7" x14ac:dyDescent="0.25">
      <c r="A56" s="43">
        <v>7</v>
      </c>
      <c r="B56" s="54"/>
      <c r="C56" s="45" t="s">
        <v>106</v>
      </c>
      <c r="D56" s="53"/>
      <c r="E56" s="197"/>
      <c r="F56" s="55"/>
      <c r="G56" s="29"/>
    </row>
    <row r="57" spans="1:7" ht="25.5" x14ac:dyDescent="0.25">
      <c r="A57" s="46" t="s">
        <v>75</v>
      </c>
      <c r="B57" s="47">
        <v>72332</v>
      </c>
      <c r="C57" s="56" t="s">
        <v>35</v>
      </c>
      <c r="D57" s="46" t="s">
        <v>12</v>
      </c>
      <c r="E57" s="49">
        <v>1</v>
      </c>
      <c r="F57" s="57"/>
      <c r="G57" s="50"/>
    </row>
    <row r="58" spans="1:7" ht="25.5" x14ac:dyDescent="0.25">
      <c r="A58" s="46" t="s">
        <v>76</v>
      </c>
      <c r="B58" s="47" t="s">
        <v>36</v>
      </c>
      <c r="C58" s="56" t="s">
        <v>37</v>
      </c>
      <c r="D58" s="46" t="s">
        <v>38</v>
      </c>
      <c r="E58" s="49">
        <f>6*4</f>
        <v>24</v>
      </c>
      <c r="F58" s="57"/>
      <c r="G58" s="50"/>
    </row>
    <row r="59" spans="1:7" ht="25.5" x14ac:dyDescent="0.25">
      <c r="A59" s="213" t="s">
        <v>77</v>
      </c>
      <c r="B59" s="213" t="s">
        <v>186</v>
      </c>
      <c r="C59" s="220" t="s">
        <v>185</v>
      </c>
      <c r="D59" s="221" t="s">
        <v>12</v>
      </c>
      <c r="E59" s="222">
        <v>2</v>
      </c>
      <c r="F59" s="224"/>
      <c r="G59" s="223"/>
    </row>
    <row r="60" spans="1:7" x14ac:dyDescent="0.25">
      <c r="A60" s="46"/>
      <c r="B60" s="47"/>
      <c r="C60" s="48"/>
      <c r="D60" s="46"/>
      <c r="E60" s="49"/>
      <c r="F60" s="51"/>
      <c r="G60" s="50"/>
    </row>
    <row r="61" spans="1:7" x14ac:dyDescent="0.25">
      <c r="A61" s="43">
        <v>8</v>
      </c>
      <c r="B61" s="44"/>
      <c r="C61" s="45" t="s">
        <v>20</v>
      </c>
      <c r="D61" s="43"/>
      <c r="E61" s="196"/>
      <c r="F61" s="52"/>
      <c r="G61" s="29"/>
    </row>
    <row r="62" spans="1:7" x14ac:dyDescent="0.25">
      <c r="A62" s="46" t="s">
        <v>78</v>
      </c>
      <c r="B62" s="47">
        <v>72238</v>
      </c>
      <c r="C62" s="48" t="s">
        <v>33</v>
      </c>
      <c r="D62" s="46" t="s">
        <v>1</v>
      </c>
      <c r="E62" s="49">
        <f>E63</f>
        <v>20.1096</v>
      </c>
      <c r="F62" s="51"/>
      <c r="G62" s="50"/>
    </row>
    <row r="63" spans="1:7" x14ac:dyDescent="0.25">
      <c r="A63" s="46" t="s">
        <v>79</v>
      </c>
      <c r="B63" s="47" t="s">
        <v>18</v>
      </c>
      <c r="C63" s="48" t="s">
        <v>19</v>
      </c>
      <c r="D63" s="46" t="s">
        <v>1</v>
      </c>
      <c r="E63" s="49">
        <f>3.92*5.13</f>
        <v>20.1096</v>
      </c>
      <c r="F63" s="51"/>
      <c r="G63" s="50"/>
    </row>
    <row r="64" spans="1:7" x14ac:dyDescent="0.25">
      <c r="A64" s="213" t="s">
        <v>80</v>
      </c>
      <c r="B64" s="213" t="s">
        <v>188</v>
      </c>
      <c r="C64" s="220" t="s">
        <v>189</v>
      </c>
      <c r="D64" s="221" t="s">
        <v>1</v>
      </c>
      <c r="E64" s="222">
        <f>E63</f>
        <v>20.1096</v>
      </c>
      <c r="F64" s="224"/>
      <c r="G64" s="223"/>
    </row>
    <row r="65" spans="1:10" x14ac:dyDescent="0.25">
      <c r="A65" s="58"/>
      <c r="B65" s="59"/>
      <c r="C65" s="60"/>
      <c r="D65" s="58"/>
      <c r="E65" s="62"/>
      <c r="F65" s="61"/>
      <c r="G65" s="62"/>
    </row>
    <row r="66" spans="1:10" x14ac:dyDescent="0.25">
      <c r="A66" s="63"/>
      <c r="B66" s="64"/>
      <c r="C66" s="65"/>
      <c r="D66" s="66"/>
      <c r="E66" s="198"/>
      <c r="F66" s="67" t="s">
        <v>100</v>
      </c>
      <c r="G66" s="68"/>
    </row>
    <row r="67" spans="1:10" x14ac:dyDescent="0.25">
      <c r="A67" s="58"/>
      <c r="B67" s="59"/>
      <c r="C67" s="60"/>
      <c r="D67" s="58"/>
      <c r="E67" s="62"/>
      <c r="F67" s="61"/>
      <c r="G67" s="62"/>
    </row>
    <row r="68" spans="1:10" x14ac:dyDescent="0.25">
      <c r="A68" s="25" t="s">
        <v>118</v>
      </c>
      <c r="B68" s="26"/>
      <c r="C68" s="27" t="s">
        <v>99</v>
      </c>
      <c r="D68" s="28"/>
      <c r="E68" s="297"/>
      <c r="F68" s="298"/>
      <c r="G68" s="29"/>
      <c r="J68" s="212"/>
    </row>
    <row r="69" spans="1:10" x14ac:dyDescent="0.25">
      <c r="A69" s="30"/>
      <c r="B69" s="31"/>
      <c r="C69" s="32"/>
      <c r="D69" s="33"/>
      <c r="E69" s="199"/>
      <c r="F69" s="34"/>
      <c r="G69" s="35"/>
    </row>
    <row r="70" spans="1:10" x14ac:dyDescent="0.25">
      <c r="A70" s="36"/>
      <c r="B70" s="37"/>
      <c r="C70" s="38"/>
      <c r="D70" s="37"/>
      <c r="E70" s="200"/>
      <c r="F70" s="39" t="s">
        <v>120</v>
      </c>
      <c r="G70" s="40"/>
    </row>
  </sheetData>
  <mergeCells count="8">
    <mergeCell ref="E68:F68"/>
    <mergeCell ref="A1:G1"/>
    <mergeCell ref="A2:G2"/>
    <mergeCell ref="A3:G3"/>
    <mergeCell ref="A5:D5"/>
    <mergeCell ref="A6:D6"/>
    <mergeCell ref="G6:G7"/>
    <mergeCell ref="A7:D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RESUMO</vt:lpstr>
      <vt:lpstr>Serviços Preliminares</vt:lpstr>
      <vt:lpstr>WC Masc Sup</vt:lpstr>
      <vt:lpstr>WC FEM Sup</vt:lpstr>
      <vt:lpstr>WC Masc Inf</vt:lpstr>
      <vt:lpstr>WC Fem Inf</vt:lpstr>
      <vt:lpstr>RESUMO!Area_de_impressao</vt:lpstr>
      <vt:lpstr>'Serviços Preliminares'!Area_de_impressao</vt:lpstr>
      <vt:lpstr>'WC Fem Inf'!Area_de_impressao</vt:lpstr>
      <vt:lpstr>'WC FEM Sup'!Area_de_impressao</vt:lpstr>
      <vt:lpstr>'WC Masc Inf'!Area_de_impressao</vt:lpstr>
      <vt:lpstr>'WC Masc Sup'!Area_de_impressao</vt:lpstr>
      <vt:lpstr>'Serviços Preliminares'!Titulos_de_impressao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 Martins Moreira</dc:creator>
  <cp:lastModifiedBy>Luciano Martins Moreira</cp:lastModifiedBy>
  <cp:lastPrinted>2014-06-05T12:38:30Z</cp:lastPrinted>
  <dcterms:created xsi:type="dcterms:W3CDTF">2014-05-15T19:57:24Z</dcterms:created>
  <dcterms:modified xsi:type="dcterms:W3CDTF">2014-06-12T14:17:09Z</dcterms:modified>
</cp:coreProperties>
</file>