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d.docs.live.net/ab8d0605e011ccc5/Canário/Termos de Referência/TR's 4ªSR/Licitação ATER 2020 Jacaré-Curituba/"/>
    </mc:Choice>
  </mc:AlternateContent>
  <xr:revisionPtr revIDLastSave="1" documentId="8_{C223D499-54D4-44BC-8D52-D6B3CDD878E7}" xr6:coauthVersionLast="45" xr6:coauthVersionMax="45" xr10:uidLastSave="{F69BAC8A-E3D5-44AF-AE88-57E65B461FAE}"/>
  <bookViews>
    <workbookView xWindow="-120" yWindow="-120" windowWidth="24240" windowHeight="13140" tabRatio="893" xr2:uid="{00000000-000D-0000-FFFF-FFFF00000000}"/>
  </bookViews>
  <sheets>
    <sheet name="PFS" sheetId="1" r:id="rId1"/>
    <sheet name="PFS_I Equipe (2)" sheetId="11" r:id="rId2"/>
    <sheet name="PFS_II Desp Gerais - Serviços" sheetId="13" r:id="rId3"/>
    <sheet name="PFS_III Desp Gerais - Forneci" sheetId="5" r:id="rId4"/>
    <sheet name="PFS_IV Cronog Financ" sheetId="6" r:id="rId5"/>
    <sheet name="PFS_V_ Det_ Custos Adm_" sheetId="7" r:id="rId6"/>
    <sheet name="PFS_VII Det_ Enc_ Soc_" sheetId="9" r:id="rId7"/>
    <sheet name="PFS_VIII Det_ Desp Fiscais" sheetId="15" r:id="rId8"/>
  </sheets>
  <externalReferences>
    <externalReference r:id="rId9"/>
    <externalReference r:id="rId10"/>
    <externalReference r:id="rId11"/>
    <externalReference r:id="rId12"/>
  </externalReferences>
  <definedNames>
    <definedName name="__BAH2007" localSheetId="7">[1]VALES!$D$3</definedName>
    <definedName name="__BAH2007">[2]VALES!$D$3</definedName>
    <definedName name="__BAH2008" localSheetId="7">[1]VALES!$E$3</definedName>
    <definedName name="__BAH2008">[2]VALES!$E$3</definedName>
    <definedName name="__BAH2009" localSheetId="7">[1]VALES!$F$3</definedName>
    <definedName name="__BAH2009">[2]VALES!$F$3</definedName>
    <definedName name="__BAH2010" localSheetId="7">[1]VALES!$G$3</definedName>
    <definedName name="__BAH2010">[2]VALES!$G$3</definedName>
    <definedName name="__MIN2007" localSheetId="7">[1]VALES!$D$4</definedName>
    <definedName name="__MIN2007">[2]VALES!$D$4</definedName>
    <definedName name="__MIN2008" localSheetId="7">[1]VALES!$E$4</definedName>
    <definedName name="__MIN2008">[2]VALES!$E$4</definedName>
    <definedName name="__MIN2009" localSheetId="7">[1]VALES!$F$4</definedName>
    <definedName name="__MIN2009">[2]VALES!$F$4</definedName>
    <definedName name="__MIN2010" localSheetId="7">[1]VALES!$G$4</definedName>
    <definedName name="__MIN2010">[2]VALES!$G$4</definedName>
    <definedName name="__NAC2007" localSheetId="7">[1]VALES!$D$7</definedName>
    <definedName name="__NAC2007">[2]VALES!$D$7</definedName>
    <definedName name="__NAC2008" localSheetId="7">[1]VALES!$E$7</definedName>
    <definedName name="__NAC2008">[2]VALES!$E$7</definedName>
    <definedName name="__NAC2009" localSheetId="7">[1]VALES!$F$7</definedName>
    <definedName name="__NAC2009">[2]VALES!$F$7</definedName>
    <definedName name="__NAC2010" localSheetId="7">[1]VALES!$G$7</definedName>
    <definedName name="__NAC2010">[2]VALES!$G$7</definedName>
    <definedName name="__PAR2007" localSheetId="7">[1]VALES!$D$10</definedName>
    <definedName name="__PAR2007">[2]VALES!$D$10</definedName>
    <definedName name="__PAR2008" localSheetId="7">[1]VALES!$E$10</definedName>
    <definedName name="__PAR2008">[2]VALES!$E$10</definedName>
    <definedName name="__PAR2009" localSheetId="7">[1]VALES!$F$10</definedName>
    <definedName name="__PAR2009">[2]VALES!$F$10</definedName>
    <definedName name="__PAR2010" localSheetId="7">[1]VALES!$G$10</definedName>
    <definedName name="__PAR2010">[2]VALES!$G$10</definedName>
    <definedName name="__PER2007" localSheetId="7">[1]VALES!$D$5</definedName>
    <definedName name="__PER2007">[2]VALES!$D$5</definedName>
    <definedName name="__PER2008" localSheetId="7">[1]VALES!$E$5</definedName>
    <definedName name="__PER2008">[2]VALES!$E$5</definedName>
    <definedName name="__PER2009" localSheetId="7">[1]VALES!$F$5</definedName>
    <definedName name="__PER2009">[2]VALES!$F$5</definedName>
    <definedName name="__PER2010" localSheetId="7">[1]VALES!$G$5</definedName>
    <definedName name="__PER2010">[2]VALES!$G$5</definedName>
    <definedName name="__SER2007" localSheetId="7">[1]VALES!$D$6</definedName>
    <definedName name="__SER2007">[2]VALES!$D$6</definedName>
    <definedName name="__SER2008" localSheetId="7">[1]VALES!$E$6</definedName>
    <definedName name="__SER2008">[2]VALES!$E$6</definedName>
    <definedName name="__SER2009" localSheetId="7">[1]VALES!$F$6</definedName>
    <definedName name="__SER2009">[2]VALES!$F$6</definedName>
    <definedName name="__SER2010" localSheetId="7">[1]VALES!$G$6</definedName>
    <definedName name="__SER2010">[2]VALES!$G$6</definedName>
    <definedName name="_BAH2007" localSheetId="7">[1]VALES!$D$3</definedName>
    <definedName name="_BAH2007">[2]VALES!$D$3</definedName>
    <definedName name="_BAH2008" localSheetId="7">[1]VALES!$E$3</definedName>
    <definedName name="_BAH2008">[2]VALES!$E$3</definedName>
    <definedName name="_BAH2009" localSheetId="7">[1]VALES!$F$3</definedName>
    <definedName name="_BAH2009">[2]VALES!$F$3</definedName>
    <definedName name="_BAH2010" localSheetId="7">[1]VALES!$G$3</definedName>
    <definedName name="_BAH2010">[2]VALES!$G$3</definedName>
    <definedName name="_MIN2007" localSheetId="7">[1]VALES!$D$4</definedName>
    <definedName name="_MIN2007">[2]VALES!$D$4</definedName>
    <definedName name="_MIN2008" localSheetId="7">[1]VALES!$E$4</definedName>
    <definedName name="_MIN2008">[2]VALES!$E$4</definedName>
    <definedName name="_MIN2009" localSheetId="7">[1]VALES!$F$4</definedName>
    <definedName name="_MIN2009">[2]VALES!$F$4</definedName>
    <definedName name="_MIN2010" localSheetId="7">[1]VALES!$G$4</definedName>
    <definedName name="_MIN2010">[2]VALES!$G$4</definedName>
    <definedName name="_NAC2007" localSheetId="7">[1]VALES!$D$7</definedName>
    <definedName name="_NAC2007">[2]VALES!$D$7</definedName>
    <definedName name="_NAC2008" localSheetId="7">[1]VALES!$E$7</definedName>
    <definedName name="_NAC2008">[2]VALES!$E$7</definedName>
    <definedName name="_NAC2009" localSheetId="7">[1]VALES!$F$7</definedName>
    <definedName name="_NAC2009">[2]VALES!$F$7</definedName>
    <definedName name="_NAC2010" localSheetId="7">[1]VALES!$G$7</definedName>
    <definedName name="_NAC2010">[2]VALES!$G$7</definedName>
    <definedName name="_PAR2007" localSheetId="7">[1]VALES!$D$10</definedName>
    <definedName name="_PAR2007">[2]VALES!$D$10</definedName>
    <definedName name="_PAR2008" localSheetId="7">[1]VALES!$E$10</definedName>
    <definedName name="_PAR2008">[2]VALES!$E$10</definedName>
    <definedName name="_PAR2009" localSheetId="7">[1]VALES!$F$10</definedName>
    <definedName name="_PAR2009">[2]VALES!$F$10</definedName>
    <definedName name="_PAR2010" localSheetId="7">[1]VALES!$G$10</definedName>
    <definedName name="_PAR2010">[2]VALES!$G$10</definedName>
    <definedName name="_PER2007" localSheetId="7">[1]VALES!$D$5</definedName>
    <definedName name="_PER2007">[2]VALES!$D$5</definedName>
    <definedName name="_PER2008" localSheetId="7">[1]VALES!$E$5</definedName>
    <definedName name="_PER2008">[2]VALES!$E$5</definedName>
    <definedName name="_PER2009" localSheetId="7">[1]VALES!$F$5</definedName>
    <definedName name="_PER2009">[2]VALES!$F$5</definedName>
    <definedName name="_PER2010" localSheetId="7">[1]VALES!$G$5</definedName>
    <definedName name="_PER2010">[2]VALES!$G$5</definedName>
    <definedName name="_SER2007" localSheetId="7">[1]VALES!$D$6</definedName>
    <definedName name="_SER2007">[2]VALES!$D$6</definedName>
    <definedName name="_SER2008" localSheetId="7">[1]VALES!$E$6</definedName>
    <definedName name="_SER2008">[2]VALES!$E$6</definedName>
    <definedName name="_SER2009" localSheetId="7">[1]VALES!$F$6</definedName>
    <definedName name="_SER2009">[2]VALES!$F$6</definedName>
    <definedName name="_SER2010" localSheetId="7">[1]VALES!$G$6</definedName>
    <definedName name="_SER2010">[2]VALES!$G$6</definedName>
    <definedName name="ALAG2007" localSheetId="7">[1]VALES!$D$2</definedName>
    <definedName name="ALAG2007">[2]VALES!$D$2</definedName>
    <definedName name="ALAG2008" localSheetId="7">[1]VALES!$E$2</definedName>
    <definedName name="ALAG2008">[2]VALES!$E$2</definedName>
    <definedName name="ALAG2009" localSheetId="7">[1]VALES!$F$2</definedName>
    <definedName name="ALAG2009">[2]VALES!$F$2</definedName>
    <definedName name="ALAG2010" localSheetId="7">[1]VALES!$G$2</definedName>
    <definedName name="ALAG2010">[2]VALES!$G$2</definedName>
    <definedName name="_xlnm.Print_Area" localSheetId="0">PFS!$A$1:$O$44</definedName>
    <definedName name="_xlnm.Print_Area" localSheetId="1">'PFS_I Equipe (2)'!$A$1:$I$32</definedName>
    <definedName name="_xlnm.Print_Area" localSheetId="2">'PFS_II Desp Gerais - Serviços'!$A$1:$I$41</definedName>
    <definedName name="_xlnm.Print_Area" localSheetId="3">'PFS_III Desp Gerais - Forneci'!$A$1:$I$43</definedName>
    <definedName name="_xlnm.Print_Area" localSheetId="7">'PFS_VIII Det_ Desp Fiscais'!$A$1:$H$51</definedName>
    <definedName name="_xlnm.Criteria">[3]BDI!$G$10:$G$15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1" l="1"/>
  <c r="D13" i="11"/>
  <c r="D14" i="11"/>
  <c r="G12" i="11"/>
  <c r="G13" i="11"/>
  <c r="G14" i="11"/>
  <c r="E14" i="11" l="1"/>
  <c r="H20" i="13"/>
  <c r="H21" i="13"/>
  <c r="H22" i="13"/>
  <c r="I14" i="11" l="1"/>
  <c r="E13" i="11"/>
  <c r="E12" i="11" l="1"/>
  <c r="H11" i="13" l="1"/>
  <c r="I11" i="13" s="1"/>
  <c r="H12" i="13"/>
  <c r="I12" i="13" s="1"/>
  <c r="I12" i="11" l="1"/>
  <c r="H30" i="5" l="1"/>
  <c r="I30" i="5"/>
  <c r="H29" i="5"/>
  <c r="H28" i="5"/>
  <c r="I28" i="5"/>
  <c r="H27" i="5"/>
  <c r="I27" i="5"/>
  <c r="I22" i="13"/>
  <c r="I21" i="13"/>
  <c r="I20" i="13"/>
  <c r="I15" i="5"/>
  <c r="I22" i="5"/>
  <c r="I21" i="5"/>
  <c r="I20" i="5"/>
  <c r="I19" i="5"/>
  <c r="I18" i="5"/>
  <c r="I17" i="5"/>
  <c r="I16" i="5"/>
  <c r="I14" i="5"/>
  <c r="I33" i="13"/>
  <c r="I32" i="13"/>
  <c r="I31" i="13"/>
  <c r="I30" i="13"/>
  <c r="I29" i="13"/>
  <c r="I28" i="13"/>
  <c r="I27" i="13"/>
  <c r="C22" i="11"/>
  <c r="I29" i="5"/>
  <c r="I23" i="5"/>
  <c r="I13" i="5"/>
  <c r="F39" i="15"/>
  <c r="G39" i="15" s="1"/>
  <c r="I16" i="13"/>
  <c r="I17" i="13" s="1"/>
  <c r="F37" i="9"/>
  <c r="F29" i="9"/>
  <c r="F42" i="9"/>
  <c r="K12" i="11"/>
  <c r="M12" i="11"/>
  <c r="K13" i="11"/>
  <c r="K14" i="11"/>
  <c r="K16" i="11"/>
  <c r="K17" i="11"/>
  <c r="I12" i="5"/>
  <c r="I13" i="11"/>
  <c r="F44" i="9"/>
  <c r="I34" i="13" l="1"/>
  <c r="I31" i="5"/>
  <c r="I24" i="5"/>
  <c r="I25" i="13"/>
  <c r="I13" i="13"/>
  <c r="G22" i="11"/>
  <c r="N17" i="1" s="1"/>
  <c r="N16" i="1" s="1"/>
  <c r="E22" i="11"/>
  <c r="G34" i="9" s="1"/>
  <c r="I39" i="5" l="1"/>
  <c r="N21" i="1" s="1"/>
  <c r="I37" i="13"/>
  <c r="N14" i="1"/>
  <c r="N13" i="1" s="1"/>
  <c r="G18" i="9"/>
  <c r="G14" i="9"/>
  <c r="G40" i="9"/>
  <c r="G24" i="9"/>
  <c r="G33" i="9"/>
  <c r="G28" i="9"/>
  <c r="G12" i="9"/>
  <c r="G16" i="9"/>
  <c r="G23" i="9"/>
  <c r="G41" i="9"/>
  <c r="G27" i="9"/>
  <c r="G25" i="9"/>
  <c r="G22" i="9"/>
  <c r="G36" i="9"/>
  <c r="G35" i="9"/>
  <c r="G13" i="9"/>
  <c r="G26" i="9"/>
  <c r="G32" i="9"/>
  <c r="G15" i="9"/>
  <c r="G11" i="9"/>
  <c r="G17" i="9"/>
  <c r="L22" i="11"/>
  <c r="G11" i="7"/>
  <c r="G13" i="7" l="1"/>
  <c r="N22" i="1"/>
  <c r="N23" i="1" s="1"/>
  <c r="N11" i="1" s="1"/>
  <c r="G12" i="7"/>
  <c r="G42" i="9"/>
  <c r="G37" i="9"/>
  <c r="G29" i="9"/>
  <c r="G19" i="9"/>
  <c r="G44" i="9" l="1"/>
  <c r="G37" i="7"/>
  <c r="N26" i="1" s="1"/>
  <c r="N27" i="1" s="1"/>
  <c r="H14" i="15" l="1"/>
  <c r="H12" i="15"/>
  <c r="H13" i="15"/>
  <c r="H39" i="15" l="1"/>
  <c r="N28" i="1" s="1"/>
  <c r="N25" i="1" s="1"/>
  <c r="N30" i="1" s="1"/>
  <c r="J15" i="15"/>
  <c r="J12" i="15" l="1"/>
  <c r="H11" i="6"/>
  <c r="H12" i="6"/>
  <c r="H13" i="6"/>
  <c r="H14" i="6"/>
  <c r="H18" i="6"/>
  <c r="H10" i="6"/>
  <c r="H15" i="6"/>
  <c r="H19" i="6"/>
  <c r="H16" i="6"/>
  <c r="H20" i="6"/>
  <c r="H17" i="6"/>
  <c r="H21" i="6"/>
  <c r="J13" i="15"/>
  <c r="J11" i="15"/>
  <c r="J14" i="15" l="1"/>
  <c r="H35" i="6"/>
</calcChain>
</file>

<file path=xl/sharedStrings.xml><?xml version="1.0" encoding="utf-8"?>
<sst xmlns="http://schemas.openxmlformats.org/spreadsheetml/2006/main" count="364" uniqueCount="242">
  <si>
    <t>CODIGO:</t>
  </si>
  <si>
    <t>PFS</t>
  </si>
  <si>
    <t>NOME DA CONSULTORA:</t>
  </si>
  <si>
    <t>PERÍMETRO(S):</t>
  </si>
  <si>
    <t>OBJETO:</t>
  </si>
  <si>
    <t>EDITAL:</t>
  </si>
  <si>
    <t>SERVIÇOS PAGOS A PREÇO GLOBAL</t>
  </si>
  <si>
    <t>CUSTOS DIRETOS</t>
  </si>
  <si>
    <t>MÃO-DE-OBRA</t>
  </si>
  <si>
    <t>A1 - TOTAL SALÁRIOS DA EQUIPE COM VÍNCULO (PFS-I)</t>
  </si>
  <si>
    <t>B - TOTAL DE ENCARGOS SOCIAIS</t>
  </si>
  <si>
    <t>OUTRAS DESPESAS</t>
  </si>
  <si>
    <t>TOTAL DE OUTRAS DESPESAS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</si>
  <si>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</si>
  <si>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</si>
  <si>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</si>
  <si>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</si>
  <si>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</si>
  <si>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</si>
  <si>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</si>
  <si>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SALÁRIOS E ENCARGOS DA EQUIPE</t>
  </si>
  <si>
    <t>PFS-I</t>
  </si>
  <si>
    <t>CATEGORIA FUNCIONAL</t>
  </si>
  <si>
    <t>SÍMBOLO</t>
  </si>
  <si>
    <t>%</t>
  </si>
  <si>
    <t>-</t>
  </si>
  <si>
    <t>A2</t>
  </si>
  <si>
    <t>A3</t>
  </si>
  <si>
    <t>C</t>
  </si>
  <si>
    <t>TOTAIS</t>
  </si>
  <si>
    <t>LEGENDA:</t>
  </si>
  <si>
    <t>QUANT.</t>
  </si>
  <si>
    <t>DISCRIMINAÇÃO</t>
  </si>
  <si>
    <t>CUSTOS (R$)</t>
  </si>
  <si>
    <t>UNITÁRIO</t>
  </si>
  <si>
    <t>TOTAL</t>
  </si>
  <si>
    <t xml:space="preserve">DESPESAS GERAIS </t>
  </si>
  <si>
    <t>PFS-IV</t>
  </si>
  <si>
    <t>ITEM</t>
  </si>
  <si>
    <t>UNID.</t>
  </si>
  <si>
    <t>Unid. X Mês</t>
  </si>
  <si>
    <t>TOTAL  DE DESPESAS GERAIS</t>
  </si>
  <si>
    <t>CRONOGRAMA FINANCEIRO</t>
  </si>
  <si>
    <t>PFS-V</t>
  </si>
  <si>
    <t xml:space="preserve">      </t>
  </si>
  <si>
    <t>Nº</t>
  </si>
  <si>
    <t>TAREFA</t>
  </si>
  <si>
    <t>RELATÓRIO/SERVIÇO DE CAMPO</t>
  </si>
  <si>
    <t>MESES
CORRIDOS</t>
  </si>
  <si>
    <t>VALOR DA PARCELA (R$)</t>
  </si>
  <si>
    <t>Relatório mensal 01</t>
  </si>
  <si>
    <t>Relatório mensal 02</t>
  </si>
  <si>
    <t>Relatório mensal 03</t>
  </si>
  <si>
    <t>Relatório mensal 04</t>
  </si>
  <si>
    <t>Relatório mensal 05</t>
  </si>
  <si>
    <t>Relatório mensal 06</t>
  </si>
  <si>
    <t>Relatório mensal 07</t>
  </si>
  <si>
    <t>Relatório mensal 08</t>
  </si>
  <si>
    <t>Relatório mensal 09</t>
  </si>
  <si>
    <t>Relatório mensal 10</t>
  </si>
  <si>
    <t>Relatório mensal 11</t>
  </si>
  <si>
    <t>Relatório mensal 12</t>
  </si>
  <si>
    <t>TOTAL DA FOLHA</t>
  </si>
  <si>
    <t>DETALHAMENTO DO CUSTO DE ADMINISTRAÇÃO</t>
  </si>
  <si>
    <t>VALORES</t>
  </si>
  <si>
    <t>R$</t>
  </si>
  <si>
    <t>TOTAIS DO CUSTO DE ADMINISTRAÇÃO</t>
  </si>
  <si>
    <t>OBSERVAÇAO:</t>
  </si>
  <si>
    <t>Observação:</t>
  </si>
  <si>
    <t>DETALHAMENTO DOS ENCARGOS SOCIAIS</t>
  </si>
  <si>
    <t>A</t>
  </si>
  <si>
    <t>ENCARGOS SOCIAIS BÁSICOS</t>
  </si>
  <si>
    <t>INSS</t>
  </si>
  <si>
    <t>FGTS</t>
  </si>
  <si>
    <t>A4</t>
  </si>
  <si>
    <t>Incra</t>
  </si>
  <si>
    <t>A5</t>
  </si>
  <si>
    <t xml:space="preserve">Salário Educação </t>
  </si>
  <si>
    <t>Sebrae</t>
  </si>
  <si>
    <t>A7</t>
  </si>
  <si>
    <t>Seguro contra acidente</t>
  </si>
  <si>
    <t>A8</t>
  </si>
  <si>
    <t>Senai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</si>
  <si>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</si>
  <si>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</si>
  <si>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</si>
  <si>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</si>
  <si>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</si>
  <si>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</si>
  <si>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</si>
  <si>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</si>
  <si>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C2</t>
  </si>
  <si>
    <t>C3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</si>
  <si>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</si>
  <si>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</si>
  <si>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</si>
  <si>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</si>
  <si>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</si>
  <si>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</si>
  <si>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do FGTS sobre aviso prévio</t>
  </si>
  <si>
    <t>SUBTOTAL DE "D"</t>
  </si>
  <si>
    <t>TOTAIS DE ENCARGOS SOCIAIS</t>
  </si>
  <si>
    <t>TAXA DE
ENCARGOS
SOCIAIS
%</t>
  </si>
  <si>
    <t>TOTAL
CUSTO ENC.
SOCIAIS DE
B2</t>
  </si>
  <si>
    <t>TOTAL
CUSTO ENC.
SOCIAIS DE
B1</t>
  </si>
  <si>
    <t>TOTAL CUSTO
SALÁRIOS DE
B1</t>
  </si>
  <si>
    <t>TOTAL DE
HOMENS X
MÊS</t>
  </si>
  <si>
    <t>1</t>
  </si>
  <si>
    <t>VEÍCULOS</t>
  </si>
  <si>
    <t>1.1</t>
  </si>
  <si>
    <t>1.2</t>
  </si>
  <si>
    <t>2</t>
  </si>
  <si>
    <t>INSTALAÇÃO, MANUTENÇÃO E ADMINISTRAÇÃO DO ESCRITÓRIO</t>
  </si>
  <si>
    <t>2.1</t>
  </si>
  <si>
    <t>Total das despesas com veículos</t>
  </si>
  <si>
    <t>3.1</t>
  </si>
  <si>
    <t>3.2</t>
  </si>
  <si>
    <t>3.3</t>
  </si>
  <si>
    <t>3.4</t>
  </si>
  <si>
    <t>3.5</t>
  </si>
  <si>
    <t>B2</t>
  </si>
  <si>
    <t>B1</t>
  </si>
  <si>
    <t>B3</t>
  </si>
  <si>
    <t>B4</t>
  </si>
  <si>
    <t>B5</t>
  </si>
  <si>
    <t>B6</t>
  </si>
  <si>
    <t>B7</t>
  </si>
  <si>
    <t>Férias gozadas</t>
  </si>
  <si>
    <t>Auxílio enfermidade</t>
  </si>
  <si>
    <t>Licença paternidade</t>
  </si>
  <si>
    <t>Faltas justificadas</t>
  </si>
  <si>
    <t>Auxílio acidente de trabalho</t>
  </si>
  <si>
    <t>Salário maternidade</t>
  </si>
  <si>
    <t>A1</t>
  </si>
  <si>
    <t>A6</t>
  </si>
  <si>
    <t>C4</t>
  </si>
  <si>
    <t>C5</t>
  </si>
  <si>
    <t xml:space="preserve">Aviso prévio indenizado </t>
  </si>
  <si>
    <t xml:space="preserve">Aviso prévio trabalhado </t>
  </si>
  <si>
    <t>Férias indenizadas</t>
  </si>
  <si>
    <t>Depósito rescisão sem justa causa</t>
  </si>
  <si>
    <t>Indenização adicional</t>
  </si>
  <si>
    <t>FORNECIMENTOS</t>
  </si>
  <si>
    <t>Total das despesas com fornecimentos</t>
  </si>
  <si>
    <t xml:space="preserve">A - TOTAL DE SALÁRIO DA EQUIPE </t>
  </si>
  <si>
    <t>und</t>
  </si>
  <si>
    <t>TOTAL CUSTO
SALÁRIOS DE
B2</t>
  </si>
  <si>
    <t>1.3</t>
  </si>
  <si>
    <t>1.4</t>
  </si>
  <si>
    <t>1.5</t>
  </si>
  <si>
    <t>D - DESPESAS GERAIS - FORNECIMENTOS (PFS-III)</t>
  </si>
  <si>
    <t xml:space="preserve">C - DESPESAS </t>
  </si>
  <si>
    <t>Total das despesas com encargos complementares</t>
  </si>
  <si>
    <t>ENCARGOS COMPLEMENTARES - SERVIÇOS</t>
  </si>
  <si>
    <t>ENCARGOS COMPLEMENTARES - FORNECIMENTO</t>
  </si>
  <si>
    <t>PFS-II</t>
  </si>
  <si>
    <t>PFS-III</t>
  </si>
  <si>
    <t>PFS-VII</t>
  </si>
  <si>
    <t>global</t>
  </si>
  <si>
    <t>DETALHAMENTO DE DESPESAS FISCAIS</t>
  </si>
  <si>
    <t>DF %</t>
  </si>
  <si>
    <t>DF' %</t>
  </si>
  <si>
    <t>1 - ISS</t>
  </si>
  <si>
    <t xml:space="preserve">TOTAIS DE DESPESAS FISCAIS </t>
  </si>
  <si>
    <t xml:space="preserve"> DF' = { [ 1 / ( 1 - DF ) ] - 1 } x 100</t>
  </si>
  <si>
    <t>PFS-VIII</t>
  </si>
  <si>
    <t xml:space="preserve">  </t>
  </si>
  <si>
    <t>5. NÃO foram incluídos os tributos IRPJ e CSLL, em cumprimento ao Acórdão nº 325/2007 – TCU – Plenário.</t>
  </si>
  <si>
    <t>As despesas fiscais - serviços e fornecimentos  (DF) incidem sobre o total da fatura e não sobre os custos incorridos. Portanto aplicar a seguinte fórmula:</t>
  </si>
  <si>
    <t>Em PFS (sobre Custos Diretos + Custos de Administração + Lucro)</t>
  </si>
  <si>
    <t>CUSTOS INDIRETOS, LUCRO E TRIBUTOS - CILT</t>
  </si>
  <si>
    <t>REMUNERAÇÃO
MENSAL
(R$)*</t>
  </si>
  <si>
    <t>Auxílio alimentação</t>
  </si>
  <si>
    <t xml:space="preserve">Seguro de vida, invalidez e funeral </t>
  </si>
  <si>
    <t xml:space="preserve">Exames </t>
  </si>
  <si>
    <t>2. REMUNERAÇÃO DA EMPRESA (LUCRO) = 10% SOBRE OS ITENS DE CUSTOS DIRETOS + CUSTO DE ADMINISTRAÇÃO</t>
  </si>
  <si>
    <t>G - REMUNERAÇÃO DA EMPRESA (LUCRO) - (10,00% DOS ITENS A+B+C+D+E+F)</t>
  </si>
  <si>
    <t>Creme de proteção solar FPS 30 (3 unidades/ano/empregado)</t>
  </si>
  <si>
    <t>2.2</t>
  </si>
  <si>
    <t>2.3</t>
  </si>
  <si>
    <t>2.4</t>
  </si>
  <si>
    <t>Consultoria</t>
  </si>
  <si>
    <t>Total das despesas com consultoria</t>
  </si>
  <si>
    <t>4.1</t>
  </si>
  <si>
    <t>4.2</t>
  </si>
  <si>
    <t>4.3</t>
  </si>
  <si>
    <t>4.4</t>
  </si>
  <si>
    <t>4.5</t>
  </si>
  <si>
    <t>4.6</t>
  </si>
  <si>
    <t>Folder (colorido)</t>
  </si>
  <si>
    <t>Total das despesas com serviços gráficos</t>
  </si>
  <si>
    <t>Relatórios mensais (2 vias/perímetro)</t>
  </si>
  <si>
    <t>Relatórios anuais (2 vias/perímetro)</t>
  </si>
  <si>
    <t>Diagnóstico do Perímetro (2 vias/perímetro)</t>
  </si>
  <si>
    <t>Relatório Final ((2 vias/perímetro)</t>
  </si>
  <si>
    <t>Plano Anual de ATER (2 vias/perímetro)</t>
  </si>
  <si>
    <t>Serviços Gráficos *</t>
  </si>
  <si>
    <t>*Serviços gráficos tabela Codevasf - fev./2019</t>
  </si>
  <si>
    <t>1.6</t>
  </si>
  <si>
    <t>1.7</t>
  </si>
  <si>
    <t>1.8</t>
  </si>
  <si>
    <t>unid.</t>
  </si>
  <si>
    <t>Bebedouro de coluna com refrigeração e garrafão de 20 litros</t>
  </si>
  <si>
    <t>und.</t>
  </si>
  <si>
    <t>Cadeira secretária fixa pé palito</t>
  </si>
  <si>
    <t>Impressora multifucional tanque de tinta colorida</t>
  </si>
  <si>
    <t xml:space="preserve"> DF' = { [ 1 / ( 1 - 0,1425 ) ] - 1 } x 100</t>
  </si>
  <si>
    <t>Observação 1:</t>
  </si>
  <si>
    <t>Observação 2: Para empresas sob regime cumulativo o valor do PIS/COFINS é de 8,65</t>
  </si>
  <si>
    <t>F -  CUSTO DE ADMINISTRAÇÃO (INDIRETOS) - (10,00% DOS ITENS A+B+C+D+E) - (PFS-V)</t>
  </si>
  <si>
    <t xml:space="preserve">4. CUSTO DE ADMINISTRAÇÃO = 10% </t>
  </si>
  <si>
    <t>Armário Multiuso com 2 Portas com chave 5 prateleiras em aço</t>
  </si>
  <si>
    <t>Cadeira giratória para escritório - modelo presidente</t>
  </si>
  <si>
    <t>1. ENCARGOS SOCIAIS DA EQUIPE COM VÍNCULO = 71,87% SOBRE O SALÁRIO MENSAL</t>
  </si>
  <si>
    <t>B1 -  71,87% INCIDENTE SOBRE O ITEM  A1 (PFS_VII)</t>
  </si>
  <si>
    <t>E - DESPESAS GERAIS - SERVIÇOS (PFS-II)</t>
  </si>
  <si>
    <t>Bota (SINAPI 36145) (2 pares por ano)</t>
  </si>
  <si>
    <t>Fardamento (00941/ORSE) (3 kits por ano)</t>
  </si>
  <si>
    <t>Capa para chuva (SINAPI 12894) (1 por ano)</t>
  </si>
  <si>
    <t>Notebook com processador Intel Core 8a i5, memória de 8 GB, 1 TB de HD, 1,6 GHz, Windows 10</t>
  </si>
  <si>
    <t>Condicionador de ar 12.000 Btus split 110V - frio</t>
  </si>
  <si>
    <t>Mesa para escritório com 02 gavetas 120cm</t>
  </si>
  <si>
    <t>Locação - Motocicleta tipo Trail, com cilindrada mínima de 150cv, partida elétrica, nova.</t>
  </si>
  <si>
    <t>TECNICO DE CAMPO / AGRÍCOLA</t>
  </si>
  <si>
    <t>ASSISTENTE SOCIAL*</t>
  </si>
  <si>
    <t>3 - COFINS (6,08% = 7,6% x 80%)</t>
  </si>
  <si>
    <t>2 - PIS (1,32% = 1,65% x 80%)</t>
  </si>
  <si>
    <t xml:space="preserve"> ou seja, para o valor máximo de 12,40%, o valor a ser aplicado na composição dos preços será:</t>
  </si>
  <si>
    <t xml:space="preserve"> DF' =0,1416  ou  14,16%</t>
  </si>
  <si>
    <t>H - DESPESAS FISCAIS (TRIBUTOS) - (14,16% = DF' DOS ITENS A+B+C+D+E+F+G) - (PFS VIII)</t>
  </si>
  <si>
    <t>3. DF' - SERVIÇOS e FORNECIMENTO = A SOMA DOS TRIBUTOS: ISS (5,00%) + PIS (1,32%) + COFINS (6,08%) = 12,40%. PA-</t>
  </si>
  <si>
    <t xml:space="preserve"> RA O VALOR MÁXIMO DE 12,40%, O VALOR A SER APLICADO NA COMPOSIÇÃO DOS PREÇOS É SERÁ 14,16%</t>
  </si>
  <si>
    <t>SERVIÇOS GERAIS</t>
  </si>
  <si>
    <t>* Por conta da Lei nº 12.317/10, que fixa a duração do trabalho do assistente social em 30 horas semanais, foi feito o ajuste para uma duração de 40 horas semanais, adicionando-se 10 horas extras</t>
  </si>
  <si>
    <t>Jacaré - Curituba</t>
  </si>
  <si>
    <t>Serviço de Assistência Técnica e Extensão Rural (ATER)</t>
  </si>
  <si>
    <t>Serviço de Assistência e Extensão Rural (ATER)</t>
  </si>
  <si>
    <r>
      <t>Custos da equipe de Apoio a Produção                                                                                                                   (PFS-I - Salários</t>
    </r>
    <r>
      <rPr>
        <b/>
        <sz val="8"/>
        <color indexed="56"/>
        <rFont val="Arial"/>
        <family val="2"/>
      </rPr>
      <t xml:space="preserve"> R$ 223.394,04</t>
    </r>
    <r>
      <rPr>
        <sz val="8"/>
        <color indexed="56"/>
        <rFont val="Arial"/>
        <family val="2"/>
      </rPr>
      <t xml:space="preserve"> + Encargos </t>
    </r>
    <r>
      <rPr>
        <b/>
        <sz val="8"/>
        <color indexed="56"/>
        <rFont val="Arial"/>
        <family val="2"/>
      </rPr>
      <t>R$ 160.553,30</t>
    </r>
    <r>
      <rPr>
        <sz val="8"/>
        <color indexed="56"/>
        <rFont val="Arial"/>
        <family val="2"/>
      </rPr>
      <t>)</t>
    </r>
  </si>
  <si>
    <r>
      <t xml:space="preserve">Despesas Gerais - Serviços                                                                                                           </t>
    </r>
    <r>
      <rPr>
        <sz val="8"/>
        <color indexed="56"/>
        <rFont val="Helv"/>
      </rPr>
      <t xml:space="preserve">(PFS-II Locação, Consultoria, Enc. Complementares  </t>
    </r>
    <r>
      <rPr>
        <b/>
        <sz val="8"/>
        <color indexed="56"/>
        <rFont val="Helv"/>
      </rPr>
      <t>R$ 128.463,25)</t>
    </r>
  </si>
  <si>
    <r>
      <t xml:space="preserve">Despesas Gerais - Fornecimentos                                                                                                      </t>
    </r>
    <r>
      <rPr>
        <sz val="8"/>
        <color indexed="56"/>
        <rFont val="Helv"/>
      </rPr>
      <t xml:space="preserve">(PFS-III Fornecimentos e Enc. Complementares. </t>
    </r>
    <r>
      <rPr>
        <b/>
        <sz val="8"/>
        <color indexed="56"/>
        <rFont val="Helv"/>
      </rPr>
      <t>R$ 30.263,00</t>
    </r>
    <r>
      <rPr>
        <sz val="8"/>
        <color indexed="56"/>
        <rFont val="Helv"/>
      </rPr>
      <t>)</t>
    </r>
  </si>
  <si>
    <t xml:space="preserve">Locação - Veículo automotor de carga leve do tipo ‘Pick-Up’, cabine dupla, com motor 1.6 litros ou superior, com potência de 100 cv ou superior, bicombustível (Flex), transmissão mecânica com 05 marchas sincronizadas à frente e 01 à ré, capacidade mínima de carga de 650 kg, direção hidráulica, protetor de caçamba, grade protetora do vidro traseiro, estribos antiderrapante no para-choque traseiro, suspensão traseira elevada, protetor de cárter, tapetes, ar condicionado e rádio com MP3. </t>
  </si>
  <si>
    <t>PROPOSTA FINANCEIRA DE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</si>
</sst>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General_)"/>
    <numFmt numFmtId="166" formatCode="0_)"/>
    <numFmt numFmtId="167" formatCode="00"/>
    <numFmt numFmtId="168" formatCode="#,##0.00;[Red]#,##0.00"/>
    <numFmt numFmtId="169" formatCode="#,##0.00&quot;  &quot;"/>
    <numFmt numFmtId="170" formatCode="0.000000"/>
    <numFmt numFmtId="171" formatCode="000"/>
    <numFmt numFmtId="172" formatCode="#,##0.0000;[Red]\-#,##0.0000"/>
    <numFmt numFmtId="173" formatCode="#,##0.00_ ;[Red]\-#,##0.00\ "/>
    <numFmt numFmtId="174" formatCode="#,##0.0000"/>
    <numFmt numFmtId="175" formatCode="#,##0.0000_ ;[Red]\-#,##0.0000\ "/>
    <numFmt numFmtId="176" formatCode="#,##0_ ;[Red]\-#,##0\ "/>
  </numFmts>
  <fonts count="50" x14ac:knownFonts="1">
    <font>
      <sz val="10"/>
      <name val="MS Sans Serif"/>
      <family val="2"/>
    </font>
    <font>
      <sz val="10"/>
      <name val="Arial"/>
      <family val="2"/>
    </font>
    <font>
      <sz val="8"/>
      <name val="Helv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0"/>
      <name val="Helv"/>
      <family val="2"/>
    </font>
    <font>
      <sz val="10"/>
      <name val="MS Sans Serif"/>
      <family val="2"/>
    </font>
    <font>
      <sz val="14"/>
      <name val="Arial"/>
      <family val="2"/>
    </font>
    <font>
      <sz val="10"/>
      <name val="Helv"/>
      <family val="2"/>
    </font>
    <font>
      <sz val="9"/>
      <name val="Helv"/>
      <family val="2"/>
    </font>
    <font>
      <sz val="8"/>
      <color indexed="56"/>
      <name val="Helv"/>
    </font>
    <font>
      <b/>
      <sz val="8"/>
      <color indexed="56"/>
      <name val="Arial"/>
      <family val="2"/>
    </font>
    <font>
      <sz val="8"/>
      <color indexed="56"/>
      <name val="Arial"/>
      <family val="2"/>
    </font>
    <font>
      <b/>
      <sz val="8"/>
      <color indexed="56"/>
      <name val="Helv"/>
    </font>
    <font>
      <sz val="8"/>
      <name val="MS Sans Serif"/>
      <family val="2"/>
    </font>
    <font>
      <sz val="11"/>
      <color theme="1"/>
      <name val="Calibri"/>
      <family val="2"/>
      <scheme val="minor"/>
    </font>
    <font>
      <b/>
      <sz val="8"/>
      <color theme="6" tint="-0.499984740745262"/>
      <name val="Arial"/>
      <family val="2"/>
    </font>
    <font>
      <b/>
      <sz val="10"/>
      <color theme="6" tint="-0.499984740745262"/>
      <name val="Arial"/>
      <family val="2"/>
    </font>
    <font>
      <b/>
      <sz val="8"/>
      <color rgb="FF002060"/>
      <name val="Arial"/>
      <family val="2"/>
    </font>
    <font>
      <sz val="8"/>
      <color rgb="FFFF0000"/>
      <name val="Arial"/>
      <family val="2"/>
    </font>
    <font>
      <sz val="8"/>
      <color rgb="FFC00000"/>
      <name val="Arial"/>
      <family val="2"/>
    </font>
    <font>
      <sz val="8"/>
      <color rgb="FF002060"/>
      <name val="Arial"/>
      <family val="2"/>
    </font>
    <font>
      <sz val="8"/>
      <color rgb="FF002060"/>
      <name val="Helv"/>
      <family val="2"/>
    </font>
    <font>
      <sz val="10"/>
      <color rgb="FF002060"/>
      <name val="Helv"/>
      <family val="2"/>
    </font>
    <font>
      <b/>
      <sz val="10"/>
      <color rgb="FF002060"/>
      <name val="Arial"/>
      <family val="2"/>
    </font>
    <font>
      <sz val="9"/>
      <color rgb="FF002060"/>
      <name val="Arial"/>
      <family val="2"/>
    </font>
    <font>
      <sz val="10"/>
      <color rgb="FF002060"/>
      <name val="Arial"/>
      <family val="2"/>
    </font>
    <font>
      <sz val="8"/>
      <color rgb="FF0000CC"/>
      <name val="Arial"/>
      <family val="2"/>
    </font>
    <font>
      <sz val="8"/>
      <color theme="2" tint="-0.89999084444715716"/>
      <name val="Arial"/>
      <family val="2"/>
    </font>
    <font>
      <b/>
      <sz val="8"/>
      <color theme="2" tint="-0.89999084444715716"/>
      <name val="Arial"/>
      <family val="2"/>
    </font>
    <font>
      <sz val="10"/>
      <color rgb="FF0000CC"/>
      <name val="MS Sans Serif"/>
      <family val="2"/>
    </font>
    <font>
      <b/>
      <sz val="8"/>
      <color theme="4" tint="-0.499984740745262"/>
      <name val="Arial"/>
      <family val="2"/>
    </font>
    <font>
      <sz val="8"/>
      <color theme="4" tint="-0.499984740745262"/>
      <name val="Arial"/>
      <family val="2"/>
    </font>
    <font>
      <b/>
      <sz val="10"/>
      <color theme="4" tint="-0.49998474074526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color rgb="FF002060"/>
      <name val="MS Sans Serif"/>
      <family val="2"/>
    </font>
    <font>
      <b/>
      <sz val="9"/>
      <color rgb="FF002060"/>
      <name val="Arial"/>
      <family val="2"/>
    </font>
    <font>
      <sz val="9"/>
      <color rgb="FF002060"/>
      <name val="Helv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118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</borders>
  <cellStyleXfs count="20">
    <xf numFmtId="0" fontId="0" fillId="0" borderId="0"/>
    <xf numFmtId="0" fontId="3" fillId="0" borderId="0"/>
    <xf numFmtId="0" fontId="17" fillId="0" borderId="0"/>
    <xf numFmtId="0" fontId="26" fillId="0" borderId="0"/>
    <xf numFmtId="0" fontId="3" fillId="0" borderId="0"/>
    <xf numFmtId="0" fontId="3" fillId="0" borderId="0"/>
    <xf numFmtId="0" fontId="17" fillId="0" borderId="0"/>
    <xf numFmtId="165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" fillId="0" borderId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0" fontId="17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40" fontId="17" fillId="0" borderId="0" applyFill="0" applyBorder="0" applyAlignment="0" applyProtection="0"/>
  </cellStyleXfs>
  <cellXfs count="697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6" fillId="0" borderId="7" xfId="0" applyFont="1" applyBorder="1" applyAlignment="1">
      <alignment horizontal="left"/>
    </xf>
    <xf numFmtId="4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4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11" fillId="0" borderId="9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0" xfId="8" applyFont="1" applyAlignment="1">
      <alignment horizontal="left" vertical="center"/>
    </xf>
    <xf numFmtId="0" fontId="6" fillId="0" borderId="0" xfId="8" applyFont="1" applyAlignment="1">
      <alignment horizontal="center" vertical="center"/>
    </xf>
    <xf numFmtId="0" fontId="6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6" fillId="2" borderId="16" xfId="0" applyFont="1" applyFill="1" applyBorder="1" applyAlignment="1">
      <alignment horizontal="left" vertical="center"/>
    </xf>
    <xf numFmtId="0" fontId="7" fillId="2" borderId="17" xfId="8" applyFont="1" applyFill="1" applyBorder="1" applyAlignment="1">
      <alignment horizontal="center" vertical="center"/>
    </xf>
    <xf numFmtId="0" fontId="6" fillId="0" borderId="0" xfId="8" applyFont="1" applyBorder="1" applyAlignment="1">
      <alignment horizontal="center" vertical="center"/>
    </xf>
    <xf numFmtId="0" fontId="6" fillId="0" borderId="0" xfId="8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0" xfId="8" applyFont="1" applyAlignment="1">
      <alignment vertical="center"/>
    </xf>
    <xf numFmtId="4" fontId="12" fillId="0" borderId="18" xfId="19" applyNumberFormat="1" applyFont="1" applyFill="1" applyBorder="1" applyAlignment="1" applyProtection="1">
      <alignment horizontal="right" vertical="center"/>
    </xf>
    <xf numFmtId="0" fontId="8" fillId="0" borderId="0" xfId="8" applyFont="1" applyBorder="1" applyAlignment="1">
      <alignment vertical="center"/>
    </xf>
    <xf numFmtId="0" fontId="6" fillId="0" borderId="19" xfId="8" applyFont="1" applyBorder="1" applyAlignment="1">
      <alignment vertical="center"/>
    </xf>
    <xf numFmtId="0" fontId="6" fillId="0" borderId="4" xfId="8" applyFont="1" applyBorder="1" applyAlignment="1">
      <alignment vertical="center"/>
    </xf>
    <xf numFmtId="0" fontId="8" fillId="0" borderId="0" xfId="8" applyFont="1" applyBorder="1" applyAlignment="1">
      <alignment horizontal="center" vertical="center"/>
    </xf>
    <xf numFmtId="0" fontId="6" fillId="0" borderId="0" xfId="9" applyFont="1" applyAlignment="1">
      <alignment vertical="center"/>
    </xf>
    <xf numFmtId="0" fontId="6" fillId="2" borderId="16" xfId="0" applyFont="1" applyFill="1" applyBorder="1" applyAlignment="1">
      <alignment horizontal="left" vertical="top"/>
    </xf>
    <xf numFmtId="0" fontId="8" fillId="0" borderId="20" xfId="9" applyFont="1" applyBorder="1" applyAlignment="1">
      <alignment vertical="top"/>
    </xf>
    <xf numFmtId="0" fontId="8" fillId="0" borderId="21" xfId="9" applyFont="1" applyBorder="1" applyAlignment="1">
      <alignment vertical="top"/>
    </xf>
    <xf numFmtId="0" fontId="8" fillId="0" borderId="4" xfId="9" applyFont="1" applyBorder="1" applyAlignment="1">
      <alignment vertical="top"/>
    </xf>
    <xf numFmtId="0" fontId="8" fillId="0" borderId="19" xfId="9" applyFont="1" applyBorder="1" applyAlignment="1">
      <alignment vertical="top"/>
    </xf>
    <xf numFmtId="0" fontId="8" fillId="0" borderId="9" xfId="9" applyFont="1" applyBorder="1" applyAlignment="1">
      <alignment vertical="top"/>
    </xf>
    <xf numFmtId="0" fontId="8" fillId="0" borderId="22" xfId="9" applyFont="1" applyBorder="1" applyAlignment="1">
      <alignment vertical="top"/>
    </xf>
    <xf numFmtId="0" fontId="8" fillId="0" borderId="23" xfId="9" applyFont="1" applyBorder="1" applyAlignment="1">
      <alignment horizontal="left" vertical="top"/>
    </xf>
    <xf numFmtId="0" fontId="8" fillId="0" borderId="0" xfId="9" applyFont="1" applyBorder="1" applyAlignment="1">
      <alignment horizontal="left" vertical="top"/>
    </xf>
    <xf numFmtId="0" fontId="8" fillId="0" borderId="24" xfId="9" applyFont="1" applyBorder="1" applyAlignment="1">
      <alignment horizontal="left" vertical="top"/>
    </xf>
    <xf numFmtId="0" fontId="8" fillId="0" borderId="25" xfId="9" applyFont="1" applyBorder="1" applyAlignment="1">
      <alignment horizontal="left" vertical="top"/>
    </xf>
    <xf numFmtId="0" fontId="8" fillId="0" borderId="26" xfId="9" applyFont="1" applyBorder="1" applyAlignment="1">
      <alignment vertical="top"/>
    </xf>
    <xf numFmtId="0" fontId="8" fillId="0" borderId="27" xfId="9" applyFont="1" applyBorder="1" applyAlignment="1">
      <alignment vertical="top"/>
    </xf>
    <xf numFmtId="0" fontId="6" fillId="0" borderId="27" xfId="9" applyFont="1" applyBorder="1" applyAlignment="1">
      <alignment vertical="center"/>
    </xf>
    <xf numFmtId="0" fontId="6" fillId="0" borderId="28" xfId="9" applyFont="1" applyBorder="1" applyAlignment="1">
      <alignment horizontal="center" vertical="center"/>
    </xf>
    <xf numFmtId="0" fontId="6" fillId="0" borderId="29" xfId="9" applyFont="1" applyBorder="1" applyAlignment="1">
      <alignment horizontal="center" vertical="center"/>
    </xf>
    <xf numFmtId="40" fontId="6" fillId="0" borderId="28" xfId="19" applyFont="1" applyFill="1" applyBorder="1" applyAlignment="1" applyProtection="1">
      <alignment vertical="center"/>
    </xf>
    <xf numFmtId="0" fontId="6" fillId="0" borderId="0" xfId="9" applyFont="1" applyBorder="1" applyAlignment="1">
      <alignment vertical="center"/>
    </xf>
    <xf numFmtId="0" fontId="6" fillId="0" borderId="0" xfId="11" applyFont="1" applyAlignment="1">
      <alignment vertical="center"/>
    </xf>
    <xf numFmtId="0" fontId="6" fillId="0" borderId="0" xfId="11" applyFont="1" applyBorder="1" applyAlignment="1">
      <alignment vertical="center"/>
    </xf>
    <xf numFmtId="0" fontId="8" fillId="0" borderId="30" xfId="11" applyFont="1" applyBorder="1" applyAlignment="1">
      <alignment horizontal="left" vertical="center"/>
    </xf>
    <xf numFmtId="0" fontId="8" fillId="0" borderId="22" xfId="11" applyFont="1" applyBorder="1" applyAlignment="1">
      <alignment horizontal="left" vertical="center"/>
    </xf>
    <xf numFmtId="0" fontId="8" fillId="0" borderId="9" xfId="11" applyFont="1" applyBorder="1" applyAlignment="1">
      <alignment horizontal="left" vertical="center"/>
    </xf>
    <xf numFmtId="0" fontId="8" fillId="0" borderId="31" xfId="11" applyFont="1" applyBorder="1" applyAlignment="1">
      <alignment vertical="center"/>
    </xf>
    <xf numFmtId="0" fontId="8" fillId="0" borderId="32" xfId="11" applyFont="1" applyBorder="1" applyAlignment="1">
      <alignment horizontal="center" vertical="center"/>
    </xf>
    <xf numFmtId="0" fontId="6" fillId="0" borderId="33" xfId="11" applyFont="1" applyBorder="1" applyAlignment="1">
      <alignment horizontal="center" vertical="center"/>
    </xf>
    <xf numFmtId="0" fontId="6" fillId="0" borderId="33" xfId="11" applyFont="1" applyBorder="1" applyAlignment="1">
      <alignment horizontal="center" vertical="center" wrapText="1"/>
    </xf>
    <xf numFmtId="0" fontId="6" fillId="0" borderId="28" xfId="11" applyNumberFormat="1" applyFont="1" applyBorder="1" applyAlignment="1">
      <alignment horizontal="center" vertical="center"/>
    </xf>
    <xf numFmtId="0" fontId="15" fillId="0" borderId="28" xfId="0" applyFont="1" applyBorder="1" applyAlignment="1">
      <alignment vertical="center"/>
    </xf>
    <xf numFmtId="49" fontId="6" fillId="0" borderId="34" xfId="11" applyNumberFormat="1" applyFont="1" applyBorder="1" applyAlignment="1">
      <alignment horizontal="left" vertical="center"/>
    </xf>
    <xf numFmtId="49" fontId="6" fillId="0" borderId="35" xfId="11" applyNumberFormat="1" applyFont="1" applyBorder="1" applyAlignment="1">
      <alignment vertical="center"/>
    </xf>
    <xf numFmtId="0" fontId="6" fillId="0" borderId="29" xfId="11" applyFont="1" applyBorder="1" applyAlignment="1">
      <alignment vertical="center"/>
    </xf>
    <xf numFmtId="167" fontId="6" fillId="0" borderId="28" xfId="11" applyNumberFormat="1" applyFont="1" applyBorder="1" applyAlignment="1">
      <alignment horizontal="center" vertical="center"/>
    </xf>
    <xf numFmtId="169" fontId="6" fillId="0" borderId="28" xfId="11" applyNumberFormat="1" applyFont="1" applyBorder="1" applyAlignment="1">
      <alignment horizontal="right" vertical="center"/>
    </xf>
    <xf numFmtId="170" fontId="6" fillId="0" borderId="0" xfId="11" applyNumberFormat="1" applyFont="1" applyBorder="1" applyAlignment="1">
      <alignment vertical="center"/>
    </xf>
    <xf numFmtId="0" fontId="6" fillId="0" borderId="28" xfId="11" applyFont="1" applyBorder="1" applyAlignment="1">
      <alignment vertical="center"/>
    </xf>
    <xf numFmtId="0" fontId="6" fillId="0" borderId="34" xfId="11" applyNumberFormat="1" applyFont="1" applyBorder="1" applyAlignment="1">
      <alignment horizontal="left" vertical="center" wrapText="1"/>
    </xf>
    <xf numFmtId="171" fontId="6" fillId="0" borderId="29" xfId="11" applyNumberFormat="1" applyFont="1" applyBorder="1" applyAlignment="1">
      <alignment horizontal="center" vertical="center"/>
    </xf>
    <xf numFmtId="0" fontId="6" fillId="0" borderId="34" xfId="11" applyNumberFormat="1" applyFont="1" applyBorder="1" applyAlignment="1">
      <alignment horizontal="center" vertical="center" wrapText="1"/>
    </xf>
    <xf numFmtId="0" fontId="8" fillId="0" borderId="23" xfId="11" applyFont="1" applyBorder="1" applyAlignment="1">
      <alignment vertical="center"/>
    </xf>
    <xf numFmtId="0" fontId="8" fillId="0" borderId="0" xfId="11" applyFont="1" applyBorder="1" applyAlignment="1">
      <alignment vertical="center"/>
    </xf>
    <xf numFmtId="0" fontId="8" fillId="0" borderId="24" xfId="11" applyFont="1" applyBorder="1" applyAlignment="1">
      <alignment vertical="center"/>
    </xf>
    <xf numFmtId="0" fontId="6" fillId="0" borderId="30" xfId="11" applyFont="1" applyBorder="1" applyAlignment="1">
      <alignment horizontal="left" vertical="center"/>
    </xf>
    <xf numFmtId="0" fontId="6" fillId="0" borderId="9" xfId="11" applyFont="1" applyBorder="1" applyAlignment="1">
      <alignment horizontal="left" vertical="center"/>
    </xf>
    <xf numFmtId="0" fontId="6" fillId="0" borderId="22" xfId="11" applyFont="1" applyBorder="1" applyAlignment="1">
      <alignment horizontal="left" vertical="center"/>
    </xf>
    <xf numFmtId="0" fontId="6" fillId="0" borderId="23" xfId="11" applyFont="1" applyBorder="1" applyAlignment="1">
      <alignment horizontal="left" vertical="center"/>
    </xf>
    <xf numFmtId="0" fontId="6" fillId="0" borderId="0" xfId="11" applyFont="1" applyBorder="1" applyAlignment="1">
      <alignment horizontal="left" vertical="center"/>
    </xf>
    <xf numFmtId="14" fontId="6" fillId="0" borderId="0" xfId="11" applyNumberFormat="1" applyFont="1" applyBorder="1" applyAlignment="1">
      <alignment horizontal="center" vertical="center"/>
    </xf>
    <xf numFmtId="14" fontId="6" fillId="0" borderId="24" xfId="11" applyNumberFormat="1" applyFont="1" applyBorder="1" applyAlignment="1">
      <alignment horizontal="center" vertical="center"/>
    </xf>
    <xf numFmtId="0" fontId="6" fillId="0" borderId="23" xfId="11" applyFont="1" applyBorder="1" applyAlignment="1">
      <alignment horizontal="center" vertical="center"/>
    </xf>
    <xf numFmtId="0" fontId="6" fillId="0" borderId="0" xfId="11" applyFont="1" applyBorder="1" applyAlignment="1">
      <alignment horizontal="center" vertical="center"/>
    </xf>
    <xf numFmtId="0" fontId="6" fillId="0" borderId="24" xfId="11" applyFont="1" applyBorder="1" applyAlignment="1">
      <alignment horizontal="center" vertical="center"/>
    </xf>
    <xf numFmtId="0" fontId="6" fillId="0" borderId="36" xfId="11" applyFont="1" applyBorder="1" applyAlignment="1">
      <alignment horizontal="left" vertical="center"/>
    </xf>
    <xf numFmtId="0" fontId="6" fillId="0" borderId="4" xfId="11" applyFont="1" applyBorder="1" applyAlignment="1">
      <alignment horizontal="left" vertical="center"/>
    </xf>
    <xf numFmtId="14" fontId="6" fillId="0" borderId="4" xfId="11" applyNumberFormat="1" applyFont="1" applyBorder="1" applyAlignment="1">
      <alignment horizontal="center" vertical="center"/>
    </xf>
    <xf numFmtId="14" fontId="6" fillId="0" borderId="19" xfId="11" applyNumberFormat="1" applyFont="1" applyBorder="1" applyAlignment="1">
      <alignment horizontal="center" vertical="center"/>
    </xf>
    <xf numFmtId="0" fontId="6" fillId="0" borderId="0" xfId="10" applyFont="1" applyAlignment="1">
      <alignment vertical="center"/>
    </xf>
    <xf numFmtId="0" fontId="7" fillId="2" borderId="37" xfId="8" applyFont="1" applyFill="1" applyBorder="1" applyAlignment="1">
      <alignment horizontal="center" vertical="center"/>
    </xf>
    <xf numFmtId="0" fontId="6" fillId="0" borderId="23" xfId="10" applyFont="1" applyBorder="1" applyAlignment="1">
      <alignment vertical="center"/>
    </xf>
    <xf numFmtId="0" fontId="6" fillId="0" borderId="0" xfId="10" applyFont="1" applyBorder="1" applyAlignment="1">
      <alignment vertical="center"/>
    </xf>
    <xf numFmtId="0" fontId="6" fillId="0" borderId="19" xfId="10" applyFont="1" applyBorder="1" applyAlignment="1">
      <alignment vertical="center"/>
    </xf>
    <xf numFmtId="0" fontId="8" fillId="0" borderId="30" xfId="10" applyFont="1" applyBorder="1" applyAlignment="1">
      <alignment horizontal="left" vertical="center"/>
    </xf>
    <xf numFmtId="0" fontId="8" fillId="0" borderId="22" xfId="10" applyFont="1" applyBorder="1" applyAlignment="1">
      <alignment horizontal="left" vertical="center"/>
    </xf>
    <xf numFmtId="0" fontId="8" fillId="0" borderId="9" xfId="10" applyFont="1" applyBorder="1" applyAlignment="1">
      <alignment horizontal="left" vertical="center"/>
    </xf>
    <xf numFmtId="0" fontId="8" fillId="0" borderId="31" xfId="10" applyFont="1" applyBorder="1" applyAlignment="1">
      <alignment horizontal="left" vertical="center"/>
    </xf>
    <xf numFmtId="0" fontId="6" fillId="0" borderId="27" xfId="10" applyFont="1" applyBorder="1" applyAlignment="1">
      <alignment vertical="center"/>
    </xf>
    <xf numFmtId="0" fontId="6" fillId="0" borderId="38" xfId="10" applyFont="1" applyBorder="1" applyAlignment="1">
      <alignment horizontal="left" vertical="center"/>
    </xf>
    <xf numFmtId="0" fontId="6" fillId="0" borderId="26" xfId="10" applyFont="1" applyBorder="1" applyAlignment="1">
      <alignment horizontal="left" vertical="center"/>
    </xf>
    <xf numFmtId="0" fontId="6" fillId="0" borderId="27" xfId="1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6" fillId="0" borderId="28" xfId="10" applyFont="1" applyBorder="1" applyAlignment="1">
      <alignment horizontal="center" vertical="center"/>
    </xf>
    <xf numFmtId="4" fontId="6" fillId="0" borderId="29" xfId="1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 wrapText="1"/>
    </xf>
    <xf numFmtId="49" fontId="6" fillId="0" borderId="28" xfId="10" applyNumberFormat="1" applyFont="1" applyBorder="1" applyAlignment="1">
      <alignment horizontal="center" vertical="center"/>
    </xf>
    <xf numFmtId="49" fontId="6" fillId="0" borderId="35" xfId="10" applyNumberFormat="1" applyFont="1" applyBorder="1" applyAlignment="1">
      <alignment horizontal="center" vertical="center"/>
    </xf>
    <xf numFmtId="49" fontId="6" fillId="0" borderId="29" xfId="10" applyNumberFormat="1" applyFont="1" applyBorder="1" applyAlignment="1">
      <alignment horizontal="center" vertical="center"/>
    </xf>
    <xf numFmtId="9" fontId="2" fillId="0" borderId="28" xfId="0" applyNumberFormat="1" applyFont="1" applyBorder="1" applyAlignment="1">
      <alignment horizontal="center" vertical="center"/>
    </xf>
    <xf numFmtId="2" fontId="13" fillId="0" borderId="28" xfId="0" applyNumberFormat="1" applyFont="1" applyBorder="1" applyAlignment="1">
      <alignment horizontal="center" vertical="center" wrapText="1"/>
    </xf>
    <xf numFmtId="0" fontId="0" fillId="0" borderId="35" xfId="0" applyBorder="1" applyAlignment="1">
      <alignment vertical="center"/>
    </xf>
    <xf numFmtId="0" fontId="0" fillId="0" borderId="29" xfId="0" applyBorder="1" applyAlignment="1">
      <alignment vertical="center"/>
    </xf>
    <xf numFmtId="9" fontId="6" fillId="0" borderId="29" xfId="10" applyNumberFormat="1" applyFont="1" applyBorder="1" applyAlignment="1">
      <alignment horizontal="right" vertical="center"/>
    </xf>
    <xf numFmtId="0" fontId="3" fillId="0" borderId="38" xfId="10" applyNumberFormat="1" applyFont="1" applyBorder="1" applyAlignment="1">
      <alignment horizontal="right" vertical="center"/>
    </xf>
    <xf numFmtId="0" fontId="3" fillId="0" borderId="26" xfId="10" applyNumberFormat="1" applyFont="1" applyBorder="1" applyAlignment="1">
      <alignment horizontal="right" vertical="center"/>
    </xf>
    <xf numFmtId="4" fontId="3" fillId="0" borderId="27" xfId="10" applyNumberFormat="1" applyFont="1" applyBorder="1" applyAlignment="1">
      <alignment vertical="center"/>
    </xf>
    <xf numFmtId="0" fontId="8" fillId="0" borderId="23" xfId="10" applyFont="1" applyBorder="1" applyAlignment="1">
      <alignment horizontal="left" vertical="center"/>
    </xf>
    <xf numFmtId="0" fontId="8" fillId="0" borderId="0" xfId="10" applyFont="1" applyBorder="1" applyAlignment="1">
      <alignment horizontal="left" vertical="center"/>
    </xf>
    <xf numFmtId="0" fontId="8" fillId="0" borderId="24" xfId="10" applyFont="1" applyBorder="1" applyAlignment="1">
      <alignment horizontal="left" vertical="center"/>
    </xf>
    <xf numFmtId="0" fontId="6" fillId="2" borderId="39" xfId="0" applyFont="1" applyFill="1" applyBorder="1" applyAlignment="1">
      <alignment horizontal="left" vertical="top"/>
    </xf>
    <xf numFmtId="0" fontId="8" fillId="0" borderId="30" xfId="10" applyFont="1" applyBorder="1" applyAlignment="1">
      <alignment horizontal="left" vertical="top"/>
    </xf>
    <xf numFmtId="0" fontId="8" fillId="0" borderId="22" xfId="10" applyFont="1" applyBorder="1" applyAlignment="1">
      <alignment horizontal="left" vertical="top"/>
    </xf>
    <xf numFmtId="0" fontId="8" fillId="0" borderId="9" xfId="10" applyFont="1" applyBorder="1" applyAlignment="1">
      <alignment horizontal="left" vertical="top"/>
    </xf>
    <xf numFmtId="0" fontId="8" fillId="0" borderId="31" xfId="10" applyFont="1" applyBorder="1" applyAlignment="1">
      <alignment horizontal="left" vertical="top"/>
    </xf>
    <xf numFmtId="0" fontId="2" fillId="0" borderId="28" xfId="0" applyFont="1" applyBorder="1" applyAlignment="1">
      <alignment horizontal="center"/>
    </xf>
    <xf numFmtId="0" fontId="8" fillId="0" borderId="23" xfId="10" applyFont="1" applyBorder="1" applyAlignment="1">
      <alignment horizontal="left" vertical="top"/>
    </xf>
    <xf numFmtId="0" fontId="8" fillId="0" borderId="0" xfId="10" applyFont="1" applyBorder="1" applyAlignment="1">
      <alignment horizontal="left" vertical="top"/>
    </xf>
    <xf numFmtId="0" fontId="8" fillId="0" borderId="24" xfId="10" applyFont="1" applyBorder="1" applyAlignment="1">
      <alignment horizontal="left" vertical="top"/>
    </xf>
    <xf numFmtId="0" fontId="6" fillId="0" borderId="36" xfId="10" applyFont="1" applyBorder="1" applyAlignment="1">
      <alignment vertical="center"/>
    </xf>
    <xf numFmtId="0" fontId="6" fillId="0" borderId="4" xfId="10" applyFont="1" applyBorder="1" applyAlignment="1">
      <alignment vertical="center"/>
    </xf>
    <xf numFmtId="0" fontId="6" fillId="0" borderId="32" xfId="10" applyFont="1" applyBorder="1" applyAlignment="1">
      <alignment vertical="center"/>
    </xf>
    <xf numFmtId="0" fontId="11" fillId="0" borderId="28" xfId="10" applyFont="1" applyBorder="1" applyAlignment="1">
      <alignment horizontal="center" vertical="center"/>
    </xf>
    <xf numFmtId="0" fontId="11" fillId="0" borderId="29" xfId="10" applyFont="1" applyBorder="1" applyAlignment="1">
      <alignment horizontal="center" vertical="center"/>
    </xf>
    <xf numFmtId="10" fontId="11" fillId="0" borderId="18" xfId="0" applyNumberFormat="1" applyFont="1" applyBorder="1" applyAlignment="1">
      <alignment horizontal="center"/>
    </xf>
    <xf numFmtId="0" fontId="11" fillId="0" borderId="40" xfId="10" applyFont="1" applyBorder="1" applyAlignment="1">
      <alignment horizontal="center" vertical="center"/>
    </xf>
    <xf numFmtId="0" fontId="11" fillId="0" borderId="19" xfId="10" applyFont="1" applyBorder="1" applyAlignment="1">
      <alignment horizontal="center" vertical="center"/>
    </xf>
    <xf numFmtId="0" fontId="3" fillId="3" borderId="41" xfId="10" applyFont="1" applyFill="1" applyBorder="1" applyAlignment="1">
      <alignment horizontal="right" vertical="center"/>
    </xf>
    <xf numFmtId="0" fontId="10" fillId="3" borderId="41" xfId="10" applyFont="1" applyFill="1" applyBorder="1" applyAlignment="1">
      <alignment horizontal="right" vertical="center"/>
    </xf>
    <xf numFmtId="0" fontId="10" fillId="3" borderId="42" xfId="10" applyFont="1" applyFill="1" applyBorder="1" applyAlignment="1">
      <alignment horizontal="right" vertical="center"/>
    </xf>
    <xf numFmtId="10" fontId="10" fillId="3" borderId="42" xfId="0" applyNumberFormat="1" applyFont="1" applyFill="1" applyBorder="1" applyAlignment="1">
      <alignment horizontal="center"/>
    </xf>
    <xf numFmtId="4" fontId="16" fillId="3" borderId="43" xfId="0" applyNumberFormat="1" applyFont="1" applyFill="1" applyBorder="1" applyAlignment="1">
      <alignment horizontal="center"/>
    </xf>
    <xf numFmtId="0" fontId="8" fillId="0" borderId="34" xfId="10" applyFont="1" applyBorder="1" applyAlignment="1">
      <alignment horizontal="left" vertical="top"/>
    </xf>
    <xf numFmtId="0" fontId="8" fillId="0" borderId="35" xfId="10" applyFont="1" applyBorder="1" applyAlignment="1">
      <alignment horizontal="left" vertical="top"/>
    </xf>
    <xf numFmtId="0" fontId="8" fillId="0" borderId="29" xfId="10" applyFont="1" applyBorder="1" applyAlignment="1">
      <alignment horizontal="left" vertical="top"/>
    </xf>
    <xf numFmtId="0" fontId="6" fillId="0" borderId="24" xfId="10" applyFont="1" applyBorder="1" applyAlignment="1">
      <alignment vertical="center"/>
    </xf>
    <xf numFmtId="0" fontId="6" fillId="0" borderId="23" xfId="10" applyFont="1" applyBorder="1" applyAlignment="1">
      <alignment horizontal="left" vertical="top"/>
    </xf>
    <xf numFmtId="0" fontId="6" fillId="0" borderId="0" xfId="10" applyFont="1" applyBorder="1" applyAlignment="1">
      <alignment horizontal="left" vertical="top"/>
    </xf>
    <xf numFmtId="0" fontId="6" fillId="0" borderId="24" xfId="10" applyFont="1" applyBorder="1" applyAlignment="1">
      <alignment horizontal="left" vertical="top"/>
    </xf>
    <xf numFmtId="38" fontId="6" fillId="0" borderId="0" xfId="19" applyNumberFormat="1" applyFont="1" applyAlignment="1">
      <alignment horizontal="right" vertical="center"/>
    </xf>
    <xf numFmtId="38" fontId="6" fillId="0" borderId="20" xfId="19" applyNumberFormat="1" applyFont="1" applyBorder="1" applyAlignment="1">
      <alignment horizontal="right" vertical="top"/>
    </xf>
    <xf numFmtId="38" fontId="6" fillId="0" borderId="4" xfId="19" applyNumberFormat="1" applyFont="1" applyBorder="1" applyAlignment="1">
      <alignment horizontal="right" vertical="top"/>
    </xf>
    <xf numFmtId="38" fontId="6" fillId="0" borderId="0" xfId="19" applyNumberFormat="1" applyFont="1" applyBorder="1" applyAlignment="1">
      <alignment horizontal="right" vertical="top"/>
    </xf>
    <xf numFmtId="38" fontId="6" fillId="0" borderId="0" xfId="19" applyNumberFormat="1" applyFont="1" applyBorder="1" applyAlignment="1">
      <alignment horizontal="right" vertical="center"/>
    </xf>
    <xf numFmtId="40" fontId="3" fillId="0" borderId="0" xfId="19" applyFont="1" applyAlignment="1">
      <alignment vertical="center"/>
    </xf>
    <xf numFmtId="40" fontId="6" fillId="0" borderId="0" xfId="19" applyFont="1" applyAlignment="1">
      <alignment vertical="center"/>
    </xf>
    <xf numFmtId="40" fontId="6" fillId="0" borderId="0" xfId="19" applyFont="1" applyBorder="1" applyAlignment="1">
      <alignment vertical="center"/>
    </xf>
    <xf numFmtId="40" fontId="6" fillId="0" borderId="9" xfId="19" applyFont="1" applyBorder="1" applyAlignment="1">
      <alignment horizontal="left" vertical="center"/>
    </xf>
    <xf numFmtId="40" fontId="6" fillId="0" borderId="4" xfId="19" applyFont="1" applyBorder="1" applyAlignment="1">
      <alignment horizontal="left" vertical="center"/>
    </xf>
    <xf numFmtId="4" fontId="13" fillId="0" borderId="24" xfId="7" applyNumberFormat="1" applyFont="1" applyBorder="1" applyAlignment="1" applyProtection="1">
      <alignment horizontal="right" vertical="center"/>
      <protection locked="0"/>
    </xf>
    <xf numFmtId="4" fontId="13" fillId="0" borderId="23" xfId="7" applyNumberFormat="1" applyFont="1" applyBorder="1" applyAlignment="1" applyProtection="1">
      <alignment horizontal="right" vertical="center"/>
      <protection locked="0"/>
    </xf>
    <xf numFmtId="4" fontId="13" fillId="0" borderId="0" xfId="7" applyNumberFormat="1" applyFont="1" applyBorder="1" applyAlignment="1" applyProtection="1">
      <alignment horizontal="right" vertical="center"/>
      <protection locked="0"/>
    </xf>
    <xf numFmtId="0" fontId="6" fillId="0" borderId="20" xfId="8" applyFont="1" applyBorder="1" applyAlignment="1">
      <alignment horizontal="center" vertical="center"/>
    </xf>
    <xf numFmtId="0" fontId="6" fillId="0" borderId="20" xfId="8" applyFont="1" applyBorder="1" applyAlignment="1">
      <alignment horizontal="left" vertical="center"/>
    </xf>
    <xf numFmtId="0" fontId="6" fillId="0" borderId="21" xfId="8" applyFont="1" applyBorder="1" applyAlignment="1">
      <alignment horizontal="left" vertical="center"/>
    </xf>
    <xf numFmtId="0" fontId="6" fillId="0" borderId="20" xfId="8" applyFont="1" applyBorder="1" applyAlignment="1">
      <alignment vertical="center"/>
    </xf>
    <xf numFmtId="0" fontId="6" fillId="0" borderId="9" xfId="8" applyFont="1" applyBorder="1" applyAlignment="1">
      <alignment horizontal="center" vertical="center"/>
    </xf>
    <xf numFmtId="0" fontId="6" fillId="0" borderId="9" xfId="8" applyFont="1" applyBorder="1" applyAlignment="1">
      <alignment horizontal="left" vertical="center"/>
    </xf>
    <xf numFmtId="0" fontId="6" fillId="0" borderId="22" xfId="8" applyFont="1" applyBorder="1" applyAlignment="1">
      <alignment horizontal="left" vertical="center"/>
    </xf>
    <xf numFmtId="0" fontId="6" fillId="0" borderId="30" xfId="8" applyFont="1" applyBorder="1" applyAlignment="1">
      <alignment vertical="center"/>
    </xf>
    <xf numFmtId="0" fontId="6" fillId="0" borderId="4" xfId="8" applyFont="1" applyBorder="1" applyAlignment="1">
      <alignment horizontal="center" vertical="center"/>
    </xf>
    <xf numFmtId="0" fontId="6" fillId="0" borderId="4" xfId="8" applyFont="1" applyBorder="1" applyAlignment="1">
      <alignment horizontal="left" vertical="center"/>
    </xf>
    <xf numFmtId="0" fontId="6" fillId="0" borderId="19" xfId="8" applyFont="1" applyBorder="1" applyAlignment="1">
      <alignment horizontal="left" vertical="center"/>
    </xf>
    <xf numFmtId="0" fontId="6" fillId="0" borderId="36" xfId="8" applyFont="1" applyBorder="1" applyAlignment="1">
      <alignment vertical="center"/>
    </xf>
    <xf numFmtId="40" fontId="6" fillId="0" borderId="0" xfId="19" applyFont="1" applyBorder="1" applyAlignment="1">
      <alignment horizontal="left" vertical="center"/>
    </xf>
    <xf numFmtId="0" fontId="6" fillId="0" borderId="0" xfId="8" applyFont="1" applyBorder="1" applyAlignment="1">
      <alignment horizontal="left" vertical="center"/>
    </xf>
    <xf numFmtId="0" fontId="3" fillId="0" borderId="0" xfId="8" applyFont="1" applyAlignment="1">
      <alignment horizontal="left"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vertical="center"/>
    </xf>
    <xf numFmtId="0" fontId="18" fillId="0" borderId="0" xfId="8" applyFont="1" applyAlignment="1">
      <alignment vertical="center"/>
    </xf>
    <xf numFmtId="40" fontId="8" fillId="0" borderId="0" xfId="19" applyFont="1" applyBorder="1" applyAlignment="1">
      <alignment vertical="center"/>
    </xf>
    <xf numFmtId="0" fontId="8" fillId="0" borderId="24" xfId="8" applyFont="1" applyBorder="1" applyAlignment="1">
      <alignment vertical="center"/>
    </xf>
    <xf numFmtId="40" fontId="8" fillId="0" borderId="9" xfId="19" applyFont="1" applyBorder="1" applyAlignment="1">
      <alignment horizontal="left" vertical="center"/>
    </xf>
    <xf numFmtId="40" fontId="8" fillId="0" borderId="4" xfId="19" applyFont="1" applyBorder="1" applyAlignment="1">
      <alignment horizontal="left" vertical="center"/>
    </xf>
    <xf numFmtId="0" fontId="6" fillId="0" borderId="0" xfId="8" applyFont="1" applyAlignment="1">
      <alignment vertical="center" wrapText="1"/>
    </xf>
    <xf numFmtId="0" fontId="6" fillId="0" borderId="28" xfId="8" applyFont="1" applyBorder="1" applyAlignment="1">
      <alignment horizontal="center" vertical="center" wrapText="1"/>
    </xf>
    <xf numFmtId="165" fontId="12" fillId="3" borderId="44" xfId="7" applyFont="1" applyFill="1" applyBorder="1" applyAlignment="1">
      <alignment horizontal="right" vertical="center"/>
    </xf>
    <xf numFmtId="4" fontId="12" fillId="0" borderId="18" xfId="0" applyNumberFormat="1" applyFont="1" applyFill="1" applyBorder="1" applyAlignment="1" applyProtection="1">
      <alignment horizontal="right" vertical="center"/>
    </xf>
    <xf numFmtId="40" fontId="6" fillId="0" borderId="28" xfId="19" applyFont="1" applyBorder="1" applyAlignment="1">
      <alignment horizontal="center" vertical="center"/>
    </xf>
    <xf numFmtId="0" fontId="6" fillId="0" borderId="0" xfId="9" applyFont="1" applyAlignment="1">
      <alignment horizontal="center" vertical="center"/>
    </xf>
    <xf numFmtId="0" fontId="14" fillId="0" borderId="45" xfId="9" applyFont="1" applyBorder="1" applyAlignment="1">
      <alignment vertical="top"/>
    </xf>
    <xf numFmtId="0" fontId="8" fillId="0" borderId="36" xfId="9" applyFont="1" applyBorder="1" applyAlignment="1">
      <alignment vertical="top"/>
    </xf>
    <xf numFmtId="0" fontId="14" fillId="0" borderId="30" xfId="9" applyFont="1" applyBorder="1" applyAlignment="1">
      <alignment vertical="top"/>
    </xf>
    <xf numFmtId="4" fontId="6" fillId="0" borderId="0" xfId="8" applyNumberFormat="1" applyFont="1" applyBorder="1" applyAlignment="1">
      <alignment vertical="center"/>
    </xf>
    <xf numFmtId="40" fontId="17" fillId="0" borderId="0" xfId="19" applyAlignment="1">
      <alignment vertical="center"/>
    </xf>
    <xf numFmtId="40" fontId="6" fillId="0" borderId="0" xfId="0" applyNumberFormat="1" applyFont="1" applyAlignment="1">
      <alignment vertical="center"/>
    </xf>
    <xf numFmtId="0" fontId="6" fillId="0" borderId="46" xfId="8" applyFont="1" applyBorder="1" applyAlignment="1">
      <alignment horizontal="center" vertical="center" wrapText="1"/>
    </xf>
    <xf numFmtId="165" fontId="13" fillId="0" borderId="47" xfId="7" applyFont="1" applyBorder="1" applyAlignment="1">
      <alignment horizontal="center" vertical="center"/>
    </xf>
    <xf numFmtId="166" fontId="13" fillId="0" borderId="47" xfId="7" applyNumberFormat="1" applyFont="1" applyFill="1" applyBorder="1" applyAlignment="1" applyProtection="1">
      <alignment horizontal="center" vertical="center"/>
      <protection locked="0"/>
    </xf>
    <xf numFmtId="0" fontId="3" fillId="0" borderId="47" xfId="0" applyFont="1" applyBorder="1"/>
    <xf numFmtId="0" fontId="3" fillId="0" borderId="47" xfId="0" applyFont="1" applyBorder="1" applyAlignment="1">
      <alignment horizontal="left"/>
    </xf>
    <xf numFmtId="0" fontId="6" fillId="0" borderId="34" xfId="0" applyFont="1" applyBorder="1" applyAlignment="1">
      <alignment horizontal="left"/>
    </xf>
    <xf numFmtId="0" fontId="11" fillId="0" borderId="46" xfId="10" applyFont="1" applyBorder="1" applyAlignment="1">
      <alignment horizontal="center" vertical="center"/>
    </xf>
    <xf numFmtId="0" fontId="11" fillId="0" borderId="23" xfId="10" applyFont="1" applyBorder="1" applyAlignment="1">
      <alignment horizontal="center" vertical="center"/>
    </xf>
    <xf numFmtId="0" fontId="11" fillId="0" borderId="24" xfId="10" applyFont="1" applyBorder="1" applyAlignment="1">
      <alignment horizontal="center" vertical="center"/>
    </xf>
    <xf numFmtId="0" fontId="6" fillId="0" borderId="35" xfId="0" applyFont="1" applyBorder="1" applyAlignment="1">
      <alignment horizontal="left"/>
    </xf>
    <xf numFmtId="10" fontId="6" fillId="0" borderId="28" xfId="19" applyNumberFormat="1" applyFont="1" applyFill="1" applyBorder="1" applyAlignment="1" applyProtection="1">
      <alignment horizontal="center"/>
    </xf>
    <xf numFmtId="4" fontId="6" fillId="0" borderId="19" xfId="0" applyNumberFormat="1" applyFont="1" applyBorder="1" applyAlignment="1">
      <alignment horizontal="center"/>
    </xf>
    <xf numFmtId="10" fontId="6" fillId="0" borderId="31" xfId="0" applyNumberFormat="1" applyFont="1" applyBorder="1" applyAlignment="1">
      <alignment horizontal="center"/>
    </xf>
    <xf numFmtId="4" fontId="11" fillId="0" borderId="18" xfId="0" applyNumberFormat="1" applyFont="1" applyBorder="1" applyAlignment="1">
      <alignment horizontal="center"/>
    </xf>
    <xf numFmtId="0" fontId="10" fillId="3" borderId="43" xfId="0" applyFont="1" applyFill="1" applyBorder="1" applyAlignment="1">
      <alignment horizontal="center"/>
    </xf>
    <xf numFmtId="0" fontId="6" fillId="0" borderId="46" xfId="9" applyNumberFormat="1" applyFont="1" applyBorder="1" applyAlignment="1">
      <alignment horizontal="center" vertical="center"/>
    </xf>
    <xf numFmtId="40" fontId="6" fillId="0" borderId="46" xfId="19" applyFont="1" applyBorder="1" applyAlignment="1">
      <alignment horizontal="right" vertical="center"/>
    </xf>
    <xf numFmtId="40" fontId="6" fillId="0" borderId="46" xfId="19" applyFont="1" applyFill="1" applyBorder="1" applyAlignment="1" applyProtection="1">
      <alignment vertical="center"/>
    </xf>
    <xf numFmtId="166" fontId="13" fillId="0" borderId="48" xfId="0" applyNumberFormat="1" applyFont="1" applyBorder="1" applyAlignment="1" applyProtection="1">
      <alignment horizontal="left" vertical="center" wrapText="1"/>
      <protection locked="0"/>
    </xf>
    <xf numFmtId="166" fontId="13" fillId="0" borderId="49" xfId="0" applyNumberFormat="1" applyFont="1" applyBorder="1" applyAlignment="1" applyProtection="1">
      <alignment horizontal="left" vertical="center" wrapText="1"/>
      <protection locked="0"/>
    </xf>
    <xf numFmtId="166" fontId="13" fillId="0" borderId="50" xfId="0" applyNumberFormat="1" applyFont="1" applyBorder="1" applyAlignment="1" applyProtection="1">
      <alignment horizontal="left" vertical="center" wrapText="1"/>
      <protection locked="0"/>
    </xf>
    <xf numFmtId="38" fontId="6" fillId="0" borderId="46" xfId="19" applyNumberFormat="1" applyFont="1" applyFill="1" applyBorder="1" applyAlignment="1" applyProtection="1">
      <alignment horizontal="center" vertical="center"/>
    </xf>
    <xf numFmtId="4" fontId="6" fillId="0" borderId="28" xfId="10" applyNumberFormat="1" applyFont="1" applyBorder="1" applyAlignment="1">
      <alignment horizontal="right" vertical="center"/>
    </xf>
    <xf numFmtId="40" fontId="19" fillId="0" borderId="28" xfId="19" applyFont="1" applyFill="1" applyBorder="1" applyAlignment="1" applyProtection="1">
      <alignment horizontal="center" vertical="top"/>
    </xf>
    <xf numFmtId="0" fontId="20" fillId="0" borderId="34" xfId="0" applyFont="1" applyBorder="1" applyAlignment="1">
      <alignment horizontal="left" vertical="top" wrapText="1"/>
    </xf>
    <xf numFmtId="4" fontId="6" fillId="0" borderId="0" xfId="10" applyNumberFormat="1" applyFont="1" applyBorder="1" applyAlignment="1">
      <alignment vertical="center"/>
    </xf>
    <xf numFmtId="0" fontId="20" fillId="0" borderId="35" xfId="0" applyFont="1" applyBorder="1" applyAlignment="1">
      <alignment horizontal="left" vertical="top" wrapText="1"/>
    </xf>
    <xf numFmtId="40" fontId="6" fillId="0" borderId="0" xfId="19" applyFont="1" applyFill="1" applyBorder="1" applyAlignment="1" applyProtection="1">
      <alignment vertical="center"/>
    </xf>
    <xf numFmtId="4" fontId="2" fillId="0" borderId="28" xfId="0" applyNumberFormat="1" applyFont="1" applyBorder="1" applyAlignment="1">
      <alignment horizontal="center"/>
    </xf>
    <xf numFmtId="0" fontId="6" fillId="0" borderId="0" xfId="10" applyFont="1" applyBorder="1" applyAlignment="1">
      <alignment horizontal="left" vertical="center" indent="1"/>
    </xf>
    <xf numFmtId="4" fontId="10" fillId="0" borderId="44" xfId="10" applyNumberFormat="1" applyFont="1" applyBorder="1" applyAlignment="1">
      <alignment horizontal="center" vertical="center"/>
    </xf>
    <xf numFmtId="0" fontId="8" fillId="0" borderId="36" xfId="10" applyFont="1" applyBorder="1" applyAlignment="1">
      <alignment horizontal="left" vertical="top"/>
    </xf>
    <xf numFmtId="0" fontId="8" fillId="0" borderId="4" xfId="10" applyFont="1" applyBorder="1" applyAlignment="1">
      <alignment horizontal="left" vertical="top"/>
    </xf>
    <xf numFmtId="0" fontId="8" fillId="0" borderId="19" xfId="10" applyFont="1" applyBorder="1" applyAlignment="1">
      <alignment horizontal="left" vertical="top"/>
    </xf>
    <xf numFmtId="0" fontId="6" fillId="0" borderId="23" xfId="10" applyFont="1" applyBorder="1" applyAlignment="1">
      <alignment horizontal="left" vertical="center"/>
    </xf>
    <xf numFmtId="0" fontId="6" fillId="0" borderId="0" xfId="10" applyFont="1" applyBorder="1" applyAlignment="1">
      <alignment horizontal="left" vertical="center"/>
    </xf>
    <xf numFmtId="0" fontId="6" fillId="0" borderId="24" xfId="10" applyFont="1" applyBorder="1" applyAlignment="1">
      <alignment horizontal="left" vertical="center"/>
    </xf>
    <xf numFmtId="44" fontId="6" fillId="0" borderId="0" xfId="9" applyNumberFormat="1" applyFont="1" applyAlignment="1">
      <alignment vertical="center"/>
    </xf>
    <xf numFmtId="0" fontId="8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4" fontId="10" fillId="0" borderId="0" xfId="19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4" fontId="11" fillId="0" borderId="0" xfId="19" applyNumberFormat="1" applyFont="1" applyFill="1" applyBorder="1" applyAlignment="1" applyProtection="1">
      <alignment horizontal="right" vertical="center"/>
    </xf>
    <xf numFmtId="4" fontId="6" fillId="0" borderId="0" xfId="19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Fill="1" applyBorder="1" applyAlignment="1">
      <alignment horizontal="right" vertical="center"/>
    </xf>
    <xf numFmtId="4" fontId="29" fillId="0" borderId="0" xfId="19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>
      <alignment horizontal="right" vertical="center"/>
    </xf>
    <xf numFmtId="4" fontId="30" fillId="0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4" fontId="31" fillId="4" borderId="0" xfId="0" applyNumberFormat="1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left" vertical="top"/>
    </xf>
    <xf numFmtId="0" fontId="7" fillId="5" borderId="0" xfId="0" applyFont="1" applyFill="1" applyBorder="1" applyAlignment="1">
      <alignment horizontal="center"/>
    </xf>
    <xf numFmtId="40" fontId="6" fillId="0" borderId="0" xfId="10" applyNumberFormat="1" applyFont="1" applyBorder="1" applyAlignment="1">
      <alignment vertical="center"/>
    </xf>
    <xf numFmtId="40" fontId="11" fillId="0" borderId="0" xfId="10" applyNumberFormat="1" applyFont="1" applyBorder="1" applyAlignment="1">
      <alignment vertical="center"/>
    </xf>
    <xf numFmtId="40" fontId="17" fillId="0" borderId="0" xfId="19" applyNumberFormat="1" applyBorder="1" applyAlignment="1">
      <alignment vertical="center"/>
    </xf>
    <xf numFmtId="38" fontId="29" fillId="4" borderId="46" xfId="19" applyNumberFormat="1" applyFont="1" applyFill="1" applyBorder="1" applyAlignment="1" applyProtection="1">
      <alignment horizontal="center" vertical="center"/>
    </xf>
    <xf numFmtId="38" fontId="32" fillId="4" borderId="46" xfId="19" applyNumberFormat="1" applyFont="1" applyFill="1" applyBorder="1" applyAlignment="1" applyProtection="1">
      <alignment horizontal="center" vertical="center"/>
    </xf>
    <xf numFmtId="0" fontId="32" fillId="4" borderId="46" xfId="9" applyNumberFormat="1" applyFont="1" applyFill="1" applyBorder="1" applyAlignment="1">
      <alignment horizontal="center" vertical="center"/>
    </xf>
    <xf numFmtId="38" fontId="29" fillId="4" borderId="46" xfId="19" applyNumberFormat="1" applyFont="1" applyFill="1" applyBorder="1" applyAlignment="1">
      <alignment horizontal="center" vertical="center"/>
    </xf>
    <xf numFmtId="40" fontId="32" fillId="4" borderId="46" xfId="19" applyFont="1" applyFill="1" applyBorder="1" applyAlignment="1" applyProtection="1">
      <alignment vertical="center"/>
    </xf>
    <xf numFmtId="10" fontId="33" fillId="0" borderId="28" xfId="19" applyNumberFormat="1" applyFont="1" applyFill="1" applyBorder="1" applyAlignment="1" applyProtection="1">
      <alignment horizontal="center" vertical="center"/>
    </xf>
    <xf numFmtId="4" fontId="29" fillId="0" borderId="29" xfId="10" applyNumberFormat="1" applyFont="1" applyBorder="1" applyAlignment="1">
      <alignment horizontal="right" vertical="center"/>
    </xf>
    <xf numFmtId="4" fontId="29" fillId="4" borderId="29" xfId="10" applyNumberFormat="1" applyFont="1" applyFill="1" applyBorder="1" applyAlignment="1">
      <alignment horizontal="right" vertical="center"/>
    </xf>
    <xf numFmtId="10" fontId="29" fillId="0" borderId="9" xfId="10" applyNumberFormat="1" applyFont="1" applyBorder="1" applyAlignment="1">
      <alignment horizontal="center" vertical="center"/>
    </xf>
    <xf numFmtId="4" fontId="29" fillId="0" borderId="31" xfId="10" applyNumberFormat="1" applyFont="1" applyBorder="1" applyAlignment="1">
      <alignment horizontal="right" vertical="center"/>
    </xf>
    <xf numFmtId="4" fontId="32" fillId="0" borderId="28" xfId="10" applyNumberFormat="1" applyFont="1" applyBorder="1" applyAlignment="1">
      <alignment horizontal="right" vertical="center"/>
    </xf>
    <xf numFmtId="40" fontId="34" fillId="0" borderId="28" xfId="19" applyFont="1" applyFill="1" applyBorder="1" applyAlignment="1" applyProtection="1">
      <alignment horizontal="center" vertical="top"/>
    </xf>
    <xf numFmtId="172" fontId="34" fillId="0" borderId="28" xfId="19" applyNumberFormat="1" applyFont="1" applyFill="1" applyBorder="1" applyAlignment="1" applyProtection="1">
      <alignment horizontal="center" vertical="top"/>
    </xf>
    <xf numFmtId="40" fontId="35" fillId="0" borderId="18" xfId="19" applyFont="1" applyFill="1" applyBorder="1" applyAlignment="1" applyProtection="1">
      <alignment horizontal="right" vertical="center"/>
    </xf>
    <xf numFmtId="4" fontId="29" fillId="0" borderId="0" xfId="0" applyNumberFormat="1" applyFont="1" applyBorder="1" applyAlignment="1">
      <alignment horizontal="right" vertical="top"/>
    </xf>
    <xf numFmtId="4" fontId="35" fillId="0" borderId="0" xfId="19" applyNumberFormat="1" applyFont="1" applyFill="1" applyBorder="1" applyAlignment="1" applyProtection="1">
      <alignment horizontal="right" vertical="center"/>
    </xf>
    <xf numFmtId="4" fontId="32" fillId="4" borderId="0" xfId="0" applyNumberFormat="1" applyFont="1" applyFill="1" applyBorder="1" applyAlignment="1">
      <alignment horizontal="right" vertical="center"/>
    </xf>
    <xf numFmtId="4" fontId="35" fillId="0" borderId="0" xfId="0" applyNumberFormat="1" applyFont="1" applyFill="1" applyBorder="1" applyAlignment="1">
      <alignment horizontal="right" vertical="center"/>
    </xf>
    <xf numFmtId="40" fontId="36" fillId="0" borderId="28" xfId="19" applyFont="1" applyFill="1" applyBorder="1" applyAlignment="1" applyProtection="1">
      <alignment horizontal="center" vertical="center"/>
    </xf>
    <xf numFmtId="40" fontId="36" fillId="0" borderId="28" xfId="19" applyFont="1" applyFill="1" applyBorder="1" applyAlignment="1" applyProtection="1">
      <alignment horizontal="right" vertical="center"/>
    </xf>
    <xf numFmtId="49" fontId="32" fillId="0" borderId="34" xfId="11" applyNumberFormat="1" applyFont="1" applyBorder="1" applyAlignment="1">
      <alignment horizontal="left" vertical="center"/>
    </xf>
    <xf numFmtId="49" fontId="32" fillId="0" borderId="35" xfId="11" applyNumberFormat="1" applyFont="1" applyBorder="1" applyAlignment="1">
      <alignment vertical="center"/>
    </xf>
    <xf numFmtId="0" fontId="32" fillId="0" borderId="29" xfId="11" applyFont="1" applyBorder="1" applyAlignment="1">
      <alignment vertical="center"/>
    </xf>
    <xf numFmtId="167" fontId="32" fillId="0" borderId="28" xfId="11" applyNumberFormat="1" applyFont="1" applyBorder="1" applyAlignment="1">
      <alignment horizontal="center" vertical="center"/>
    </xf>
    <xf numFmtId="169" fontId="32" fillId="0" borderId="28" xfId="11" applyNumberFormat="1" applyFont="1" applyBorder="1" applyAlignment="1">
      <alignment horizontal="right" vertical="center"/>
    </xf>
    <xf numFmtId="169" fontId="29" fillId="0" borderId="18" xfId="11" applyNumberFormat="1" applyFont="1" applyBorder="1" applyAlignment="1">
      <alignment horizontal="right" vertical="center"/>
    </xf>
    <xf numFmtId="38" fontId="6" fillId="0" borderId="51" xfId="19" applyNumberFormat="1" applyFont="1" applyFill="1" applyBorder="1" applyAlignment="1" applyProtection="1">
      <alignment vertical="center"/>
    </xf>
    <xf numFmtId="0" fontId="6" fillId="0" borderId="52" xfId="9" applyFont="1" applyBorder="1" applyAlignment="1">
      <alignment vertical="center"/>
    </xf>
    <xf numFmtId="0" fontId="6" fillId="0" borderId="53" xfId="11" applyFont="1" applyBorder="1" applyAlignment="1">
      <alignment horizontal="left" vertical="center"/>
    </xf>
    <xf numFmtId="0" fontId="6" fillId="0" borderId="54" xfId="9" applyFont="1" applyBorder="1" applyAlignment="1">
      <alignment vertical="center"/>
    </xf>
    <xf numFmtId="38" fontId="6" fillId="0" borderId="54" xfId="19" applyNumberFormat="1" applyFont="1" applyBorder="1" applyAlignment="1">
      <alignment horizontal="right" vertical="center"/>
    </xf>
    <xf numFmtId="0" fontId="6" fillId="0" borderId="55" xfId="9" applyFont="1" applyBorder="1" applyAlignment="1">
      <alignment vertical="center"/>
    </xf>
    <xf numFmtId="0" fontId="6" fillId="0" borderId="56" xfId="9" applyFont="1" applyBorder="1" applyAlignment="1">
      <alignment vertical="center"/>
    </xf>
    <xf numFmtId="0" fontId="6" fillId="0" borderId="57" xfId="9" applyFont="1" applyBorder="1" applyAlignment="1">
      <alignment vertical="center"/>
    </xf>
    <xf numFmtId="0" fontId="6" fillId="0" borderId="58" xfId="9" applyFont="1" applyBorder="1" applyAlignment="1">
      <alignment vertical="center"/>
    </xf>
    <xf numFmtId="38" fontId="6" fillId="0" borderId="58" xfId="19" applyNumberFormat="1" applyFont="1" applyBorder="1" applyAlignment="1">
      <alignment horizontal="right" vertical="center"/>
    </xf>
    <xf numFmtId="0" fontId="6" fillId="0" borderId="59" xfId="9" applyFont="1" applyBorder="1" applyAlignment="1">
      <alignment vertical="center"/>
    </xf>
    <xf numFmtId="0" fontId="6" fillId="0" borderId="53" xfId="9" applyFont="1" applyBorder="1" applyAlignment="1">
      <alignment horizontal="left" vertical="top"/>
    </xf>
    <xf numFmtId="0" fontId="8" fillId="0" borderId="54" xfId="9" applyFont="1" applyBorder="1" applyAlignment="1">
      <alignment vertical="top"/>
    </xf>
    <xf numFmtId="0" fontId="8" fillId="0" borderId="60" xfId="9" applyFont="1" applyBorder="1" applyAlignment="1">
      <alignment vertical="top"/>
    </xf>
    <xf numFmtId="0" fontId="8" fillId="0" borderId="54" xfId="9" applyFont="1" applyBorder="1" applyAlignment="1">
      <alignment horizontal="left" vertical="top"/>
    </xf>
    <xf numFmtId="0" fontId="8" fillId="0" borderId="55" xfId="9" applyFont="1" applyBorder="1" applyAlignment="1">
      <alignment horizontal="left" vertical="top"/>
    </xf>
    <xf numFmtId="0" fontId="8" fillId="0" borderId="60" xfId="9" applyFont="1" applyBorder="1" applyAlignment="1">
      <alignment horizontal="left" vertical="top"/>
    </xf>
    <xf numFmtId="38" fontId="6" fillId="0" borderId="61" xfId="19" applyNumberFormat="1" applyFont="1" applyBorder="1" applyAlignment="1">
      <alignment horizontal="left" vertical="top"/>
    </xf>
    <xf numFmtId="0" fontId="6" fillId="0" borderId="62" xfId="9" applyFont="1" applyBorder="1" applyAlignment="1">
      <alignment vertical="center"/>
    </xf>
    <xf numFmtId="174" fontId="6" fillId="0" borderId="0" xfId="10" applyNumberFormat="1" applyFont="1" applyBorder="1" applyAlignment="1">
      <alignment vertical="center"/>
    </xf>
    <xf numFmtId="40" fontId="17" fillId="0" borderId="0" xfId="19" applyBorder="1" applyAlignment="1">
      <alignment vertical="center"/>
    </xf>
    <xf numFmtId="175" fontId="6" fillId="0" borderId="0" xfId="10" applyNumberFormat="1" applyFont="1" applyBorder="1" applyAlignment="1">
      <alignment vertical="center"/>
    </xf>
    <xf numFmtId="0" fontId="8" fillId="0" borderId="56" xfId="8" applyFont="1" applyBorder="1" applyAlignment="1">
      <alignment horizontal="left" vertical="center"/>
    </xf>
    <xf numFmtId="0" fontId="8" fillId="0" borderId="52" xfId="8" applyFont="1" applyBorder="1" applyAlignment="1">
      <alignment vertical="center"/>
    </xf>
    <xf numFmtId="0" fontId="8" fillId="0" borderId="63" xfId="0" applyFont="1" applyBorder="1" applyAlignment="1">
      <alignment horizontal="left" vertical="center"/>
    </xf>
    <xf numFmtId="0" fontId="8" fillId="0" borderId="64" xfId="0" applyFont="1" applyBorder="1" applyAlignment="1">
      <alignment horizontal="left" vertical="center"/>
    </xf>
    <xf numFmtId="0" fontId="8" fillId="0" borderId="56" xfId="0" applyFont="1" applyBorder="1" applyAlignment="1">
      <alignment horizontal="left" vertical="center"/>
    </xf>
    <xf numFmtId="0" fontId="8" fillId="0" borderId="65" xfId="8" applyFont="1" applyBorder="1" applyAlignment="1">
      <alignment vertical="center"/>
    </xf>
    <xf numFmtId="0" fontId="6" fillId="0" borderId="66" xfId="8" applyFont="1" applyBorder="1" applyAlignment="1">
      <alignment horizontal="center" vertical="center" wrapText="1"/>
    </xf>
    <xf numFmtId="165" fontId="12" fillId="0" borderId="56" xfId="7" applyFont="1" applyBorder="1" applyAlignment="1">
      <alignment horizontal="left" vertical="center"/>
    </xf>
    <xf numFmtId="165" fontId="12" fillId="3" borderId="67" xfId="7" applyFont="1" applyFill="1" applyBorder="1" applyAlignment="1">
      <alignment horizontal="center" vertical="center"/>
    </xf>
    <xf numFmtId="0" fontId="6" fillId="0" borderId="68" xfId="8" applyFont="1" applyBorder="1" applyAlignment="1">
      <alignment horizontal="left" vertical="center"/>
    </xf>
    <xf numFmtId="0" fontId="6" fillId="0" borderId="52" xfId="8" applyFont="1" applyBorder="1" applyAlignment="1">
      <alignment vertical="center"/>
    </xf>
    <xf numFmtId="0" fontId="6" fillId="0" borderId="56" xfId="8" applyFont="1" applyBorder="1" applyAlignment="1">
      <alignment horizontal="left" vertical="center"/>
    </xf>
    <xf numFmtId="0" fontId="6" fillId="0" borderId="69" xfId="8" applyFont="1" applyBorder="1" applyAlignment="1">
      <alignment vertical="center"/>
    </xf>
    <xf numFmtId="0" fontId="6" fillId="0" borderId="63" xfId="8" applyFont="1" applyBorder="1" applyAlignment="1">
      <alignment horizontal="left" vertical="center"/>
    </xf>
    <xf numFmtId="0" fontId="6" fillId="0" borderId="70" xfId="8" applyFont="1" applyBorder="1" applyAlignment="1">
      <alignment vertical="center"/>
    </xf>
    <xf numFmtId="0" fontId="6" fillId="0" borderId="71" xfId="8" applyFont="1" applyBorder="1" applyAlignment="1">
      <alignment horizontal="left" vertical="center"/>
    </xf>
    <xf numFmtId="0" fontId="6" fillId="0" borderId="57" xfId="8" applyFont="1" applyBorder="1" applyAlignment="1">
      <alignment horizontal="left" vertical="center"/>
    </xf>
    <xf numFmtId="0" fontId="6" fillId="0" borderId="58" xfId="8" applyFont="1" applyBorder="1" applyAlignment="1">
      <alignment horizontal="center" vertical="center"/>
    </xf>
    <xf numFmtId="40" fontId="6" fillId="0" borderId="58" xfId="19" applyFont="1" applyBorder="1" applyAlignment="1">
      <alignment horizontal="left" vertical="center"/>
    </xf>
    <xf numFmtId="0" fontId="6" fillId="0" borderId="58" xfId="8" applyFont="1" applyBorder="1" applyAlignment="1">
      <alignment horizontal="left" vertical="center"/>
    </xf>
    <xf numFmtId="0" fontId="6" fillId="0" borderId="59" xfId="8" applyFont="1" applyBorder="1" applyAlignment="1">
      <alignment vertical="center"/>
    </xf>
    <xf numFmtId="0" fontId="8" fillId="2" borderId="72" xfId="0" applyFont="1" applyFill="1" applyBorder="1" applyAlignment="1">
      <alignment horizontal="left" vertical="center"/>
    </xf>
    <xf numFmtId="0" fontId="7" fillId="2" borderId="73" xfId="8" applyFont="1" applyFill="1" applyBorder="1" applyAlignment="1">
      <alignment horizontal="center" vertical="center"/>
    </xf>
    <xf numFmtId="166" fontId="12" fillId="0" borderId="48" xfId="0" applyNumberFormat="1" applyFont="1" applyBorder="1" applyAlignment="1" applyProtection="1">
      <alignment horizontal="left" vertical="center" indent="1"/>
      <protection locked="0"/>
    </xf>
    <xf numFmtId="166" fontId="12" fillId="0" borderId="49" xfId="0" applyNumberFormat="1" applyFont="1" applyBorder="1" applyAlignment="1" applyProtection="1">
      <alignment horizontal="left" vertical="center" indent="1"/>
      <protection locked="0"/>
    </xf>
    <xf numFmtId="40" fontId="11" fillId="0" borderId="50" xfId="19" applyFont="1" applyFill="1" applyBorder="1" applyAlignment="1" applyProtection="1">
      <alignment vertical="center"/>
    </xf>
    <xf numFmtId="0" fontId="6" fillId="0" borderId="48" xfId="9" applyFont="1" applyBorder="1" applyAlignment="1">
      <alignment vertical="center"/>
    </xf>
    <xf numFmtId="0" fontId="6" fillId="0" borderId="49" xfId="9" applyFont="1" applyBorder="1" applyAlignment="1">
      <alignment vertical="center"/>
    </xf>
    <xf numFmtId="38" fontId="6" fillId="0" borderId="49" xfId="19" applyNumberFormat="1" applyFont="1" applyBorder="1" applyAlignment="1">
      <alignment horizontal="right" vertical="center"/>
    </xf>
    <xf numFmtId="0" fontId="6" fillId="0" borderId="50" xfId="9" applyFont="1" applyBorder="1" applyAlignment="1">
      <alignment vertical="center"/>
    </xf>
    <xf numFmtId="166" fontId="29" fillId="4" borderId="74" xfId="0" applyNumberFormat="1" applyFont="1" applyFill="1" applyBorder="1" applyAlignment="1" applyProtection="1">
      <alignment horizontal="left" vertical="center" indent="1"/>
      <protection locked="0"/>
    </xf>
    <xf numFmtId="166" fontId="29" fillId="4" borderId="75" xfId="0" applyNumberFormat="1" applyFont="1" applyFill="1" applyBorder="1" applyAlignment="1" applyProtection="1">
      <alignment horizontal="left" vertical="center" indent="1"/>
      <protection locked="0"/>
    </xf>
    <xf numFmtId="166" fontId="29" fillId="4" borderId="76" xfId="0" applyNumberFormat="1" applyFont="1" applyFill="1" applyBorder="1" applyAlignment="1" applyProtection="1">
      <alignment horizontal="left" vertical="center" indent="1"/>
      <protection locked="0"/>
    </xf>
    <xf numFmtId="0" fontId="6" fillId="0" borderId="31" xfId="9" applyFont="1" applyBorder="1" applyAlignment="1">
      <alignment horizontal="center" vertical="center"/>
    </xf>
    <xf numFmtId="0" fontId="6" fillId="0" borderId="22" xfId="9" applyFont="1" applyBorder="1" applyAlignment="1">
      <alignment horizontal="center" vertical="center"/>
    </xf>
    <xf numFmtId="0" fontId="37" fillId="4" borderId="47" xfId="0" applyFont="1" applyFill="1" applyBorder="1" applyAlignment="1"/>
    <xf numFmtId="0" fontId="37" fillId="0" borderId="73" xfId="0" applyFont="1" applyBorder="1" applyAlignment="1"/>
    <xf numFmtId="40" fontId="32" fillId="0" borderId="29" xfId="19" applyFont="1" applyFill="1" applyBorder="1" applyAlignment="1" applyProtection="1">
      <alignment vertical="center"/>
      <protection locked="0"/>
    </xf>
    <xf numFmtId="40" fontId="32" fillId="0" borderId="28" xfId="19" applyFont="1" applyFill="1" applyBorder="1" applyAlignment="1" applyProtection="1">
      <alignment vertical="center"/>
    </xf>
    <xf numFmtId="40" fontId="29" fillId="6" borderId="31" xfId="19" applyFont="1" applyFill="1" applyBorder="1" applyAlignment="1" applyProtection="1">
      <alignment vertical="center"/>
    </xf>
    <xf numFmtId="40" fontId="35" fillId="6" borderId="51" xfId="19" applyFont="1" applyFill="1" applyBorder="1" applyAlignment="1" applyProtection="1">
      <alignment horizontal="right" vertical="center"/>
    </xf>
    <xf numFmtId="40" fontId="32" fillId="0" borderId="66" xfId="19" applyFont="1" applyFill="1" applyBorder="1" applyAlignment="1" applyProtection="1">
      <alignment vertical="center"/>
    </xf>
    <xf numFmtId="40" fontId="29" fillId="6" borderId="77" xfId="19" applyFont="1" applyFill="1" applyBorder="1" applyAlignment="1" applyProtection="1">
      <alignment vertical="center"/>
    </xf>
    <xf numFmtId="40" fontId="29" fillId="6" borderId="46" xfId="19" applyFont="1" applyFill="1" applyBorder="1" applyAlignment="1" applyProtection="1">
      <alignment vertical="center"/>
    </xf>
    <xf numFmtId="165" fontId="32" fillId="0" borderId="47" xfId="7" applyFont="1" applyBorder="1" applyAlignment="1">
      <alignment horizontal="center" vertical="center"/>
    </xf>
    <xf numFmtId="4" fontId="32" fillId="0" borderId="0" xfId="7" applyNumberFormat="1" applyFont="1" applyBorder="1" applyAlignment="1" applyProtection="1">
      <alignment horizontal="right" vertical="center"/>
      <protection locked="0"/>
    </xf>
    <xf numFmtId="165" fontId="32" fillId="0" borderId="73" xfId="7" applyFont="1" applyBorder="1" applyAlignment="1">
      <alignment horizontal="center" vertical="center"/>
    </xf>
    <xf numFmtId="0" fontId="38" fillId="0" borderId="28" xfId="8" applyFont="1" applyBorder="1" applyAlignment="1">
      <alignment horizontal="center" vertical="center" wrapText="1"/>
    </xf>
    <xf numFmtId="0" fontId="32" fillId="0" borderId="0" xfId="8" applyFont="1" applyAlignment="1">
      <alignment vertical="center"/>
    </xf>
    <xf numFmtId="38" fontId="32" fillId="0" borderId="31" xfId="19" quotePrefix="1" applyNumberFormat="1" applyFont="1" applyFill="1" applyBorder="1" applyAlignment="1" applyProtection="1">
      <alignment horizontal="center" vertical="center"/>
    </xf>
    <xf numFmtId="39" fontId="32" fillId="0" borderId="28" xfId="0" applyNumberFormat="1" applyFont="1" applyBorder="1" applyAlignment="1" applyProtection="1">
      <alignment horizontal="center" vertical="center"/>
      <protection locked="0"/>
    </xf>
    <xf numFmtId="40" fontId="32" fillId="0" borderId="29" xfId="19" applyFont="1" applyBorder="1" applyAlignment="1" applyProtection="1">
      <alignment horizontal="center" vertical="center"/>
      <protection locked="0"/>
    </xf>
    <xf numFmtId="38" fontId="29" fillId="0" borderId="28" xfId="19" quotePrefix="1" applyNumberFormat="1" applyFont="1" applyFill="1" applyBorder="1" applyAlignment="1" applyProtection="1">
      <alignment horizontal="left" vertical="center" indent="1"/>
    </xf>
    <xf numFmtId="166" fontId="11" fillId="0" borderId="48" xfId="0" applyNumberFormat="1" applyFont="1" applyBorder="1" applyAlignment="1" applyProtection="1">
      <alignment horizontal="left" vertical="center" indent="1"/>
      <protection locked="0"/>
    </xf>
    <xf numFmtId="166" fontId="11" fillId="0" borderId="49" xfId="0" applyNumberFormat="1" applyFont="1" applyBorder="1" applyAlignment="1" applyProtection="1">
      <alignment horizontal="left" vertical="center" indent="1"/>
      <protection locked="0"/>
    </xf>
    <xf numFmtId="38" fontId="29" fillId="0" borderId="78" xfId="19" quotePrefix="1" applyNumberFormat="1" applyFont="1" applyFill="1" applyBorder="1" applyAlignment="1" applyProtection="1">
      <alignment horizontal="left" vertical="center" indent="1"/>
    </xf>
    <xf numFmtId="38" fontId="32" fillId="0" borderId="79" xfId="19" applyNumberFormat="1" applyFont="1" applyFill="1" applyBorder="1" applyAlignment="1" applyProtection="1">
      <alignment horizontal="left" vertical="center" indent="1"/>
    </xf>
    <xf numFmtId="0" fontId="32" fillId="0" borderId="28" xfId="9" applyNumberFormat="1" applyFont="1" applyBorder="1" applyAlignment="1">
      <alignment horizontal="center" vertical="center"/>
    </xf>
    <xf numFmtId="40" fontId="32" fillId="0" borderId="28" xfId="19" applyFont="1" applyBorder="1" applyAlignment="1">
      <alignment horizontal="center" vertical="center"/>
    </xf>
    <xf numFmtId="0" fontId="39" fillId="4" borderId="0" xfId="9" applyFont="1" applyFill="1" applyBorder="1" applyAlignment="1">
      <alignment horizontal="center" vertical="center"/>
    </xf>
    <xf numFmtId="0" fontId="40" fillId="4" borderId="0" xfId="9" applyFont="1" applyFill="1" applyBorder="1" applyAlignment="1">
      <alignment horizontal="center" vertical="center"/>
    </xf>
    <xf numFmtId="4" fontId="6" fillId="4" borderId="0" xfId="9" applyNumberFormat="1" applyFont="1" applyFill="1" applyBorder="1" applyAlignment="1">
      <alignment vertical="center"/>
    </xf>
    <xf numFmtId="4" fontId="11" fillId="4" borderId="0" xfId="9" applyNumberFormat="1" applyFont="1" applyFill="1" applyBorder="1" applyAlignment="1">
      <alignment vertical="center"/>
    </xf>
    <xf numFmtId="10" fontId="35" fillId="0" borderId="0" xfId="12" applyNumberFormat="1" applyFont="1" applyFill="1" applyBorder="1" applyAlignment="1">
      <alignment horizontal="left" vertical="center" indent="1"/>
    </xf>
    <xf numFmtId="0" fontId="11" fillId="0" borderId="0" xfId="8" applyFont="1" applyAlignment="1">
      <alignment horizontal="right" vertical="center"/>
    </xf>
    <xf numFmtId="0" fontId="29" fillId="0" borderId="0" xfId="9" applyFont="1" applyAlignment="1">
      <alignment horizontal="right" vertical="center"/>
    </xf>
    <xf numFmtId="4" fontId="29" fillId="0" borderId="0" xfId="9" applyNumberFormat="1" applyFont="1" applyAlignment="1">
      <alignment vertical="center"/>
    </xf>
    <xf numFmtId="0" fontId="32" fillId="0" borderId="0" xfId="8" applyFont="1" applyBorder="1" applyAlignment="1">
      <alignment vertical="center"/>
    </xf>
    <xf numFmtId="10" fontId="35" fillId="0" borderId="0" xfId="12" applyNumberFormat="1" applyFont="1" applyAlignment="1">
      <alignment vertical="center"/>
    </xf>
    <xf numFmtId="0" fontId="32" fillId="0" borderId="0" xfId="9" applyFont="1" applyAlignment="1">
      <alignment vertical="center"/>
    </xf>
    <xf numFmtId="0" fontId="29" fillId="0" borderId="0" xfId="8" applyFont="1" applyAlignment="1">
      <alignment horizontal="right" vertical="center"/>
    </xf>
    <xf numFmtId="4" fontId="32" fillId="4" borderId="25" xfId="7" applyNumberFormat="1" applyFont="1" applyFill="1" applyBorder="1" applyAlignment="1" applyProtection="1">
      <alignment horizontal="center" vertical="center"/>
      <protection locked="0"/>
    </xf>
    <xf numFmtId="4" fontId="13" fillId="4" borderId="25" xfId="7" applyNumberFormat="1" applyFont="1" applyFill="1" applyBorder="1" applyAlignment="1" applyProtection="1">
      <alignment horizontal="center" vertical="center"/>
      <protection locked="0"/>
    </xf>
    <xf numFmtId="4" fontId="32" fillId="4" borderId="25" xfId="7" applyNumberFormat="1" applyFont="1" applyFill="1" applyBorder="1" applyAlignment="1" applyProtection="1">
      <alignment horizontal="right" vertical="center"/>
      <protection locked="0"/>
    </xf>
    <xf numFmtId="10" fontId="6" fillId="4" borderId="52" xfId="8" applyNumberFormat="1" applyFont="1" applyFill="1" applyBorder="1" applyAlignment="1">
      <alignment horizontal="right" vertical="center"/>
    </xf>
    <xf numFmtId="0" fontId="6" fillId="4" borderId="31" xfId="10" applyFont="1" applyFill="1" applyBorder="1" applyAlignment="1">
      <alignment horizontal="center" vertical="center"/>
    </xf>
    <xf numFmtId="0" fontId="6" fillId="4" borderId="46" xfId="10" applyFont="1" applyFill="1" applyBorder="1" applyAlignment="1">
      <alignment horizontal="center" vertical="center"/>
    </xf>
    <xf numFmtId="10" fontId="6" fillId="4" borderId="28" xfId="12" applyNumberFormat="1" applyFont="1" applyFill="1" applyBorder="1" applyAlignment="1" applyProtection="1">
      <alignment horizontal="center"/>
    </xf>
    <xf numFmtId="10" fontId="6" fillId="4" borderId="31" xfId="12" applyNumberFormat="1" applyFont="1" applyFill="1" applyBorder="1" applyAlignment="1" applyProtection="1">
      <alignment horizontal="center"/>
    </xf>
    <xf numFmtId="4" fontId="11" fillId="4" borderId="18" xfId="0" applyNumberFormat="1" applyFont="1" applyFill="1" applyBorder="1" applyAlignment="1">
      <alignment horizontal="center"/>
    </xf>
    <xf numFmtId="0" fontId="6" fillId="4" borderId="28" xfId="10" applyFont="1" applyFill="1" applyBorder="1" applyAlignment="1">
      <alignment horizontal="center" vertical="center"/>
    </xf>
    <xf numFmtId="10" fontId="11" fillId="4" borderId="18" xfId="0" applyNumberFormat="1" applyFont="1" applyFill="1" applyBorder="1" applyAlignment="1">
      <alignment horizontal="center"/>
    </xf>
    <xf numFmtId="10" fontId="6" fillId="4" borderId="28" xfId="19" applyNumberFormat="1" applyFont="1" applyFill="1" applyBorder="1" applyAlignment="1" applyProtection="1">
      <alignment horizontal="center"/>
    </xf>
    <xf numFmtId="10" fontId="6" fillId="4" borderId="31" xfId="19" applyNumberFormat="1" applyFont="1" applyFill="1" applyBorder="1" applyAlignment="1" applyProtection="1">
      <alignment horizontal="center"/>
    </xf>
    <xf numFmtId="10" fontId="11" fillId="4" borderId="32" xfId="19" applyNumberFormat="1" applyFont="1" applyFill="1" applyBorder="1" applyAlignment="1" applyProtection="1">
      <alignment horizontal="center" vertical="center"/>
    </xf>
    <xf numFmtId="4" fontId="29" fillId="0" borderId="34" xfId="0" applyNumberFormat="1" applyFont="1" applyFill="1" applyBorder="1" applyAlignment="1">
      <alignment horizontal="right" vertical="center"/>
    </xf>
    <xf numFmtId="4" fontId="29" fillId="0" borderId="80" xfId="0" applyNumberFormat="1" applyFont="1" applyFill="1" applyBorder="1" applyAlignment="1">
      <alignment horizontal="right" vertical="center"/>
    </xf>
    <xf numFmtId="4" fontId="41" fillId="0" borderId="81" xfId="0" applyNumberFormat="1" applyFont="1" applyBorder="1"/>
    <xf numFmtId="176" fontId="32" fillId="0" borderId="24" xfId="19" applyNumberFormat="1" applyFont="1" applyBorder="1" applyAlignment="1" applyProtection="1">
      <alignment horizontal="center" vertical="center"/>
      <protection locked="0"/>
    </xf>
    <xf numFmtId="4" fontId="13" fillId="0" borderId="0" xfId="7" applyNumberFormat="1" applyFont="1" applyFill="1" applyBorder="1" applyAlignment="1" applyProtection="1">
      <alignment horizontal="right" vertical="center"/>
      <protection locked="0"/>
    </xf>
    <xf numFmtId="38" fontId="42" fillId="0" borderId="78" xfId="19" quotePrefix="1" applyNumberFormat="1" applyFont="1" applyFill="1" applyBorder="1" applyAlignment="1" applyProtection="1">
      <alignment horizontal="left" vertical="center" indent="1"/>
    </xf>
    <xf numFmtId="38" fontId="43" fillId="0" borderId="79" xfId="19" quotePrefix="1" applyNumberFormat="1" applyFont="1" applyFill="1" applyBorder="1" applyAlignment="1" applyProtection="1">
      <alignment horizontal="left" vertical="center" indent="1"/>
    </xf>
    <xf numFmtId="0" fontId="43" fillId="0" borderId="28" xfId="9" applyNumberFormat="1" applyFont="1" applyBorder="1" applyAlignment="1">
      <alignment horizontal="center" vertical="center"/>
    </xf>
    <xf numFmtId="38" fontId="43" fillId="0" borderId="28" xfId="19" applyNumberFormat="1" applyFont="1" applyBorder="1" applyAlignment="1">
      <alignment horizontal="center" vertical="center"/>
    </xf>
    <xf numFmtId="40" fontId="43" fillId="0" borderId="28" xfId="19" applyFont="1" applyFill="1" applyBorder="1" applyAlignment="1" applyProtection="1">
      <alignment vertical="center"/>
    </xf>
    <xf numFmtId="40" fontId="43" fillId="0" borderId="66" xfId="19" applyFont="1" applyFill="1" applyBorder="1" applyAlignment="1" applyProtection="1">
      <alignment vertical="center"/>
    </xf>
    <xf numFmtId="4" fontId="11" fillId="4" borderId="50" xfId="0" applyNumberFormat="1" applyFont="1" applyFill="1" applyBorder="1" applyAlignment="1">
      <alignment horizontal="center"/>
    </xf>
    <xf numFmtId="10" fontId="6" fillId="4" borderId="82" xfId="19" applyNumberFormat="1" applyFont="1" applyFill="1" applyBorder="1" applyAlignment="1" applyProtection="1">
      <alignment horizontal="center"/>
    </xf>
    <xf numFmtId="10" fontId="6" fillId="4" borderId="46" xfId="12" applyNumberFormat="1" applyFont="1" applyFill="1" applyBorder="1" applyAlignment="1">
      <alignment horizontal="center" vertical="center"/>
    </xf>
    <xf numFmtId="10" fontId="6" fillId="4" borderId="46" xfId="12" applyNumberFormat="1" applyFont="1" applyFill="1" applyBorder="1" applyAlignment="1" applyProtection="1">
      <alignment horizontal="center"/>
    </xf>
    <xf numFmtId="10" fontId="11" fillId="4" borderId="83" xfId="0" applyNumberFormat="1" applyFont="1" applyFill="1" applyBorder="1" applyAlignment="1">
      <alignment horizontal="center"/>
    </xf>
    <xf numFmtId="0" fontId="29" fillId="0" borderId="84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29" fillId="0" borderId="29" xfId="0" applyFont="1" applyFill="1" applyBorder="1" applyAlignment="1">
      <alignment horizontal="left" vertical="center"/>
    </xf>
    <xf numFmtId="0" fontId="44" fillId="0" borderId="0" xfId="11" applyFont="1" applyBorder="1" applyAlignment="1">
      <alignment vertical="center"/>
    </xf>
    <xf numFmtId="173" fontId="6" fillId="0" borderId="0" xfId="9" applyNumberFormat="1" applyFont="1" applyAlignment="1">
      <alignment vertical="center"/>
    </xf>
    <xf numFmtId="0" fontId="10" fillId="0" borderId="0" xfId="9" applyFont="1" applyBorder="1" applyAlignment="1">
      <alignment horizontal="center" vertical="center"/>
    </xf>
    <xf numFmtId="0" fontId="8" fillId="0" borderId="0" xfId="9" applyFont="1" applyBorder="1" applyAlignment="1">
      <alignment vertical="center"/>
    </xf>
    <xf numFmtId="38" fontId="29" fillId="4" borderId="0" xfId="19" applyNumberFormat="1" applyFont="1" applyFill="1" applyBorder="1" applyAlignment="1" applyProtection="1">
      <alignment horizontal="center" vertical="center"/>
    </xf>
    <xf numFmtId="38" fontId="32" fillId="4" borderId="0" xfId="19" applyNumberFormat="1" applyFont="1" applyFill="1" applyBorder="1" applyAlignment="1" applyProtection="1">
      <alignment horizontal="center" vertical="center"/>
    </xf>
    <xf numFmtId="0" fontId="32" fillId="4" borderId="0" xfId="9" applyNumberFormat="1" applyFont="1" applyFill="1" applyBorder="1" applyAlignment="1">
      <alignment horizontal="center" vertical="center"/>
    </xf>
    <xf numFmtId="38" fontId="32" fillId="4" borderId="0" xfId="19" applyNumberFormat="1" applyFont="1" applyFill="1" applyBorder="1" applyAlignment="1">
      <alignment horizontal="center" vertical="center"/>
    </xf>
    <xf numFmtId="40" fontId="32" fillId="4" borderId="0" xfId="19" applyFont="1" applyFill="1" applyBorder="1" applyAlignment="1" applyProtection="1">
      <alignment vertical="center"/>
    </xf>
    <xf numFmtId="40" fontId="29" fillId="4" borderId="0" xfId="19" applyFont="1" applyFill="1" applyBorder="1" applyAlignment="1" applyProtection="1">
      <alignment vertical="center"/>
    </xf>
    <xf numFmtId="0" fontId="6" fillId="2" borderId="85" xfId="0" applyFont="1" applyFill="1" applyBorder="1" applyAlignment="1">
      <alignment horizontal="left" vertical="center"/>
    </xf>
    <xf numFmtId="0" fontId="6" fillId="0" borderId="14" xfId="10" applyFont="1" applyBorder="1" applyAlignment="1">
      <alignment vertical="center"/>
    </xf>
    <xf numFmtId="0" fontId="6" fillId="2" borderId="85" xfId="0" applyFont="1" applyFill="1" applyBorder="1" applyAlignment="1">
      <alignment horizontal="left" vertical="top"/>
    </xf>
    <xf numFmtId="0" fontId="6" fillId="0" borderId="14" xfId="11" applyFont="1" applyBorder="1" applyAlignment="1">
      <alignment vertical="center"/>
    </xf>
    <xf numFmtId="38" fontId="11" fillId="4" borderId="0" xfId="19" applyNumberFormat="1" applyFont="1" applyFill="1" applyBorder="1" applyAlignment="1" applyProtection="1">
      <alignment horizontal="center" vertical="center"/>
    </xf>
    <xf numFmtId="38" fontId="39" fillId="4" borderId="0" xfId="19" applyNumberFormat="1" applyFont="1" applyFill="1" applyBorder="1" applyAlignment="1" applyProtection="1">
      <alignment horizontal="center" vertical="center"/>
    </xf>
    <xf numFmtId="0" fontId="39" fillId="4" borderId="0" xfId="9" applyNumberFormat="1" applyFont="1" applyFill="1" applyBorder="1" applyAlignment="1">
      <alignment horizontal="center" vertical="center"/>
    </xf>
    <xf numFmtId="38" fontId="39" fillId="4" borderId="0" xfId="19" applyNumberFormat="1" applyFont="1" applyFill="1" applyBorder="1" applyAlignment="1">
      <alignment horizontal="center" vertical="center"/>
    </xf>
    <xf numFmtId="40" fontId="39" fillId="4" borderId="0" xfId="19" applyFont="1" applyFill="1" applyBorder="1" applyAlignment="1" applyProtection="1">
      <alignment vertical="center"/>
    </xf>
    <xf numFmtId="0" fontId="39" fillId="4" borderId="0" xfId="0" applyFont="1" applyFill="1" applyBorder="1" applyAlignment="1">
      <alignment horizontal="left"/>
    </xf>
    <xf numFmtId="166" fontId="40" fillId="4" borderId="0" xfId="0" applyNumberFormat="1" applyFont="1" applyFill="1" applyBorder="1" applyAlignment="1" applyProtection="1">
      <alignment horizontal="left" vertical="center" indent="1"/>
      <protection locked="0"/>
    </xf>
    <xf numFmtId="40" fontId="40" fillId="4" borderId="0" xfId="19" applyFont="1" applyFill="1" applyBorder="1" applyAlignment="1" applyProtection="1">
      <alignment vertical="center"/>
    </xf>
    <xf numFmtId="165" fontId="32" fillId="4" borderId="47" xfId="7" applyFont="1" applyFill="1" applyBorder="1" applyAlignment="1">
      <alignment horizontal="center" vertical="center"/>
    </xf>
    <xf numFmtId="4" fontId="13" fillId="4" borderId="24" xfId="7" applyNumberFormat="1" applyFont="1" applyFill="1" applyBorder="1" applyAlignment="1" applyProtection="1">
      <alignment horizontal="right" vertical="center"/>
      <protection locked="0"/>
    </xf>
    <xf numFmtId="4" fontId="32" fillId="4" borderId="0" xfId="7" applyNumberFormat="1" applyFont="1" applyFill="1" applyBorder="1" applyAlignment="1" applyProtection="1">
      <alignment horizontal="right" vertical="center"/>
      <protection locked="0"/>
    </xf>
    <xf numFmtId="4" fontId="13" fillId="4" borderId="23" xfId="7" applyNumberFormat="1" applyFont="1" applyFill="1" applyBorder="1" applyAlignment="1" applyProtection="1">
      <alignment horizontal="right" vertical="center"/>
      <protection locked="0"/>
    </xf>
    <xf numFmtId="0" fontId="45" fillId="4" borderId="47" xfId="0" applyFont="1" applyFill="1" applyBorder="1" applyAlignment="1"/>
    <xf numFmtId="0" fontId="45" fillId="4" borderId="47" xfId="0" applyFont="1" applyFill="1" applyBorder="1"/>
    <xf numFmtId="176" fontId="46" fillId="0" borderId="24" xfId="19" applyNumberFormat="1" applyFont="1" applyBorder="1" applyAlignment="1" applyProtection="1">
      <alignment horizontal="center" vertical="center"/>
      <protection locked="0"/>
    </xf>
    <xf numFmtId="176" fontId="46" fillId="4" borderId="24" xfId="19" applyNumberFormat="1" applyFont="1" applyFill="1" applyBorder="1" applyAlignment="1" applyProtection="1">
      <alignment horizontal="center" vertical="center"/>
      <protection locked="0"/>
    </xf>
    <xf numFmtId="4" fontId="32" fillId="0" borderId="24" xfId="7" applyNumberFormat="1" applyFont="1" applyBorder="1" applyAlignment="1" applyProtection="1">
      <alignment horizontal="right" vertical="center"/>
      <protection locked="0"/>
    </xf>
    <xf numFmtId="4" fontId="41" fillId="4" borderId="81" xfId="0" applyNumberFormat="1" applyFont="1" applyFill="1" applyBorder="1"/>
    <xf numFmtId="4" fontId="47" fillId="0" borderId="81" xfId="0" applyNumberFormat="1" applyFont="1" applyBorder="1"/>
    <xf numFmtId="4" fontId="47" fillId="0" borderId="65" xfId="0" applyNumberFormat="1" applyFont="1" applyBorder="1"/>
    <xf numFmtId="4" fontId="32" fillId="0" borderId="23" xfId="7" applyNumberFormat="1" applyFont="1" applyBorder="1" applyAlignment="1" applyProtection="1">
      <alignment horizontal="right" vertical="center"/>
      <protection locked="0"/>
    </xf>
    <xf numFmtId="10" fontId="32" fillId="4" borderId="52" xfId="8" applyNumberFormat="1" applyFont="1" applyFill="1" applyBorder="1" applyAlignment="1">
      <alignment horizontal="right" vertical="center"/>
    </xf>
    <xf numFmtId="4" fontId="32" fillId="7" borderId="24" xfId="7" applyNumberFormat="1" applyFont="1" applyFill="1" applyBorder="1" applyAlignment="1" applyProtection="1">
      <alignment horizontal="right" vertical="center"/>
      <protection locked="0"/>
    </xf>
    <xf numFmtId="4" fontId="32" fillId="7" borderId="0" xfId="7" applyNumberFormat="1" applyFont="1" applyFill="1" applyBorder="1" applyAlignment="1" applyProtection="1">
      <alignment horizontal="right" vertical="center"/>
      <protection locked="0"/>
    </xf>
    <xf numFmtId="4" fontId="32" fillId="7" borderId="25" xfId="7" applyNumberFormat="1" applyFont="1" applyFill="1" applyBorder="1" applyAlignment="1" applyProtection="1">
      <alignment horizontal="center" vertical="center"/>
      <protection locked="0"/>
    </xf>
    <xf numFmtId="0" fontId="32" fillId="4" borderId="0" xfId="0" applyFont="1" applyFill="1" applyBorder="1" applyAlignment="1">
      <alignment horizontal="left"/>
    </xf>
    <xf numFmtId="166" fontId="12" fillId="4" borderId="0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1" xfId="7" applyFont="1" applyBorder="1" applyAlignment="1">
      <alignment horizontal="left" vertical="center"/>
    </xf>
    <xf numFmtId="165" fontId="13" fillId="0" borderId="25" xfId="7" applyFont="1" applyBorder="1" applyAlignment="1">
      <alignment horizontal="center" vertical="center"/>
    </xf>
    <xf numFmtId="40" fontId="6" fillId="0" borderId="25" xfId="19" applyFont="1" applyBorder="1" applyAlignment="1" applyProtection="1">
      <alignment horizontal="center" vertical="center"/>
      <protection locked="0"/>
    </xf>
    <xf numFmtId="4" fontId="36" fillId="0" borderId="28" xfId="10" applyNumberFormat="1" applyFont="1" applyBorder="1" applyAlignment="1">
      <alignment horizontal="center" vertical="center"/>
    </xf>
    <xf numFmtId="4" fontId="6" fillId="0" borderId="46" xfId="0" applyNumberFormat="1" applyFont="1" applyBorder="1" applyAlignment="1">
      <alignment horizontal="center"/>
    </xf>
    <xf numFmtId="0" fontId="6" fillId="0" borderId="29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72" xfId="8" applyFont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horizontal="center"/>
    </xf>
    <xf numFmtId="40" fontId="6" fillId="0" borderId="86" xfId="19" applyFont="1" applyBorder="1" applyAlignment="1">
      <alignment horizontal="center" vertical="center"/>
    </xf>
    <xf numFmtId="165" fontId="12" fillId="0" borderId="87" xfId="7" applyFont="1" applyBorder="1" applyAlignment="1">
      <alignment horizontal="center" vertical="center"/>
    </xf>
    <xf numFmtId="38" fontId="11" fillId="0" borderId="40" xfId="19" quotePrefix="1" applyNumberFormat="1" applyFont="1" applyFill="1" applyBorder="1" applyAlignment="1" applyProtection="1">
      <alignment horizontal="left" vertical="center" indent="1"/>
    </xf>
    <xf numFmtId="38" fontId="6" fillId="0" borderId="34" xfId="19" quotePrefix="1" applyNumberFormat="1" applyFont="1" applyFill="1" applyBorder="1" applyAlignment="1" applyProtection="1">
      <alignment horizontal="center" vertical="center"/>
    </xf>
    <xf numFmtId="0" fontId="6" fillId="0" borderId="0" xfId="9" applyFont="1" applyFill="1" applyAlignment="1">
      <alignment vertical="center"/>
    </xf>
    <xf numFmtId="2" fontId="6" fillId="0" borderId="0" xfId="10" applyNumberFormat="1" applyFont="1" applyBorder="1" applyAlignment="1">
      <alignment vertical="center"/>
    </xf>
    <xf numFmtId="9" fontId="1" fillId="0" borderId="0" xfId="12" applyFill="1" applyBorder="1" applyAlignment="1">
      <alignment horizontal="right" vertical="center"/>
    </xf>
    <xf numFmtId="0" fontId="8" fillId="0" borderId="38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6" fillId="0" borderId="11" xfId="10" applyFont="1" applyFill="1" applyBorder="1" applyAlignment="1">
      <alignment horizontal="left" vertical="center"/>
    </xf>
    <xf numFmtId="0" fontId="6" fillId="0" borderId="0" xfId="10" applyFont="1" applyFill="1" applyBorder="1" applyAlignment="1">
      <alignment horizontal="left" vertical="center"/>
    </xf>
    <xf numFmtId="0" fontId="6" fillId="0" borderId="12" xfId="10" applyFont="1" applyFill="1" applyBorder="1" applyAlignment="1">
      <alignment horizontal="left" vertical="center"/>
    </xf>
    <xf numFmtId="0" fontId="6" fillId="0" borderId="88" xfId="10" applyFont="1" applyFill="1" applyBorder="1" applyAlignment="1">
      <alignment horizontal="left" vertical="center"/>
    </xf>
    <xf numFmtId="0" fontId="35" fillId="0" borderId="89" xfId="0" applyFont="1" applyFill="1" applyBorder="1" applyAlignment="1">
      <alignment horizontal="right" vertical="center"/>
    </xf>
    <xf numFmtId="4" fontId="35" fillId="0" borderId="34" xfId="0" applyNumberFormat="1" applyFont="1" applyFill="1" applyBorder="1" applyAlignment="1">
      <alignment horizontal="right" vertical="center"/>
    </xf>
    <xf numFmtId="4" fontId="35" fillId="0" borderId="80" xfId="0" applyNumberFormat="1" applyFont="1" applyFill="1" applyBorder="1" applyAlignment="1">
      <alignment horizontal="right" vertical="center"/>
    </xf>
    <xf numFmtId="4" fontId="30" fillId="0" borderId="90" xfId="0" applyNumberFormat="1" applyFont="1" applyFill="1" applyBorder="1" applyAlignment="1">
      <alignment horizontal="right" vertical="center"/>
    </xf>
    <xf numFmtId="4" fontId="29" fillId="0" borderId="34" xfId="0" applyNumberFormat="1" applyFont="1" applyFill="1" applyBorder="1" applyAlignment="1">
      <alignment horizontal="right" vertical="center"/>
    </xf>
    <xf numFmtId="4" fontId="29" fillId="0" borderId="80" xfId="0" applyNumberFormat="1" applyFont="1" applyFill="1" applyBorder="1" applyAlignment="1">
      <alignment horizontal="right" vertical="center"/>
    </xf>
    <xf numFmtId="0" fontId="32" fillId="0" borderId="89" xfId="0" applyFont="1" applyFill="1" applyBorder="1" applyAlignment="1">
      <alignment horizontal="left" vertical="center"/>
    </xf>
    <xf numFmtId="4" fontId="29" fillId="0" borderId="34" xfId="19" applyNumberFormat="1" applyFont="1" applyFill="1" applyBorder="1" applyAlignment="1" applyProtection="1">
      <alignment horizontal="right" vertical="center"/>
    </xf>
    <xf numFmtId="4" fontId="29" fillId="0" borderId="80" xfId="19" applyNumberFormat="1" applyFont="1" applyFill="1" applyBorder="1" applyAlignment="1" applyProtection="1">
      <alignment horizontal="right" vertical="center"/>
    </xf>
    <xf numFmtId="0" fontId="32" fillId="0" borderId="84" xfId="0" applyFont="1" applyFill="1" applyBorder="1" applyAlignment="1">
      <alignment horizontal="left" vertical="center"/>
    </xf>
    <xf numFmtId="0" fontId="32" fillId="0" borderId="35" xfId="0" applyFont="1" applyFill="1" applyBorder="1" applyAlignment="1">
      <alignment horizontal="left" vertical="center"/>
    </xf>
    <xf numFmtId="0" fontId="32" fillId="0" borderId="29" xfId="0" applyFont="1" applyFill="1" applyBorder="1" applyAlignment="1">
      <alignment horizontal="left" vertical="center"/>
    </xf>
    <xf numFmtId="0" fontId="35" fillId="0" borderId="91" xfId="0" applyFont="1" applyFill="1" applyBorder="1" applyAlignment="1">
      <alignment horizontal="right" vertical="center"/>
    </xf>
    <xf numFmtId="4" fontId="35" fillId="0" borderId="92" xfId="0" applyNumberFormat="1" applyFont="1" applyFill="1" applyBorder="1" applyAlignment="1">
      <alignment horizontal="right" vertical="center"/>
    </xf>
    <xf numFmtId="0" fontId="6" fillId="0" borderId="85" xfId="0" applyFont="1" applyBorder="1" applyAlignment="1">
      <alignment horizontal="left" vertical="top"/>
    </xf>
    <xf numFmtId="0" fontId="6" fillId="0" borderId="93" xfId="0" applyFont="1" applyBorder="1" applyAlignment="1">
      <alignment horizontal="left" vertical="top"/>
    </xf>
    <xf numFmtId="0" fontId="6" fillId="0" borderId="94" xfId="0" applyFont="1" applyBorder="1" applyAlignment="1">
      <alignment horizontal="center" vertical="top"/>
    </xf>
    <xf numFmtId="0" fontId="6" fillId="0" borderId="3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94" xfId="0" applyFont="1" applyBorder="1" applyAlignment="1">
      <alignment horizontal="left" vertical="top"/>
    </xf>
    <xf numFmtId="0" fontId="10" fillId="0" borderId="7" xfId="0" applyFont="1" applyBorder="1" applyAlignment="1">
      <alignment horizontal="center" vertical="top"/>
    </xf>
    <xf numFmtId="0" fontId="6" fillId="0" borderId="89" xfId="0" applyFont="1" applyFill="1" applyBorder="1" applyAlignment="1">
      <alignment horizontal="left" vertical="center"/>
    </xf>
    <xf numFmtId="0" fontId="6" fillId="4" borderId="89" xfId="0" applyFont="1" applyFill="1" applyBorder="1" applyAlignment="1">
      <alignment horizontal="left" vertical="center" indent="2"/>
    </xf>
    <xf numFmtId="4" fontId="6" fillId="0" borderId="90" xfId="19" applyNumberFormat="1" applyFont="1" applyFill="1" applyBorder="1" applyAlignment="1" applyProtection="1">
      <alignment horizontal="right" vertical="center"/>
    </xf>
    <xf numFmtId="4" fontId="29" fillId="0" borderId="90" xfId="0" applyNumberFormat="1" applyFont="1" applyFill="1" applyBorder="1" applyAlignment="1">
      <alignment horizontal="right" vertical="center"/>
    </xf>
    <xf numFmtId="0" fontId="32" fillId="4" borderId="89" xfId="0" applyFont="1" applyFill="1" applyBorder="1" applyAlignment="1">
      <alignment horizontal="left" vertical="center"/>
    </xf>
    <xf numFmtId="4" fontId="32" fillId="4" borderId="90" xfId="0" applyNumberFormat="1" applyFont="1" applyFill="1" applyBorder="1" applyAlignment="1">
      <alignment horizontal="right" vertical="center"/>
    </xf>
    <xf numFmtId="0" fontId="11" fillId="0" borderId="89" xfId="0" applyFont="1" applyFill="1" applyBorder="1" applyAlignment="1">
      <alignment horizontal="left" vertical="center"/>
    </xf>
    <xf numFmtId="4" fontId="11" fillId="0" borderId="90" xfId="19" applyNumberFormat="1" applyFont="1" applyFill="1" applyBorder="1" applyAlignment="1" applyProtection="1">
      <alignment horizontal="right" vertical="center"/>
    </xf>
    <xf numFmtId="0" fontId="29" fillId="0" borderId="89" xfId="0" applyFont="1" applyFill="1" applyBorder="1" applyAlignment="1">
      <alignment horizontal="left" vertical="center"/>
    </xf>
    <xf numFmtId="0" fontId="6" fillId="0" borderId="89" xfId="0" applyFont="1" applyFill="1" applyBorder="1" applyAlignment="1">
      <alignment horizontal="left" vertical="center" indent="2"/>
    </xf>
    <xf numFmtId="0" fontId="10" fillId="0" borderId="95" xfId="0" applyFont="1" applyFill="1" applyBorder="1" applyAlignment="1">
      <alignment horizontal="left" vertical="center"/>
    </xf>
    <xf numFmtId="0" fontId="7" fillId="2" borderId="96" xfId="0" applyFont="1" applyFill="1" applyBorder="1" applyAlignment="1">
      <alignment horizontal="center" vertical="center"/>
    </xf>
    <xf numFmtId="0" fontId="6" fillId="2" borderId="97" xfId="0" applyFont="1" applyFill="1" applyBorder="1" applyAlignment="1">
      <alignment horizontal="left" vertical="top"/>
    </xf>
    <xf numFmtId="0" fontId="7" fillId="2" borderId="98" xfId="0" applyFont="1" applyFill="1" applyBorder="1" applyAlignment="1">
      <alignment horizontal="center"/>
    </xf>
    <xf numFmtId="0" fontId="8" fillId="0" borderId="99" xfId="0" applyFont="1" applyBorder="1" applyAlignment="1">
      <alignment horizontal="left" vertical="top"/>
    </xf>
    <xf numFmtId="0" fontId="8" fillId="0" borderId="39" xfId="0" applyFont="1" applyBorder="1" applyAlignment="1">
      <alignment horizontal="left" vertical="top"/>
    </xf>
    <xf numFmtId="0" fontId="8" fillId="0" borderId="31" xfId="0" applyFont="1" applyBorder="1" applyAlignment="1">
      <alignment horizontal="left" vertical="top"/>
    </xf>
    <xf numFmtId="0" fontId="6" fillId="0" borderId="94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9" fillId="0" borderId="95" xfId="0" applyFont="1" applyBorder="1" applyAlignment="1">
      <alignment horizontal="left" vertical="center"/>
    </xf>
    <xf numFmtId="4" fontId="35" fillId="0" borderId="90" xfId="19" applyNumberFormat="1" applyFont="1" applyFill="1" applyBorder="1" applyAlignment="1" applyProtection="1">
      <alignment horizontal="right" vertical="center"/>
    </xf>
    <xf numFmtId="0" fontId="7" fillId="2" borderId="100" xfId="8" applyFont="1" applyFill="1" applyBorder="1" applyAlignment="1">
      <alignment horizontal="center" vertical="center"/>
    </xf>
    <xf numFmtId="0" fontId="7" fillId="2" borderId="101" xfId="8" applyFont="1" applyFill="1" applyBorder="1" applyAlignment="1">
      <alignment horizontal="center" vertical="center"/>
    </xf>
    <xf numFmtId="0" fontId="7" fillId="2" borderId="102" xfId="8" applyFont="1" applyFill="1" applyBorder="1" applyAlignment="1">
      <alignment horizontal="center" vertical="center"/>
    </xf>
    <xf numFmtId="0" fontId="7" fillId="2" borderId="103" xfId="8" applyFont="1" applyFill="1" applyBorder="1" applyAlignment="1">
      <alignment horizontal="center" vertical="center"/>
    </xf>
    <xf numFmtId="0" fontId="7" fillId="2" borderId="104" xfId="8" applyFont="1" applyFill="1" applyBorder="1" applyAlignment="1">
      <alignment horizontal="center" vertical="center"/>
    </xf>
    <xf numFmtId="0" fontId="7" fillId="2" borderId="105" xfId="8" applyFont="1" applyFill="1" applyBorder="1" applyAlignment="1">
      <alignment horizontal="center" vertical="center"/>
    </xf>
    <xf numFmtId="0" fontId="8" fillId="0" borderId="106" xfId="8" applyFont="1" applyBorder="1" applyAlignment="1">
      <alignment horizontal="left" vertical="center"/>
    </xf>
    <xf numFmtId="0" fontId="8" fillId="0" borderId="85" xfId="8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61" xfId="9" applyFont="1" applyBorder="1" applyAlignment="1">
      <alignment horizontal="left" vertical="top"/>
    </xf>
    <xf numFmtId="0" fontId="8" fillId="0" borderId="54" xfId="9" applyFont="1" applyBorder="1" applyAlignment="1">
      <alignment horizontal="left" vertical="top"/>
    </xf>
    <xf numFmtId="0" fontId="8" fillId="0" borderId="55" xfId="9" applyFont="1" applyBorder="1" applyAlignment="1">
      <alignment horizontal="left" vertical="top"/>
    </xf>
    <xf numFmtId="38" fontId="6" fillId="0" borderId="58" xfId="19" applyNumberFormat="1" applyFont="1" applyBorder="1" applyAlignment="1">
      <alignment horizontal="center" vertical="center"/>
    </xf>
    <xf numFmtId="38" fontId="6" fillId="0" borderId="59" xfId="19" applyNumberFormat="1" applyFont="1" applyBorder="1" applyAlignment="1">
      <alignment horizontal="center" vertical="center"/>
    </xf>
    <xf numFmtId="0" fontId="10" fillId="0" borderId="0" xfId="9" applyFont="1" applyBorder="1" applyAlignment="1">
      <alignment horizontal="center" vertical="center"/>
    </xf>
    <xf numFmtId="0" fontId="29" fillId="0" borderId="107" xfId="9" applyFont="1" applyBorder="1" applyAlignment="1">
      <alignment horizontal="right" vertical="center"/>
    </xf>
    <xf numFmtId="0" fontId="29" fillId="0" borderId="51" xfId="9" applyFont="1" applyBorder="1" applyAlignment="1">
      <alignment horizontal="right" vertical="center"/>
    </xf>
    <xf numFmtId="0" fontId="32" fillId="4" borderId="46" xfId="0" applyFont="1" applyFill="1" applyBorder="1" applyAlignment="1">
      <alignment horizontal="left"/>
    </xf>
    <xf numFmtId="166" fontId="29" fillId="0" borderId="63" xfId="0" applyNumberFormat="1" applyFont="1" applyBorder="1" applyAlignment="1" applyProtection="1">
      <alignment horizontal="left" vertical="center" indent="1"/>
      <protection locked="0"/>
    </xf>
    <xf numFmtId="166" fontId="29" fillId="0" borderId="9" xfId="0" applyNumberFormat="1" applyFont="1" applyBorder="1" applyAlignment="1" applyProtection="1">
      <alignment horizontal="left" vertical="center" indent="1"/>
      <protection locked="0"/>
    </xf>
    <xf numFmtId="166" fontId="29" fillId="0" borderId="22" xfId="0" applyNumberFormat="1" applyFont="1" applyBorder="1" applyAlignment="1" applyProtection="1">
      <alignment horizontal="left" vertical="center" indent="1"/>
      <protection locked="0"/>
    </xf>
    <xf numFmtId="166" fontId="29" fillId="4" borderId="48" xfId="0" applyNumberFormat="1" applyFont="1" applyFill="1" applyBorder="1" applyAlignment="1" applyProtection="1">
      <alignment horizontal="left" vertical="center" wrapText="1"/>
      <protection locked="0"/>
    </xf>
    <xf numFmtId="166" fontId="29" fillId="4" borderId="49" xfId="0" applyNumberFormat="1" applyFont="1" applyFill="1" applyBorder="1" applyAlignment="1" applyProtection="1">
      <alignment horizontal="left" vertical="center" wrapText="1"/>
      <protection locked="0"/>
    </xf>
    <xf numFmtId="166" fontId="29" fillId="4" borderId="50" xfId="0" applyNumberFormat="1" applyFont="1" applyFill="1" applyBorder="1" applyAlignment="1" applyProtection="1">
      <alignment horizontal="left" vertical="center" wrapText="1"/>
      <protection locked="0"/>
    </xf>
    <xf numFmtId="166" fontId="32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32" fillId="0" borderId="35" xfId="0" applyNumberFormat="1" applyFont="1" applyFill="1" applyBorder="1" applyAlignment="1" applyProtection="1">
      <alignment horizontal="left" vertical="center" wrapText="1"/>
      <protection locked="0"/>
    </xf>
    <xf numFmtId="166" fontId="32" fillId="0" borderId="29" xfId="0" applyNumberFormat="1" applyFont="1" applyFill="1" applyBorder="1" applyAlignment="1" applyProtection="1">
      <alignment horizontal="left" vertical="center" wrapText="1"/>
      <protection locked="0"/>
    </xf>
    <xf numFmtId="0" fontId="6" fillId="0" borderId="48" xfId="0" applyFont="1" applyFill="1" applyBorder="1" applyAlignment="1">
      <alignment horizontal="left" vertical="center"/>
    </xf>
    <xf numFmtId="0" fontId="6" fillId="0" borderId="49" xfId="0" applyFont="1" applyFill="1" applyBorder="1" applyAlignment="1">
      <alignment horizontal="left" vertical="center"/>
    </xf>
    <xf numFmtId="0" fontId="6" fillId="0" borderId="50" xfId="0" applyFont="1" applyFill="1" applyBorder="1" applyAlignment="1">
      <alignment horizontal="left" vertical="center"/>
    </xf>
    <xf numFmtId="0" fontId="32" fillId="4" borderId="48" xfId="0" applyFont="1" applyFill="1" applyBorder="1" applyAlignment="1">
      <alignment horizontal="left"/>
    </xf>
    <xf numFmtId="0" fontId="32" fillId="4" borderId="49" xfId="0" applyFont="1" applyFill="1" applyBorder="1" applyAlignment="1">
      <alignment horizontal="left"/>
    </xf>
    <xf numFmtId="0" fontId="32" fillId="4" borderId="50" xfId="0" applyFont="1" applyFill="1" applyBorder="1" applyAlignment="1">
      <alignment horizontal="left"/>
    </xf>
    <xf numFmtId="166" fontId="29" fillId="4" borderId="0" xfId="0" applyNumberFormat="1" applyFont="1" applyFill="1" applyBorder="1" applyAlignment="1" applyProtection="1">
      <alignment horizontal="left" vertical="center" indent="1"/>
      <protection locked="0"/>
    </xf>
    <xf numFmtId="166" fontId="29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2" fillId="4" borderId="0" xfId="0" applyFont="1" applyFill="1" applyBorder="1" applyAlignment="1">
      <alignment horizontal="left"/>
    </xf>
    <xf numFmtId="0" fontId="7" fillId="2" borderId="92" xfId="9" applyFont="1" applyFill="1" applyBorder="1" applyAlignment="1">
      <alignment horizontal="center" vertical="center"/>
    </xf>
    <xf numFmtId="0" fontId="7" fillId="2" borderId="112" xfId="9" applyFont="1" applyFill="1" applyBorder="1" applyAlignment="1">
      <alignment horizontal="center" vertical="center"/>
    </xf>
    <xf numFmtId="0" fontId="7" fillId="2" borderId="113" xfId="9" applyFont="1" applyFill="1" applyBorder="1" applyAlignment="1">
      <alignment horizontal="center" vertical="center"/>
    </xf>
    <xf numFmtId="0" fontId="7" fillId="2" borderId="114" xfId="9" applyFont="1" applyFill="1" applyBorder="1" applyAlignment="1">
      <alignment horizontal="center" vertical="center"/>
    </xf>
    <xf numFmtId="0" fontId="8" fillId="0" borderId="38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11" fillId="0" borderId="115" xfId="9" applyFont="1" applyBorder="1" applyAlignment="1">
      <alignment horizontal="center" vertical="center"/>
    </xf>
    <xf numFmtId="0" fontId="6" fillId="0" borderId="115" xfId="9" applyFont="1" applyBorder="1" applyAlignment="1">
      <alignment horizontal="center" vertical="center"/>
    </xf>
    <xf numFmtId="0" fontId="6" fillId="0" borderId="40" xfId="9" applyFont="1" applyBorder="1" applyAlignment="1">
      <alignment horizontal="center" vertical="center" wrapText="1"/>
    </xf>
    <xf numFmtId="38" fontId="6" fillId="0" borderId="40" xfId="19" applyNumberFormat="1" applyFont="1" applyBorder="1" applyAlignment="1">
      <alignment horizontal="right" vertical="center" wrapText="1"/>
    </xf>
    <xf numFmtId="49" fontId="29" fillId="0" borderId="34" xfId="9" applyNumberFormat="1" applyFont="1" applyBorder="1" applyAlignment="1">
      <alignment horizontal="left" vertical="center"/>
    </xf>
    <xf numFmtId="49" fontId="29" fillId="0" borderId="35" xfId="9" applyNumberFormat="1" applyFont="1" applyBorder="1" applyAlignment="1">
      <alignment horizontal="left" vertical="center"/>
    </xf>
    <xf numFmtId="49" fontId="29" fillId="0" borderId="29" xfId="9" applyNumberFormat="1" applyFont="1" applyBorder="1" applyAlignment="1">
      <alignment horizontal="left" vertical="center"/>
    </xf>
    <xf numFmtId="0" fontId="32" fillId="0" borderId="108" xfId="0" applyFont="1" applyBorder="1" applyAlignment="1">
      <alignment horizontal="left" vertical="center" wrapText="1"/>
    </xf>
    <xf numFmtId="0" fontId="32" fillId="0" borderId="35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166" fontId="29" fillId="0" borderId="23" xfId="0" applyNumberFormat="1" applyFont="1" applyBorder="1" applyAlignment="1" applyProtection="1">
      <alignment horizontal="left" vertical="center" indent="1"/>
      <protection locked="0"/>
    </xf>
    <xf numFmtId="49" fontId="29" fillId="0" borderId="109" xfId="9" applyNumberFormat="1" applyFont="1" applyBorder="1" applyAlignment="1">
      <alignment horizontal="left" vertical="center"/>
    </xf>
    <xf numFmtId="49" fontId="29" fillId="0" borderId="110" xfId="9" applyNumberFormat="1" applyFont="1" applyBorder="1" applyAlignment="1">
      <alignment horizontal="left" vertical="center"/>
    </xf>
    <xf numFmtId="49" fontId="29" fillId="0" borderId="111" xfId="9" applyNumberFormat="1" applyFont="1" applyBorder="1" applyAlignment="1">
      <alignment horizontal="left" vertical="center"/>
    </xf>
    <xf numFmtId="173" fontId="6" fillId="0" borderId="0" xfId="9" applyNumberFormat="1" applyFont="1" applyAlignment="1">
      <alignment horizontal="center" vertical="center"/>
    </xf>
    <xf numFmtId="166" fontId="29" fillId="4" borderId="74" xfId="0" applyNumberFormat="1" applyFont="1" applyFill="1" applyBorder="1" applyAlignment="1" applyProtection="1">
      <alignment horizontal="left" vertical="center" indent="1"/>
      <protection locked="0"/>
    </xf>
    <xf numFmtId="166" fontId="29" fillId="4" borderId="75" xfId="0" applyNumberFormat="1" applyFont="1" applyFill="1" applyBorder="1" applyAlignment="1" applyProtection="1">
      <alignment horizontal="left" vertical="center" indent="1"/>
      <protection locked="0"/>
    </xf>
    <xf numFmtId="0" fontId="6" fillId="0" borderId="46" xfId="0" applyFont="1" applyFill="1" applyBorder="1" applyAlignment="1">
      <alignment horizontal="left" vertical="center"/>
    </xf>
    <xf numFmtId="166" fontId="12" fillId="0" borderId="61" xfId="0" applyNumberFormat="1" applyFont="1" applyBorder="1" applyAlignment="1" applyProtection="1">
      <alignment horizontal="left" vertical="center"/>
      <protection locked="0"/>
    </xf>
    <xf numFmtId="166" fontId="12" fillId="0" borderId="54" xfId="0" applyNumberFormat="1" applyFont="1" applyBorder="1" applyAlignment="1" applyProtection="1">
      <alignment horizontal="left" vertical="center"/>
      <protection locked="0"/>
    </xf>
    <xf numFmtId="166" fontId="12" fillId="0" borderId="110" xfId="0" applyNumberFormat="1" applyFont="1" applyBorder="1" applyAlignment="1" applyProtection="1">
      <alignment horizontal="left" vertical="center"/>
      <protection locked="0"/>
    </xf>
    <xf numFmtId="166" fontId="12" fillId="0" borderId="116" xfId="0" applyNumberFormat="1" applyFont="1" applyBorder="1" applyAlignment="1" applyProtection="1">
      <alignment horizontal="left" vertical="center"/>
      <protection locked="0"/>
    </xf>
    <xf numFmtId="166" fontId="12" fillId="4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4" borderId="51" xfId="9" applyFont="1" applyFill="1" applyBorder="1" applyAlignment="1">
      <alignment horizontal="right" vertical="center"/>
    </xf>
    <xf numFmtId="0" fontId="6" fillId="0" borderId="46" xfId="0" applyFont="1" applyBorder="1" applyAlignment="1">
      <alignment horizontal="left"/>
    </xf>
    <xf numFmtId="0" fontId="25" fillId="0" borderId="46" xfId="0" applyFont="1" applyBorder="1" applyAlignment="1">
      <alignment horizontal="left"/>
    </xf>
    <xf numFmtId="0" fontId="6" fillId="0" borderId="53" xfId="0" applyFont="1" applyBorder="1" applyAlignment="1">
      <alignment horizontal="left"/>
    </xf>
    <xf numFmtId="0" fontId="6" fillId="0" borderId="54" xfId="0" applyFont="1" applyBorder="1" applyAlignment="1">
      <alignment horizontal="left"/>
    </xf>
    <xf numFmtId="0" fontId="6" fillId="0" borderId="55" xfId="0" applyFont="1" applyBorder="1" applyAlignment="1">
      <alignment horizontal="left"/>
    </xf>
    <xf numFmtId="166" fontId="12" fillId="0" borderId="74" xfId="0" applyNumberFormat="1" applyFont="1" applyBorder="1" applyAlignment="1" applyProtection="1">
      <alignment horizontal="left" vertical="center" indent="1"/>
      <protection locked="0"/>
    </xf>
    <xf numFmtId="166" fontId="12" fillId="0" borderId="75" xfId="0" applyNumberFormat="1" applyFont="1" applyBorder="1" applyAlignment="1" applyProtection="1">
      <alignment horizontal="left" vertical="center" indent="1"/>
      <protection locked="0"/>
    </xf>
    <xf numFmtId="166" fontId="12" fillId="0" borderId="76" xfId="0" applyNumberFormat="1" applyFont="1" applyBorder="1" applyAlignment="1" applyProtection="1">
      <alignment horizontal="left" vertical="center" indent="1"/>
      <protection locked="0"/>
    </xf>
    <xf numFmtId="0" fontId="39" fillId="4" borderId="0" xfId="0" applyFont="1" applyFill="1" applyBorder="1" applyAlignment="1">
      <alignment horizontal="left"/>
    </xf>
    <xf numFmtId="168" fontId="0" fillId="0" borderId="0" xfId="0" applyNumberFormat="1" applyFill="1" applyBorder="1" applyAlignment="1">
      <alignment horizontal="right"/>
    </xf>
    <xf numFmtId="49" fontId="42" fillId="0" borderId="109" xfId="9" applyNumberFormat="1" applyFont="1" applyBorder="1" applyAlignment="1">
      <alignment horizontal="left" vertical="center"/>
    </xf>
    <xf numFmtId="49" fontId="42" fillId="0" borderId="110" xfId="9" applyNumberFormat="1" applyFont="1" applyBorder="1" applyAlignment="1">
      <alignment horizontal="left" vertical="center"/>
    </xf>
    <xf numFmtId="49" fontId="42" fillId="0" borderId="111" xfId="9" applyNumberFormat="1" applyFont="1" applyBorder="1" applyAlignment="1">
      <alignment horizontal="left" vertical="center"/>
    </xf>
    <xf numFmtId="166" fontId="6" fillId="0" borderId="34" xfId="0" applyNumberFormat="1" applyFont="1" applyBorder="1" applyAlignment="1" applyProtection="1">
      <alignment vertical="center"/>
      <protection locked="0"/>
    </xf>
    <xf numFmtId="166" fontId="6" fillId="0" borderId="35" xfId="0" applyNumberFormat="1" applyFont="1" applyBorder="1" applyAlignment="1" applyProtection="1">
      <alignment vertical="center"/>
      <protection locked="0"/>
    </xf>
    <xf numFmtId="166" fontId="6" fillId="0" borderId="29" xfId="0" applyNumberFormat="1" applyFont="1" applyBorder="1" applyAlignment="1" applyProtection="1">
      <alignment vertical="center"/>
      <protection locked="0"/>
    </xf>
    <xf numFmtId="166" fontId="6" fillId="0" borderId="34" xfId="0" applyNumberFormat="1" applyFont="1" applyBorder="1" applyAlignment="1" applyProtection="1">
      <alignment horizontal="left" vertical="center"/>
      <protection locked="0"/>
    </xf>
    <xf numFmtId="166" fontId="6" fillId="0" borderId="35" xfId="0" applyNumberFormat="1" applyFont="1" applyBorder="1" applyAlignment="1" applyProtection="1">
      <alignment horizontal="left" vertical="center"/>
      <protection locked="0"/>
    </xf>
    <xf numFmtId="166" fontId="6" fillId="0" borderId="29" xfId="0" applyNumberFormat="1" applyFont="1" applyBorder="1" applyAlignment="1" applyProtection="1">
      <alignment horizontal="left" vertical="center"/>
      <protection locked="0"/>
    </xf>
    <xf numFmtId="168" fontId="3" fillId="0" borderId="0" xfId="0" applyNumberFormat="1" applyFont="1" applyFill="1" applyBorder="1" applyAlignment="1">
      <alignment horizontal="right"/>
    </xf>
    <xf numFmtId="0" fontId="6" fillId="0" borderId="33" xfId="9" applyFont="1" applyBorder="1" applyAlignment="1">
      <alignment horizontal="center" vertical="center"/>
    </xf>
    <xf numFmtId="0" fontId="6" fillId="0" borderId="25" xfId="9" applyFont="1" applyBorder="1" applyAlignment="1">
      <alignment horizontal="center" vertical="center" wrapText="1"/>
    </xf>
    <xf numFmtId="38" fontId="6" fillId="0" borderId="25" xfId="19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40" fontId="35" fillId="0" borderId="0" xfId="19" applyFont="1" applyAlignment="1">
      <alignment horizontal="center" vertical="center"/>
    </xf>
    <xf numFmtId="40" fontId="3" fillId="0" borderId="58" xfId="19" applyFont="1" applyBorder="1" applyAlignment="1">
      <alignment horizontal="center" vertical="center"/>
    </xf>
    <xf numFmtId="166" fontId="6" fillId="0" borderId="34" xfId="0" applyNumberFormat="1" applyFont="1" applyBorder="1" applyAlignment="1" applyProtection="1">
      <alignment horizontal="left" vertical="center" wrapText="1"/>
      <protection locked="0"/>
    </xf>
    <xf numFmtId="166" fontId="6" fillId="0" borderId="35" xfId="0" applyNumberFormat="1" applyFont="1" applyBorder="1" applyAlignment="1" applyProtection="1">
      <alignment horizontal="left" vertical="center" wrapText="1"/>
      <protection locked="0"/>
    </xf>
    <xf numFmtId="166" fontId="6" fillId="0" borderId="29" xfId="0" applyNumberFormat="1" applyFont="1" applyBorder="1" applyAlignment="1" applyProtection="1">
      <alignment horizontal="left" vertical="center" wrapText="1"/>
      <protection locked="0"/>
    </xf>
    <xf numFmtId="0" fontId="11" fillId="0" borderId="33" xfId="9" applyFont="1" applyBorder="1" applyAlignment="1">
      <alignment horizontal="center" vertical="center"/>
    </xf>
    <xf numFmtId="166" fontId="6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6" fillId="0" borderId="35" xfId="0" applyNumberFormat="1" applyFont="1" applyFill="1" applyBorder="1" applyAlignment="1" applyProtection="1">
      <alignment horizontal="left" vertical="center" wrapText="1"/>
      <protection locked="0"/>
    </xf>
    <xf numFmtId="166" fontId="6" fillId="0" borderId="29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4" xfId="0" applyFont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15" fillId="0" borderId="40" xfId="11" applyFont="1" applyBorder="1" applyAlignment="1">
      <alignment horizontal="left" vertical="center"/>
    </xf>
    <xf numFmtId="14" fontId="15" fillId="0" borderId="40" xfId="11" applyNumberFormat="1" applyFont="1" applyBorder="1" applyAlignment="1">
      <alignment horizontal="center" vertical="center"/>
    </xf>
    <xf numFmtId="0" fontId="29" fillId="0" borderId="18" xfId="11" applyNumberFormat="1" applyFont="1" applyBorder="1" applyAlignment="1">
      <alignment horizontal="right" vertical="center"/>
    </xf>
    <xf numFmtId="0" fontId="8" fillId="0" borderId="25" xfId="11" applyFont="1" applyBorder="1" applyAlignment="1">
      <alignment horizontal="left" vertical="center"/>
    </xf>
    <xf numFmtId="0" fontId="6" fillId="0" borderId="40" xfId="11" applyFont="1" applyBorder="1" applyAlignment="1">
      <alignment horizontal="left" vertical="center"/>
    </xf>
    <xf numFmtId="0" fontId="8" fillId="0" borderId="31" xfId="11" applyFont="1" applyBorder="1" applyAlignment="1">
      <alignment horizontal="left" vertical="center"/>
    </xf>
    <xf numFmtId="0" fontId="6" fillId="0" borderId="33" xfId="11" applyFont="1" applyBorder="1" applyAlignment="1">
      <alignment horizontal="center" vertical="center"/>
    </xf>
    <xf numFmtId="0" fontId="6" fillId="0" borderId="115" xfId="11" applyFont="1" applyBorder="1" applyAlignment="1">
      <alignment horizontal="center" vertical="center" wrapText="1"/>
    </xf>
    <xf numFmtId="0" fontId="7" fillId="2" borderId="114" xfId="11" applyFont="1" applyFill="1" applyBorder="1" applyAlignment="1">
      <alignment horizontal="center" vertical="center"/>
    </xf>
    <xf numFmtId="0" fontId="8" fillId="0" borderId="33" xfId="11" applyFont="1" applyBorder="1" applyAlignment="1">
      <alignment horizontal="left" vertical="center"/>
    </xf>
    <xf numFmtId="0" fontId="8" fillId="0" borderId="40" xfId="11" applyFont="1" applyBorder="1" applyAlignment="1">
      <alignment horizontal="left" vertical="center"/>
    </xf>
    <xf numFmtId="0" fontId="6" fillId="0" borderId="32" xfId="11" applyFont="1" applyBorder="1" applyAlignment="1">
      <alignment horizontal="left" vertical="center"/>
    </xf>
    <xf numFmtId="0" fontId="8" fillId="0" borderId="40" xfId="10" applyFont="1" applyBorder="1" applyAlignment="1">
      <alignment horizontal="left" vertical="center"/>
    </xf>
    <xf numFmtId="2" fontId="32" fillId="0" borderId="28" xfId="0" applyNumberFormat="1" applyFont="1" applyBorder="1" applyAlignment="1">
      <alignment horizontal="left" vertical="center" wrapText="1"/>
    </xf>
    <xf numFmtId="0" fontId="33" fillId="0" borderId="28" xfId="0" applyFont="1" applyFill="1" applyBorder="1" applyAlignment="1">
      <alignment horizontal="left" vertical="center" wrapText="1"/>
    </xf>
    <xf numFmtId="0" fontId="29" fillId="0" borderId="22" xfId="10" applyNumberFormat="1" applyFont="1" applyBorder="1" applyAlignment="1">
      <alignment horizontal="right" vertical="center"/>
    </xf>
    <xf numFmtId="0" fontId="8" fillId="0" borderId="31" xfId="10" applyFont="1" applyBorder="1" applyAlignment="1">
      <alignment horizontal="left" vertical="center"/>
    </xf>
    <xf numFmtId="0" fontId="8" fillId="0" borderId="25" xfId="10" applyFont="1" applyBorder="1" applyAlignment="1">
      <alignment horizontal="left" vertical="center"/>
    </xf>
    <xf numFmtId="0" fontId="7" fillId="2" borderId="98" xfId="10" applyFont="1" applyFill="1" applyBorder="1" applyAlignment="1">
      <alignment horizontal="center" vertical="center"/>
    </xf>
    <xf numFmtId="0" fontId="7" fillId="2" borderId="92" xfId="10" applyFont="1" applyFill="1" applyBorder="1" applyAlignment="1">
      <alignment horizontal="center" vertical="center"/>
    </xf>
    <xf numFmtId="0" fontId="8" fillId="0" borderId="33" xfId="10" applyFont="1" applyBorder="1" applyAlignment="1">
      <alignment horizontal="left" vertical="center"/>
    </xf>
    <xf numFmtId="0" fontId="6" fillId="0" borderId="40" xfId="10" applyFont="1" applyBorder="1" applyAlignment="1">
      <alignment horizontal="center" vertical="center"/>
    </xf>
    <xf numFmtId="0" fontId="6" fillId="0" borderId="40" xfId="10" applyFont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left"/>
    </xf>
    <xf numFmtId="0" fontId="6" fillId="4" borderId="28" xfId="10" applyFont="1" applyFill="1" applyBorder="1" applyAlignment="1">
      <alignment horizontal="left" vertical="center"/>
    </xf>
    <xf numFmtId="0" fontId="11" fillId="4" borderId="30" xfId="10" applyFont="1" applyFill="1" applyBorder="1" applyAlignment="1">
      <alignment horizontal="right" vertical="center"/>
    </xf>
    <xf numFmtId="0" fontId="11" fillId="0" borderId="41" xfId="10" applyNumberFormat="1" applyFont="1" applyBorder="1" applyAlignment="1">
      <alignment horizontal="right" vertical="center"/>
    </xf>
    <xf numFmtId="0" fontId="3" fillId="3" borderId="117" xfId="10" applyFont="1" applyFill="1" applyBorder="1" applyAlignment="1">
      <alignment horizontal="center" vertical="center"/>
    </xf>
    <xf numFmtId="0" fontId="11" fillId="0" borderId="40" xfId="10" applyFont="1" applyBorder="1" applyAlignment="1">
      <alignment horizontal="left" vertical="center"/>
    </xf>
    <xf numFmtId="0" fontId="3" fillId="3" borderId="41" xfId="10" applyFont="1" applyFill="1" applyBorder="1" applyAlignment="1">
      <alignment horizontal="center" vertical="center"/>
    </xf>
    <xf numFmtId="0" fontId="3" fillId="3" borderId="45" xfId="1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left"/>
    </xf>
    <xf numFmtId="0" fontId="6" fillId="4" borderId="54" xfId="0" applyFont="1" applyFill="1" applyBorder="1" applyAlignment="1">
      <alignment horizontal="left"/>
    </xf>
    <xf numFmtId="0" fontId="6" fillId="4" borderId="60" xfId="0" applyFont="1" applyFill="1" applyBorder="1" applyAlignment="1">
      <alignment horizontal="left"/>
    </xf>
    <xf numFmtId="0" fontId="44" fillId="0" borderId="14" xfId="11" applyFont="1" applyBorder="1" applyAlignment="1">
      <alignment horizontal="center" vertical="center"/>
    </xf>
    <xf numFmtId="0" fontId="11" fillId="0" borderId="28" xfId="10" applyFont="1" applyBorder="1" applyAlignment="1">
      <alignment horizontal="left" vertical="center"/>
    </xf>
    <xf numFmtId="0" fontId="11" fillId="0" borderId="30" xfId="10" applyFont="1" applyBorder="1" applyAlignment="1">
      <alignment horizontal="right" vertical="center"/>
    </xf>
    <xf numFmtId="0" fontId="11" fillId="4" borderId="23" xfId="10" applyFont="1" applyFill="1" applyBorder="1" applyAlignment="1">
      <alignment horizontal="right" vertical="center"/>
    </xf>
    <xf numFmtId="0" fontId="3" fillId="3" borderId="43" xfId="10" applyFont="1" applyFill="1" applyBorder="1" applyAlignment="1">
      <alignment horizontal="center" vertical="center"/>
    </xf>
    <xf numFmtId="0" fontId="3" fillId="3" borderId="27" xfId="10" applyFont="1" applyFill="1" applyBorder="1" applyAlignment="1">
      <alignment horizontal="center" vertical="center"/>
    </xf>
    <xf numFmtId="0" fontId="11" fillId="0" borderId="46" xfId="10" applyFont="1" applyBorder="1" applyAlignment="1">
      <alignment horizontal="left" vertical="center"/>
    </xf>
    <xf numFmtId="0" fontId="7" fillId="2" borderId="114" xfId="10" applyFont="1" applyFill="1" applyBorder="1" applyAlignment="1">
      <alignment horizontal="center" vertical="center"/>
    </xf>
    <xf numFmtId="0" fontId="8" fillId="0" borderId="33" xfId="10" applyFont="1" applyBorder="1" applyAlignment="1">
      <alignment horizontal="left" vertical="top"/>
    </xf>
    <xf numFmtId="2" fontId="48" fillId="0" borderId="34" xfId="0" applyNumberFormat="1" applyFont="1" applyBorder="1" applyAlignment="1">
      <alignment horizontal="center" vertical="top" wrapText="1"/>
    </xf>
    <xf numFmtId="2" fontId="48" fillId="0" borderId="35" xfId="0" applyNumberFormat="1" applyFont="1" applyBorder="1" applyAlignment="1">
      <alignment horizontal="center" vertical="top" wrapText="1"/>
    </xf>
    <xf numFmtId="2" fontId="48" fillId="0" borderId="29" xfId="0" applyNumberFormat="1" applyFont="1" applyBorder="1" applyAlignment="1">
      <alignment horizontal="center" vertical="top" wrapText="1"/>
    </xf>
    <xf numFmtId="0" fontId="8" fillId="0" borderId="3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2" fontId="36" fillId="0" borderId="34" xfId="0" applyNumberFormat="1" applyFont="1" applyBorder="1" applyAlignment="1">
      <alignment horizontal="left" vertical="center" wrapText="1"/>
    </xf>
    <xf numFmtId="0" fontId="49" fillId="0" borderId="34" xfId="0" applyFont="1" applyBorder="1" applyAlignment="1">
      <alignment horizontal="left" vertical="center" wrapText="1"/>
    </xf>
    <xf numFmtId="0" fontId="49" fillId="0" borderId="34" xfId="0" applyFont="1" applyBorder="1" applyAlignment="1">
      <alignment horizontal="left" vertical="top" wrapText="1"/>
    </xf>
    <xf numFmtId="49" fontId="6" fillId="0" borderId="28" xfId="10" applyNumberFormat="1" applyFont="1" applyBorder="1" applyAlignment="1">
      <alignment horizontal="center" vertical="center"/>
    </xf>
    <xf numFmtId="2" fontId="13" fillId="0" borderId="34" xfId="0" applyNumberFormat="1" applyFont="1" applyBorder="1" applyAlignment="1">
      <alignment horizontal="center" vertical="center" wrapText="1"/>
    </xf>
    <xf numFmtId="2" fontId="13" fillId="0" borderId="34" xfId="0" applyNumberFormat="1" applyFont="1" applyBorder="1" applyAlignment="1">
      <alignment horizontal="left" vertical="center" wrapText="1"/>
    </xf>
    <xf numFmtId="49" fontId="6" fillId="0" borderId="34" xfId="10" applyNumberFormat="1" applyFont="1" applyBorder="1" applyAlignment="1">
      <alignment horizontal="center" vertical="center"/>
    </xf>
    <xf numFmtId="0" fontId="11" fillId="0" borderId="18" xfId="10" applyNumberFormat="1" applyFont="1" applyBorder="1" applyAlignment="1">
      <alignment horizontal="right" vertical="center"/>
    </xf>
    <xf numFmtId="0" fontId="6" fillId="0" borderId="31" xfId="10" applyFont="1" applyBorder="1" applyAlignment="1">
      <alignment horizontal="left" vertical="center"/>
    </xf>
    <xf numFmtId="0" fontId="6" fillId="0" borderId="25" xfId="10" applyFont="1" applyBorder="1" applyAlignment="1">
      <alignment horizontal="left" vertical="top" wrapText="1"/>
    </xf>
    <xf numFmtId="0" fontId="6" fillId="0" borderId="25" xfId="10" applyFont="1" applyBorder="1" applyAlignment="1">
      <alignment horizontal="left" vertical="top"/>
    </xf>
    <xf numFmtId="10" fontId="35" fillId="0" borderId="0" xfId="12" applyNumberFormat="1" applyFont="1" applyBorder="1" applyAlignment="1">
      <alignment vertical="center"/>
    </xf>
    <xf numFmtId="4" fontId="29" fillId="0" borderId="0" xfId="9" applyNumberFormat="1" applyFont="1" applyBorder="1" applyAlignment="1">
      <alignment vertical="center"/>
    </xf>
    <xf numFmtId="4" fontId="35" fillId="0" borderId="0" xfId="9" applyNumberFormat="1" applyFont="1" applyBorder="1" applyAlignment="1">
      <alignment vertical="center"/>
    </xf>
    <xf numFmtId="4" fontId="11" fillId="0" borderId="0" xfId="8" applyNumberFormat="1" applyFont="1" applyBorder="1" applyAlignment="1">
      <alignment vertical="center"/>
    </xf>
    <xf numFmtId="4" fontId="29" fillId="0" borderId="0" xfId="8" applyNumberFormat="1" applyFont="1" applyBorder="1" applyAlignment="1">
      <alignment vertical="center"/>
    </xf>
    <xf numFmtId="0" fontId="6" fillId="4" borderId="0" xfId="9" applyFont="1" applyFill="1" applyBorder="1" applyAlignment="1">
      <alignment vertical="center"/>
    </xf>
    <xf numFmtId="0" fontId="27" fillId="4" borderId="0" xfId="9" applyFont="1" applyFill="1" applyBorder="1" applyAlignment="1">
      <alignment vertical="center"/>
    </xf>
    <xf numFmtId="0" fontId="27" fillId="4" borderId="0" xfId="9" applyFont="1" applyFill="1" applyBorder="1" applyAlignment="1">
      <alignment horizontal="right" vertical="center"/>
    </xf>
    <xf numFmtId="10" fontId="28" fillId="4" borderId="0" xfId="12" applyNumberFormat="1" applyFont="1" applyFill="1" applyBorder="1" applyAlignment="1">
      <alignment vertical="center"/>
    </xf>
    <xf numFmtId="4" fontId="27" fillId="4" borderId="0" xfId="9" applyNumberFormat="1" applyFont="1" applyFill="1" applyBorder="1" applyAlignment="1">
      <alignment vertical="center"/>
    </xf>
    <xf numFmtId="4" fontId="28" fillId="4" borderId="0" xfId="9" applyNumberFormat="1" applyFont="1" applyFill="1" applyBorder="1" applyAlignment="1">
      <alignment vertical="center"/>
    </xf>
  </cellXfs>
  <cellStyles count="20">
    <cellStyle name="Normal" xfId="0" builtinId="0"/>
    <cellStyle name="Normal 2" xfId="1" xr:uid="{00000000-0005-0000-0000-000002000000}"/>
    <cellStyle name="Normal 2 2" xfId="2" xr:uid="{00000000-0005-0000-0000-000003000000}"/>
    <cellStyle name="Normal 3" xfId="3" xr:uid="{00000000-0005-0000-0000-000004000000}"/>
    <cellStyle name="Normal 4" xfId="4" xr:uid="{00000000-0005-0000-0000-000005000000}"/>
    <cellStyle name="Normal 4 2" xfId="5" xr:uid="{00000000-0005-0000-0000-000006000000}"/>
    <cellStyle name="Normal 5" xfId="6" xr:uid="{00000000-0005-0000-0000-000007000000}"/>
    <cellStyle name="Normal_PP-2A" xfId="7" xr:uid="{00000000-0005-0000-0000-000008000000}"/>
    <cellStyle name="Normal_PP-II" xfId="8" xr:uid="{00000000-0005-0000-0000-000009000000}"/>
    <cellStyle name="Normal_PP-V" xfId="9" xr:uid="{00000000-0005-0000-0000-00000A000000}"/>
    <cellStyle name="Normal_PP-VI" xfId="10" xr:uid="{00000000-0005-0000-0000-00000B000000}"/>
    <cellStyle name="Normal_PP-X" xfId="11" xr:uid="{00000000-0005-0000-0000-00000C000000}"/>
    <cellStyle name="Porcentagem" xfId="12" builtinId="5"/>
    <cellStyle name="Porcentagem 2" xfId="13" xr:uid="{00000000-0005-0000-0000-00000E000000}"/>
    <cellStyle name="Separador de milhares 2" xfId="14" xr:uid="{00000000-0005-0000-0000-00000F000000}"/>
    <cellStyle name="Separador de milhares 3" xfId="15" xr:uid="{00000000-0005-0000-0000-000010000000}"/>
    <cellStyle name="Separador de milhares 4" xfId="16" xr:uid="{00000000-0005-0000-0000-000011000000}"/>
    <cellStyle name="Título 1 1" xfId="17" xr:uid="{00000000-0005-0000-0000-000012000000}"/>
    <cellStyle name="Total" xfId="18" builtinId="25" customBuiltin="1"/>
    <cellStyle name="Vírgula" xfId="19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28575</xdr:rowOff>
    </xdr:from>
    <xdr:to>
      <xdr:col>8</xdr:col>
      <xdr:colOff>0</xdr:colOff>
      <xdr:row>9</xdr:row>
      <xdr:rowOff>161925</xdr:rowOff>
    </xdr:to>
    <xdr:sp macro="" textlink="" fLocksText="0">
      <xdr:nvSpPr>
        <xdr:cNvPr id="2" name="Texto 44">
          <a:extLst>
            <a:ext uri="{FF2B5EF4-FFF2-40B4-BE49-F238E27FC236}">
              <a16:creationId xmlns:a16="http://schemas.microsoft.com/office/drawing/2014/main" id="{39529656-F1FA-44C2-8250-7E9240D3C440}"/>
            </a:ext>
          </a:extLst>
        </xdr:cNvPr>
        <xdr:cNvSpPr txBox="1">
          <a:spLocks noChangeArrowheads="1"/>
        </xdr:cNvSpPr>
      </xdr:nvSpPr>
      <xdr:spPr bwMode="auto">
        <a:xfrm>
          <a:off x="6343650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45sr\GRD-UEP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My%20Documents/CODEVASF/MONITORAMENTO%20PAC%2025JUL2007/MONITORAMENTO%20PAC/PROCESSOS_EROSIVOS_CRONOGRAMA_PAC_21AGOSTO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&#231;&#227;o%20de%20pre&#231;o%20m&#227;o-de-obra%20ATER%202020%20Jacar&#233;Curitub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ISTENTE SOCIAL"/>
      <sheetName val="TÉCNICO AGRÍCOLA"/>
      <sheetName val="SERVIÇOS GERAIS"/>
      <sheetName val="LOC. VEÍCULOS"/>
      <sheetName val="LOC. MOTOCICLETA"/>
      <sheetName val="ESTIMATIVA DE CUSTO"/>
      <sheetName val="RESUMO CUSTO MÊS"/>
    </sheetNames>
    <sheetDataSet>
      <sheetData sheetId="0">
        <row r="34">
          <cell r="F34">
            <v>4108.53</v>
          </cell>
        </row>
        <row r="106">
          <cell r="G106">
            <v>2952.8005110000004</v>
          </cell>
        </row>
      </sheetData>
      <sheetData sheetId="1">
        <row r="34">
          <cell r="F34">
            <v>3257.75</v>
          </cell>
        </row>
        <row r="106">
          <cell r="G106">
            <v>2341.3449250000003</v>
          </cell>
        </row>
      </sheetData>
      <sheetData sheetId="2">
        <row r="34">
          <cell r="F34">
            <v>1476.64</v>
          </cell>
        </row>
        <row r="106">
          <cell r="G106">
            <v>1061.2611680000002</v>
          </cell>
        </row>
      </sheetData>
      <sheetData sheetId="3">
        <row r="50">
          <cell r="F50">
            <v>3650.0087557077622</v>
          </cell>
        </row>
      </sheetData>
      <sheetData sheetId="4">
        <row r="50">
          <cell r="F50">
            <v>977.00048706240477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V47"/>
  <sheetViews>
    <sheetView showGridLines="0" tabSelected="1" topLeftCell="A13" zoomScale="120" zoomScaleNormal="120" zoomScaleSheetLayoutView="100" workbookViewId="0">
      <selection activeCell="Q25" sqref="Q25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1.85546875" style="1" customWidth="1"/>
    <col min="14" max="14" width="3" style="1" customWidth="1"/>
    <col min="15" max="16" width="14.85546875" style="1" customWidth="1"/>
    <col min="17" max="17" width="12.140625" style="1" customWidth="1"/>
    <col min="18" max="19" width="11.42578125" style="1"/>
    <col min="20" max="20" width="11.85546875" style="1" bestFit="1" customWidth="1"/>
    <col min="21" max="21" width="11.42578125" style="1"/>
    <col min="22" max="22" width="14.28515625" style="1" customWidth="1"/>
    <col min="23" max="16384" width="11.42578125" style="1"/>
  </cols>
  <sheetData>
    <row r="4" spans="1:17" ht="9.9499999999999993" customHeight="1" x14ac:dyDescent="0.2">
      <c r="A4" s="510" t="s">
        <v>241</v>
      </c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11" t="s">
        <v>0</v>
      </c>
      <c r="O4" s="511"/>
      <c r="P4" s="258"/>
      <c r="Q4" s="258"/>
    </row>
    <row r="5" spans="1:17" ht="20.100000000000001" customHeight="1" x14ac:dyDescent="0.25">
      <c r="A5" s="510"/>
      <c r="B5" s="510"/>
      <c r="C5" s="510"/>
      <c r="D5" s="510"/>
      <c r="E5" s="510"/>
      <c r="F5" s="510"/>
      <c r="G5" s="510"/>
      <c r="H5" s="510"/>
      <c r="I5" s="510"/>
      <c r="J5" s="510"/>
      <c r="K5" s="510"/>
      <c r="L5" s="510"/>
      <c r="M5" s="510"/>
      <c r="N5" s="512" t="s">
        <v>1</v>
      </c>
      <c r="O5" s="512"/>
      <c r="P5" s="259"/>
      <c r="Q5" s="259"/>
    </row>
    <row r="6" spans="1:17" ht="12.6" customHeight="1" x14ac:dyDescent="0.2">
      <c r="A6" s="513" t="s">
        <v>2</v>
      </c>
      <c r="B6" s="513"/>
      <c r="C6" s="513"/>
      <c r="D6" s="513"/>
      <c r="E6" s="513"/>
      <c r="F6" s="513"/>
      <c r="G6" s="513"/>
      <c r="H6" s="513"/>
      <c r="I6" s="513"/>
      <c r="J6" s="513"/>
      <c r="K6" s="513"/>
      <c r="L6" s="513"/>
      <c r="M6" s="513"/>
      <c r="N6" s="513"/>
      <c r="O6" s="513"/>
      <c r="P6" s="243"/>
      <c r="Q6" s="243"/>
    </row>
    <row r="7" spans="1:17" ht="12.6" customHeight="1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/>
      <c r="P7" s="243"/>
      <c r="Q7" s="243"/>
    </row>
    <row r="8" spans="1:17" ht="12.6" customHeight="1" x14ac:dyDescent="0.2">
      <c r="A8" s="514" t="s">
        <v>3</v>
      </c>
      <c r="B8" s="514"/>
      <c r="C8" s="514"/>
      <c r="D8" s="514"/>
      <c r="E8" s="514"/>
      <c r="F8" s="514"/>
      <c r="G8" s="515" t="s">
        <v>4</v>
      </c>
      <c r="H8" s="515"/>
      <c r="I8" s="515"/>
      <c r="J8" s="515"/>
      <c r="K8" s="515"/>
      <c r="L8" s="515"/>
      <c r="M8" s="515"/>
      <c r="N8" s="515"/>
      <c r="O8" s="6" t="s">
        <v>5</v>
      </c>
      <c r="P8" s="243"/>
      <c r="Q8" s="243"/>
    </row>
    <row r="9" spans="1:17" ht="12.6" customHeight="1" x14ac:dyDescent="0.2">
      <c r="A9" s="516" t="s">
        <v>234</v>
      </c>
      <c r="B9" s="516"/>
      <c r="C9" s="516"/>
      <c r="D9" s="516"/>
      <c r="E9" s="516"/>
      <c r="F9" s="516"/>
      <c r="G9" s="517" t="s">
        <v>235</v>
      </c>
      <c r="H9" s="517"/>
      <c r="I9" s="517"/>
      <c r="J9" s="517"/>
      <c r="K9" s="517"/>
      <c r="L9" s="517"/>
      <c r="M9" s="517"/>
      <c r="N9" s="517"/>
      <c r="O9" s="7"/>
      <c r="P9" s="244"/>
      <c r="Q9" s="244"/>
    </row>
    <row r="10" spans="1:17" ht="15" customHeight="1" x14ac:dyDescent="0.2">
      <c r="A10" s="518" t="s">
        <v>6</v>
      </c>
      <c r="B10" s="518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245"/>
      <c r="Q10" s="245"/>
    </row>
    <row r="11" spans="1:17" ht="20.100000000000001" customHeight="1" x14ac:dyDescent="0.2">
      <c r="A11" s="478" t="s">
        <v>7</v>
      </c>
      <c r="B11" s="478"/>
      <c r="C11" s="478"/>
      <c r="D11" s="478"/>
      <c r="E11" s="478"/>
      <c r="F11" s="478"/>
      <c r="G11" s="478"/>
      <c r="H11" s="478"/>
      <c r="I11" s="478"/>
      <c r="J11" s="478"/>
      <c r="K11" s="478"/>
      <c r="L11" s="478"/>
      <c r="M11" s="478"/>
      <c r="N11" s="519">
        <f>N13+N16+N23</f>
        <v>542673.59</v>
      </c>
      <c r="O11" s="519"/>
      <c r="P11" s="278"/>
      <c r="Q11" s="246"/>
    </row>
    <row r="12" spans="1:17" ht="14.1" customHeight="1" x14ac:dyDescent="0.2">
      <c r="A12" s="509" t="s">
        <v>8</v>
      </c>
      <c r="B12" s="509"/>
      <c r="C12" s="509"/>
      <c r="D12" s="509"/>
      <c r="E12" s="509"/>
      <c r="F12" s="509"/>
      <c r="G12" s="509"/>
      <c r="H12" s="509"/>
      <c r="I12" s="509"/>
      <c r="J12" s="509"/>
      <c r="K12" s="509"/>
      <c r="L12" s="509"/>
      <c r="M12" s="509"/>
      <c r="N12" s="509"/>
      <c r="O12" s="509"/>
      <c r="P12" s="247"/>
      <c r="Q12" s="247"/>
    </row>
    <row r="13" spans="1:17" ht="14.1" customHeight="1" x14ac:dyDescent="0.2">
      <c r="A13" s="505" t="s">
        <v>144</v>
      </c>
      <c r="B13" s="505"/>
      <c r="C13" s="505"/>
      <c r="D13" s="505"/>
      <c r="E13" s="505"/>
      <c r="F13" s="505"/>
      <c r="G13" s="505"/>
      <c r="H13" s="505"/>
      <c r="I13" s="505"/>
      <c r="J13" s="505"/>
      <c r="K13" s="505"/>
      <c r="L13" s="505"/>
      <c r="M13" s="505"/>
      <c r="N13" s="506">
        <f>SUM(N14)</f>
        <v>223394.03999999998</v>
      </c>
      <c r="O13" s="506"/>
      <c r="P13" s="248"/>
      <c r="Q13" s="248"/>
    </row>
    <row r="14" spans="1:17" ht="14.1" customHeight="1" x14ac:dyDescent="0.2">
      <c r="A14" s="508" t="s">
        <v>9</v>
      </c>
      <c r="B14" s="508"/>
      <c r="C14" s="508"/>
      <c r="D14" s="508"/>
      <c r="E14" s="508"/>
      <c r="F14" s="508"/>
      <c r="G14" s="508"/>
      <c r="H14" s="508"/>
      <c r="I14" s="508"/>
      <c r="J14" s="508"/>
      <c r="K14" s="508"/>
      <c r="L14" s="508"/>
      <c r="M14" s="508"/>
      <c r="N14" s="501">
        <f>'PFS_I Equipe (2)'!E22</f>
        <v>223394.03999999998</v>
      </c>
      <c r="O14" s="501"/>
      <c r="P14" s="249"/>
      <c r="Q14" s="249"/>
    </row>
    <row r="15" spans="1:17" ht="14.1" customHeight="1" x14ac:dyDescent="0.2">
      <c r="A15" s="500"/>
      <c r="B15" s="500"/>
      <c r="C15" s="500"/>
      <c r="D15" s="500"/>
      <c r="E15" s="500"/>
      <c r="F15" s="500"/>
      <c r="G15" s="500"/>
      <c r="H15" s="500"/>
      <c r="I15" s="500"/>
      <c r="J15" s="500"/>
      <c r="K15" s="500"/>
      <c r="L15" s="500"/>
      <c r="M15" s="500"/>
      <c r="N15" s="501"/>
      <c r="O15" s="501"/>
      <c r="P15" s="249"/>
      <c r="Q15" s="249"/>
    </row>
    <row r="16" spans="1:17" s="9" customFormat="1" ht="14.1" customHeight="1" x14ac:dyDescent="0.2">
      <c r="A16" s="505" t="s">
        <v>10</v>
      </c>
      <c r="B16" s="505"/>
      <c r="C16" s="505"/>
      <c r="D16" s="505"/>
      <c r="E16" s="505"/>
      <c r="F16" s="505"/>
      <c r="G16" s="505"/>
      <c r="H16" s="505"/>
      <c r="I16" s="505"/>
      <c r="J16" s="505"/>
      <c r="K16" s="505"/>
      <c r="L16" s="505"/>
      <c r="M16" s="505"/>
      <c r="N16" s="506">
        <f>SUM(N17)</f>
        <v>160553.29999999999</v>
      </c>
      <c r="O16" s="506"/>
      <c r="P16" s="248"/>
      <c r="Q16" s="248"/>
    </row>
    <row r="17" spans="1:22" ht="14.1" customHeight="1" x14ac:dyDescent="0.2">
      <c r="A17" s="508" t="s">
        <v>214</v>
      </c>
      <c r="B17" s="508"/>
      <c r="C17" s="508"/>
      <c r="D17" s="508"/>
      <c r="E17" s="508"/>
      <c r="F17" s="508"/>
      <c r="G17" s="508"/>
      <c r="H17" s="508"/>
      <c r="I17" s="508"/>
      <c r="J17" s="508"/>
      <c r="K17" s="508"/>
      <c r="L17" s="508"/>
      <c r="M17" s="508"/>
      <c r="N17" s="501">
        <f>'PFS_I Equipe (2)'!G22</f>
        <v>160553.29999999999</v>
      </c>
      <c r="O17" s="501"/>
      <c r="P17" s="249"/>
      <c r="Q17" s="249"/>
    </row>
    <row r="18" spans="1:22" ht="14.1" customHeight="1" x14ac:dyDescent="0.2">
      <c r="A18" s="508"/>
      <c r="B18" s="508"/>
      <c r="C18" s="508"/>
      <c r="D18" s="508"/>
      <c r="E18" s="508"/>
      <c r="F18" s="508"/>
      <c r="G18" s="508"/>
      <c r="H18" s="508"/>
      <c r="I18" s="508"/>
      <c r="J18" s="508"/>
      <c r="K18" s="508"/>
      <c r="L18" s="508"/>
      <c r="M18" s="508"/>
      <c r="N18" s="501"/>
      <c r="O18" s="501"/>
      <c r="P18" s="249"/>
      <c r="Q18" s="249"/>
    </row>
    <row r="19" spans="1:22" ht="14.1" customHeight="1" x14ac:dyDescent="0.2">
      <c r="A19" s="509" t="s">
        <v>11</v>
      </c>
      <c r="B19" s="509"/>
      <c r="C19" s="509"/>
      <c r="D19" s="509"/>
      <c r="E19" s="509"/>
      <c r="F19" s="509"/>
      <c r="G19" s="509"/>
      <c r="H19" s="509"/>
      <c r="I19" s="509"/>
      <c r="J19" s="509"/>
      <c r="K19" s="509"/>
      <c r="L19" s="509"/>
      <c r="M19" s="509"/>
      <c r="N19" s="509"/>
      <c r="O19" s="509"/>
      <c r="P19" s="247"/>
      <c r="Q19" s="247"/>
    </row>
    <row r="20" spans="1:22" ht="14.1" customHeight="1" x14ac:dyDescent="0.2">
      <c r="A20" s="499" t="s">
        <v>151</v>
      </c>
      <c r="B20" s="499"/>
      <c r="C20" s="499"/>
      <c r="D20" s="499"/>
      <c r="E20" s="499"/>
      <c r="F20" s="499"/>
      <c r="G20" s="499"/>
      <c r="H20" s="499"/>
      <c r="I20" s="499"/>
      <c r="J20" s="499"/>
      <c r="K20" s="499"/>
      <c r="L20" s="499"/>
      <c r="M20" s="499"/>
      <c r="N20" s="501">
        <v>0</v>
      </c>
      <c r="O20" s="501"/>
      <c r="P20" s="249"/>
      <c r="Q20" s="249"/>
    </row>
    <row r="21" spans="1:22" ht="14.1" customHeight="1" x14ac:dyDescent="0.2">
      <c r="A21" s="503" t="s">
        <v>150</v>
      </c>
      <c r="B21" s="503"/>
      <c r="C21" s="503"/>
      <c r="D21" s="503"/>
      <c r="E21" s="503"/>
      <c r="F21" s="503"/>
      <c r="G21" s="503"/>
      <c r="H21" s="503"/>
      <c r="I21" s="503"/>
      <c r="J21" s="503"/>
      <c r="K21" s="503"/>
      <c r="L21" s="503"/>
      <c r="M21" s="503"/>
      <c r="N21" s="504">
        <f>ROUND(('PFS_III Desp Gerais - Forneci'!I39),2)</f>
        <v>30263</v>
      </c>
      <c r="O21" s="504"/>
      <c r="P21" s="279"/>
      <c r="Q21" s="257"/>
    </row>
    <row r="22" spans="1:22" ht="14.1" customHeight="1" x14ac:dyDescent="0.2">
      <c r="A22" s="503" t="s">
        <v>215</v>
      </c>
      <c r="B22" s="503"/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3"/>
      <c r="N22" s="504">
        <f>ROUND(('PFS_II Desp Gerais - Serviços'!I37),2)</f>
        <v>128463.25</v>
      </c>
      <c r="O22" s="504"/>
      <c r="P22" s="279"/>
      <c r="Q22" s="257"/>
    </row>
    <row r="23" spans="1:22" ht="14.1" customHeight="1" x14ac:dyDescent="0.2">
      <c r="A23" s="507" t="s">
        <v>12</v>
      </c>
      <c r="B23" s="507"/>
      <c r="C23" s="507"/>
      <c r="D23" s="507"/>
      <c r="E23" s="507"/>
      <c r="F23" s="507"/>
      <c r="G23" s="507"/>
      <c r="H23" s="507"/>
      <c r="I23" s="507"/>
      <c r="J23" s="507"/>
      <c r="K23" s="507"/>
      <c r="L23" s="507"/>
      <c r="M23" s="507"/>
      <c r="N23" s="502">
        <f>SUM(N20:O22)</f>
        <v>158726.25</v>
      </c>
      <c r="O23" s="502"/>
      <c r="P23" s="252"/>
      <c r="Q23" s="250"/>
    </row>
    <row r="24" spans="1:22" ht="14.1" customHeight="1" x14ac:dyDescent="0.2">
      <c r="A24" s="412"/>
      <c r="B24" s="413"/>
      <c r="C24" s="413"/>
      <c r="D24" s="413"/>
      <c r="E24" s="413"/>
      <c r="F24" s="413"/>
      <c r="G24" s="413"/>
      <c r="H24" s="413"/>
      <c r="I24" s="413"/>
      <c r="J24" s="413"/>
      <c r="K24" s="413"/>
      <c r="L24" s="413"/>
      <c r="M24" s="414"/>
      <c r="N24" s="396"/>
      <c r="O24" s="397"/>
      <c r="P24" s="252"/>
      <c r="Q24" s="250"/>
    </row>
    <row r="25" spans="1:22" ht="20.100000000000001" customHeight="1" x14ac:dyDescent="0.2">
      <c r="A25" s="478" t="s">
        <v>170</v>
      </c>
      <c r="B25" s="478"/>
      <c r="C25" s="478"/>
      <c r="D25" s="478"/>
      <c r="E25" s="478"/>
      <c r="F25" s="478"/>
      <c r="G25" s="478"/>
      <c r="H25" s="478"/>
      <c r="I25" s="478"/>
      <c r="J25" s="478"/>
      <c r="K25" s="478"/>
      <c r="L25" s="478"/>
      <c r="M25" s="478"/>
      <c r="N25" s="479">
        <f>SUM(N26:N29)</f>
        <v>206940.97999999998</v>
      </c>
      <c r="O25" s="480"/>
      <c r="P25" s="280"/>
      <c r="Q25" s="471"/>
    </row>
    <row r="26" spans="1:22" ht="14.1" customHeight="1" x14ac:dyDescent="0.2">
      <c r="A26" s="484" t="s">
        <v>209</v>
      </c>
      <c r="B26" s="484"/>
      <c r="C26" s="484"/>
      <c r="D26" s="484"/>
      <c r="E26" s="484"/>
      <c r="F26" s="484"/>
      <c r="G26" s="484"/>
      <c r="H26" s="484"/>
      <c r="I26" s="484"/>
      <c r="J26" s="484"/>
      <c r="K26" s="484"/>
      <c r="L26" s="484"/>
      <c r="M26" s="484"/>
      <c r="N26" s="485">
        <f>'PFS_V_ Det_ Custos Adm_'!G37</f>
        <v>54267.360000000001</v>
      </c>
      <c r="O26" s="486"/>
      <c r="P26" s="251"/>
      <c r="Q26" s="251"/>
    </row>
    <row r="27" spans="1:22" ht="14.1" customHeight="1" x14ac:dyDescent="0.2">
      <c r="A27" s="487" t="s">
        <v>176</v>
      </c>
      <c r="B27" s="488"/>
      <c r="C27" s="488"/>
      <c r="D27" s="488"/>
      <c r="E27" s="488"/>
      <c r="F27" s="488"/>
      <c r="G27" s="488"/>
      <c r="H27" s="488"/>
      <c r="I27" s="488"/>
      <c r="J27" s="488"/>
      <c r="K27" s="488"/>
      <c r="L27" s="488"/>
      <c r="M27" s="489"/>
      <c r="N27" s="485">
        <f>ROUND(((N11+N26)*0.1),2)</f>
        <v>59694.1</v>
      </c>
      <c r="O27" s="486"/>
      <c r="P27" s="251"/>
      <c r="Q27" s="251"/>
    </row>
    <row r="28" spans="1:22" ht="14.1" customHeight="1" x14ac:dyDescent="0.2">
      <c r="A28" s="484" t="s">
        <v>229</v>
      </c>
      <c r="B28" s="484"/>
      <c r="C28" s="484"/>
      <c r="D28" s="484"/>
      <c r="E28" s="484"/>
      <c r="F28" s="484"/>
      <c r="G28" s="484"/>
      <c r="H28" s="484"/>
      <c r="I28" s="484"/>
      <c r="J28" s="484"/>
      <c r="K28" s="484"/>
      <c r="L28" s="484"/>
      <c r="M28" s="484"/>
      <c r="N28" s="482">
        <f>'PFS_VIII Det_ Desp Fiscais'!H39</f>
        <v>92979.520000000004</v>
      </c>
      <c r="O28" s="483"/>
      <c r="P28" s="252"/>
      <c r="Q28" s="252"/>
    </row>
    <row r="29" spans="1:22" ht="14.1" customHeight="1" x14ac:dyDescent="0.2">
      <c r="A29" s="499"/>
      <c r="B29" s="499"/>
      <c r="C29" s="499"/>
      <c r="D29" s="499"/>
      <c r="E29" s="499"/>
      <c r="F29" s="499"/>
      <c r="G29" s="499"/>
      <c r="H29" s="499"/>
      <c r="I29" s="499"/>
      <c r="J29" s="499"/>
      <c r="K29" s="499"/>
      <c r="L29" s="499"/>
      <c r="M29" s="499"/>
      <c r="N29" s="481"/>
      <c r="O29" s="481"/>
      <c r="P29" s="253"/>
      <c r="Q29" s="253"/>
    </row>
    <row r="30" spans="1:22" ht="20.100000000000001" customHeight="1" x14ac:dyDescent="0.2">
      <c r="A30" s="490" t="s">
        <v>13</v>
      </c>
      <c r="B30" s="490"/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1">
        <f>ROUND((N11+N25),2)</f>
        <v>749614.57</v>
      </c>
      <c r="O30" s="491"/>
      <c r="P30" s="374"/>
      <c r="Q30" s="277"/>
      <c r="R30" s="8"/>
      <c r="T30" s="8"/>
    </row>
    <row r="31" spans="1:22" ht="12.6" customHeight="1" x14ac:dyDescent="0.2">
      <c r="A31" s="492" t="s">
        <v>14</v>
      </c>
      <c r="B31" s="492"/>
      <c r="C31" s="492"/>
      <c r="D31" s="492"/>
      <c r="E31" s="492"/>
      <c r="F31" s="492"/>
      <c r="G31" s="492"/>
      <c r="H31" s="492"/>
      <c r="I31" s="492"/>
      <c r="J31" s="493" t="s">
        <v>15</v>
      </c>
      <c r="K31" s="493"/>
      <c r="L31" s="493"/>
      <c r="M31" s="493"/>
      <c r="N31" s="493"/>
      <c r="O31" s="493"/>
      <c r="P31" s="19"/>
      <c r="Q31" s="19"/>
      <c r="T31" s="203"/>
    </row>
    <row r="32" spans="1:22" ht="12.6" customHeight="1" x14ac:dyDescent="0.2">
      <c r="A32" s="494"/>
      <c r="B32" s="494"/>
      <c r="C32" s="494"/>
      <c r="D32" s="494"/>
      <c r="E32" s="494"/>
      <c r="F32" s="494"/>
      <c r="G32" s="494"/>
      <c r="H32" s="494"/>
      <c r="I32" s="494"/>
      <c r="J32" s="10"/>
      <c r="K32" s="11"/>
      <c r="L32" s="11"/>
      <c r="M32" s="11"/>
      <c r="N32" s="11" t="s">
        <v>166</v>
      </c>
      <c r="O32" s="12"/>
      <c r="P32" s="254"/>
      <c r="Q32" s="254"/>
      <c r="T32" s="203"/>
      <c r="V32" s="203"/>
    </row>
    <row r="33" spans="1:22" ht="12.6" customHeight="1" x14ac:dyDescent="0.2">
      <c r="A33" s="495" t="s">
        <v>16</v>
      </c>
      <c r="B33" s="495"/>
      <c r="C33" s="495"/>
      <c r="D33" s="495"/>
      <c r="E33" s="495"/>
      <c r="F33" s="495"/>
      <c r="G33" s="495"/>
      <c r="H33" s="495"/>
      <c r="I33" s="495"/>
      <c r="J33" s="495"/>
      <c r="K33" s="495"/>
      <c r="L33" s="495"/>
      <c r="M33" s="495"/>
      <c r="N33" s="496" t="s">
        <v>17</v>
      </c>
      <c r="O33" s="496"/>
      <c r="P33" s="19"/>
      <c r="Q33" s="19"/>
      <c r="T33" s="203"/>
      <c r="V33" s="203"/>
    </row>
    <row r="34" spans="1:22" ht="12.6" customHeight="1" x14ac:dyDescent="0.2">
      <c r="A34" s="497"/>
      <c r="B34" s="497"/>
      <c r="C34" s="497"/>
      <c r="D34" s="497"/>
      <c r="E34" s="497"/>
      <c r="F34" s="497"/>
      <c r="G34" s="497"/>
      <c r="H34" s="497"/>
      <c r="I34" s="497"/>
      <c r="J34" s="497"/>
      <c r="K34" s="497"/>
      <c r="L34" s="497"/>
      <c r="M34" s="497"/>
      <c r="N34" s="498"/>
      <c r="O34" s="498"/>
      <c r="P34" s="255"/>
      <c r="Q34" s="255"/>
      <c r="T34" s="204"/>
    </row>
    <row r="35" spans="1:22" s="2" customFormat="1" ht="20.100000000000001" customHeight="1" x14ac:dyDescent="0.2">
      <c r="A35" s="13" t="s">
        <v>18</v>
      </c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6"/>
      <c r="O35" s="17"/>
      <c r="P35" s="256"/>
      <c r="Q35" s="256"/>
    </row>
    <row r="36" spans="1:22" s="2" customFormat="1" ht="20.100000000000001" customHeight="1" x14ac:dyDescent="0.2">
      <c r="A36" s="18" t="s">
        <v>19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20"/>
      <c r="P36" s="19"/>
      <c r="Q36" s="19"/>
    </row>
    <row r="37" spans="1:22" s="2" customFormat="1" ht="20.100000000000001" customHeight="1" x14ac:dyDescent="0.2">
      <c r="A37" s="21" t="s">
        <v>213</v>
      </c>
      <c r="O37" s="22"/>
    </row>
    <row r="38" spans="1:22" s="2" customFormat="1" ht="20.100000000000001" customHeight="1" x14ac:dyDescent="0.2">
      <c r="A38" s="21" t="s">
        <v>175</v>
      </c>
      <c r="O38" s="22"/>
    </row>
    <row r="39" spans="1:22" s="2" customFormat="1" ht="20.100000000000001" customHeight="1" x14ac:dyDescent="0.2">
      <c r="A39" s="21" t="s">
        <v>230</v>
      </c>
      <c r="O39" s="22"/>
    </row>
    <row r="40" spans="1:22" ht="20.100000000000001" customHeight="1" x14ac:dyDescent="0.2">
      <c r="A40" s="477" t="s">
        <v>231</v>
      </c>
      <c r="B40" s="477"/>
      <c r="C40" s="477"/>
      <c r="D40" s="477"/>
      <c r="E40" s="477"/>
      <c r="F40" s="477"/>
      <c r="G40" s="477"/>
      <c r="H40" s="477"/>
      <c r="I40" s="477"/>
      <c r="J40" s="477"/>
      <c r="K40" s="477"/>
      <c r="L40" s="477"/>
      <c r="M40" s="477"/>
      <c r="N40" s="477"/>
      <c r="O40" s="477"/>
      <c r="P40" s="240"/>
      <c r="Q40" s="240"/>
    </row>
    <row r="41" spans="1:22" ht="20.100000000000001" customHeight="1" x14ac:dyDescent="0.2">
      <c r="A41" s="477" t="s">
        <v>210</v>
      </c>
      <c r="B41" s="477"/>
      <c r="C41" s="477"/>
      <c r="D41" s="477"/>
      <c r="E41" s="477"/>
      <c r="F41" s="477"/>
      <c r="G41" s="477"/>
      <c r="H41" s="477"/>
      <c r="I41" s="477"/>
      <c r="J41" s="477"/>
      <c r="K41" s="477"/>
      <c r="L41" s="477"/>
      <c r="M41" s="477"/>
      <c r="N41" s="477"/>
      <c r="O41" s="477"/>
      <c r="P41" s="240"/>
      <c r="Q41" s="240"/>
    </row>
    <row r="42" spans="1:22" x14ac:dyDescent="0.2">
      <c r="A42" s="474" t="s">
        <v>167</v>
      </c>
      <c r="B42" s="475"/>
      <c r="C42" s="475"/>
      <c r="D42" s="475"/>
      <c r="E42" s="475"/>
      <c r="F42" s="475"/>
      <c r="G42" s="475"/>
      <c r="H42" s="475"/>
      <c r="I42" s="475"/>
      <c r="J42" s="475"/>
      <c r="K42" s="475"/>
      <c r="L42" s="475"/>
      <c r="M42" s="475"/>
      <c r="N42" s="475"/>
      <c r="O42" s="476"/>
      <c r="P42" s="240"/>
      <c r="Q42" s="240"/>
    </row>
    <row r="43" spans="1:22" x14ac:dyDescent="0.2">
      <c r="A43" s="2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2"/>
      <c r="P43" s="2"/>
      <c r="Q43" s="2"/>
    </row>
    <row r="44" spans="1:22" x14ac:dyDescent="0.2">
      <c r="A44" s="23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5"/>
      <c r="P44" s="2"/>
      <c r="Q44" s="2"/>
    </row>
    <row r="47" spans="1:22" x14ac:dyDescent="0.2">
      <c r="O47" s="8"/>
      <c r="P47" s="8"/>
      <c r="Q47" s="8"/>
    </row>
  </sheetData>
  <mergeCells count="55">
    <mergeCell ref="A4:M5"/>
    <mergeCell ref="N4:O4"/>
    <mergeCell ref="N5:O5"/>
    <mergeCell ref="A6:O6"/>
    <mergeCell ref="A12:O12"/>
    <mergeCell ref="A8:F8"/>
    <mergeCell ref="G8:N8"/>
    <mergeCell ref="A9:F9"/>
    <mergeCell ref="G9:N9"/>
    <mergeCell ref="A10:O10"/>
    <mergeCell ref="A11:M11"/>
    <mergeCell ref="N11:O11"/>
    <mergeCell ref="A13:M13"/>
    <mergeCell ref="N13:O13"/>
    <mergeCell ref="A14:M14"/>
    <mergeCell ref="N14:O14"/>
    <mergeCell ref="A20:M20"/>
    <mergeCell ref="N20:O20"/>
    <mergeCell ref="N26:O26"/>
    <mergeCell ref="A15:M15"/>
    <mergeCell ref="N15:O15"/>
    <mergeCell ref="N23:O23"/>
    <mergeCell ref="A21:M21"/>
    <mergeCell ref="N21:O21"/>
    <mergeCell ref="A22:M22"/>
    <mergeCell ref="N22:O22"/>
    <mergeCell ref="A16:M16"/>
    <mergeCell ref="N16:O16"/>
    <mergeCell ref="A23:M23"/>
    <mergeCell ref="A17:M17"/>
    <mergeCell ref="N17:O17"/>
    <mergeCell ref="A18:M18"/>
    <mergeCell ref="N18:O18"/>
    <mergeCell ref="A19:O19"/>
    <mergeCell ref="A33:M33"/>
    <mergeCell ref="N33:O33"/>
    <mergeCell ref="A34:M34"/>
    <mergeCell ref="N34:O34"/>
    <mergeCell ref="A29:M29"/>
    <mergeCell ref="A42:O42"/>
    <mergeCell ref="A41:O41"/>
    <mergeCell ref="A25:M25"/>
    <mergeCell ref="N25:O25"/>
    <mergeCell ref="N29:O29"/>
    <mergeCell ref="N28:O28"/>
    <mergeCell ref="A26:M26"/>
    <mergeCell ref="A28:M28"/>
    <mergeCell ref="N27:O27"/>
    <mergeCell ref="A27:M27"/>
    <mergeCell ref="A40:O40"/>
    <mergeCell ref="A30:M30"/>
    <mergeCell ref="N30:O30"/>
    <mergeCell ref="A31:I31"/>
    <mergeCell ref="J31:O31"/>
    <mergeCell ref="A32:I32"/>
  </mergeCells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8"/>
  <sheetViews>
    <sheetView showGridLines="0" topLeftCell="A14" zoomScale="110" zoomScaleNormal="110" zoomScaleSheetLayoutView="100" workbookViewId="0">
      <selection activeCell="Q26" sqref="Q26:R38"/>
    </sheetView>
  </sheetViews>
  <sheetFormatPr defaultColWidth="11.42578125" defaultRowHeight="15" customHeight="1" x14ac:dyDescent="0.2"/>
  <cols>
    <col min="1" max="1" width="52.42578125" style="26" bestFit="1" customWidth="1"/>
    <col min="2" max="2" width="7.7109375" style="27" customWidth="1"/>
    <col min="3" max="3" width="10.7109375" style="164" customWidth="1"/>
    <col min="4" max="4" width="13.140625" style="28" bestFit="1" customWidth="1"/>
    <col min="5" max="6" width="12.7109375" style="28" customWidth="1"/>
    <col min="7" max="9" width="10.7109375" style="28" customWidth="1"/>
    <col min="10" max="10" width="11.42578125" style="28"/>
    <col min="11" max="11" width="0" style="28" hidden="1" customWidth="1"/>
    <col min="12" max="12" width="11.85546875" style="28" hidden="1" customWidth="1"/>
    <col min="13" max="14" width="0" style="28" hidden="1" customWidth="1"/>
    <col min="15" max="17" width="11.42578125" style="28"/>
    <col min="18" max="18" width="12" style="28" bestFit="1" customWidth="1"/>
    <col min="19" max="16384" width="11.42578125" style="28"/>
  </cols>
  <sheetData>
    <row r="1" spans="1:13" s="187" customFormat="1" ht="15" customHeight="1" x14ac:dyDescent="0.2">
      <c r="A1" s="185"/>
      <c r="B1" s="186"/>
      <c r="C1" s="163"/>
      <c r="D1" s="29"/>
    </row>
    <row r="2" spans="1:13" s="187" customFormat="1" ht="15" customHeight="1" x14ac:dyDescent="0.2">
      <c r="A2" s="185"/>
      <c r="B2" s="186"/>
      <c r="C2" s="163"/>
      <c r="D2" s="29"/>
    </row>
    <row r="3" spans="1:13" s="188" customFormat="1" ht="9.75" customHeight="1" thickBot="1" x14ac:dyDescent="0.25">
      <c r="A3" s="520" t="s">
        <v>20</v>
      </c>
      <c r="B3" s="521"/>
      <c r="C3" s="521"/>
      <c r="D3" s="521"/>
      <c r="E3" s="521"/>
      <c r="F3" s="521"/>
      <c r="G3" s="521"/>
      <c r="H3" s="522"/>
      <c r="I3" s="332" t="s">
        <v>0</v>
      </c>
    </row>
    <row r="4" spans="1:13" s="188" customFormat="1" ht="20.100000000000001" customHeight="1" thickTop="1" x14ac:dyDescent="0.2">
      <c r="A4" s="523"/>
      <c r="B4" s="524"/>
      <c r="C4" s="524"/>
      <c r="D4" s="524"/>
      <c r="E4" s="524"/>
      <c r="F4" s="524"/>
      <c r="G4" s="524"/>
      <c r="H4" s="525"/>
      <c r="I4" s="333" t="s">
        <v>21</v>
      </c>
    </row>
    <row r="5" spans="1:13" s="35" customFormat="1" ht="12.6" customHeight="1" x14ac:dyDescent="0.2">
      <c r="A5" s="526" t="s">
        <v>2</v>
      </c>
      <c r="B5" s="527"/>
      <c r="C5" s="527"/>
      <c r="D5" s="527"/>
      <c r="E5" s="527"/>
      <c r="F5" s="527"/>
      <c r="G5" s="527"/>
      <c r="H5" s="527"/>
      <c r="I5" s="312"/>
    </row>
    <row r="6" spans="1:13" s="35" customFormat="1" ht="12.6" customHeight="1" x14ac:dyDescent="0.2">
      <c r="A6" s="311"/>
      <c r="B6" s="40"/>
      <c r="C6" s="189"/>
      <c r="D6" s="37"/>
      <c r="E6" s="37"/>
      <c r="F6" s="37"/>
      <c r="G6" s="37"/>
      <c r="H6" s="190"/>
      <c r="I6" s="312"/>
    </row>
    <row r="7" spans="1:13" s="35" customFormat="1" ht="12.6" customHeight="1" x14ac:dyDescent="0.2">
      <c r="A7" s="313" t="s">
        <v>3</v>
      </c>
      <c r="B7" s="34"/>
      <c r="C7" s="191"/>
      <c r="D7" s="528" t="s">
        <v>4</v>
      </c>
      <c r="E7" s="528"/>
      <c r="F7" s="528"/>
      <c r="G7" s="528"/>
      <c r="H7" s="528"/>
      <c r="I7" s="314" t="s">
        <v>5</v>
      </c>
    </row>
    <row r="8" spans="1:13" s="35" customFormat="1" ht="12.6" customHeight="1" x14ac:dyDescent="0.2">
      <c r="A8" s="315" t="s">
        <v>234</v>
      </c>
      <c r="B8" s="462"/>
      <c r="C8" s="192"/>
      <c r="D8" s="529" t="s">
        <v>235</v>
      </c>
      <c r="E8" s="529"/>
      <c r="F8" s="529"/>
      <c r="G8" s="529"/>
      <c r="H8" s="529"/>
      <c r="I8" s="316"/>
    </row>
    <row r="9" spans="1:13" s="193" customFormat="1" ht="45" x14ac:dyDescent="0.2">
      <c r="A9" s="205" t="s">
        <v>22</v>
      </c>
      <c r="B9" s="205" t="s">
        <v>23</v>
      </c>
      <c r="C9" s="461" t="s">
        <v>106</v>
      </c>
      <c r="D9" s="358" t="s">
        <v>171</v>
      </c>
      <c r="E9" s="194" t="s">
        <v>105</v>
      </c>
      <c r="F9" s="194" t="s">
        <v>146</v>
      </c>
      <c r="G9" s="194" t="s">
        <v>104</v>
      </c>
      <c r="H9" s="194" t="s">
        <v>103</v>
      </c>
      <c r="I9" s="317" t="s">
        <v>102</v>
      </c>
    </row>
    <row r="10" spans="1:13" s="193" customFormat="1" ht="11.25" x14ac:dyDescent="0.2">
      <c r="A10" s="456"/>
      <c r="B10" s="463"/>
      <c r="C10" s="458"/>
      <c r="D10" s="168"/>
      <c r="E10" s="168"/>
      <c r="F10" s="400"/>
      <c r="G10" s="169"/>
      <c r="H10" s="383"/>
      <c r="I10" s="385"/>
    </row>
    <row r="11" spans="1:13" ht="13.5" customHeight="1" x14ac:dyDescent="0.2">
      <c r="A11" s="456"/>
      <c r="B11" s="457"/>
      <c r="C11" s="458"/>
      <c r="D11" s="168"/>
      <c r="E11" s="168"/>
      <c r="F11" s="400"/>
      <c r="G11" s="169"/>
      <c r="H11" s="383"/>
      <c r="I11" s="385"/>
    </row>
    <row r="12" spans="1:13" s="359" customFormat="1" ht="13.5" customHeight="1" x14ac:dyDescent="0.2">
      <c r="A12" s="456" t="s">
        <v>223</v>
      </c>
      <c r="B12" s="457"/>
      <c r="C12" s="458">
        <v>4</v>
      </c>
      <c r="D12" s="168">
        <f>'[4]TÉCNICO AGRÍCOLA'!$F$34</f>
        <v>3257.75</v>
      </c>
      <c r="E12" s="451">
        <f>ROUND((C12*D12*12),2)</f>
        <v>156372</v>
      </c>
      <c r="F12" s="452"/>
      <c r="G12" s="169">
        <f>ROUND(('[4]TÉCNICO AGRÍCOLA'!$G$106*12*C12),2)</f>
        <v>112384.56</v>
      </c>
      <c r="H12" s="453" t="s">
        <v>25</v>
      </c>
      <c r="I12" s="385">
        <f>G12/E12</f>
        <v>0.7187000230220244</v>
      </c>
      <c r="K12" s="359">
        <f>C12/12</f>
        <v>0.33333333333333331</v>
      </c>
      <c r="M12" s="359">
        <f>8.5*545</f>
        <v>4632.5</v>
      </c>
    </row>
    <row r="13" spans="1:13" ht="13.5" customHeight="1" x14ac:dyDescent="0.2">
      <c r="A13" s="456" t="s">
        <v>224</v>
      </c>
      <c r="B13" s="457"/>
      <c r="C13" s="458">
        <v>1</v>
      </c>
      <c r="D13" s="168">
        <f>'[4]ASSISTENTE SOCIAL'!$F$34</f>
        <v>4108.53</v>
      </c>
      <c r="E13" s="168">
        <f>ROUND((C13*D13*12),2)</f>
        <v>49302.36</v>
      </c>
      <c r="F13" s="170"/>
      <c r="G13" s="169">
        <f>ROUND(('[4]ASSISTENTE SOCIAL'!$G$106*12*C13),2)</f>
        <v>35433.61</v>
      </c>
      <c r="H13" s="383" t="s">
        <v>25</v>
      </c>
      <c r="I13" s="385">
        <f>G13/E13</f>
        <v>0.71870007845466222</v>
      </c>
      <c r="K13" s="28">
        <f>C13/12</f>
        <v>8.3333333333333329E-2</v>
      </c>
    </row>
    <row r="14" spans="1:13" s="359" customFormat="1" ht="13.5" customHeight="1" x14ac:dyDescent="0.2">
      <c r="A14" s="456" t="s">
        <v>232</v>
      </c>
      <c r="B14" s="355"/>
      <c r="C14" s="399">
        <v>1</v>
      </c>
      <c r="D14" s="168">
        <f>'[4]SERVIÇOS GERAIS'!$F$34</f>
        <v>1476.64</v>
      </c>
      <c r="E14" s="168">
        <f>ROUND((C14*D14*12),2)</f>
        <v>17719.68</v>
      </c>
      <c r="F14" s="356"/>
      <c r="G14" s="169">
        <f>ROUND(('[4]SERVIÇOS GERAIS'!$G$106*12*C14),2)</f>
        <v>12735.13</v>
      </c>
      <c r="H14" s="382"/>
      <c r="I14" s="385">
        <f>G14/E14</f>
        <v>0.71869977335933821</v>
      </c>
      <c r="K14" s="359">
        <f>C14/12</f>
        <v>8.3333333333333329E-2</v>
      </c>
    </row>
    <row r="15" spans="1:13" ht="12.75" x14ac:dyDescent="0.2">
      <c r="A15" s="441"/>
      <c r="B15" s="437"/>
      <c r="C15" s="444"/>
      <c r="D15" s="446"/>
      <c r="E15" s="438"/>
      <c r="F15" s="439"/>
      <c r="G15" s="440"/>
      <c r="H15" s="382"/>
      <c r="I15" s="385"/>
    </row>
    <row r="16" spans="1:13" ht="13.5" customHeight="1" x14ac:dyDescent="0.2">
      <c r="A16" s="441"/>
      <c r="B16" s="437"/>
      <c r="C16" s="444"/>
      <c r="D16" s="446"/>
      <c r="E16" s="438"/>
      <c r="F16" s="439"/>
      <c r="G16" s="440"/>
      <c r="H16" s="382"/>
      <c r="I16" s="385"/>
      <c r="K16" s="28">
        <f>C16/12</f>
        <v>0</v>
      </c>
    </row>
    <row r="17" spans="1:18" ht="13.5" customHeight="1" x14ac:dyDescent="0.2">
      <c r="A17" s="442"/>
      <c r="B17" s="437"/>
      <c r="C17" s="444"/>
      <c r="D17" s="446"/>
      <c r="E17" s="438"/>
      <c r="F17" s="439"/>
      <c r="G17" s="440"/>
      <c r="H17" s="382"/>
      <c r="I17" s="385"/>
      <c r="K17" s="28">
        <f>C17/12</f>
        <v>0</v>
      </c>
    </row>
    <row r="18" spans="1:18" ht="13.5" customHeight="1" x14ac:dyDescent="0.2">
      <c r="A18" s="208"/>
      <c r="B18" s="207"/>
      <c r="C18" s="443"/>
      <c r="D18" s="398"/>
      <c r="E18" s="168"/>
      <c r="F18" s="400"/>
      <c r="G18" s="169"/>
      <c r="H18" s="383"/>
      <c r="I18" s="385"/>
      <c r="K18" s="28">
        <v>6</v>
      </c>
    </row>
    <row r="19" spans="1:18" ht="13.5" customHeight="1" x14ac:dyDescent="0.2">
      <c r="A19" s="209"/>
      <c r="B19" s="206"/>
      <c r="C19" s="443"/>
      <c r="D19" s="398"/>
      <c r="E19" s="168"/>
      <c r="F19" s="170"/>
      <c r="G19" s="169"/>
      <c r="H19" s="383"/>
      <c r="I19" s="385"/>
    </row>
    <row r="20" spans="1:18" ht="13.5" customHeight="1" x14ac:dyDescent="0.2">
      <c r="A20" s="346"/>
      <c r="B20" s="355"/>
      <c r="C20" s="399"/>
      <c r="D20" s="447"/>
      <c r="E20" s="445"/>
      <c r="F20" s="356"/>
      <c r="G20" s="449"/>
      <c r="H20" s="384"/>
      <c r="I20" s="450"/>
      <c r="O20" s="359"/>
      <c r="P20" s="376"/>
      <c r="Q20" s="359"/>
      <c r="R20" s="377"/>
    </row>
    <row r="21" spans="1:18" ht="13.5" customHeight="1" x14ac:dyDescent="0.2">
      <c r="A21" s="347"/>
      <c r="B21" s="357"/>
      <c r="C21" s="399"/>
      <c r="D21" s="448"/>
      <c r="E21" s="445"/>
      <c r="F21" s="356"/>
      <c r="G21" s="449"/>
      <c r="H21" s="384"/>
      <c r="I21" s="450"/>
      <c r="O21" s="359"/>
      <c r="P21" s="359"/>
      <c r="Q21" s="359"/>
      <c r="R21" s="359"/>
    </row>
    <row r="22" spans="1:18" s="33" customFormat="1" ht="20.25" customHeight="1" thickBot="1" x14ac:dyDescent="0.25">
      <c r="A22" s="318" t="s">
        <v>29</v>
      </c>
      <c r="B22" s="466"/>
      <c r="C22" s="465">
        <f>SUM(C10:C21)</f>
        <v>6</v>
      </c>
      <c r="D22" s="195"/>
      <c r="E22" s="36">
        <f>SUM(E10:E21)</f>
        <v>223394.03999999998</v>
      </c>
      <c r="F22" s="36"/>
      <c r="G22" s="196">
        <f>ROUND(SUM(G10:G21),2)</f>
        <v>160553.29999999999</v>
      </c>
      <c r="H22" s="36">
        <v>0</v>
      </c>
      <c r="I22" s="319"/>
      <c r="L22" s="202">
        <f>E22+G22</f>
        <v>383947.33999999997</v>
      </c>
      <c r="O22" s="378"/>
      <c r="P22" s="376"/>
      <c r="Q22" s="379"/>
      <c r="R22" s="377"/>
    </row>
    <row r="23" spans="1:18" ht="12.6" customHeight="1" thickTop="1" x14ac:dyDescent="0.2">
      <c r="A23" s="320" t="s">
        <v>14</v>
      </c>
      <c r="B23" s="171"/>
      <c r="C23" s="183"/>
      <c r="D23" s="172"/>
      <c r="E23" s="172"/>
      <c r="F23" s="173"/>
      <c r="G23" s="174" t="s">
        <v>15</v>
      </c>
      <c r="H23" s="33"/>
      <c r="I23" s="321"/>
      <c r="O23" s="359"/>
      <c r="P23" s="380"/>
      <c r="Q23" s="379"/>
      <c r="R23" s="380"/>
    </row>
    <row r="24" spans="1:18" ht="12.6" customHeight="1" x14ac:dyDescent="0.2">
      <c r="A24" s="322"/>
      <c r="B24" s="32"/>
      <c r="C24" s="165"/>
      <c r="D24" s="33"/>
      <c r="E24" s="33"/>
      <c r="F24" s="38"/>
      <c r="G24" s="33"/>
      <c r="H24" s="39"/>
      <c r="I24" s="323"/>
      <c r="L24" s="203"/>
      <c r="O24" s="359"/>
      <c r="P24" s="376"/>
      <c r="Q24" s="379"/>
      <c r="R24" s="377"/>
    </row>
    <row r="25" spans="1:18" ht="12.6" customHeight="1" x14ac:dyDescent="0.2">
      <c r="A25" s="324" t="s">
        <v>16</v>
      </c>
      <c r="B25" s="175"/>
      <c r="C25" s="166"/>
      <c r="D25" s="176"/>
      <c r="E25" s="176"/>
      <c r="F25" s="176"/>
      <c r="G25" s="177"/>
      <c r="H25" s="178" t="s">
        <v>17</v>
      </c>
      <c r="I25" s="325"/>
      <c r="O25" s="359"/>
      <c r="P25" s="376"/>
      <c r="Q25" s="379"/>
      <c r="R25" s="377"/>
    </row>
    <row r="26" spans="1:18" ht="12.6" customHeight="1" x14ac:dyDescent="0.2">
      <c r="A26" s="326"/>
      <c r="B26" s="179"/>
      <c r="C26" s="167"/>
      <c r="D26" s="180"/>
      <c r="E26" s="180"/>
      <c r="F26" s="180"/>
      <c r="G26" s="181"/>
      <c r="H26" s="182"/>
      <c r="I26" s="323"/>
      <c r="O26" s="359"/>
      <c r="P26" s="376"/>
      <c r="Q26" s="686"/>
      <c r="R26" s="687"/>
    </row>
    <row r="27" spans="1:18" ht="12" customHeight="1" x14ac:dyDescent="0.2">
      <c r="A27" s="322" t="s">
        <v>30</v>
      </c>
      <c r="B27" s="32"/>
      <c r="C27" s="183"/>
      <c r="D27" s="184"/>
      <c r="E27" s="184"/>
      <c r="F27" s="184"/>
      <c r="G27" s="184"/>
      <c r="H27" s="184"/>
      <c r="I27" s="321"/>
      <c r="O27" s="359"/>
      <c r="P27" s="359"/>
      <c r="Q27" s="378"/>
      <c r="R27" s="378"/>
    </row>
    <row r="28" spans="1:18" ht="12" customHeight="1" x14ac:dyDescent="0.2">
      <c r="A28" s="322"/>
      <c r="B28" s="32"/>
      <c r="C28" s="183"/>
      <c r="D28" s="184"/>
      <c r="E28" s="184"/>
      <c r="F28" s="184"/>
      <c r="G28" s="184"/>
      <c r="H28" s="184"/>
      <c r="I28" s="321"/>
      <c r="O28" s="359"/>
      <c r="P28" s="359"/>
      <c r="Q28" s="378"/>
      <c r="R28" s="688"/>
    </row>
    <row r="29" spans="1:18" ht="12" customHeight="1" x14ac:dyDescent="0.2">
      <c r="A29" s="326"/>
      <c r="B29" s="179"/>
      <c r="C29" s="167"/>
      <c r="D29" s="180"/>
      <c r="E29" s="180"/>
      <c r="F29" s="180"/>
      <c r="G29" s="180"/>
      <c r="H29" s="180"/>
      <c r="I29" s="323"/>
      <c r="O29" s="359"/>
      <c r="P29" s="359"/>
      <c r="Q29" s="378"/>
      <c r="R29" s="687"/>
    </row>
    <row r="30" spans="1:18" ht="12" customHeight="1" x14ac:dyDescent="0.2">
      <c r="A30" s="324" t="s">
        <v>18</v>
      </c>
      <c r="B30" s="175"/>
      <c r="C30" s="166"/>
      <c r="D30" s="176"/>
      <c r="E30" s="176"/>
      <c r="F30" s="176"/>
      <c r="G30" s="176"/>
      <c r="H30" s="184"/>
      <c r="I30" s="321"/>
      <c r="O30" s="359"/>
      <c r="P30" s="359"/>
      <c r="Q30" s="33"/>
      <c r="R30" s="33"/>
    </row>
    <row r="31" spans="1:18" ht="12" customHeight="1" x14ac:dyDescent="0.2">
      <c r="A31" s="322" t="s">
        <v>233</v>
      </c>
      <c r="B31" s="32"/>
      <c r="C31" s="183"/>
      <c r="D31" s="184"/>
      <c r="E31" s="184"/>
      <c r="F31" s="184"/>
      <c r="G31" s="184"/>
      <c r="H31" s="184"/>
      <c r="I31" s="321"/>
      <c r="O31" s="359"/>
      <c r="P31" s="359"/>
      <c r="Q31" s="378"/>
      <c r="R31" s="378"/>
    </row>
    <row r="32" spans="1:18" ht="12" customHeight="1" x14ac:dyDescent="0.2">
      <c r="A32" s="327"/>
      <c r="B32" s="328"/>
      <c r="C32" s="329"/>
      <c r="D32" s="330"/>
      <c r="E32" s="330"/>
      <c r="F32" s="330"/>
      <c r="G32" s="330"/>
      <c r="H32" s="330"/>
      <c r="I32" s="331"/>
      <c r="Q32" s="33"/>
      <c r="R32" s="33"/>
    </row>
    <row r="33" spans="1:18" ht="12" customHeight="1" x14ac:dyDescent="0.2">
      <c r="A33" s="184"/>
      <c r="B33" s="32"/>
      <c r="C33" s="183"/>
      <c r="D33" s="184"/>
      <c r="E33" s="184"/>
      <c r="F33" s="184"/>
      <c r="G33" s="184"/>
      <c r="H33" s="184"/>
      <c r="I33" s="33"/>
      <c r="Q33" s="33"/>
      <c r="R33" s="33"/>
    </row>
    <row r="34" spans="1:18" ht="15" customHeight="1" x14ac:dyDescent="0.2">
      <c r="P34" s="375"/>
      <c r="Q34" s="33"/>
      <c r="R34" s="689"/>
    </row>
    <row r="35" spans="1:18" ht="15" customHeight="1" x14ac:dyDescent="0.2">
      <c r="Q35" s="33"/>
      <c r="R35" s="33"/>
    </row>
    <row r="36" spans="1:18" ht="15" customHeight="1" x14ac:dyDescent="0.2">
      <c r="P36" s="381"/>
      <c r="Q36" s="33"/>
      <c r="R36" s="690"/>
    </row>
    <row r="37" spans="1:18" ht="15" customHeight="1" x14ac:dyDescent="0.2">
      <c r="Q37" s="378"/>
      <c r="R37" s="378"/>
    </row>
    <row r="38" spans="1:18" ht="15" customHeight="1" x14ac:dyDescent="0.2">
      <c r="Q38" s="378"/>
      <c r="R38" s="688"/>
    </row>
  </sheetData>
  <mergeCells count="4">
    <mergeCell ref="A3:H4"/>
    <mergeCell ref="A5:H5"/>
    <mergeCell ref="D7:H7"/>
    <mergeCell ref="D8:H8"/>
  </mergeCells>
  <printOptions horizontalCentered="1"/>
  <pageMargins left="0.98425196850393704" right="0.39370078740157483" top="0.78740157480314965" bottom="0.39370078740157483" header="0.51181102362204722" footer="0.51181102362204722"/>
  <pageSetup paperSize="9" scale="96" firstPageNumber="0" orientation="landscape" r:id="rId1"/>
  <headerFooter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4"/>
  <sheetViews>
    <sheetView showGridLines="0" topLeftCell="A23" zoomScaleNormal="100" zoomScaleSheetLayoutView="110" workbookViewId="0">
      <selection activeCell="O28" sqref="O28:U38"/>
    </sheetView>
  </sheetViews>
  <sheetFormatPr defaultColWidth="10.7109375" defaultRowHeight="15" customHeight="1" x14ac:dyDescent="0.2"/>
  <cols>
    <col min="1" max="1" width="5.28515625" style="41" customWidth="1"/>
    <col min="2" max="2" width="9.85546875" style="41" customWidth="1"/>
    <col min="3" max="3" width="23.5703125" style="41" customWidth="1"/>
    <col min="4" max="4" width="6.85546875" style="41" customWidth="1"/>
    <col min="5" max="5" width="21.42578125" style="41" customWidth="1"/>
    <col min="6" max="6" width="9.42578125" style="41" customWidth="1"/>
    <col min="7" max="7" width="7.28515625" style="158" customWidth="1"/>
    <col min="8" max="8" width="9.85546875" style="41" customWidth="1"/>
    <col min="9" max="9" width="11.7109375" style="41" customWidth="1"/>
    <col min="10" max="10" width="6.85546875" style="41" customWidth="1"/>
    <col min="11" max="11" width="5.7109375" style="198" customWidth="1"/>
    <col min="12" max="14" width="7.28515625" style="41" customWidth="1"/>
    <col min="15" max="15" width="15.5703125" style="41" customWidth="1"/>
    <col min="16" max="16" width="6.42578125" style="41" customWidth="1"/>
    <col min="17" max="17" width="7.140625" style="41" customWidth="1"/>
    <col min="18" max="16384" width="10.7109375" style="41"/>
  </cols>
  <sheetData>
    <row r="1" spans="1:19" ht="15" customHeight="1" x14ac:dyDescent="0.2">
      <c r="D1" s="1"/>
    </row>
    <row r="2" spans="1:19" ht="9.9499999999999993" customHeight="1" thickBot="1" x14ac:dyDescent="0.25">
      <c r="A2" s="557" t="s">
        <v>36</v>
      </c>
      <c r="B2" s="558"/>
      <c r="C2" s="558"/>
      <c r="D2" s="558"/>
      <c r="E2" s="558"/>
      <c r="F2" s="558"/>
      <c r="G2" s="558"/>
      <c r="H2" s="558"/>
      <c r="I2" s="129" t="s">
        <v>0</v>
      </c>
    </row>
    <row r="3" spans="1:19" ht="20.100000000000001" customHeight="1" thickTop="1" thickBot="1" x14ac:dyDescent="0.25">
      <c r="A3" s="559"/>
      <c r="B3" s="560"/>
      <c r="C3" s="560"/>
      <c r="D3" s="560"/>
      <c r="E3" s="560"/>
      <c r="F3" s="560"/>
      <c r="G3" s="560"/>
      <c r="H3" s="560"/>
      <c r="I3" s="99" t="s">
        <v>155</v>
      </c>
    </row>
    <row r="4" spans="1:19" ht="12.6" customHeight="1" thickTop="1" x14ac:dyDescent="0.2">
      <c r="A4" s="199" t="s">
        <v>2</v>
      </c>
      <c r="B4" s="43"/>
      <c r="C4" s="43"/>
      <c r="D4" s="43"/>
      <c r="E4" s="43"/>
      <c r="F4" s="43"/>
      <c r="G4" s="159"/>
      <c r="H4" s="43"/>
      <c r="I4" s="44"/>
    </row>
    <row r="5" spans="1:19" ht="12.6" customHeight="1" x14ac:dyDescent="0.2">
      <c r="A5" s="200"/>
      <c r="B5" s="45"/>
      <c r="C5" s="45"/>
      <c r="D5" s="45"/>
      <c r="E5" s="45"/>
      <c r="F5" s="45"/>
      <c r="G5" s="160"/>
      <c r="H5" s="45"/>
      <c r="I5" s="46"/>
    </row>
    <row r="6" spans="1:19" ht="12.6" customHeight="1" x14ac:dyDescent="0.2">
      <c r="A6" s="201" t="s">
        <v>3</v>
      </c>
      <c r="B6" s="47"/>
      <c r="C6" s="48"/>
      <c r="D6" s="49" t="s">
        <v>4</v>
      </c>
      <c r="E6" s="50"/>
      <c r="F6" s="50"/>
      <c r="G6" s="161"/>
      <c r="H6" s="51"/>
      <c r="I6" s="52" t="s">
        <v>5</v>
      </c>
    </row>
    <row r="7" spans="1:19" ht="12.6" customHeight="1" thickBot="1" x14ac:dyDescent="0.25">
      <c r="A7" s="315" t="s">
        <v>234</v>
      </c>
      <c r="B7" s="53"/>
      <c r="C7" s="54"/>
      <c r="D7" s="561" t="s">
        <v>235</v>
      </c>
      <c r="E7" s="562"/>
      <c r="F7" s="562"/>
      <c r="G7" s="562"/>
      <c r="H7" s="563"/>
      <c r="I7" s="55"/>
    </row>
    <row r="8" spans="1:19" ht="12.6" customHeight="1" thickTop="1" thickBot="1" x14ac:dyDescent="0.25">
      <c r="A8" s="564" t="s">
        <v>38</v>
      </c>
      <c r="B8" s="565" t="s">
        <v>32</v>
      </c>
      <c r="C8" s="565"/>
      <c r="D8" s="565"/>
      <c r="E8" s="565"/>
      <c r="F8" s="566" t="s">
        <v>39</v>
      </c>
      <c r="G8" s="567" t="s">
        <v>31</v>
      </c>
      <c r="H8" s="566" t="s">
        <v>33</v>
      </c>
      <c r="I8" s="566"/>
    </row>
    <row r="9" spans="1:19" ht="12.6" customHeight="1" thickTop="1" x14ac:dyDescent="0.2">
      <c r="A9" s="564"/>
      <c r="B9" s="565"/>
      <c r="C9" s="565"/>
      <c r="D9" s="565"/>
      <c r="E9" s="565"/>
      <c r="F9" s="566"/>
      <c r="G9" s="567"/>
      <c r="H9" s="56" t="s">
        <v>34</v>
      </c>
      <c r="I9" s="57" t="s">
        <v>35</v>
      </c>
    </row>
    <row r="10" spans="1:19" ht="15" customHeight="1" x14ac:dyDescent="0.2">
      <c r="A10" s="363" t="s">
        <v>107</v>
      </c>
      <c r="B10" s="568" t="s">
        <v>108</v>
      </c>
      <c r="C10" s="569"/>
      <c r="D10" s="569"/>
      <c r="E10" s="569"/>
      <c r="F10" s="569"/>
      <c r="G10" s="569"/>
      <c r="H10" s="569"/>
      <c r="I10" s="570"/>
    </row>
    <row r="11" spans="1:19" ht="75.75" customHeight="1" x14ac:dyDescent="0.2">
      <c r="A11" s="360" t="s">
        <v>109</v>
      </c>
      <c r="B11" s="571" t="s">
        <v>240</v>
      </c>
      <c r="C11" s="572"/>
      <c r="D11" s="572"/>
      <c r="E11" s="573"/>
      <c r="F11" s="361" t="s">
        <v>40</v>
      </c>
      <c r="G11" s="362">
        <v>12</v>
      </c>
      <c r="H11" s="348">
        <f>'[4]LOC. VEÍCULOS'!$F$50</f>
        <v>3650.0087557077622</v>
      </c>
      <c r="I11" s="349">
        <f>ROUND((G11*H11),2)</f>
        <v>43800.11</v>
      </c>
    </row>
    <row r="12" spans="1:19" ht="30" customHeight="1" x14ac:dyDescent="0.2">
      <c r="A12" s="360" t="s">
        <v>110</v>
      </c>
      <c r="B12" s="571" t="s">
        <v>222</v>
      </c>
      <c r="C12" s="572"/>
      <c r="D12" s="572"/>
      <c r="E12" s="573"/>
      <c r="F12" s="361" t="s">
        <v>40</v>
      </c>
      <c r="G12" s="362">
        <v>48</v>
      </c>
      <c r="H12" s="348">
        <f>'[4]LOC. MOTOCICLETA'!$F$50</f>
        <v>977.00048706240477</v>
      </c>
      <c r="I12" s="349">
        <f>ROUND((G12*H12),2)</f>
        <v>46896.02</v>
      </c>
    </row>
    <row r="13" spans="1:19" ht="17.25" customHeight="1" x14ac:dyDescent="0.2">
      <c r="A13" s="574" t="s">
        <v>114</v>
      </c>
      <c r="B13" s="540"/>
      <c r="C13" s="540"/>
      <c r="D13" s="540"/>
      <c r="E13" s="540"/>
      <c r="F13" s="540"/>
      <c r="G13" s="540"/>
      <c r="H13" s="541"/>
      <c r="I13" s="350">
        <f>SUM(I11:I12)</f>
        <v>90696.13</v>
      </c>
      <c r="K13" s="578"/>
      <c r="L13" s="578"/>
    </row>
    <row r="14" spans="1:19" ht="17.25" customHeight="1" x14ac:dyDescent="0.2">
      <c r="A14" s="334"/>
      <c r="B14" s="335"/>
      <c r="C14" s="335"/>
      <c r="D14" s="335"/>
      <c r="E14" s="335"/>
      <c r="F14" s="335"/>
      <c r="G14" s="335"/>
      <c r="H14" s="335"/>
      <c r="I14" s="336"/>
    </row>
    <row r="15" spans="1:19" ht="15" customHeight="1" x14ac:dyDescent="0.2">
      <c r="A15" s="366" t="s">
        <v>111</v>
      </c>
      <c r="B15" s="575" t="s">
        <v>181</v>
      </c>
      <c r="C15" s="576"/>
      <c r="D15" s="576"/>
      <c r="E15" s="576"/>
      <c r="F15" s="576"/>
      <c r="G15" s="576"/>
      <c r="H15" s="576"/>
      <c r="I15" s="577"/>
      <c r="K15" s="41"/>
    </row>
    <row r="16" spans="1:19" ht="15" customHeight="1" x14ac:dyDescent="0.2">
      <c r="A16" s="367" t="s">
        <v>113</v>
      </c>
      <c r="B16" s="545" t="s">
        <v>181</v>
      </c>
      <c r="C16" s="546"/>
      <c r="D16" s="546"/>
      <c r="E16" s="547"/>
      <c r="F16" s="368" t="s">
        <v>158</v>
      </c>
      <c r="G16" s="369">
        <v>0</v>
      </c>
      <c r="H16" s="349">
        <v>0</v>
      </c>
      <c r="I16" s="352">
        <f>G16*H16</f>
        <v>0</v>
      </c>
      <c r="K16" s="535"/>
      <c r="L16" s="535"/>
      <c r="M16" s="535"/>
      <c r="N16" s="535"/>
      <c r="O16" s="535"/>
      <c r="P16" s="535"/>
      <c r="Q16" s="535"/>
      <c r="R16" s="535"/>
      <c r="S16" s="418"/>
    </row>
    <row r="17" spans="1:21" ht="15" customHeight="1" x14ac:dyDescent="0.2">
      <c r="A17" s="539" t="s">
        <v>182</v>
      </c>
      <c r="B17" s="540"/>
      <c r="C17" s="540"/>
      <c r="D17" s="540"/>
      <c r="E17" s="540"/>
      <c r="F17" s="540"/>
      <c r="G17" s="540"/>
      <c r="H17" s="541"/>
      <c r="I17" s="350">
        <f>SUM(I16:I16)</f>
        <v>0</v>
      </c>
      <c r="K17" s="535"/>
      <c r="L17" s="535"/>
      <c r="M17" s="535"/>
      <c r="N17" s="535"/>
      <c r="O17" s="535"/>
      <c r="P17" s="535"/>
      <c r="Q17" s="535"/>
      <c r="R17" s="535"/>
      <c r="S17" s="417"/>
    </row>
    <row r="18" spans="1:21" ht="15" customHeight="1" x14ac:dyDescent="0.2">
      <c r="A18" s="364"/>
      <c r="B18" s="365"/>
      <c r="C18" s="365"/>
      <c r="D18" s="365"/>
      <c r="E18" s="365"/>
      <c r="F18" s="365"/>
      <c r="G18" s="365"/>
      <c r="H18" s="365"/>
      <c r="I18" s="336"/>
      <c r="K18" s="417"/>
      <c r="L18" s="417"/>
      <c r="M18" s="417"/>
      <c r="N18" s="417"/>
      <c r="O18" s="417"/>
      <c r="P18" s="417"/>
      <c r="Q18" s="417"/>
      <c r="R18" s="417"/>
      <c r="S18" s="417"/>
    </row>
    <row r="19" spans="1:21" ht="15" customHeight="1" x14ac:dyDescent="0.2">
      <c r="A19" s="263">
        <v>3</v>
      </c>
      <c r="B19" s="542" t="s">
        <v>153</v>
      </c>
      <c r="C19" s="543"/>
      <c r="D19" s="543"/>
      <c r="E19" s="543"/>
      <c r="F19" s="543"/>
      <c r="G19" s="543"/>
      <c r="H19" s="543"/>
      <c r="I19" s="544"/>
      <c r="K19" s="419"/>
      <c r="L19" s="555"/>
      <c r="M19" s="555"/>
      <c r="N19" s="555"/>
      <c r="O19" s="555"/>
      <c r="P19" s="555"/>
      <c r="Q19" s="555"/>
      <c r="R19" s="555"/>
      <c r="S19" s="555"/>
    </row>
    <row r="20" spans="1:21" ht="15" customHeight="1" x14ac:dyDescent="0.2">
      <c r="A20" s="264" t="s">
        <v>115</v>
      </c>
      <c r="B20" s="551" t="s">
        <v>172</v>
      </c>
      <c r="C20" s="552"/>
      <c r="D20" s="552"/>
      <c r="E20" s="553"/>
      <c r="F20" s="265" t="s">
        <v>145</v>
      </c>
      <c r="G20" s="266">
        <v>6</v>
      </c>
      <c r="H20" s="267">
        <f>ROUND((420.7*12),2)</f>
        <v>5048.3999999999996</v>
      </c>
      <c r="I20" s="267">
        <f>ROUND((G20*H20),2)</f>
        <v>30290.400000000001</v>
      </c>
      <c r="K20" s="420"/>
      <c r="L20" s="556"/>
      <c r="M20" s="556"/>
      <c r="N20" s="556"/>
      <c r="O20" s="556"/>
      <c r="P20" s="421"/>
      <c r="Q20" s="422"/>
      <c r="R20" s="423"/>
      <c r="S20" s="423"/>
    </row>
    <row r="21" spans="1:21" ht="15" customHeight="1" x14ac:dyDescent="0.2">
      <c r="A21" s="264" t="s">
        <v>116</v>
      </c>
      <c r="B21" s="551" t="s">
        <v>173</v>
      </c>
      <c r="C21" s="552"/>
      <c r="D21" s="552"/>
      <c r="E21" s="553"/>
      <c r="F21" s="265" t="s">
        <v>145</v>
      </c>
      <c r="G21" s="266">
        <v>6</v>
      </c>
      <c r="H21" s="267">
        <f>ROUND((13.07*12),2)</f>
        <v>156.84</v>
      </c>
      <c r="I21" s="267">
        <f>ROUND((G21*H21),2)</f>
        <v>941.04</v>
      </c>
      <c r="K21" s="420"/>
      <c r="L21" s="556"/>
      <c r="M21" s="556"/>
      <c r="N21" s="556"/>
      <c r="O21" s="556"/>
      <c r="P21" s="421"/>
      <c r="Q21" s="422"/>
      <c r="R21" s="423"/>
      <c r="S21" s="423"/>
    </row>
    <row r="22" spans="1:21" ht="15" customHeight="1" x14ac:dyDescent="0.2">
      <c r="A22" s="264" t="s">
        <v>117</v>
      </c>
      <c r="B22" s="538" t="s">
        <v>174</v>
      </c>
      <c r="C22" s="538"/>
      <c r="D22" s="538"/>
      <c r="E22" s="538"/>
      <c r="F22" s="265" t="s">
        <v>145</v>
      </c>
      <c r="G22" s="266">
        <v>6</v>
      </c>
      <c r="H22" s="267">
        <f>ROUND((65.94*12),2)</f>
        <v>791.28</v>
      </c>
      <c r="I22" s="267">
        <f>ROUND((G22*H22),2)</f>
        <v>4747.68</v>
      </c>
      <c r="K22" s="420"/>
      <c r="L22" s="556"/>
      <c r="M22" s="556"/>
      <c r="N22" s="556"/>
      <c r="O22" s="556"/>
      <c r="P22" s="421"/>
      <c r="Q22" s="422"/>
      <c r="R22" s="423"/>
      <c r="S22" s="423"/>
    </row>
    <row r="23" spans="1:21" ht="15" customHeight="1" x14ac:dyDescent="0.2">
      <c r="A23" s="264" t="s">
        <v>118</v>
      </c>
      <c r="B23" s="538"/>
      <c r="C23" s="538"/>
      <c r="D23" s="538"/>
      <c r="E23" s="538"/>
      <c r="F23" s="265"/>
      <c r="G23" s="266"/>
      <c r="H23" s="267"/>
      <c r="I23" s="267"/>
      <c r="K23" s="420"/>
      <c r="L23" s="556"/>
      <c r="M23" s="556"/>
      <c r="N23" s="556"/>
      <c r="O23" s="556"/>
      <c r="P23" s="421"/>
      <c r="Q23" s="422"/>
      <c r="R23" s="423"/>
      <c r="S23" s="423"/>
    </row>
    <row r="24" spans="1:21" ht="15" customHeight="1" x14ac:dyDescent="0.2">
      <c r="A24" s="264" t="s">
        <v>119</v>
      </c>
      <c r="B24" s="538"/>
      <c r="C24" s="538"/>
      <c r="D24" s="538"/>
      <c r="E24" s="538"/>
      <c r="F24" s="265"/>
      <c r="G24" s="266"/>
      <c r="H24" s="267"/>
      <c r="I24" s="267"/>
      <c r="K24" s="420"/>
      <c r="L24" s="454"/>
      <c r="M24" s="454"/>
      <c r="N24" s="454"/>
      <c r="O24" s="454"/>
      <c r="P24" s="421"/>
      <c r="Q24" s="422"/>
      <c r="R24" s="423"/>
      <c r="S24" s="423"/>
    </row>
    <row r="25" spans="1:21" ht="15" customHeight="1" x14ac:dyDescent="0.2">
      <c r="A25" s="579" t="s">
        <v>152</v>
      </c>
      <c r="B25" s="580"/>
      <c r="C25" s="580"/>
      <c r="D25" s="580"/>
      <c r="E25" s="580"/>
      <c r="F25" s="580"/>
      <c r="G25" s="580"/>
      <c r="H25" s="580"/>
      <c r="I25" s="354">
        <f>SUM(I20:I24)</f>
        <v>35979.120000000003</v>
      </c>
      <c r="K25" s="554"/>
      <c r="L25" s="554"/>
      <c r="M25" s="554"/>
      <c r="N25" s="554"/>
      <c r="O25" s="554"/>
      <c r="P25" s="554"/>
      <c r="Q25" s="554"/>
      <c r="R25" s="554"/>
      <c r="S25" s="424"/>
      <c r="T25" s="416"/>
    </row>
    <row r="26" spans="1:21" ht="11.25" x14ac:dyDescent="0.2">
      <c r="A26" s="467">
        <v>4</v>
      </c>
      <c r="B26" s="582" t="s">
        <v>196</v>
      </c>
      <c r="C26" s="583"/>
      <c r="D26" s="583"/>
      <c r="E26" s="583"/>
      <c r="F26" s="584"/>
      <c r="G26" s="584"/>
      <c r="H26" s="584"/>
      <c r="I26" s="585"/>
      <c r="K26" s="41"/>
    </row>
    <row r="27" spans="1:21" ht="11.25" x14ac:dyDescent="0.2">
      <c r="A27" s="468" t="s">
        <v>183</v>
      </c>
      <c r="B27" s="581" t="s">
        <v>191</v>
      </c>
      <c r="C27" s="581"/>
      <c r="D27" s="581"/>
      <c r="E27" s="581"/>
      <c r="F27" s="265" t="s">
        <v>145</v>
      </c>
      <c r="G27" s="197">
        <v>24</v>
      </c>
      <c r="H27" s="58">
        <v>19.25</v>
      </c>
      <c r="I27" s="267">
        <f t="shared" ref="I27:I33" si="0">ROUND((G27*H27),2)</f>
        <v>462</v>
      </c>
      <c r="K27" s="41"/>
    </row>
    <row r="28" spans="1:21" ht="11.25" x14ac:dyDescent="0.2">
      <c r="A28" s="468" t="s">
        <v>184</v>
      </c>
      <c r="B28" s="548" t="s">
        <v>192</v>
      </c>
      <c r="C28" s="549"/>
      <c r="D28" s="549"/>
      <c r="E28" s="550"/>
      <c r="F28" s="265" t="s">
        <v>145</v>
      </c>
      <c r="G28" s="197">
        <v>2</v>
      </c>
      <c r="H28" s="58">
        <v>36</v>
      </c>
      <c r="I28" s="267">
        <f t="shared" si="0"/>
        <v>72</v>
      </c>
      <c r="K28" s="41"/>
      <c r="O28" s="691"/>
      <c r="P28" s="691"/>
      <c r="Q28" s="691"/>
      <c r="R28" s="692"/>
      <c r="S28" s="691"/>
      <c r="T28" s="691"/>
      <c r="U28" s="691"/>
    </row>
    <row r="29" spans="1:21" ht="12.75" x14ac:dyDescent="0.2">
      <c r="A29" s="468" t="s">
        <v>185</v>
      </c>
      <c r="B29" s="548" t="s">
        <v>193</v>
      </c>
      <c r="C29" s="549"/>
      <c r="D29" s="549"/>
      <c r="E29" s="550"/>
      <c r="F29" s="265" t="s">
        <v>145</v>
      </c>
      <c r="G29" s="197">
        <v>2</v>
      </c>
      <c r="H29" s="58">
        <v>36</v>
      </c>
      <c r="I29" s="267">
        <f t="shared" si="0"/>
        <v>72</v>
      </c>
      <c r="K29" s="41"/>
      <c r="O29" s="691"/>
      <c r="P29" s="691"/>
      <c r="Q29" s="693"/>
      <c r="R29" s="694"/>
      <c r="S29" s="695"/>
      <c r="T29" s="691"/>
      <c r="U29" s="691"/>
    </row>
    <row r="30" spans="1:21" ht="12.75" x14ac:dyDescent="0.2">
      <c r="A30" s="468" t="s">
        <v>186</v>
      </c>
      <c r="B30" s="548" t="s">
        <v>194</v>
      </c>
      <c r="C30" s="549"/>
      <c r="D30" s="549"/>
      <c r="E30" s="550"/>
      <c r="F30" s="265" t="s">
        <v>145</v>
      </c>
      <c r="G30" s="197">
        <v>2</v>
      </c>
      <c r="H30" s="58">
        <v>36</v>
      </c>
      <c r="I30" s="267">
        <f t="shared" si="0"/>
        <v>72</v>
      </c>
      <c r="K30" s="41"/>
      <c r="O30" s="691"/>
      <c r="P30" s="691"/>
      <c r="Q30" s="691"/>
      <c r="R30" s="694"/>
      <c r="S30" s="691"/>
      <c r="T30" s="691"/>
      <c r="U30" s="691"/>
    </row>
    <row r="31" spans="1:21" ht="12.75" x14ac:dyDescent="0.2">
      <c r="A31" s="468" t="s">
        <v>187</v>
      </c>
      <c r="B31" s="548" t="s">
        <v>195</v>
      </c>
      <c r="C31" s="549"/>
      <c r="D31" s="549"/>
      <c r="E31" s="550"/>
      <c r="F31" s="265" t="s">
        <v>145</v>
      </c>
      <c r="G31" s="197">
        <v>2</v>
      </c>
      <c r="H31" s="58">
        <v>36</v>
      </c>
      <c r="I31" s="267">
        <f t="shared" si="0"/>
        <v>72</v>
      </c>
      <c r="K31" s="41"/>
      <c r="O31" s="691"/>
      <c r="P31" s="691"/>
      <c r="Q31" s="693"/>
      <c r="R31" s="694"/>
      <c r="S31" s="695"/>
      <c r="T31" s="691"/>
      <c r="U31" s="691"/>
    </row>
    <row r="32" spans="1:21" ht="12.75" x14ac:dyDescent="0.2">
      <c r="A32" s="468" t="s">
        <v>188</v>
      </c>
      <c r="B32" s="581" t="s">
        <v>189</v>
      </c>
      <c r="C32" s="581"/>
      <c r="D32" s="581"/>
      <c r="E32" s="581"/>
      <c r="F32" s="265" t="s">
        <v>145</v>
      </c>
      <c r="G32" s="197">
        <v>500</v>
      </c>
      <c r="H32" s="58">
        <v>3</v>
      </c>
      <c r="I32" s="267">
        <f t="shared" si="0"/>
        <v>1500</v>
      </c>
      <c r="K32" s="41"/>
      <c r="O32" s="691"/>
      <c r="P32" s="691"/>
      <c r="Q32" s="693"/>
      <c r="R32" s="694"/>
      <c r="S32" s="695"/>
      <c r="T32" s="691"/>
      <c r="U32" s="691"/>
    </row>
    <row r="33" spans="1:21" ht="12.75" x14ac:dyDescent="0.2">
      <c r="A33" s="468"/>
      <c r="B33" s="581"/>
      <c r="C33" s="581"/>
      <c r="D33" s="581"/>
      <c r="E33" s="581"/>
      <c r="F33" s="265"/>
      <c r="G33" s="197"/>
      <c r="H33" s="58"/>
      <c r="I33" s="267">
        <f t="shared" si="0"/>
        <v>0</v>
      </c>
      <c r="K33" s="41"/>
      <c r="O33" s="691"/>
      <c r="P33" s="691"/>
      <c r="Q33" s="693"/>
      <c r="R33" s="694"/>
      <c r="S33" s="695"/>
      <c r="T33" s="691"/>
      <c r="U33" s="691"/>
    </row>
    <row r="34" spans="1:21" ht="11.25" x14ac:dyDescent="0.2">
      <c r="A34" s="579" t="s">
        <v>190</v>
      </c>
      <c r="B34" s="580"/>
      <c r="C34" s="580"/>
      <c r="D34" s="580"/>
      <c r="E34" s="580"/>
      <c r="F34" s="580"/>
      <c r="G34" s="580"/>
      <c r="H34" s="580"/>
      <c r="I34" s="354">
        <f>SUM(I28:I33)</f>
        <v>1788</v>
      </c>
      <c r="K34" s="41"/>
      <c r="O34" s="691"/>
      <c r="P34" s="691"/>
      <c r="Q34" s="691"/>
      <c r="R34" s="691"/>
      <c r="S34" s="691"/>
      <c r="T34" s="691"/>
      <c r="U34" s="691"/>
    </row>
    <row r="35" spans="1:21" ht="12.75" x14ac:dyDescent="0.2">
      <c r="A35" s="468"/>
      <c r="B35" s="581"/>
      <c r="C35" s="581"/>
      <c r="D35" s="581"/>
      <c r="E35" s="581"/>
      <c r="F35" s="265"/>
      <c r="G35" s="197"/>
      <c r="H35" s="58"/>
      <c r="I35" s="58"/>
      <c r="K35" s="41"/>
      <c r="O35" s="691"/>
      <c r="P35" s="691"/>
      <c r="Q35" s="691"/>
      <c r="R35" s="691"/>
      <c r="S35" s="696"/>
      <c r="T35" s="691"/>
      <c r="U35" s="691"/>
    </row>
    <row r="36" spans="1:21" ht="11.25" x14ac:dyDescent="0.2">
      <c r="A36" s="468"/>
      <c r="B36" s="581"/>
      <c r="C36" s="581"/>
      <c r="D36" s="581"/>
      <c r="E36" s="581"/>
      <c r="F36" s="265"/>
      <c r="G36" s="197"/>
      <c r="H36" s="58"/>
      <c r="I36" s="58"/>
      <c r="K36" s="41"/>
      <c r="O36" s="691"/>
      <c r="P36" s="691"/>
      <c r="Q36" s="691"/>
      <c r="R36" s="691"/>
      <c r="S36" s="691"/>
      <c r="T36" s="691"/>
      <c r="U36" s="691"/>
    </row>
    <row r="37" spans="1:21" ht="20.100000000000001" customHeight="1" x14ac:dyDescent="0.2">
      <c r="A37" s="289"/>
      <c r="B37" s="536" t="s">
        <v>41</v>
      </c>
      <c r="C37" s="536"/>
      <c r="D37" s="536"/>
      <c r="E37" s="536"/>
      <c r="F37" s="537"/>
      <c r="G37" s="537"/>
      <c r="H37" s="537"/>
      <c r="I37" s="351">
        <f>I13+I17+I25+I34</f>
        <v>128463.25</v>
      </c>
      <c r="O37" s="691"/>
      <c r="P37" s="691"/>
      <c r="Q37" s="691"/>
      <c r="R37" s="691"/>
      <c r="S37" s="691"/>
      <c r="T37" s="691"/>
      <c r="U37" s="691"/>
    </row>
    <row r="38" spans="1:21" ht="12.6" customHeight="1" x14ac:dyDescent="0.2">
      <c r="A38" s="300" t="s">
        <v>14</v>
      </c>
      <c r="B38" s="292"/>
      <c r="C38" s="303"/>
      <c r="D38" s="303"/>
      <c r="E38" s="303"/>
      <c r="F38" s="305"/>
      <c r="G38" s="306" t="s">
        <v>15</v>
      </c>
      <c r="H38" s="303"/>
      <c r="I38" s="304"/>
      <c r="O38" s="691"/>
      <c r="P38" s="691"/>
      <c r="Q38" s="691"/>
      <c r="R38" s="691"/>
      <c r="S38" s="691"/>
      <c r="T38" s="691"/>
      <c r="U38" s="691"/>
    </row>
    <row r="39" spans="1:21" ht="12.6" customHeight="1" x14ac:dyDescent="0.2">
      <c r="A39" s="296"/>
      <c r="B39" s="297"/>
      <c r="C39" s="297"/>
      <c r="D39" s="297"/>
      <c r="E39" s="297"/>
      <c r="F39" s="307"/>
      <c r="G39" s="298"/>
      <c r="H39" s="297"/>
      <c r="I39" s="299"/>
    </row>
    <row r="40" spans="1:21" ht="12.6" customHeight="1" x14ac:dyDescent="0.2">
      <c r="A40" s="300" t="s">
        <v>16</v>
      </c>
      <c r="B40" s="301"/>
      <c r="C40" s="301"/>
      <c r="D40" s="301"/>
      <c r="E40" s="301"/>
      <c r="F40" s="302"/>
      <c r="G40" s="530" t="s">
        <v>17</v>
      </c>
      <c r="H40" s="531"/>
      <c r="I40" s="532"/>
    </row>
    <row r="41" spans="1:21" ht="12" customHeight="1" x14ac:dyDescent="0.2">
      <c r="A41" s="296"/>
      <c r="B41" s="297"/>
      <c r="C41" s="297"/>
      <c r="D41" s="297"/>
      <c r="E41" s="297"/>
      <c r="F41" s="299"/>
      <c r="G41" s="533"/>
      <c r="H41" s="533"/>
      <c r="I41" s="534"/>
    </row>
    <row r="42" spans="1:21" ht="15" customHeight="1" x14ac:dyDescent="0.2">
      <c r="A42" s="291" t="s">
        <v>18</v>
      </c>
      <c r="B42" s="292"/>
      <c r="C42" s="292"/>
      <c r="D42" s="292"/>
      <c r="E42" s="292"/>
      <c r="F42" s="292"/>
      <c r="G42" s="293"/>
      <c r="H42" s="292"/>
      <c r="I42" s="294"/>
    </row>
    <row r="43" spans="1:21" ht="15" customHeight="1" x14ac:dyDescent="0.2">
      <c r="A43" s="295" t="s">
        <v>197</v>
      </c>
      <c r="B43" s="59"/>
      <c r="C43" s="59"/>
      <c r="D43" s="59"/>
      <c r="E43" s="59"/>
      <c r="F43" s="59"/>
      <c r="G43" s="162"/>
      <c r="H43" s="59"/>
      <c r="I43" s="290"/>
    </row>
    <row r="44" spans="1:21" ht="15" customHeight="1" x14ac:dyDescent="0.2">
      <c r="A44" s="296"/>
      <c r="B44" s="297"/>
      <c r="C44" s="297"/>
      <c r="D44" s="297"/>
      <c r="E44" s="297"/>
      <c r="F44" s="297"/>
      <c r="G44" s="298"/>
      <c r="H44" s="297"/>
      <c r="I44" s="299"/>
    </row>
  </sheetData>
  <mergeCells count="43">
    <mergeCell ref="B36:E36"/>
    <mergeCell ref="A34:H34"/>
    <mergeCell ref="B26:I26"/>
    <mergeCell ref="B27:E27"/>
    <mergeCell ref="B28:E28"/>
    <mergeCell ref="B29:E29"/>
    <mergeCell ref="B30:E30"/>
    <mergeCell ref="L23:O23"/>
    <mergeCell ref="A25:H25"/>
    <mergeCell ref="B32:E32"/>
    <mergeCell ref="B33:E33"/>
    <mergeCell ref="B35:E35"/>
    <mergeCell ref="L21:O21"/>
    <mergeCell ref="L22:O22"/>
    <mergeCell ref="A2:H3"/>
    <mergeCell ref="D7:H7"/>
    <mergeCell ref="A8:A9"/>
    <mergeCell ref="B8:E9"/>
    <mergeCell ref="F8:F9"/>
    <mergeCell ref="G8:G9"/>
    <mergeCell ref="H8:I8"/>
    <mergeCell ref="B10:I10"/>
    <mergeCell ref="B11:E11"/>
    <mergeCell ref="B12:E12"/>
    <mergeCell ref="A13:H13"/>
    <mergeCell ref="B15:I15"/>
    <mergeCell ref="K13:L13"/>
    <mergeCell ref="G40:I40"/>
    <mergeCell ref="G41:I41"/>
    <mergeCell ref="K16:R17"/>
    <mergeCell ref="B37:H37"/>
    <mergeCell ref="B22:E22"/>
    <mergeCell ref="B23:E23"/>
    <mergeCell ref="A17:H17"/>
    <mergeCell ref="B19:I19"/>
    <mergeCell ref="B16:E16"/>
    <mergeCell ref="B31:E31"/>
    <mergeCell ref="B20:E20"/>
    <mergeCell ref="B21:E21"/>
    <mergeCell ref="B24:E24"/>
    <mergeCell ref="K25:R25"/>
    <mergeCell ref="L19:S19"/>
    <mergeCell ref="L20:O20"/>
  </mergeCells>
  <phoneticPr fontId="25" type="noConversion"/>
  <printOptions horizontalCentered="1"/>
  <pageMargins left="0.78740157480314965" right="0.39370078740157483" top="0.78740157480314965" bottom="0.39370078740157483" header="0.51181102362204722" footer="0.51181102362204722"/>
  <pageSetup paperSize="9" scale="85" firstPageNumber="0" orientation="portrait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6"/>
  <sheetViews>
    <sheetView showGridLines="0" topLeftCell="A25" zoomScaleNormal="100" zoomScaleSheetLayoutView="130" workbookViewId="0">
      <selection activeCell="O31" sqref="O31:U40"/>
    </sheetView>
  </sheetViews>
  <sheetFormatPr defaultColWidth="10.7109375" defaultRowHeight="15" customHeight="1" x14ac:dyDescent="0.2"/>
  <cols>
    <col min="1" max="1" width="7" style="41" customWidth="1"/>
    <col min="2" max="2" width="9.85546875" style="41" customWidth="1"/>
    <col min="3" max="3" width="22.7109375" style="41" customWidth="1"/>
    <col min="4" max="4" width="6.85546875" style="41" customWidth="1"/>
    <col min="5" max="5" width="4.42578125" style="41" customWidth="1"/>
    <col min="6" max="6" width="10" style="41" customWidth="1"/>
    <col min="7" max="7" width="7.28515625" style="158" customWidth="1"/>
    <col min="8" max="8" width="11.28515625" style="41" customWidth="1"/>
    <col min="9" max="9" width="12.7109375" style="41" customWidth="1"/>
    <col min="10" max="10" width="13.85546875" style="41" customWidth="1"/>
    <col min="11" max="11" width="7.28515625" style="198" customWidth="1"/>
    <col min="12" max="14" width="7.28515625" style="41" customWidth="1"/>
    <col min="15" max="16384" width="10.7109375" style="41"/>
  </cols>
  <sheetData>
    <row r="1" spans="1:20" ht="15" customHeight="1" x14ac:dyDescent="0.2">
      <c r="A1" s="614"/>
      <c r="B1" s="614"/>
      <c r="C1" s="614"/>
      <c r="D1" s="614"/>
      <c r="E1" s="614"/>
      <c r="F1" s="614"/>
      <c r="G1" s="614"/>
      <c r="H1" s="614"/>
      <c r="I1" s="614"/>
    </row>
    <row r="2" spans="1:20" ht="15" customHeight="1" x14ac:dyDescent="0.2">
      <c r="A2" s="615"/>
      <c r="B2" s="615"/>
      <c r="C2" s="615"/>
      <c r="D2" s="615"/>
      <c r="E2" s="615"/>
      <c r="F2" s="615"/>
      <c r="G2" s="615"/>
      <c r="H2" s="615"/>
      <c r="I2" s="615"/>
    </row>
    <row r="3" spans="1:20" ht="9.9499999999999993" customHeight="1" thickBot="1" x14ac:dyDescent="0.25">
      <c r="A3" s="557" t="s">
        <v>36</v>
      </c>
      <c r="B3" s="558"/>
      <c r="C3" s="558"/>
      <c r="D3" s="558"/>
      <c r="E3" s="558"/>
      <c r="F3" s="558"/>
      <c r="G3" s="558"/>
      <c r="H3" s="558"/>
      <c r="I3" s="129" t="s">
        <v>0</v>
      </c>
    </row>
    <row r="4" spans="1:20" ht="20.100000000000001" customHeight="1" thickTop="1" thickBot="1" x14ac:dyDescent="0.25">
      <c r="A4" s="559"/>
      <c r="B4" s="560"/>
      <c r="C4" s="560"/>
      <c r="D4" s="560"/>
      <c r="E4" s="560"/>
      <c r="F4" s="560"/>
      <c r="G4" s="560"/>
      <c r="H4" s="560"/>
      <c r="I4" s="99" t="s">
        <v>156</v>
      </c>
    </row>
    <row r="5" spans="1:20" ht="12.6" customHeight="1" thickTop="1" x14ac:dyDescent="0.2">
      <c r="A5" s="199" t="s">
        <v>2</v>
      </c>
      <c r="B5" s="43"/>
      <c r="C5" s="43"/>
      <c r="D5" s="43"/>
      <c r="E5" s="43"/>
      <c r="F5" s="43"/>
      <c r="G5" s="159"/>
      <c r="H5" s="43"/>
      <c r="I5" s="44"/>
    </row>
    <row r="6" spans="1:20" ht="12.6" customHeight="1" x14ac:dyDescent="0.2">
      <c r="A6" s="200"/>
      <c r="B6" s="45"/>
      <c r="C6" s="45"/>
      <c r="D6" s="45"/>
      <c r="E6" s="45"/>
      <c r="F6" s="45"/>
      <c r="G6" s="160"/>
      <c r="H6" s="45"/>
      <c r="I6" s="46"/>
    </row>
    <row r="7" spans="1:20" ht="12.6" customHeight="1" x14ac:dyDescent="0.2">
      <c r="A7" s="201" t="s">
        <v>3</v>
      </c>
      <c r="B7" s="47"/>
      <c r="C7" s="48"/>
      <c r="D7" s="49" t="s">
        <v>4</v>
      </c>
      <c r="E7" s="50"/>
      <c r="F7" s="50"/>
      <c r="G7" s="161"/>
      <c r="H7" s="51"/>
      <c r="I7" s="52" t="s">
        <v>5</v>
      </c>
    </row>
    <row r="8" spans="1:20" ht="12.6" customHeight="1" thickBot="1" x14ac:dyDescent="0.25">
      <c r="A8" s="472" t="s">
        <v>234</v>
      </c>
      <c r="B8" s="53"/>
      <c r="C8" s="54"/>
      <c r="D8" s="561" t="s">
        <v>235</v>
      </c>
      <c r="E8" s="562"/>
      <c r="F8" s="562"/>
      <c r="G8" s="562"/>
      <c r="H8" s="563"/>
      <c r="I8" s="55"/>
    </row>
    <row r="9" spans="1:20" ht="12.6" customHeight="1" thickTop="1" thickBot="1" x14ac:dyDescent="0.25">
      <c r="A9" s="564" t="s">
        <v>38</v>
      </c>
      <c r="B9" s="565" t="s">
        <v>32</v>
      </c>
      <c r="C9" s="565"/>
      <c r="D9" s="565"/>
      <c r="E9" s="565"/>
      <c r="F9" s="566" t="s">
        <v>39</v>
      </c>
      <c r="G9" s="567" t="s">
        <v>31</v>
      </c>
      <c r="H9" s="566" t="s">
        <v>33</v>
      </c>
      <c r="I9" s="566"/>
    </row>
    <row r="10" spans="1:20" ht="12.6" customHeight="1" thickTop="1" x14ac:dyDescent="0.2">
      <c r="A10" s="619"/>
      <c r="B10" s="608"/>
      <c r="C10" s="608"/>
      <c r="D10" s="608"/>
      <c r="E10" s="608"/>
      <c r="F10" s="609"/>
      <c r="G10" s="610"/>
      <c r="H10" s="344" t="s">
        <v>34</v>
      </c>
      <c r="I10" s="345" t="s">
        <v>35</v>
      </c>
      <c r="O10" s="611"/>
      <c r="P10" s="612"/>
      <c r="Q10" s="612"/>
      <c r="R10" s="612"/>
      <c r="S10" s="597"/>
      <c r="T10" s="597"/>
    </row>
    <row r="11" spans="1:20" ht="12.75" x14ac:dyDescent="0.2">
      <c r="A11" s="401">
        <v>1</v>
      </c>
      <c r="B11" s="598" t="s">
        <v>142</v>
      </c>
      <c r="C11" s="599"/>
      <c r="D11" s="599" t="s">
        <v>112</v>
      </c>
      <c r="E11" s="599"/>
      <c r="F11" s="599"/>
      <c r="G11" s="599"/>
      <c r="H11" s="599"/>
      <c r="I11" s="600"/>
      <c r="K11" s="41"/>
      <c r="O11" s="611"/>
      <c r="P11" s="612"/>
      <c r="Q11" s="612"/>
      <c r="R11" s="612"/>
      <c r="S11" s="607"/>
      <c r="T11" s="597"/>
    </row>
    <row r="12" spans="1:20" ht="12.75" customHeight="1" x14ac:dyDescent="0.2">
      <c r="A12" s="402" t="s">
        <v>109</v>
      </c>
      <c r="B12" s="604" t="s">
        <v>204</v>
      </c>
      <c r="C12" s="605"/>
      <c r="D12" s="605"/>
      <c r="E12" s="606"/>
      <c r="F12" s="403" t="s">
        <v>201</v>
      </c>
      <c r="G12" s="404">
        <v>10</v>
      </c>
      <c r="H12" s="405">
        <v>79.78</v>
      </c>
      <c r="I12" s="406">
        <f t="shared" ref="I12:I17" si="0">G12*H12</f>
        <v>797.8</v>
      </c>
      <c r="K12" s="41"/>
      <c r="O12" s="613"/>
      <c r="P12" s="613"/>
      <c r="Q12" s="613"/>
      <c r="R12" s="613"/>
      <c r="S12" s="597"/>
      <c r="T12" s="597"/>
    </row>
    <row r="13" spans="1:20" ht="11.25" x14ac:dyDescent="0.2">
      <c r="A13" s="402" t="s">
        <v>110</v>
      </c>
      <c r="B13" s="604" t="s">
        <v>221</v>
      </c>
      <c r="C13" s="605"/>
      <c r="D13" s="605"/>
      <c r="E13" s="606"/>
      <c r="F13" s="403" t="s">
        <v>201</v>
      </c>
      <c r="G13" s="404">
        <v>5</v>
      </c>
      <c r="H13" s="405">
        <v>272.29000000000002</v>
      </c>
      <c r="I13" s="406">
        <f t="shared" si="0"/>
        <v>1361.45</v>
      </c>
      <c r="K13" s="41"/>
    </row>
    <row r="14" spans="1:20" ht="11.25" x14ac:dyDescent="0.2">
      <c r="A14" s="402" t="s">
        <v>147</v>
      </c>
      <c r="B14" s="623" t="s">
        <v>211</v>
      </c>
      <c r="C14" s="624"/>
      <c r="D14" s="624"/>
      <c r="E14" s="625"/>
      <c r="F14" s="403" t="s">
        <v>201</v>
      </c>
      <c r="G14" s="404">
        <v>2</v>
      </c>
      <c r="H14" s="405">
        <v>448.61</v>
      </c>
      <c r="I14" s="406">
        <f t="shared" si="0"/>
        <v>897.22</v>
      </c>
      <c r="K14" s="41"/>
    </row>
    <row r="15" spans="1:20" ht="11.25" x14ac:dyDescent="0.2">
      <c r="A15" s="402" t="s">
        <v>148</v>
      </c>
      <c r="B15" s="604" t="s">
        <v>220</v>
      </c>
      <c r="C15" s="605"/>
      <c r="D15" s="605"/>
      <c r="E15" s="606"/>
      <c r="F15" s="403" t="s">
        <v>201</v>
      </c>
      <c r="G15" s="404">
        <v>1</v>
      </c>
      <c r="H15" s="405">
        <v>1168.72</v>
      </c>
      <c r="I15" s="406">
        <f>G15*H15</f>
        <v>1168.72</v>
      </c>
      <c r="K15" s="41"/>
    </row>
    <row r="16" spans="1:20" ht="11.25" x14ac:dyDescent="0.2">
      <c r="A16" s="402" t="s">
        <v>149</v>
      </c>
      <c r="B16" s="601" t="s">
        <v>202</v>
      </c>
      <c r="C16" s="602"/>
      <c r="D16" s="602"/>
      <c r="E16" s="603"/>
      <c r="F16" s="403" t="s">
        <v>201</v>
      </c>
      <c r="G16" s="404">
        <v>1</v>
      </c>
      <c r="H16" s="405">
        <v>514.51</v>
      </c>
      <c r="I16" s="406">
        <f t="shared" si="0"/>
        <v>514.51</v>
      </c>
      <c r="K16" s="41"/>
    </row>
    <row r="17" spans="1:21" ht="11.25" x14ac:dyDescent="0.2">
      <c r="A17" s="402" t="s">
        <v>198</v>
      </c>
      <c r="B17" s="604" t="s">
        <v>205</v>
      </c>
      <c r="C17" s="605"/>
      <c r="D17" s="605"/>
      <c r="E17" s="606"/>
      <c r="F17" s="403" t="s">
        <v>201</v>
      </c>
      <c r="G17" s="404">
        <v>1</v>
      </c>
      <c r="H17" s="405">
        <v>1445.3</v>
      </c>
      <c r="I17" s="406">
        <f t="shared" si="0"/>
        <v>1445.3</v>
      </c>
      <c r="K17" s="41"/>
    </row>
    <row r="18" spans="1:21" ht="24.75" customHeight="1" x14ac:dyDescent="0.2">
      <c r="A18" s="402" t="s">
        <v>199</v>
      </c>
      <c r="B18" s="616" t="s">
        <v>219</v>
      </c>
      <c r="C18" s="617"/>
      <c r="D18" s="617"/>
      <c r="E18" s="618"/>
      <c r="F18" s="403" t="s">
        <v>201</v>
      </c>
      <c r="G18" s="404">
        <v>5</v>
      </c>
      <c r="H18" s="405">
        <v>3822.84</v>
      </c>
      <c r="I18" s="406">
        <f t="shared" ref="I18:I23" si="1">G18*H18</f>
        <v>19114.2</v>
      </c>
      <c r="K18" s="41"/>
    </row>
    <row r="19" spans="1:21" ht="11.25" customHeight="1" x14ac:dyDescent="0.2">
      <c r="A19" s="402" t="s">
        <v>200</v>
      </c>
      <c r="B19" s="616" t="s">
        <v>212</v>
      </c>
      <c r="C19" s="617"/>
      <c r="D19" s="617"/>
      <c r="E19" s="618"/>
      <c r="F19" s="403" t="s">
        <v>203</v>
      </c>
      <c r="G19" s="404">
        <v>5</v>
      </c>
      <c r="H19" s="405">
        <v>288.60000000000002</v>
      </c>
      <c r="I19" s="406">
        <f t="shared" si="1"/>
        <v>1443</v>
      </c>
      <c r="K19" s="41"/>
    </row>
    <row r="20" spans="1:21" ht="16.5" customHeight="1" x14ac:dyDescent="0.2">
      <c r="A20" s="402"/>
      <c r="B20" s="620"/>
      <c r="C20" s="621"/>
      <c r="D20" s="621"/>
      <c r="E20" s="622"/>
      <c r="F20" s="403"/>
      <c r="G20" s="404"/>
      <c r="H20" s="405"/>
      <c r="I20" s="406">
        <f t="shared" si="1"/>
        <v>0</v>
      </c>
      <c r="J20" s="469"/>
      <c r="K20" s="41"/>
    </row>
    <row r="21" spans="1:21" ht="14.25" customHeight="1" x14ac:dyDescent="0.2">
      <c r="A21" s="402"/>
      <c r="B21" s="616"/>
      <c r="C21" s="617"/>
      <c r="D21" s="617"/>
      <c r="E21" s="618"/>
      <c r="F21" s="403"/>
      <c r="G21" s="404"/>
      <c r="H21" s="405"/>
      <c r="I21" s="406">
        <f t="shared" si="1"/>
        <v>0</v>
      </c>
      <c r="K21" s="41"/>
    </row>
    <row r="22" spans="1:21" ht="12" customHeight="1" x14ac:dyDescent="0.2">
      <c r="A22" s="402"/>
      <c r="B22" s="623"/>
      <c r="C22" s="624"/>
      <c r="D22" s="624"/>
      <c r="E22" s="625"/>
      <c r="F22" s="403"/>
      <c r="G22" s="404"/>
      <c r="H22" s="405"/>
      <c r="I22" s="406">
        <f t="shared" si="1"/>
        <v>0</v>
      </c>
      <c r="K22" s="41"/>
    </row>
    <row r="23" spans="1:21" ht="13.5" customHeight="1" x14ac:dyDescent="0.2">
      <c r="A23" s="402"/>
      <c r="B23" s="616"/>
      <c r="C23" s="617"/>
      <c r="D23" s="617"/>
      <c r="E23" s="618"/>
      <c r="F23" s="403"/>
      <c r="G23" s="404"/>
      <c r="H23" s="405"/>
      <c r="I23" s="406">
        <f t="shared" si="1"/>
        <v>0</v>
      </c>
      <c r="K23" s="41"/>
    </row>
    <row r="24" spans="1:21" ht="12.6" customHeight="1" x14ac:dyDescent="0.2">
      <c r="A24" s="593" t="s">
        <v>143</v>
      </c>
      <c r="B24" s="594"/>
      <c r="C24" s="594"/>
      <c r="D24" s="594"/>
      <c r="E24" s="594"/>
      <c r="F24" s="594"/>
      <c r="G24" s="594"/>
      <c r="H24" s="595"/>
      <c r="I24" s="353">
        <f>SUM(I12:I23)</f>
        <v>26742.2</v>
      </c>
      <c r="K24" s="535"/>
      <c r="L24" s="535"/>
      <c r="M24" s="535"/>
      <c r="N24" s="535"/>
      <c r="O24" s="535"/>
      <c r="P24" s="535"/>
      <c r="Q24" s="535"/>
      <c r="R24" s="535"/>
      <c r="S24" s="418"/>
      <c r="T24" s="370"/>
    </row>
    <row r="25" spans="1:21" ht="12.6" customHeight="1" x14ac:dyDescent="0.2">
      <c r="A25" s="337"/>
      <c r="B25" s="338"/>
      <c r="C25" s="338"/>
      <c r="D25" s="338"/>
      <c r="E25" s="338"/>
      <c r="F25" s="338"/>
      <c r="G25" s="339"/>
      <c r="H25" s="338"/>
      <c r="I25" s="340"/>
      <c r="K25" s="535"/>
      <c r="L25" s="535"/>
      <c r="M25" s="535"/>
      <c r="N25" s="535"/>
      <c r="O25" s="535"/>
      <c r="P25" s="535"/>
      <c r="Q25" s="535"/>
      <c r="R25" s="535"/>
      <c r="S25" s="417"/>
      <c r="T25" s="371"/>
    </row>
    <row r="26" spans="1:21" ht="12.75" customHeight="1" x14ac:dyDescent="0.2">
      <c r="A26" s="263">
        <v>2</v>
      </c>
      <c r="B26" s="542" t="s">
        <v>154</v>
      </c>
      <c r="C26" s="543"/>
      <c r="D26" s="543"/>
      <c r="E26" s="543"/>
      <c r="F26" s="543"/>
      <c r="G26" s="543"/>
      <c r="H26" s="543"/>
      <c r="I26" s="544"/>
      <c r="J26" s="242"/>
      <c r="K26" s="429"/>
      <c r="L26" s="586"/>
      <c r="M26" s="586"/>
      <c r="N26" s="586"/>
      <c r="O26" s="586"/>
      <c r="P26" s="586"/>
      <c r="Q26" s="586"/>
      <c r="R26" s="586"/>
      <c r="S26" s="586"/>
      <c r="T26" s="371"/>
    </row>
    <row r="27" spans="1:21" ht="12.75" customHeight="1" x14ac:dyDescent="0.2">
      <c r="A27" s="264" t="s">
        <v>113</v>
      </c>
      <c r="B27" s="588" t="s">
        <v>216</v>
      </c>
      <c r="C27" s="589"/>
      <c r="D27" s="589"/>
      <c r="E27" s="589"/>
      <c r="F27" s="265" t="s">
        <v>145</v>
      </c>
      <c r="G27" s="266">
        <v>6</v>
      </c>
      <c r="H27" s="267">
        <f>ROUND((4.32*24),2)</f>
        <v>103.68</v>
      </c>
      <c r="I27" s="267">
        <f>ROUND((G27*H27),4)</f>
        <v>622.08000000000004</v>
      </c>
      <c r="J27" s="242"/>
      <c r="K27" s="429"/>
      <c r="L27" s="455"/>
      <c r="M27" s="455"/>
      <c r="N27" s="455"/>
      <c r="O27" s="455"/>
      <c r="P27" s="455"/>
      <c r="Q27" s="455"/>
      <c r="R27" s="455"/>
      <c r="S27" s="455"/>
      <c r="T27" s="371"/>
    </row>
    <row r="28" spans="1:21" ht="12.75" customHeight="1" x14ac:dyDescent="0.2">
      <c r="A28" s="264" t="s">
        <v>178</v>
      </c>
      <c r="B28" s="588" t="s">
        <v>217</v>
      </c>
      <c r="C28" s="589"/>
      <c r="D28" s="589"/>
      <c r="E28" s="589"/>
      <c r="F28" s="265" t="s">
        <v>145</v>
      </c>
      <c r="G28" s="266">
        <v>6</v>
      </c>
      <c r="H28" s="267">
        <f>ROUND((19.25*24),2)</f>
        <v>462</v>
      </c>
      <c r="I28" s="267">
        <f>ROUND((G28*H28),4)</f>
        <v>2772</v>
      </c>
      <c r="J28" s="242"/>
      <c r="K28" s="429"/>
      <c r="L28" s="455"/>
      <c r="M28" s="455"/>
      <c r="N28" s="455"/>
      <c r="O28" s="455"/>
      <c r="P28" s="455"/>
      <c r="Q28" s="455"/>
      <c r="R28" s="455"/>
      <c r="S28" s="455"/>
      <c r="T28" s="371"/>
    </row>
    <row r="29" spans="1:21" ht="12.75" customHeight="1" x14ac:dyDescent="0.2">
      <c r="A29" s="264" t="s">
        <v>179</v>
      </c>
      <c r="B29" s="588" t="s">
        <v>177</v>
      </c>
      <c r="C29" s="588"/>
      <c r="D29" s="588"/>
      <c r="E29" s="588"/>
      <c r="F29" s="265" t="s">
        <v>145</v>
      </c>
      <c r="G29" s="266">
        <v>6</v>
      </c>
      <c r="H29" s="267">
        <f>ROUND((12.75*24),2)</f>
        <v>306</v>
      </c>
      <c r="I29" s="267">
        <f>ROUND((G29*H29),4)</f>
        <v>1836</v>
      </c>
      <c r="K29" s="430"/>
      <c r="L29" s="596"/>
      <c r="M29" s="596"/>
      <c r="N29" s="596"/>
      <c r="O29" s="596"/>
      <c r="P29" s="431"/>
      <c r="Q29" s="432"/>
      <c r="R29" s="433"/>
      <c r="S29" s="433"/>
      <c r="T29" s="372"/>
    </row>
    <row r="30" spans="1:21" ht="12.75" customHeight="1" x14ac:dyDescent="0.2">
      <c r="A30" s="264" t="s">
        <v>180</v>
      </c>
      <c r="B30" s="590" t="s">
        <v>218</v>
      </c>
      <c r="C30" s="591"/>
      <c r="D30" s="591"/>
      <c r="E30" s="592"/>
      <c r="F30" s="265" t="s">
        <v>145</v>
      </c>
      <c r="G30" s="266">
        <v>6</v>
      </c>
      <c r="H30" s="267">
        <f>ROUND((11.7*24),2)</f>
        <v>280.8</v>
      </c>
      <c r="I30" s="267">
        <f>ROUND((G30*H30),4)</f>
        <v>1684.8</v>
      </c>
      <c r="K30" s="430"/>
      <c r="L30" s="434"/>
      <c r="M30" s="434"/>
      <c r="N30" s="434"/>
      <c r="O30" s="434"/>
      <c r="P30" s="431"/>
      <c r="Q30" s="432"/>
      <c r="R30" s="433"/>
      <c r="S30" s="433"/>
      <c r="T30" s="372"/>
    </row>
    <row r="31" spans="1:21" ht="12.75" customHeight="1" x14ac:dyDescent="0.2">
      <c r="A31" s="341" t="s">
        <v>152</v>
      </c>
      <c r="B31" s="342"/>
      <c r="C31" s="342"/>
      <c r="D31" s="342"/>
      <c r="E31" s="342"/>
      <c r="F31" s="342"/>
      <c r="G31" s="342"/>
      <c r="H31" s="343"/>
      <c r="I31" s="354">
        <f>SUM(I29:I30)</f>
        <v>3520.8</v>
      </c>
      <c r="K31" s="435"/>
      <c r="L31" s="435"/>
      <c r="M31" s="435"/>
      <c r="N31" s="435"/>
      <c r="O31" s="435"/>
      <c r="P31" s="435"/>
      <c r="Q31" s="435"/>
      <c r="R31" s="435"/>
      <c r="S31" s="436"/>
      <c r="T31" s="373"/>
      <c r="U31" s="691"/>
    </row>
    <row r="32" spans="1:21" ht="12.75" customHeight="1" x14ac:dyDescent="0.2">
      <c r="A32" s="226"/>
      <c r="B32" s="223"/>
      <c r="C32" s="224"/>
      <c r="D32" s="224"/>
      <c r="E32" s="225"/>
      <c r="F32" s="220"/>
      <c r="G32" s="221"/>
      <c r="H32" s="222"/>
      <c r="I32" s="222"/>
      <c r="K32" s="41"/>
      <c r="O32" s="691"/>
      <c r="P32" s="691"/>
      <c r="Q32" s="693"/>
      <c r="R32" s="694"/>
      <c r="S32" s="695"/>
      <c r="T32" s="691"/>
      <c r="U32" s="691"/>
    </row>
    <row r="33" spans="1:21" ht="12.75" customHeight="1" x14ac:dyDescent="0.2">
      <c r="A33" s="226"/>
      <c r="B33" s="223"/>
      <c r="C33" s="224"/>
      <c r="D33" s="224"/>
      <c r="E33" s="225"/>
      <c r="F33" s="220"/>
      <c r="G33" s="221"/>
      <c r="H33" s="222"/>
      <c r="I33" s="222"/>
      <c r="K33" s="41"/>
      <c r="O33" s="691"/>
      <c r="P33" s="691"/>
      <c r="Q33" s="691"/>
      <c r="R33" s="694"/>
      <c r="S33" s="691"/>
      <c r="T33" s="691"/>
      <c r="U33" s="691"/>
    </row>
    <row r="34" spans="1:21" ht="12.75" customHeight="1" x14ac:dyDescent="0.2">
      <c r="A34" s="226"/>
      <c r="B34" s="223"/>
      <c r="C34" s="224"/>
      <c r="D34" s="224"/>
      <c r="E34" s="225"/>
      <c r="F34" s="220"/>
      <c r="G34" s="221"/>
      <c r="H34" s="222"/>
      <c r="I34" s="222"/>
      <c r="K34" s="41"/>
      <c r="O34" s="691"/>
      <c r="P34" s="691"/>
      <c r="Q34" s="693"/>
      <c r="R34" s="694"/>
      <c r="S34" s="695"/>
      <c r="T34" s="691"/>
      <c r="U34" s="691"/>
    </row>
    <row r="35" spans="1:21" ht="12.75" customHeight="1" x14ac:dyDescent="0.2">
      <c r="A35" s="226"/>
      <c r="B35" s="223"/>
      <c r="C35" s="224"/>
      <c r="D35" s="224"/>
      <c r="E35" s="225"/>
      <c r="F35" s="220"/>
      <c r="G35" s="221"/>
      <c r="H35" s="222"/>
      <c r="I35" s="222"/>
      <c r="K35" s="41"/>
      <c r="O35" s="691"/>
      <c r="P35" s="691"/>
      <c r="Q35" s="693"/>
      <c r="R35" s="694"/>
      <c r="S35" s="695"/>
      <c r="T35" s="691"/>
      <c r="U35" s="691"/>
    </row>
    <row r="36" spans="1:21" ht="12.75" customHeight="1" x14ac:dyDescent="0.2">
      <c r="A36" s="226"/>
      <c r="B36" s="223"/>
      <c r="C36" s="224"/>
      <c r="D36" s="224"/>
      <c r="E36" s="225"/>
      <c r="F36" s="220"/>
      <c r="G36" s="221"/>
      <c r="H36" s="222"/>
      <c r="I36" s="222"/>
      <c r="K36" s="41"/>
      <c r="O36" s="691"/>
      <c r="P36" s="691"/>
      <c r="Q36" s="693"/>
      <c r="R36" s="694"/>
      <c r="S36" s="695"/>
      <c r="T36" s="691"/>
      <c r="U36" s="691"/>
    </row>
    <row r="37" spans="1:21" ht="12.75" customHeight="1" x14ac:dyDescent="0.2">
      <c r="A37" s="226"/>
      <c r="B37" s="223"/>
      <c r="C37" s="224"/>
      <c r="D37" s="224"/>
      <c r="E37" s="225"/>
      <c r="F37" s="220"/>
      <c r="G37" s="221"/>
      <c r="H37" s="222"/>
      <c r="I37" s="222"/>
      <c r="K37" s="41"/>
      <c r="O37" s="691"/>
      <c r="P37" s="691"/>
      <c r="Q37" s="691"/>
      <c r="R37" s="691"/>
      <c r="S37" s="691"/>
      <c r="T37" s="691"/>
      <c r="U37" s="691"/>
    </row>
    <row r="38" spans="1:21" ht="12.75" customHeight="1" x14ac:dyDescent="0.2">
      <c r="A38" s="226"/>
      <c r="B38" s="223"/>
      <c r="C38" s="224"/>
      <c r="D38" s="224"/>
      <c r="E38" s="225"/>
      <c r="F38" s="220"/>
      <c r="G38" s="221"/>
      <c r="H38" s="222"/>
      <c r="I38" s="222"/>
      <c r="K38" s="41"/>
      <c r="O38" s="691"/>
      <c r="P38" s="691"/>
      <c r="Q38" s="691"/>
      <c r="R38" s="691"/>
      <c r="S38" s="696"/>
      <c r="T38" s="691"/>
      <c r="U38" s="691"/>
    </row>
    <row r="39" spans="1:21" ht="20.100000000000001" customHeight="1" x14ac:dyDescent="0.2">
      <c r="A39" s="289"/>
      <c r="B39" s="587" t="s">
        <v>41</v>
      </c>
      <c r="C39" s="587"/>
      <c r="D39" s="587"/>
      <c r="E39" s="587"/>
      <c r="F39" s="587"/>
      <c r="G39" s="587"/>
      <c r="H39" s="587"/>
      <c r="I39" s="351">
        <f>I24+I31</f>
        <v>30263</v>
      </c>
      <c r="O39" s="691"/>
      <c r="P39" s="691"/>
      <c r="Q39" s="691"/>
      <c r="R39" s="691"/>
      <c r="S39" s="691"/>
      <c r="T39" s="691"/>
      <c r="U39" s="691"/>
    </row>
    <row r="40" spans="1:21" ht="17.25" customHeight="1" x14ac:dyDescent="0.2">
      <c r="A40" s="300" t="s">
        <v>14</v>
      </c>
      <c r="B40" s="292"/>
      <c r="C40" s="303"/>
      <c r="D40" s="303"/>
      <c r="E40" s="303"/>
      <c r="F40" s="305"/>
      <c r="G40" s="306" t="s">
        <v>15</v>
      </c>
      <c r="H40" s="303"/>
      <c r="I40" s="304"/>
      <c r="O40" s="691"/>
      <c r="P40" s="691"/>
      <c r="Q40" s="691"/>
      <c r="R40" s="691"/>
      <c r="S40" s="691"/>
      <c r="T40" s="691"/>
      <c r="U40" s="691"/>
    </row>
    <row r="41" spans="1:21" ht="12.75" customHeight="1" x14ac:dyDescent="0.2">
      <c r="A41" s="296"/>
      <c r="B41" s="297"/>
      <c r="C41" s="297"/>
      <c r="D41" s="297"/>
      <c r="E41" s="297"/>
      <c r="F41" s="307"/>
      <c r="G41" s="298"/>
      <c r="H41" s="297"/>
      <c r="I41" s="299"/>
    </row>
    <row r="42" spans="1:21" ht="12.6" customHeight="1" x14ac:dyDescent="0.2">
      <c r="A42" s="300" t="s">
        <v>16</v>
      </c>
      <c r="B42" s="301"/>
      <c r="C42" s="301"/>
      <c r="D42" s="301"/>
      <c r="E42" s="301"/>
      <c r="F42" s="302"/>
      <c r="G42" s="530" t="s">
        <v>17</v>
      </c>
      <c r="H42" s="531"/>
      <c r="I42" s="532"/>
    </row>
    <row r="43" spans="1:21" ht="18.75" customHeight="1" x14ac:dyDescent="0.2">
      <c r="A43" s="296"/>
      <c r="B43" s="297"/>
      <c r="C43" s="297"/>
      <c r="D43" s="297"/>
      <c r="E43" s="297"/>
      <c r="F43" s="299"/>
      <c r="G43" s="533"/>
      <c r="H43" s="533"/>
      <c r="I43" s="534"/>
    </row>
    <row r="44" spans="1:21" ht="15" customHeight="1" x14ac:dyDescent="0.2">
      <c r="A44" s="291" t="s">
        <v>18</v>
      </c>
      <c r="B44" s="292"/>
      <c r="C44" s="292"/>
      <c r="D44" s="292"/>
      <c r="E44" s="292"/>
      <c r="F44" s="292"/>
      <c r="G44" s="293"/>
      <c r="H44" s="292"/>
      <c r="I44" s="294"/>
    </row>
    <row r="45" spans="1:21" ht="15" customHeight="1" x14ac:dyDescent="0.2">
      <c r="A45" s="295"/>
      <c r="B45" s="59"/>
      <c r="C45" s="59"/>
      <c r="D45" s="59"/>
      <c r="E45" s="59"/>
      <c r="F45" s="59"/>
      <c r="G45" s="162"/>
      <c r="H45" s="59"/>
      <c r="I45" s="290"/>
    </row>
    <row r="46" spans="1:21" ht="13.5" customHeight="1" x14ac:dyDescent="0.2">
      <c r="A46" s="296"/>
      <c r="B46" s="297"/>
      <c r="C46" s="297"/>
      <c r="D46" s="297"/>
      <c r="E46" s="297"/>
      <c r="F46" s="297"/>
      <c r="G46" s="298"/>
      <c r="H46" s="297"/>
      <c r="I46" s="299"/>
    </row>
  </sheetData>
  <mergeCells count="40">
    <mergeCell ref="A1:I1"/>
    <mergeCell ref="A2:I2"/>
    <mergeCell ref="B23:E23"/>
    <mergeCell ref="A3:H4"/>
    <mergeCell ref="D8:H8"/>
    <mergeCell ref="A9:A10"/>
    <mergeCell ref="B18:E18"/>
    <mergeCell ref="B21:E21"/>
    <mergeCell ref="B19:E19"/>
    <mergeCell ref="B12:E12"/>
    <mergeCell ref="B20:E20"/>
    <mergeCell ref="B22:E22"/>
    <mergeCell ref="B13:E13"/>
    <mergeCell ref="B14:E14"/>
    <mergeCell ref="S10:T10"/>
    <mergeCell ref="B11:I11"/>
    <mergeCell ref="B16:E16"/>
    <mergeCell ref="B17:E17"/>
    <mergeCell ref="S11:T11"/>
    <mergeCell ref="B9:E10"/>
    <mergeCell ref="F9:F10"/>
    <mergeCell ref="G9:G10"/>
    <mergeCell ref="H9:I9"/>
    <mergeCell ref="O10:R10"/>
    <mergeCell ref="O12:R12"/>
    <mergeCell ref="S12:T12"/>
    <mergeCell ref="O11:R11"/>
    <mergeCell ref="B15:E15"/>
    <mergeCell ref="G43:I43"/>
    <mergeCell ref="K24:R25"/>
    <mergeCell ref="L26:S26"/>
    <mergeCell ref="B39:H39"/>
    <mergeCell ref="G42:I42"/>
    <mergeCell ref="B27:E27"/>
    <mergeCell ref="B28:E28"/>
    <mergeCell ref="B30:E30"/>
    <mergeCell ref="B26:I26"/>
    <mergeCell ref="A24:H24"/>
    <mergeCell ref="L29:O29"/>
    <mergeCell ref="B29:E29"/>
  </mergeCells>
  <phoneticPr fontId="25" type="noConversion"/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I43"/>
  <sheetViews>
    <sheetView showGridLines="0" zoomScale="110" zoomScaleNormal="110" zoomScaleSheetLayoutView="130" workbookViewId="0">
      <selection activeCell="H10" sqref="H10:H21"/>
    </sheetView>
  </sheetViews>
  <sheetFormatPr defaultRowHeight="15" customHeight="1" x14ac:dyDescent="0.2"/>
  <cols>
    <col min="1" max="1" width="2.85546875" style="60" customWidth="1"/>
    <col min="2" max="2" width="25.7109375" style="60" customWidth="1"/>
    <col min="3" max="3" width="15.140625" style="60" customWidth="1"/>
    <col min="4" max="4" width="7.140625" style="60" customWidth="1"/>
    <col min="5" max="5" width="4.28515625" style="60" customWidth="1"/>
    <col min="6" max="6" width="11.7109375" style="60" customWidth="1"/>
    <col min="7" max="7" width="0" style="60" hidden="1" customWidth="1"/>
    <col min="8" max="8" width="13.28515625" style="60" customWidth="1"/>
    <col min="9" max="9" width="12.28515625" style="61" customWidth="1"/>
    <col min="10" max="10" width="9.28515625" style="61" customWidth="1"/>
    <col min="11" max="12" width="9.140625" style="61"/>
    <col min="13" max="13" width="11" style="61" customWidth="1"/>
    <col min="14" max="16384" width="9.140625" style="61"/>
  </cols>
  <sheetData>
    <row r="2" spans="1:9" ht="15" customHeight="1" thickBot="1" x14ac:dyDescent="0.25">
      <c r="A2" s="428"/>
      <c r="B2" s="428"/>
      <c r="C2" s="428"/>
      <c r="D2" s="428"/>
      <c r="E2" s="428"/>
      <c r="F2" s="428"/>
      <c r="G2" s="428"/>
      <c r="H2" s="428"/>
    </row>
    <row r="3" spans="1:9" ht="9.9499999999999993" customHeight="1" thickBot="1" x14ac:dyDescent="0.25">
      <c r="A3" s="634" t="s">
        <v>42</v>
      </c>
      <c r="B3" s="634"/>
      <c r="C3" s="634"/>
      <c r="D3" s="634"/>
      <c r="E3" s="634"/>
      <c r="F3" s="634"/>
      <c r="G3" s="634"/>
      <c r="H3" s="30" t="s">
        <v>0</v>
      </c>
    </row>
    <row r="4" spans="1:9" s="60" customFormat="1" ht="20.100000000000001" customHeight="1" x14ac:dyDescent="0.2">
      <c r="A4" s="634"/>
      <c r="B4" s="634"/>
      <c r="C4" s="634"/>
      <c r="D4" s="634"/>
      <c r="E4" s="634"/>
      <c r="F4" s="634"/>
      <c r="G4" s="634"/>
      <c r="H4" s="31" t="s">
        <v>37</v>
      </c>
    </row>
    <row r="5" spans="1:9" s="60" customFormat="1" ht="12.6" customHeight="1" x14ac:dyDescent="0.2">
      <c r="A5" s="635" t="s">
        <v>2</v>
      </c>
      <c r="B5" s="635"/>
      <c r="C5" s="635"/>
      <c r="D5" s="635"/>
      <c r="E5" s="635"/>
      <c r="F5" s="635"/>
      <c r="G5" s="635"/>
      <c r="H5" s="635"/>
    </row>
    <row r="6" spans="1:9" s="60" customFormat="1" ht="12.6" customHeight="1" x14ac:dyDescent="0.2">
      <c r="A6" s="636" t="s">
        <v>44</v>
      </c>
      <c r="B6" s="636"/>
      <c r="C6" s="636"/>
      <c r="D6" s="636"/>
      <c r="E6" s="636"/>
      <c r="F6" s="636"/>
      <c r="G6" s="636"/>
      <c r="H6" s="636"/>
    </row>
    <row r="7" spans="1:9" s="60" customFormat="1" ht="12.6" customHeight="1" x14ac:dyDescent="0.2">
      <c r="A7" s="62" t="s">
        <v>3</v>
      </c>
      <c r="B7" s="63"/>
      <c r="C7" s="62" t="s">
        <v>4</v>
      </c>
      <c r="D7" s="64"/>
      <c r="E7" s="64"/>
      <c r="F7" s="64"/>
      <c r="G7" s="63"/>
      <c r="H7" s="65" t="s">
        <v>5</v>
      </c>
    </row>
    <row r="8" spans="1:9" s="60" customFormat="1" ht="12.6" customHeight="1" thickBot="1" x14ac:dyDescent="0.25">
      <c r="A8" s="637" t="s">
        <v>234</v>
      </c>
      <c r="B8" s="637"/>
      <c r="C8" s="561" t="s">
        <v>235</v>
      </c>
      <c r="D8" s="562"/>
      <c r="E8" s="562"/>
      <c r="F8" s="562"/>
      <c r="G8" s="563"/>
      <c r="H8" s="66"/>
    </row>
    <row r="9" spans="1:9" s="60" customFormat="1" ht="23.25" customHeight="1" thickTop="1" x14ac:dyDescent="0.2">
      <c r="A9" s="67" t="s">
        <v>45</v>
      </c>
      <c r="B9" s="67" t="s">
        <v>46</v>
      </c>
      <c r="C9" s="632" t="s">
        <v>47</v>
      </c>
      <c r="D9" s="632"/>
      <c r="E9" s="632"/>
      <c r="F9" s="68" t="s">
        <v>48</v>
      </c>
      <c r="G9" s="633" t="s">
        <v>49</v>
      </c>
      <c r="H9" s="633"/>
    </row>
    <row r="10" spans="1:9" ht="18" customHeight="1" x14ac:dyDescent="0.2">
      <c r="A10" s="69">
        <v>1</v>
      </c>
      <c r="B10" s="70"/>
      <c r="C10" s="283" t="s">
        <v>50</v>
      </c>
      <c r="D10" s="284"/>
      <c r="E10" s="285"/>
      <c r="F10" s="286">
        <v>1</v>
      </c>
      <c r="G10" s="287" t="e">
        <v>#REF!</v>
      </c>
      <c r="H10" s="287">
        <f>PFS!$N$30/12</f>
        <v>62467.880833333329</v>
      </c>
      <c r="I10" s="76"/>
    </row>
    <row r="11" spans="1:9" ht="18" customHeight="1" x14ac:dyDescent="0.2">
      <c r="A11" s="69">
        <v>2</v>
      </c>
      <c r="B11" s="70"/>
      <c r="C11" s="283" t="s">
        <v>51</v>
      </c>
      <c r="D11" s="284"/>
      <c r="E11" s="285"/>
      <c r="F11" s="286">
        <v>2</v>
      </c>
      <c r="G11" s="287" t="e">
        <v>#REF!</v>
      </c>
      <c r="H11" s="287">
        <f>PFS!$N$30/12</f>
        <v>62467.880833333329</v>
      </c>
      <c r="I11" s="76"/>
    </row>
    <row r="12" spans="1:9" ht="18" customHeight="1" x14ac:dyDescent="0.2">
      <c r="A12" s="69">
        <v>3</v>
      </c>
      <c r="B12" s="70"/>
      <c r="C12" s="283" t="s">
        <v>52</v>
      </c>
      <c r="D12" s="284"/>
      <c r="E12" s="285"/>
      <c r="F12" s="286">
        <v>3</v>
      </c>
      <c r="G12" s="287" t="e">
        <v>#REF!</v>
      </c>
      <c r="H12" s="287">
        <f>PFS!$N$30/12</f>
        <v>62467.880833333329</v>
      </c>
      <c r="I12" s="76"/>
    </row>
    <row r="13" spans="1:9" ht="18" customHeight="1" x14ac:dyDescent="0.2">
      <c r="A13" s="69">
        <v>4</v>
      </c>
      <c r="B13" s="70"/>
      <c r="C13" s="283" t="s">
        <v>53</v>
      </c>
      <c r="D13" s="284"/>
      <c r="E13" s="285"/>
      <c r="F13" s="286">
        <v>4</v>
      </c>
      <c r="G13" s="287" t="e">
        <v>#REF!</v>
      </c>
      <c r="H13" s="287">
        <f>PFS!$N$30/12</f>
        <v>62467.880833333329</v>
      </c>
      <c r="I13" s="76"/>
    </row>
    <row r="14" spans="1:9" ht="18" customHeight="1" x14ac:dyDescent="0.2">
      <c r="A14" s="69">
        <v>5</v>
      </c>
      <c r="B14" s="70"/>
      <c r="C14" s="283" t="s">
        <v>54</v>
      </c>
      <c r="D14" s="284"/>
      <c r="E14" s="285"/>
      <c r="F14" s="286">
        <v>5</v>
      </c>
      <c r="G14" s="287" t="e">
        <v>#REF!</v>
      </c>
      <c r="H14" s="287">
        <f>PFS!$N$30/12</f>
        <v>62467.880833333329</v>
      </c>
      <c r="I14" s="76"/>
    </row>
    <row r="15" spans="1:9" ht="18" customHeight="1" x14ac:dyDescent="0.2">
      <c r="A15" s="69">
        <v>6</v>
      </c>
      <c r="B15" s="70"/>
      <c r="C15" s="283" t="s">
        <v>55</v>
      </c>
      <c r="D15" s="284"/>
      <c r="E15" s="285"/>
      <c r="F15" s="286">
        <v>6</v>
      </c>
      <c r="G15" s="287" t="e">
        <v>#REF!</v>
      </c>
      <c r="H15" s="287">
        <f>PFS!$N$30/12</f>
        <v>62467.880833333329</v>
      </c>
      <c r="I15" s="76"/>
    </row>
    <row r="16" spans="1:9" ht="18" customHeight="1" x14ac:dyDescent="0.2">
      <c r="A16" s="69">
        <v>7</v>
      </c>
      <c r="B16" s="70"/>
      <c r="C16" s="283" t="s">
        <v>56</v>
      </c>
      <c r="D16" s="284"/>
      <c r="E16" s="285"/>
      <c r="F16" s="286">
        <v>7</v>
      </c>
      <c r="G16" s="287" t="e">
        <v>#REF!</v>
      </c>
      <c r="H16" s="287">
        <f>PFS!$N$30/12</f>
        <v>62467.880833333329</v>
      </c>
      <c r="I16" s="76"/>
    </row>
    <row r="17" spans="1:9" ht="18" customHeight="1" x14ac:dyDescent="0.2">
      <c r="A17" s="69">
        <v>8</v>
      </c>
      <c r="B17" s="70"/>
      <c r="C17" s="283" t="s">
        <v>57</v>
      </c>
      <c r="D17" s="284"/>
      <c r="E17" s="285"/>
      <c r="F17" s="286">
        <v>8</v>
      </c>
      <c r="G17" s="287" t="e">
        <v>#REF!</v>
      </c>
      <c r="H17" s="287">
        <f>PFS!$N$30/12</f>
        <v>62467.880833333329</v>
      </c>
      <c r="I17" s="76"/>
    </row>
    <row r="18" spans="1:9" ht="18" customHeight="1" x14ac:dyDescent="0.2">
      <c r="A18" s="69">
        <v>9</v>
      </c>
      <c r="B18" s="70"/>
      <c r="C18" s="283" t="s">
        <v>58</v>
      </c>
      <c r="D18" s="284"/>
      <c r="E18" s="285"/>
      <c r="F18" s="286">
        <v>9</v>
      </c>
      <c r="G18" s="287" t="e">
        <v>#REF!</v>
      </c>
      <c r="H18" s="287">
        <f>PFS!$N$30/12</f>
        <v>62467.880833333329</v>
      </c>
      <c r="I18" s="76"/>
    </row>
    <row r="19" spans="1:9" ht="18" customHeight="1" x14ac:dyDescent="0.2">
      <c r="A19" s="77">
        <v>10</v>
      </c>
      <c r="B19" s="70"/>
      <c r="C19" s="283" t="s">
        <v>59</v>
      </c>
      <c r="D19" s="284"/>
      <c r="E19" s="285"/>
      <c r="F19" s="286">
        <v>10</v>
      </c>
      <c r="G19" s="287" t="e">
        <v>#REF!</v>
      </c>
      <c r="H19" s="287">
        <f>PFS!$N$30/12</f>
        <v>62467.880833333329</v>
      </c>
      <c r="I19" s="76"/>
    </row>
    <row r="20" spans="1:9" ht="18" customHeight="1" x14ac:dyDescent="0.2">
      <c r="A20" s="69">
        <v>11</v>
      </c>
      <c r="B20" s="70"/>
      <c r="C20" s="283" t="s">
        <v>60</v>
      </c>
      <c r="D20" s="284"/>
      <c r="E20" s="285"/>
      <c r="F20" s="286">
        <v>11</v>
      </c>
      <c r="G20" s="287" t="e">
        <v>#REF!</v>
      </c>
      <c r="H20" s="287">
        <f>PFS!$N$30/12</f>
        <v>62467.880833333329</v>
      </c>
      <c r="I20" s="76"/>
    </row>
    <row r="21" spans="1:9" ht="18" customHeight="1" x14ac:dyDescent="0.2">
      <c r="A21" s="69">
        <v>12</v>
      </c>
      <c r="B21" s="78"/>
      <c r="C21" s="283" t="s">
        <v>61</v>
      </c>
      <c r="D21" s="284"/>
      <c r="E21" s="285"/>
      <c r="F21" s="286">
        <v>12</v>
      </c>
      <c r="G21" s="287"/>
      <c r="H21" s="287">
        <f>PFS!$N$30/12</f>
        <v>62467.880833333329</v>
      </c>
      <c r="I21" s="76"/>
    </row>
    <row r="22" spans="1:9" ht="18" customHeight="1" x14ac:dyDescent="0.2">
      <c r="A22" s="69">
        <v>13</v>
      </c>
      <c r="B22" s="80"/>
      <c r="C22" s="283"/>
      <c r="D22" s="72"/>
      <c r="E22" s="73"/>
      <c r="F22" s="286"/>
      <c r="G22" s="75"/>
      <c r="H22" s="287"/>
      <c r="I22" s="76"/>
    </row>
    <row r="23" spans="1:9" ht="18" customHeight="1" x14ac:dyDescent="0.2">
      <c r="A23" s="69">
        <v>14</v>
      </c>
      <c r="B23" s="80"/>
      <c r="C23" s="283"/>
      <c r="D23" s="72"/>
      <c r="E23" s="73"/>
      <c r="F23" s="286"/>
      <c r="G23" s="79"/>
      <c r="H23" s="287"/>
      <c r="I23" s="76"/>
    </row>
    <row r="24" spans="1:9" ht="18" customHeight="1" x14ac:dyDescent="0.2">
      <c r="A24" s="69">
        <v>15</v>
      </c>
      <c r="B24" s="80"/>
      <c r="C24" s="283"/>
      <c r="D24" s="72"/>
      <c r="E24" s="73"/>
      <c r="F24" s="286"/>
      <c r="G24" s="79"/>
      <c r="H24" s="287"/>
      <c r="I24" s="76"/>
    </row>
    <row r="25" spans="1:9" ht="18" customHeight="1" x14ac:dyDescent="0.2">
      <c r="A25" s="69">
        <v>16</v>
      </c>
      <c r="B25" s="80"/>
      <c r="C25" s="283"/>
      <c r="D25" s="72"/>
      <c r="E25" s="73"/>
      <c r="F25" s="286"/>
      <c r="G25" s="79"/>
      <c r="H25" s="287"/>
      <c r="I25" s="76"/>
    </row>
    <row r="26" spans="1:9" ht="18" customHeight="1" x14ac:dyDescent="0.2">
      <c r="A26" s="69">
        <v>17</v>
      </c>
      <c r="B26" s="80"/>
      <c r="C26" s="283"/>
      <c r="D26" s="72"/>
      <c r="E26" s="73"/>
      <c r="F26" s="286"/>
      <c r="G26" s="79"/>
      <c r="H26" s="287"/>
      <c r="I26" s="76"/>
    </row>
    <row r="27" spans="1:9" ht="18" customHeight="1" x14ac:dyDescent="0.2">
      <c r="A27" s="69">
        <v>18</v>
      </c>
      <c r="B27" s="80"/>
      <c r="C27" s="283"/>
      <c r="D27" s="72"/>
      <c r="E27" s="73"/>
      <c r="F27" s="286"/>
      <c r="G27" s="79"/>
      <c r="H27" s="287"/>
      <c r="I27" s="76"/>
    </row>
    <row r="28" spans="1:9" ht="18" customHeight="1" x14ac:dyDescent="0.2">
      <c r="A28" s="69">
        <v>19</v>
      </c>
      <c r="B28" s="80"/>
      <c r="C28" s="283"/>
      <c r="D28" s="72"/>
      <c r="E28" s="73"/>
      <c r="F28" s="286"/>
      <c r="G28" s="79"/>
      <c r="H28" s="287"/>
      <c r="I28" s="76"/>
    </row>
    <row r="29" spans="1:9" ht="18" customHeight="1" x14ac:dyDescent="0.2">
      <c r="A29" s="69">
        <v>20</v>
      </c>
      <c r="B29" s="80"/>
      <c r="C29" s="283"/>
      <c r="D29" s="72"/>
      <c r="E29" s="73"/>
      <c r="F29" s="286"/>
      <c r="G29" s="79"/>
      <c r="H29" s="287"/>
      <c r="I29" s="76"/>
    </row>
    <row r="30" spans="1:9" ht="18" customHeight="1" x14ac:dyDescent="0.2">
      <c r="A30" s="69">
        <v>21</v>
      </c>
      <c r="B30" s="80"/>
      <c r="C30" s="283"/>
      <c r="D30" s="72"/>
      <c r="E30" s="73"/>
      <c r="F30" s="286"/>
      <c r="G30" s="79"/>
      <c r="H30" s="287"/>
      <c r="I30" s="76"/>
    </row>
    <row r="31" spans="1:9" ht="18" customHeight="1" x14ac:dyDescent="0.2">
      <c r="A31" s="69">
        <v>22</v>
      </c>
      <c r="B31" s="80"/>
      <c r="C31" s="283"/>
      <c r="D31" s="72"/>
      <c r="E31" s="73"/>
      <c r="F31" s="286"/>
      <c r="G31" s="79"/>
      <c r="H31" s="287"/>
      <c r="I31" s="76"/>
    </row>
    <row r="32" spans="1:9" ht="18" customHeight="1" x14ac:dyDescent="0.2">
      <c r="A32" s="69">
        <v>23</v>
      </c>
      <c r="B32" s="80"/>
      <c r="C32" s="283"/>
      <c r="D32" s="72"/>
      <c r="E32" s="73"/>
      <c r="F32" s="286"/>
      <c r="G32" s="79"/>
      <c r="H32" s="287"/>
      <c r="I32" s="76"/>
    </row>
    <row r="33" spans="1:9" ht="18" customHeight="1" x14ac:dyDescent="0.2">
      <c r="A33" s="69">
        <v>24</v>
      </c>
      <c r="B33" s="80"/>
      <c r="C33" s="283"/>
      <c r="D33" s="72"/>
      <c r="E33" s="73"/>
      <c r="F33" s="286"/>
      <c r="G33" s="79"/>
      <c r="H33" s="287"/>
      <c r="I33" s="76"/>
    </row>
    <row r="34" spans="1:9" ht="18" customHeight="1" x14ac:dyDescent="0.2">
      <c r="A34" s="77"/>
      <c r="B34" s="80"/>
      <c r="C34" s="71"/>
      <c r="D34" s="72"/>
      <c r="E34" s="73"/>
      <c r="F34" s="74"/>
      <c r="G34" s="79"/>
      <c r="H34" s="75"/>
      <c r="I34" s="76"/>
    </row>
    <row r="35" spans="1:9" ht="20.25" customHeight="1" thickBot="1" x14ac:dyDescent="0.25">
      <c r="A35" s="628" t="s">
        <v>62</v>
      </c>
      <c r="B35" s="628"/>
      <c r="C35" s="628"/>
      <c r="D35" s="628"/>
      <c r="E35" s="628"/>
      <c r="F35" s="628"/>
      <c r="G35" s="288" t="e">
        <v>#REF!</v>
      </c>
      <c r="H35" s="288">
        <f>SUM(H10:H34)</f>
        <v>749614.57000000018</v>
      </c>
      <c r="I35" s="76"/>
    </row>
    <row r="36" spans="1:9" ht="12.6" customHeight="1" x14ac:dyDescent="0.2">
      <c r="A36" s="81" t="s">
        <v>14</v>
      </c>
      <c r="B36" s="82"/>
      <c r="C36" s="83"/>
      <c r="D36" s="629" t="s">
        <v>15</v>
      </c>
      <c r="E36" s="629"/>
      <c r="F36" s="629"/>
      <c r="G36" s="629"/>
      <c r="H36" s="629"/>
    </row>
    <row r="37" spans="1:9" ht="12.6" customHeight="1" x14ac:dyDescent="0.2">
      <c r="A37" s="626"/>
      <c r="B37" s="626"/>
      <c r="C37" s="626"/>
      <c r="D37" s="630"/>
      <c r="E37" s="630"/>
      <c r="F37" s="630"/>
      <c r="G37" s="630"/>
      <c r="H37" s="630"/>
    </row>
    <row r="38" spans="1:9" ht="12.6" customHeight="1" x14ac:dyDescent="0.2">
      <c r="A38" s="631" t="s">
        <v>16</v>
      </c>
      <c r="B38" s="631"/>
      <c r="C38" s="631"/>
      <c r="D38" s="631"/>
      <c r="E38" s="631"/>
      <c r="F38" s="629" t="s">
        <v>17</v>
      </c>
      <c r="G38" s="629"/>
      <c r="H38" s="629"/>
    </row>
    <row r="39" spans="1:9" ht="12.6" customHeight="1" x14ac:dyDescent="0.2">
      <c r="A39" s="626"/>
      <c r="B39" s="626"/>
      <c r="C39" s="626"/>
      <c r="D39" s="626"/>
      <c r="E39" s="626"/>
      <c r="F39" s="627"/>
      <c r="G39" s="627"/>
      <c r="H39" s="627"/>
    </row>
    <row r="40" spans="1:9" ht="15" customHeight="1" x14ac:dyDescent="0.2">
      <c r="A40" s="84" t="s">
        <v>18</v>
      </c>
      <c r="B40" s="85"/>
      <c r="C40" s="85"/>
      <c r="D40" s="85"/>
      <c r="E40" s="85"/>
      <c r="F40" s="85"/>
      <c r="G40" s="85"/>
      <c r="H40" s="86"/>
    </row>
    <row r="41" spans="1:9" ht="15" customHeight="1" x14ac:dyDescent="0.2">
      <c r="A41" s="87"/>
      <c r="B41" s="88"/>
      <c r="C41" s="88"/>
      <c r="D41" s="88"/>
      <c r="E41" s="88"/>
      <c r="F41" s="89"/>
      <c r="G41" s="89"/>
      <c r="H41" s="90"/>
    </row>
    <row r="42" spans="1:9" ht="15" customHeight="1" x14ac:dyDescent="0.2">
      <c r="A42" s="91"/>
      <c r="B42" s="92"/>
      <c r="C42" s="92"/>
      <c r="D42" s="92"/>
      <c r="E42" s="92"/>
      <c r="F42" s="92"/>
      <c r="G42" s="92"/>
      <c r="H42" s="93"/>
    </row>
    <row r="43" spans="1:9" ht="15" customHeight="1" x14ac:dyDescent="0.2">
      <c r="A43" s="94"/>
      <c r="B43" s="95"/>
      <c r="C43" s="95"/>
      <c r="D43" s="95"/>
      <c r="E43" s="95"/>
      <c r="F43" s="96"/>
      <c r="G43" s="96"/>
      <c r="H43" s="97"/>
    </row>
  </sheetData>
  <mergeCells count="15">
    <mergeCell ref="C9:E9"/>
    <mergeCell ref="G9:H9"/>
    <mergeCell ref="A3:G4"/>
    <mergeCell ref="A5:H5"/>
    <mergeCell ref="A6:H6"/>
    <mergeCell ref="A8:B8"/>
    <mergeCell ref="C8:G8"/>
    <mergeCell ref="A39:E39"/>
    <mergeCell ref="F39:H39"/>
    <mergeCell ref="A35:F35"/>
    <mergeCell ref="D36:H36"/>
    <mergeCell ref="A37:C37"/>
    <mergeCell ref="D37:H37"/>
    <mergeCell ref="A38:E38"/>
    <mergeCell ref="F38:H38"/>
  </mergeCells>
  <phoneticPr fontId="25" type="noConversion"/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4"/>
  <sheetViews>
    <sheetView showGridLines="0" topLeftCell="A22" zoomScale="120" zoomScaleNormal="120" zoomScaleSheetLayoutView="100" workbookViewId="0"/>
  </sheetViews>
  <sheetFormatPr defaultColWidth="11.42578125" defaultRowHeight="15" customHeight="1" x14ac:dyDescent="0.2"/>
  <cols>
    <col min="1" max="1" width="3.85546875" style="98" customWidth="1"/>
    <col min="2" max="2" width="27.5703125" style="98" customWidth="1"/>
    <col min="3" max="3" width="16.140625" style="98" customWidth="1"/>
    <col min="4" max="4" width="6.7109375" style="98" customWidth="1"/>
    <col min="5" max="5" width="9" style="98" customWidth="1"/>
    <col min="6" max="7" width="13.42578125" style="98" customWidth="1"/>
    <col min="8" max="16384" width="11.42578125" style="98"/>
  </cols>
  <sheetData>
    <row r="1" spans="1:8" ht="15" customHeight="1" x14ac:dyDescent="0.2">
      <c r="C1" s="1"/>
    </row>
    <row r="2" spans="1:8" ht="15" customHeight="1" thickBot="1" x14ac:dyDescent="0.25">
      <c r="A2" s="426"/>
      <c r="B2" s="426"/>
      <c r="C2" s="426"/>
      <c r="D2" s="426"/>
      <c r="E2" s="426"/>
      <c r="F2" s="426"/>
      <c r="G2" s="426"/>
      <c r="H2" s="415"/>
    </row>
    <row r="3" spans="1:8" ht="9.9499999999999993" customHeight="1" thickBot="1" x14ac:dyDescent="0.25">
      <c r="A3" s="644" t="s">
        <v>63</v>
      </c>
      <c r="B3" s="644"/>
      <c r="C3" s="644"/>
      <c r="D3" s="644"/>
      <c r="E3" s="644"/>
      <c r="F3" s="644"/>
      <c r="G3" s="425" t="s">
        <v>0</v>
      </c>
    </row>
    <row r="4" spans="1:8" ht="20.100000000000001" customHeight="1" thickTop="1" thickBot="1" x14ac:dyDescent="0.25">
      <c r="A4" s="645"/>
      <c r="B4" s="645"/>
      <c r="C4" s="645"/>
      <c r="D4" s="645"/>
      <c r="E4" s="645"/>
      <c r="F4" s="645"/>
      <c r="G4" s="99" t="s">
        <v>43</v>
      </c>
    </row>
    <row r="5" spans="1:8" ht="12.6" customHeight="1" thickTop="1" x14ac:dyDescent="0.2">
      <c r="A5" s="646" t="s">
        <v>2</v>
      </c>
      <c r="B5" s="646"/>
      <c r="C5" s="646"/>
      <c r="D5" s="646"/>
      <c r="E5" s="646"/>
      <c r="F5" s="646"/>
      <c r="G5" s="646"/>
    </row>
    <row r="6" spans="1:8" ht="12.6" customHeight="1" x14ac:dyDescent="0.2">
      <c r="A6" s="100"/>
      <c r="B6" s="101"/>
      <c r="C6" s="101"/>
      <c r="D6" s="101"/>
      <c r="E6" s="101"/>
      <c r="F6" s="101"/>
      <c r="G6" s="102"/>
    </row>
    <row r="7" spans="1:8" ht="12.6" customHeight="1" x14ac:dyDescent="0.2">
      <c r="A7" s="103" t="s">
        <v>3</v>
      </c>
      <c r="B7" s="104"/>
      <c r="C7" s="103" t="s">
        <v>4</v>
      </c>
      <c r="D7" s="105"/>
      <c r="E7" s="105"/>
      <c r="F7" s="104"/>
      <c r="G7" s="106" t="s">
        <v>5</v>
      </c>
    </row>
    <row r="8" spans="1:8" ht="12.6" customHeight="1" thickBot="1" x14ac:dyDescent="0.25">
      <c r="A8" s="473" t="s">
        <v>234</v>
      </c>
      <c r="B8" s="107"/>
      <c r="C8" s="108" t="s">
        <v>236</v>
      </c>
      <c r="D8" s="109"/>
      <c r="E8" s="109"/>
      <c r="F8" s="110"/>
      <c r="G8" s="110"/>
    </row>
    <row r="9" spans="1:8" ht="12.6" customHeight="1" thickTop="1" x14ac:dyDescent="0.2">
      <c r="A9" s="647" t="s">
        <v>32</v>
      </c>
      <c r="B9" s="647"/>
      <c r="C9" s="647"/>
      <c r="D9" s="647"/>
      <c r="E9" s="647"/>
      <c r="F9" s="648" t="s">
        <v>64</v>
      </c>
      <c r="G9" s="648"/>
    </row>
    <row r="10" spans="1:8" ht="12.6" customHeight="1" x14ac:dyDescent="0.2">
      <c r="A10" s="647"/>
      <c r="B10" s="647"/>
      <c r="C10" s="647"/>
      <c r="D10" s="647"/>
      <c r="E10" s="647"/>
      <c r="F10" s="111" t="s">
        <v>24</v>
      </c>
      <c r="G10" s="111" t="s">
        <v>65</v>
      </c>
    </row>
    <row r="11" spans="1:8" s="101" customFormat="1" ht="30" customHeight="1" x14ac:dyDescent="0.2">
      <c r="A11" s="112">
        <v>1</v>
      </c>
      <c r="B11" s="639" t="s">
        <v>237</v>
      </c>
      <c r="C11" s="639"/>
      <c r="D11" s="639"/>
      <c r="E11" s="639"/>
      <c r="F11" s="268">
        <v>0.1</v>
      </c>
      <c r="G11" s="269">
        <f>ROUND((0.1* ('PFS_I Equipe (2)'!E22+'PFS_I Equipe (2)'!G22)),2)</f>
        <v>38394.730000000003</v>
      </c>
    </row>
    <row r="12" spans="1:8" s="101" customFormat="1" ht="30" customHeight="1" x14ac:dyDescent="0.2">
      <c r="A12" s="112">
        <v>2</v>
      </c>
      <c r="B12" s="640" t="s">
        <v>238</v>
      </c>
      <c r="C12" s="640"/>
      <c r="D12" s="640"/>
      <c r="E12" s="640"/>
      <c r="F12" s="268">
        <v>0.1</v>
      </c>
      <c r="G12" s="270">
        <f>ROUND(('PFS_II Desp Gerais - Serviços'!I37*0.1),2)</f>
        <v>12846.33</v>
      </c>
    </row>
    <row r="13" spans="1:8" s="101" customFormat="1" ht="30" customHeight="1" x14ac:dyDescent="0.2">
      <c r="A13" s="114">
        <v>3</v>
      </c>
      <c r="B13" s="640" t="s">
        <v>239</v>
      </c>
      <c r="C13" s="640"/>
      <c r="D13" s="640"/>
      <c r="E13" s="640"/>
      <c r="F13" s="268">
        <v>0.1</v>
      </c>
      <c r="G13" s="270">
        <f>ROUND(('PFS_III Desp Gerais - Forneci'!I39*0.1),2)</f>
        <v>3026.3</v>
      </c>
    </row>
    <row r="14" spans="1:8" s="101" customFormat="1" ht="15" customHeight="1" x14ac:dyDescent="0.2">
      <c r="A14" s="115"/>
      <c r="B14" s="116"/>
      <c r="C14" s="116"/>
      <c r="D14" s="116"/>
      <c r="E14" s="117"/>
      <c r="F14" s="118"/>
      <c r="G14" s="113"/>
    </row>
    <row r="15" spans="1:8" s="101" customFormat="1" ht="15" customHeight="1" x14ac:dyDescent="0.2">
      <c r="A15" s="119"/>
      <c r="B15" s="120"/>
      <c r="C15" s="120"/>
      <c r="D15" s="120"/>
      <c r="E15" s="121"/>
      <c r="F15" s="118"/>
      <c r="G15" s="113"/>
    </row>
    <row r="16" spans="1:8" s="101" customFormat="1" ht="15" customHeight="1" x14ac:dyDescent="0.2">
      <c r="A16" s="119"/>
      <c r="B16" s="120"/>
      <c r="C16" s="120"/>
      <c r="D16" s="120"/>
      <c r="E16" s="121"/>
      <c r="F16" s="118"/>
      <c r="G16" s="113"/>
    </row>
    <row r="17" spans="1:7" s="101" customFormat="1" ht="15" customHeight="1" x14ac:dyDescent="0.2">
      <c r="A17" s="115"/>
      <c r="B17" s="120"/>
      <c r="C17" s="120"/>
      <c r="D17" s="120"/>
      <c r="E17" s="121"/>
      <c r="F17" s="122"/>
      <c r="G17" s="113"/>
    </row>
    <row r="18" spans="1:7" s="101" customFormat="1" ht="15" customHeight="1" x14ac:dyDescent="0.2">
      <c r="A18" s="115"/>
      <c r="B18" s="120"/>
      <c r="C18" s="120"/>
      <c r="D18" s="120"/>
      <c r="E18" s="121"/>
      <c r="F18" s="122"/>
      <c r="G18" s="113"/>
    </row>
    <row r="19" spans="1:7" s="101" customFormat="1" ht="15" customHeight="1" x14ac:dyDescent="0.2">
      <c r="A19" s="119"/>
      <c r="B19" s="120"/>
      <c r="C19" s="120"/>
      <c r="D19" s="120"/>
      <c r="E19" s="121"/>
      <c r="F19" s="122"/>
      <c r="G19" s="113"/>
    </row>
    <row r="20" spans="1:7" s="101" customFormat="1" ht="15" customHeight="1" x14ac:dyDescent="0.2">
      <c r="A20" s="119"/>
      <c r="B20" s="120"/>
      <c r="C20" s="120"/>
      <c r="D20" s="120"/>
      <c r="E20" s="121"/>
      <c r="F20" s="122"/>
      <c r="G20" s="113"/>
    </row>
    <row r="21" spans="1:7" s="101" customFormat="1" ht="15" customHeight="1" x14ac:dyDescent="0.2">
      <c r="A21" s="119"/>
      <c r="B21" s="120"/>
      <c r="C21" s="120"/>
      <c r="D21" s="120"/>
      <c r="E21" s="121"/>
      <c r="F21" s="122"/>
      <c r="G21" s="113"/>
    </row>
    <row r="22" spans="1:7" s="101" customFormat="1" ht="15" customHeight="1" x14ac:dyDescent="0.2">
      <c r="A22" s="119"/>
      <c r="B22" s="120"/>
      <c r="C22" s="120"/>
      <c r="D22" s="120"/>
      <c r="E22" s="121"/>
      <c r="F22" s="122"/>
      <c r="G22" s="113"/>
    </row>
    <row r="23" spans="1:7" s="101" customFormat="1" ht="15" customHeight="1" x14ac:dyDescent="0.2">
      <c r="A23" s="115"/>
      <c r="B23" s="120"/>
      <c r="C23" s="120"/>
      <c r="D23" s="120"/>
      <c r="E23" s="121"/>
      <c r="F23" s="122"/>
      <c r="G23" s="113"/>
    </row>
    <row r="24" spans="1:7" s="101" customFormat="1" ht="15" customHeight="1" x14ac:dyDescent="0.2">
      <c r="A24" s="119"/>
      <c r="B24" s="120"/>
      <c r="C24" s="120"/>
      <c r="D24" s="120"/>
      <c r="E24" s="121"/>
      <c r="F24" s="122"/>
      <c r="G24" s="113"/>
    </row>
    <row r="25" spans="1:7" s="101" customFormat="1" ht="15" customHeight="1" x14ac:dyDescent="0.2">
      <c r="A25" s="119"/>
      <c r="B25" s="120"/>
      <c r="C25" s="120"/>
      <c r="D25" s="120"/>
      <c r="E25" s="121"/>
      <c r="F25" s="122"/>
      <c r="G25" s="113"/>
    </row>
    <row r="26" spans="1:7" s="101" customFormat="1" ht="15" customHeight="1" x14ac:dyDescent="0.2">
      <c r="A26" s="115"/>
      <c r="B26" s="120"/>
      <c r="C26" s="120"/>
      <c r="D26" s="120"/>
      <c r="E26" s="121"/>
      <c r="F26" s="122"/>
      <c r="G26" s="113"/>
    </row>
    <row r="27" spans="1:7" s="101" customFormat="1" ht="15" customHeight="1" x14ac:dyDescent="0.2">
      <c r="A27" s="115"/>
      <c r="B27" s="120"/>
      <c r="C27" s="120"/>
      <c r="D27" s="120"/>
      <c r="E27" s="121"/>
      <c r="F27" s="122"/>
      <c r="G27" s="113"/>
    </row>
    <row r="28" spans="1:7" s="101" customFormat="1" ht="15" customHeight="1" x14ac:dyDescent="0.2">
      <c r="A28" s="119"/>
      <c r="B28" s="120"/>
      <c r="C28" s="120"/>
      <c r="D28" s="120"/>
      <c r="E28" s="121"/>
      <c r="F28" s="122"/>
      <c r="G28" s="113"/>
    </row>
    <row r="29" spans="1:7" s="101" customFormat="1" ht="15" customHeight="1" x14ac:dyDescent="0.2">
      <c r="A29" s="119"/>
      <c r="B29" s="120"/>
      <c r="C29" s="120"/>
      <c r="D29" s="120"/>
      <c r="E29" s="121"/>
      <c r="F29" s="122"/>
      <c r="G29" s="113"/>
    </row>
    <row r="30" spans="1:7" s="101" customFormat="1" ht="15" customHeight="1" x14ac:dyDescent="0.2">
      <c r="A30" s="119"/>
      <c r="B30" s="120"/>
      <c r="C30" s="120"/>
      <c r="D30" s="120"/>
      <c r="E30" s="121"/>
      <c r="F30" s="122"/>
      <c r="G30" s="113"/>
    </row>
    <row r="31" spans="1:7" s="101" customFormat="1" ht="15" customHeight="1" x14ac:dyDescent="0.2">
      <c r="A31" s="119"/>
      <c r="B31" s="120"/>
      <c r="C31" s="120"/>
      <c r="D31" s="120"/>
      <c r="E31" s="121"/>
      <c r="F31" s="122"/>
      <c r="G31" s="113"/>
    </row>
    <row r="32" spans="1:7" s="101" customFormat="1" ht="15" customHeight="1" x14ac:dyDescent="0.2">
      <c r="A32" s="115"/>
      <c r="B32" s="120"/>
      <c r="C32" s="120"/>
      <c r="D32" s="120"/>
      <c r="E32" s="121"/>
      <c r="F32" s="122"/>
      <c r="G32" s="113"/>
    </row>
    <row r="33" spans="1:7" s="101" customFormat="1" ht="15" customHeight="1" x14ac:dyDescent="0.2">
      <c r="A33" s="119"/>
      <c r="B33" s="120"/>
      <c r="C33" s="120"/>
      <c r="D33" s="120"/>
      <c r="E33" s="121"/>
      <c r="F33" s="122"/>
      <c r="G33" s="113"/>
    </row>
    <row r="34" spans="1:7" s="101" customFormat="1" ht="15" customHeight="1" x14ac:dyDescent="0.2">
      <c r="A34" s="119"/>
      <c r="B34" s="120"/>
      <c r="C34" s="120"/>
      <c r="D34" s="120"/>
      <c r="E34" s="121"/>
      <c r="F34" s="122"/>
      <c r="G34" s="113"/>
    </row>
    <row r="35" spans="1:7" s="101" customFormat="1" ht="15" customHeight="1" x14ac:dyDescent="0.2">
      <c r="A35" s="115"/>
      <c r="B35" s="120"/>
      <c r="C35" s="120"/>
      <c r="D35" s="120"/>
      <c r="E35" s="121"/>
      <c r="F35" s="122"/>
      <c r="G35" s="113"/>
    </row>
    <row r="36" spans="1:7" s="101" customFormat="1" ht="15" customHeight="1" x14ac:dyDescent="0.2">
      <c r="A36" s="115"/>
      <c r="B36" s="120"/>
      <c r="C36" s="120"/>
      <c r="D36" s="120"/>
      <c r="E36" s="121"/>
      <c r="F36" s="122"/>
      <c r="G36" s="113"/>
    </row>
    <row r="37" spans="1:7" ht="20.100000000000001" customHeight="1" x14ac:dyDescent="0.2">
      <c r="A37" s="100"/>
      <c r="B37" s="641" t="s">
        <v>66</v>
      </c>
      <c r="C37" s="641"/>
      <c r="D37" s="641"/>
      <c r="E37" s="641"/>
      <c r="F37" s="271">
        <v>0.2</v>
      </c>
      <c r="G37" s="272">
        <f>ROUND((SUM(G11:G36)),2)</f>
        <v>54267.360000000001</v>
      </c>
    </row>
    <row r="38" spans="1:7" ht="1.5" customHeight="1" thickBot="1" x14ac:dyDescent="0.25">
      <c r="A38" s="123"/>
      <c r="B38" s="124"/>
      <c r="C38" s="124"/>
      <c r="D38" s="124"/>
      <c r="E38" s="124"/>
      <c r="F38" s="124"/>
      <c r="G38" s="125"/>
    </row>
    <row r="39" spans="1:7" ht="24.95" customHeight="1" thickTop="1" x14ac:dyDescent="0.2">
      <c r="A39" s="126" t="s">
        <v>14</v>
      </c>
      <c r="B39" s="127"/>
      <c r="C39" s="128"/>
      <c r="D39" s="126" t="s">
        <v>15</v>
      </c>
      <c r="E39" s="127"/>
      <c r="F39" s="127"/>
      <c r="G39" s="128"/>
    </row>
    <row r="40" spans="1:7" ht="24.95" customHeight="1" x14ac:dyDescent="0.2">
      <c r="A40" s="103" t="s">
        <v>16</v>
      </c>
      <c r="B40" s="105"/>
      <c r="C40" s="105"/>
      <c r="D40" s="105"/>
      <c r="E40" s="104"/>
      <c r="F40" s="103" t="s">
        <v>17</v>
      </c>
      <c r="G40" s="104"/>
    </row>
    <row r="41" spans="1:7" ht="15" customHeight="1" x14ac:dyDescent="0.2">
      <c r="A41" s="642" t="s">
        <v>67</v>
      </c>
      <c r="B41" s="642"/>
      <c r="C41" s="642"/>
      <c r="D41" s="642"/>
      <c r="E41" s="642"/>
      <c r="F41" s="642"/>
      <c r="G41" s="642"/>
    </row>
    <row r="42" spans="1:7" ht="15" customHeight="1" x14ac:dyDescent="0.2">
      <c r="A42" s="643"/>
      <c r="B42" s="643"/>
      <c r="C42" s="643"/>
      <c r="D42" s="643"/>
      <c r="E42" s="643"/>
      <c r="F42" s="643"/>
      <c r="G42" s="643"/>
    </row>
    <row r="43" spans="1:7" ht="15" customHeight="1" x14ac:dyDescent="0.2">
      <c r="A43" s="643"/>
      <c r="B43" s="643"/>
      <c r="C43" s="643"/>
      <c r="D43" s="643"/>
      <c r="E43" s="643"/>
      <c r="F43" s="643"/>
      <c r="G43" s="643"/>
    </row>
    <row r="44" spans="1:7" ht="15" customHeight="1" x14ac:dyDescent="0.2">
      <c r="A44" s="638"/>
      <c r="B44" s="638"/>
      <c r="C44" s="638"/>
      <c r="D44" s="638"/>
      <c r="E44" s="638"/>
      <c r="F44" s="638"/>
      <c r="G44" s="638"/>
    </row>
  </sheetData>
  <mergeCells count="12">
    <mergeCell ref="A3:F4"/>
    <mergeCell ref="A5:G5"/>
    <mergeCell ref="A9:E10"/>
    <mergeCell ref="F9:G9"/>
    <mergeCell ref="A42:G42"/>
    <mergeCell ref="A44:G44"/>
    <mergeCell ref="B11:E11"/>
    <mergeCell ref="B12:E12"/>
    <mergeCell ref="B37:E37"/>
    <mergeCell ref="A41:G41"/>
    <mergeCell ref="B13:E13"/>
    <mergeCell ref="A43:G43"/>
  </mergeCells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0"/>
  <sheetViews>
    <sheetView showGridLines="0" topLeftCell="A34" zoomScale="130" zoomScaleNormal="130" zoomScaleSheetLayoutView="100" workbookViewId="0">
      <selection activeCell="G44" sqref="G44"/>
    </sheetView>
  </sheetViews>
  <sheetFormatPr defaultColWidth="11.42578125" defaultRowHeight="15" customHeight="1" x14ac:dyDescent="0.2"/>
  <cols>
    <col min="1" max="1" width="3.85546875" style="98" customWidth="1"/>
    <col min="2" max="2" width="26" style="98" customWidth="1"/>
    <col min="3" max="3" width="18" style="98" customWidth="1"/>
    <col min="4" max="4" width="6.7109375" style="98" customWidth="1"/>
    <col min="5" max="5" width="7.7109375" style="98" customWidth="1"/>
    <col min="6" max="6" width="13.140625" style="98" customWidth="1"/>
    <col min="7" max="7" width="12.85546875" style="98" customWidth="1"/>
    <col min="8" max="16384" width="11.42578125" style="98"/>
  </cols>
  <sheetData>
    <row r="1" spans="1:7" ht="15" customHeight="1" thickBot="1" x14ac:dyDescent="0.25">
      <c r="A1" s="660"/>
      <c r="B1" s="660"/>
      <c r="C1" s="660"/>
      <c r="D1" s="660"/>
      <c r="E1" s="660"/>
      <c r="F1" s="660"/>
      <c r="G1" s="660"/>
    </row>
    <row r="2" spans="1:7" ht="9.9499999999999993" customHeight="1" thickBot="1" x14ac:dyDescent="0.25">
      <c r="A2" s="667" t="s">
        <v>69</v>
      </c>
      <c r="B2" s="667"/>
      <c r="C2" s="667"/>
      <c r="D2" s="667"/>
      <c r="E2" s="667"/>
      <c r="F2" s="667"/>
      <c r="G2" s="42" t="s">
        <v>0</v>
      </c>
    </row>
    <row r="3" spans="1:7" ht="20.100000000000001" customHeight="1" x14ac:dyDescent="0.2">
      <c r="A3" s="667"/>
      <c r="B3" s="667"/>
      <c r="C3" s="667"/>
      <c r="D3" s="667"/>
      <c r="E3" s="667"/>
      <c r="F3" s="667"/>
      <c r="G3" s="31" t="s">
        <v>157</v>
      </c>
    </row>
    <row r="4" spans="1:7" ht="12.6" customHeight="1" x14ac:dyDescent="0.2">
      <c r="A4" s="668" t="s">
        <v>2</v>
      </c>
      <c r="B4" s="668"/>
      <c r="C4" s="668"/>
      <c r="D4" s="668"/>
      <c r="E4" s="668"/>
      <c r="F4" s="668"/>
      <c r="G4" s="668"/>
    </row>
    <row r="5" spans="1:7" ht="12.6" customHeight="1" x14ac:dyDescent="0.2">
      <c r="A5" s="100"/>
      <c r="B5" s="101"/>
      <c r="C5" s="101"/>
      <c r="D5" s="101"/>
      <c r="E5" s="101"/>
      <c r="F5" s="101"/>
      <c r="G5" s="102"/>
    </row>
    <row r="6" spans="1:7" ht="12.6" customHeight="1" x14ac:dyDescent="0.2">
      <c r="A6" s="130" t="s">
        <v>3</v>
      </c>
      <c r="B6" s="131"/>
      <c r="C6" s="130" t="s">
        <v>4</v>
      </c>
      <c r="D6" s="132"/>
      <c r="E6" s="132"/>
      <c r="F6" s="131"/>
      <c r="G6" s="133" t="s">
        <v>5</v>
      </c>
    </row>
    <row r="7" spans="1:7" ht="12.6" customHeight="1" thickBot="1" x14ac:dyDescent="0.25">
      <c r="A7" s="472" t="s">
        <v>234</v>
      </c>
      <c r="B7" s="107"/>
      <c r="C7" s="108" t="s">
        <v>236</v>
      </c>
      <c r="D7" s="109"/>
      <c r="E7" s="109"/>
      <c r="F7" s="110"/>
      <c r="G7" s="140"/>
    </row>
    <row r="8" spans="1:7" ht="12.6" customHeight="1" thickTop="1" x14ac:dyDescent="0.2">
      <c r="A8" s="647" t="s">
        <v>32</v>
      </c>
      <c r="B8" s="647"/>
      <c r="C8" s="647"/>
      <c r="D8" s="647"/>
      <c r="E8" s="647"/>
      <c r="F8" s="648" t="s">
        <v>64</v>
      </c>
      <c r="G8" s="648"/>
    </row>
    <row r="9" spans="1:7" ht="12.6" customHeight="1" x14ac:dyDescent="0.15">
      <c r="A9" s="647"/>
      <c r="B9" s="647"/>
      <c r="C9" s="647"/>
      <c r="D9" s="647"/>
      <c r="E9" s="647"/>
      <c r="F9" s="134" t="s">
        <v>24</v>
      </c>
      <c r="G9" s="134" t="s">
        <v>65</v>
      </c>
    </row>
    <row r="10" spans="1:7" ht="15" customHeight="1" x14ac:dyDescent="0.2">
      <c r="A10" s="141" t="s">
        <v>70</v>
      </c>
      <c r="B10" s="661" t="s">
        <v>71</v>
      </c>
      <c r="C10" s="661"/>
      <c r="D10" s="661"/>
      <c r="E10" s="661"/>
      <c r="F10" s="141"/>
      <c r="G10" s="142"/>
    </row>
    <row r="11" spans="1:7" ht="15" customHeight="1" x14ac:dyDescent="0.2">
      <c r="A11" s="112" t="s">
        <v>133</v>
      </c>
      <c r="B11" s="210" t="s">
        <v>72</v>
      </c>
      <c r="C11" s="214"/>
      <c r="D11" s="214"/>
      <c r="E11" s="214"/>
      <c r="F11" s="215">
        <v>0.2</v>
      </c>
      <c r="G11" s="216">
        <f>ROUND(('PFS_I Equipe (2)'!$E$22*F11),2)</f>
        <v>44678.81</v>
      </c>
    </row>
    <row r="12" spans="1:7" ht="15" customHeight="1" x14ac:dyDescent="0.2">
      <c r="A12" s="112" t="s">
        <v>26</v>
      </c>
      <c r="B12" s="210" t="s">
        <v>73</v>
      </c>
      <c r="C12" s="214"/>
      <c r="D12" s="214"/>
      <c r="E12" s="214"/>
      <c r="F12" s="215">
        <v>0.08</v>
      </c>
      <c r="G12" s="216">
        <f>ROUND(('PFS_I Equipe (2)'!$E$22*F12),2)</f>
        <v>17871.52</v>
      </c>
    </row>
    <row r="13" spans="1:7" ht="15" customHeight="1" x14ac:dyDescent="0.2">
      <c r="A13" s="112" t="s">
        <v>27</v>
      </c>
      <c r="B13" s="210" t="s">
        <v>75</v>
      </c>
      <c r="C13" s="214"/>
      <c r="D13" s="214"/>
      <c r="E13" s="214"/>
      <c r="F13" s="215">
        <v>2E-3</v>
      </c>
      <c r="G13" s="216">
        <f>ROUND(('PFS_I Equipe (2)'!$E$22*F13),2)</f>
        <v>446.79</v>
      </c>
    </row>
    <row r="14" spans="1:7" ht="15" customHeight="1" x14ac:dyDescent="0.2">
      <c r="A14" s="112" t="s">
        <v>74</v>
      </c>
      <c r="B14" s="210" t="s">
        <v>77</v>
      </c>
      <c r="C14" s="214"/>
      <c r="D14" s="214"/>
      <c r="E14" s="214"/>
      <c r="F14" s="215">
        <v>2.5000000000000001E-2</v>
      </c>
      <c r="G14" s="216">
        <f>ROUND(('PFS_I Equipe (2)'!$E$22*F14),2)</f>
        <v>5584.85</v>
      </c>
    </row>
    <row r="15" spans="1:7" ht="15" customHeight="1" x14ac:dyDescent="0.2">
      <c r="A15" s="112" t="s">
        <v>76</v>
      </c>
      <c r="B15" s="210" t="s">
        <v>78</v>
      </c>
      <c r="C15" s="214"/>
      <c r="D15" s="214"/>
      <c r="E15" s="214"/>
      <c r="F15" s="215">
        <v>6.0000000000000001E-3</v>
      </c>
      <c r="G15" s="216">
        <f>ROUND(('PFS_I Equipe (2)'!$E$22*F15),2)</f>
        <v>1340.36</v>
      </c>
    </row>
    <row r="16" spans="1:7" ht="15" customHeight="1" x14ac:dyDescent="0.2">
      <c r="A16" s="112" t="s">
        <v>134</v>
      </c>
      <c r="B16" s="210" t="s">
        <v>80</v>
      </c>
      <c r="C16" s="214"/>
      <c r="D16" s="214"/>
      <c r="E16" s="214"/>
      <c r="F16" s="215">
        <v>0.03</v>
      </c>
      <c r="G16" s="216">
        <f>ROUND(('PFS_I Equipe (2)'!$E$22*F16),2)</f>
        <v>6701.82</v>
      </c>
    </row>
    <row r="17" spans="1:7" ht="15" customHeight="1" x14ac:dyDescent="0.2">
      <c r="A17" s="112" t="s">
        <v>79</v>
      </c>
      <c r="B17" s="210" t="s">
        <v>82</v>
      </c>
      <c r="C17" s="214"/>
      <c r="D17" s="214"/>
      <c r="E17" s="214"/>
      <c r="F17" s="215">
        <v>0.01</v>
      </c>
      <c r="G17" s="216">
        <f>ROUND(('PFS_I Equipe (2)'!$E$22*F17),2)</f>
        <v>2233.94</v>
      </c>
    </row>
    <row r="18" spans="1:7" ht="15" customHeight="1" x14ac:dyDescent="0.2">
      <c r="A18" s="112" t="s">
        <v>81</v>
      </c>
      <c r="B18" s="210" t="s">
        <v>83</v>
      </c>
      <c r="C18" s="214"/>
      <c r="D18" s="214"/>
      <c r="E18" s="214"/>
      <c r="F18" s="217">
        <v>1.4999999999999999E-2</v>
      </c>
      <c r="G18" s="216">
        <f>ROUND(('PFS_I Equipe (2)'!$E$22*F18),2)</f>
        <v>3350.91</v>
      </c>
    </row>
    <row r="19" spans="1:7" ht="15" customHeight="1" thickBot="1" x14ac:dyDescent="0.25">
      <c r="A19" s="662" t="s">
        <v>84</v>
      </c>
      <c r="B19" s="662"/>
      <c r="C19" s="662"/>
      <c r="D19" s="662"/>
      <c r="E19" s="662"/>
      <c r="F19" s="143">
        <v>0.36799999999999999</v>
      </c>
      <c r="G19" s="218">
        <f>ROUND(SUM(G11:G18),2)</f>
        <v>82209</v>
      </c>
    </row>
    <row r="20" spans="1:7" ht="20.100000000000001" customHeight="1" thickTop="1" thickBot="1" x14ac:dyDescent="0.25">
      <c r="A20" s="655"/>
      <c r="B20" s="656"/>
      <c r="C20" s="656"/>
      <c r="D20" s="656"/>
      <c r="E20" s="656"/>
      <c r="F20" s="656"/>
      <c r="G20" s="219"/>
    </row>
    <row r="21" spans="1:7" ht="15" customHeight="1" thickTop="1" x14ac:dyDescent="0.2">
      <c r="A21" s="212" t="s">
        <v>85</v>
      </c>
      <c r="B21" s="666" t="s">
        <v>86</v>
      </c>
      <c r="C21" s="666"/>
      <c r="D21" s="666"/>
      <c r="E21" s="666"/>
      <c r="F21" s="211"/>
      <c r="G21" s="213"/>
    </row>
    <row r="22" spans="1:7" ht="15" customHeight="1" x14ac:dyDescent="0.2">
      <c r="A22" s="386" t="s">
        <v>121</v>
      </c>
      <c r="B22" s="657" t="s">
        <v>87</v>
      </c>
      <c r="C22" s="658"/>
      <c r="D22" s="658"/>
      <c r="E22" s="659"/>
      <c r="F22" s="408">
        <v>8.3299999999999999E-2</v>
      </c>
      <c r="G22" s="460">
        <f>ROUND(('PFS_I Equipe (2)'!$E$22*F22),2)</f>
        <v>18608.72</v>
      </c>
    </row>
    <row r="23" spans="1:7" ht="15" customHeight="1" x14ac:dyDescent="0.2">
      <c r="A23" s="387" t="s">
        <v>120</v>
      </c>
      <c r="B23" s="649" t="s">
        <v>127</v>
      </c>
      <c r="C23" s="649"/>
      <c r="D23" s="649"/>
      <c r="E23" s="649"/>
      <c r="F23" s="409">
        <v>9.8199999999999996E-2</v>
      </c>
      <c r="G23" s="216">
        <f>ROUND(('PFS_I Equipe (2)'!$E$22*F23),2)</f>
        <v>21937.29</v>
      </c>
    </row>
    <row r="24" spans="1:7" ht="15" customHeight="1" x14ac:dyDescent="0.2">
      <c r="A24" s="387" t="s">
        <v>122</v>
      </c>
      <c r="B24" s="649" t="s">
        <v>128</v>
      </c>
      <c r="C24" s="649"/>
      <c r="D24" s="649"/>
      <c r="E24" s="649"/>
      <c r="F24" s="409">
        <v>6.8999999999999999E-3</v>
      </c>
      <c r="G24" s="216">
        <f>ROUND(('PFS_I Equipe (2)'!$E$22*F24),2)</f>
        <v>1541.42</v>
      </c>
    </row>
    <row r="25" spans="1:7" ht="15" customHeight="1" x14ac:dyDescent="0.2">
      <c r="A25" s="387" t="s">
        <v>123</v>
      </c>
      <c r="B25" s="649" t="s">
        <v>129</v>
      </c>
      <c r="C25" s="649"/>
      <c r="D25" s="649"/>
      <c r="E25" s="649"/>
      <c r="F25" s="409">
        <v>5.9999999999999995E-4</v>
      </c>
      <c r="G25" s="216">
        <f>ROUND(('PFS_I Equipe (2)'!$E$22*F25),2)</f>
        <v>134.04</v>
      </c>
    </row>
    <row r="26" spans="1:7" ht="15" customHeight="1" x14ac:dyDescent="0.2">
      <c r="A26" s="387" t="s">
        <v>124</v>
      </c>
      <c r="B26" s="649" t="s">
        <v>130</v>
      </c>
      <c r="C26" s="649"/>
      <c r="D26" s="649"/>
      <c r="E26" s="649"/>
      <c r="F26" s="409">
        <v>5.5999999999999999E-3</v>
      </c>
      <c r="G26" s="216">
        <f>ROUND(('PFS_I Equipe (2)'!$E$22*F26),2)</f>
        <v>1251.01</v>
      </c>
    </row>
    <row r="27" spans="1:7" ht="15" customHeight="1" x14ac:dyDescent="0.2">
      <c r="A27" s="387" t="s">
        <v>125</v>
      </c>
      <c r="B27" s="649" t="s">
        <v>131</v>
      </c>
      <c r="C27" s="649"/>
      <c r="D27" s="649"/>
      <c r="E27" s="649"/>
      <c r="F27" s="409">
        <v>8.9999999999999998E-4</v>
      </c>
      <c r="G27" s="216">
        <f>ROUND(('PFS_I Equipe (2)'!$E$22*F27),2)</f>
        <v>201.05</v>
      </c>
    </row>
    <row r="28" spans="1:7" ht="15" customHeight="1" x14ac:dyDescent="0.2">
      <c r="A28" s="387" t="s">
        <v>126</v>
      </c>
      <c r="B28" s="649" t="s">
        <v>132</v>
      </c>
      <c r="C28" s="649"/>
      <c r="D28" s="649"/>
      <c r="E28" s="649"/>
      <c r="F28" s="410">
        <v>2.9999999999999997E-4</v>
      </c>
      <c r="G28" s="216">
        <f>ROUND(('PFS_I Equipe (2)'!$E$22*F28),2)</f>
        <v>67.02</v>
      </c>
    </row>
    <row r="29" spans="1:7" ht="15" customHeight="1" thickBot="1" x14ac:dyDescent="0.25">
      <c r="A29" s="663" t="s">
        <v>88</v>
      </c>
      <c r="B29" s="663"/>
      <c r="C29" s="663"/>
      <c r="D29" s="663"/>
      <c r="E29" s="663"/>
      <c r="F29" s="411">
        <f>SUM(F22:F28)</f>
        <v>0.19579999999999997</v>
      </c>
      <c r="G29" s="407">
        <f>ROUND(SUM(G22:G28),2)</f>
        <v>43740.55</v>
      </c>
    </row>
    <row r="30" spans="1:7" ht="20.100000000000001" customHeight="1" thickTop="1" thickBot="1" x14ac:dyDescent="0.25">
      <c r="A30" s="146"/>
      <c r="B30" s="664"/>
      <c r="C30" s="664"/>
      <c r="D30" s="664"/>
      <c r="E30" s="664"/>
      <c r="F30" s="664"/>
      <c r="G30" s="665"/>
    </row>
    <row r="31" spans="1:7" ht="15" customHeight="1" thickTop="1" x14ac:dyDescent="0.2">
      <c r="A31" s="144" t="s">
        <v>28</v>
      </c>
      <c r="B31" s="654" t="s">
        <v>89</v>
      </c>
      <c r="C31" s="654"/>
      <c r="D31" s="654"/>
      <c r="E31" s="654"/>
      <c r="F31" s="144"/>
      <c r="G31" s="145"/>
    </row>
    <row r="32" spans="1:7" ht="11.25" customHeight="1" x14ac:dyDescent="0.2">
      <c r="A32" s="391" t="s">
        <v>90</v>
      </c>
      <c r="B32" s="649" t="s">
        <v>137</v>
      </c>
      <c r="C32" s="649"/>
      <c r="D32" s="649"/>
      <c r="E32" s="649"/>
      <c r="F32" s="388">
        <v>2.9899999999999999E-2</v>
      </c>
      <c r="G32" s="216">
        <f>ROUND(('PFS_I Equipe (2)'!$E$22*F32),2)</f>
        <v>6679.48</v>
      </c>
    </row>
    <row r="33" spans="1:7" ht="11.25" customHeight="1" x14ac:dyDescent="0.2">
      <c r="A33" s="391" t="s">
        <v>91</v>
      </c>
      <c r="B33" s="649" t="s">
        <v>138</v>
      </c>
      <c r="C33" s="649"/>
      <c r="D33" s="649"/>
      <c r="E33" s="649"/>
      <c r="F33" s="388">
        <v>6.9999999999999999E-4</v>
      </c>
      <c r="G33" s="216">
        <f>ROUND(('PFS_I Equipe (2)'!$E$22*F33),2)</f>
        <v>156.38</v>
      </c>
    </row>
    <row r="34" spans="1:7" ht="11.25" customHeight="1" x14ac:dyDescent="0.2">
      <c r="A34" s="391" t="s">
        <v>92</v>
      </c>
      <c r="B34" s="649" t="s">
        <v>139</v>
      </c>
      <c r="C34" s="649"/>
      <c r="D34" s="649"/>
      <c r="E34" s="649"/>
      <c r="F34" s="388">
        <v>1.01E-2</v>
      </c>
      <c r="G34" s="216">
        <f>ROUND(('PFS_I Equipe (2)'!$E$22*F34),2)</f>
        <v>2256.2800000000002</v>
      </c>
    </row>
    <row r="35" spans="1:7" ht="15" customHeight="1" x14ac:dyDescent="0.2">
      <c r="A35" s="391" t="s">
        <v>135</v>
      </c>
      <c r="B35" s="649" t="s">
        <v>140</v>
      </c>
      <c r="C35" s="649"/>
      <c r="D35" s="649"/>
      <c r="E35" s="649"/>
      <c r="F35" s="388">
        <v>3.6999999999999998E-2</v>
      </c>
      <c r="G35" s="216">
        <f>ROUND(('PFS_I Equipe (2)'!$E$22*F35),2)</f>
        <v>8265.58</v>
      </c>
    </row>
    <row r="36" spans="1:7" ht="15" customHeight="1" x14ac:dyDescent="0.2">
      <c r="A36" s="391" t="s">
        <v>136</v>
      </c>
      <c r="B36" s="649" t="s">
        <v>141</v>
      </c>
      <c r="C36" s="649"/>
      <c r="D36" s="649"/>
      <c r="E36" s="649"/>
      <c r="F36" s="389">
        <v>2.5000000000000001E-3</v>
      </c>
      <c r="G36" s="216">
        <f>ROUND(('PFS_I Equipe (2)'!$E$22*F36),2)</f>
        <v>558.49</v>
      </c>
    </row>
    <row r="37" spans="1:7" ht="15" customHeight="1" thickBot="1" x14ac:dyDescent="0.25">
      <c r="A37" s="651" t="s">
        <v>93</v>
      </c>
      <c r="B37" s="651"/>
      <c r="C37" s="651"/>
      <c r="D37" s="651"/>
      <c r="E37" s="651"/>
      <c r="F37" s="392">
        <f>SUM(F32:F36)</f>
        <v>8.0199999999999994E-2</v>
      </c>
      <c r="G37" s="390">
        <f>ROUND(SUM(G32:G36),2)</f>
        <v>17916.21</v>
      </c>
    </row>
    <row r="38" spans="1:7" ht="20.100000000000001" customHeight="1" x14ac:dyDescent="0.2">
      <c r="A38" s="653"/>
      <c r="B38" s="653"/>
      <c r="C38" s="653"/>
      <c r="D38" s="653"/>
      <c r="E38" s="653"/>
      <c r="F38" s="653"/>
      <c r="G38" s="653"/>
    </row>
    <row r="39" spans="1:7" ht="15" customHeight="1" x14ac:dyDescent="0.2">
      <c r="A39" s="144" t="s">
        <v>94</v>
      </c>
      <c r="B39" s="654" t="s">
        <v>95</v>
      </c>
      <c r="C39" s="654"/>
      <c r="D39" s="654"/>
      <c r="E39" s="654"/>
      <c r="F39" s="144"/>
      <c r="G39" s="145"/>
    </row>
    <row r="40" spans="1:7" ht="15" customHeight="1" x14ac:dyDescent="0.2">
      <c r="A40" s="391" t="s">
        <v>96</v>
      </c>
      <c r="B40" s="650" t="s">
        <v>97</v>
      </c>
      <c r="C40" s="650"/>
      <c r="D40" s="650"/>
      <c r="E40" s="650"/>
      <c r="F40" s="393">
        <v>7.2099999999999997E-2</v>
      </c>
      <c r="G40" s="216">
        <f>ROUND(('PFS_I Equipe (2)'!$E$22*F40),2)</f>
        <v>16106.71</v>
      </c>
    </row>
    <row r="41" spans="1:7" ht="15" customHeight="1" x14ac:dyDescent="0.2">
      <c r="A41" s="391" t="s">
        <v>98</v>
      </c>
      <c r="B41" s="650" t="s">
        <v>99</v>
      </c>
      <c r="C41" s="650"/>
      <c r="D41" s="650"/>
      <c r="E41" s="650"/>
      <c r="F41" s="394">
        <v>2.5999999999999999E-3</v>
      </c>
      <c r="G41" s="216">
        <f>ROUND(('PFS_I Equipe (2)'!$E$22*F41),2)</f>
        <v>580.82000000000005</v>
      </c>
    </row>
    <row r="42" spans="1:7" ht="15" customHeight="1" x14ac:dyDescent="0.2">
      <c r="A42" s="651" t="s">
        <v>100</v>
      </c>
      <c r="B42" s="651"/>
      <c r="C42" s="651"/>
      <c r="D42" s="651"/>
      <c r="E42" s="651"/>
      <c r="F42" s="392">
        <f>SUM(F40:F41)</f>
        <v>7.4700000000000003E-2</v>
      </c>
      <c r="G42" s="390">
        <f>ROUND(SUM(G40:G41),2)</f>
        <v>16687.53</v>
      </c>
    </row>
    <row r="43" spans="1:7" ht="20.100000000000001" customHeight="1" thickTop="1" thickBot="1" x14ac:dyDescent="0.25">
      <c r="A43" s="147"/>
      <c r="B43" s="148"/>
      <c r="C43" s="148"/>
      <c r="D43" s="148"/>
      <c r="E43" s="148"/>
      <c r="F43" s="149"/>
      <c r="G43" s="150"/>
    </row>
    <row r="44" spans="1:7" ht="20.100000000000001" customHeight="1" thickTop="1" thickBot="1" x14ac:dyDescent="0.25">
      <c r="A44" s="652" t="s">
        <v>101</v>
      </c>
      <c r="B44" s="652"/>
      <c r="C44" s="652"/>
      <c r="D44" s="652"/>
      <c r="E44" s="652"/>
      <c r="F44" s="395">
        <f>F42+F37+F29+F19</f>
        <v>0.71869999999999989</v>
      </c>
      <c r="G44" s="464">
        <f>ROUND((G19+G29+G37+G42),2)</f>
        <v>160553.29</v>
      </c>
    </row>
    <row r="45" spans="1:7" ht="24.95" customHeight="1" thickTop="1" x14ac:dyDescent="0.2">
      <c r="A45" s="135" t="s">
        <v>14</v>
      </c>
      <c r="B45" s="136"/>
      <c r="C45" s="137"/>
      <c r="D45" s="135" t="s">
        <v>15</v>
      </c>
      <c r="E45" s="136"/>
      <c r="F45" s="136"/>
      <c r="G45" s="137"/>
    </row>
    <row r="46" spans="1:7" ht="24.95" customHeight="1" x14ac:dyDescent="0.2">
      <c r="A46" s="151" t="s">
        <v>16</v>
      </c>
      <c r="B46" s="152"/>
      <c r="C46" s="152"/>
      <c r="D46" s="152"/>
      <c r="E46" s="153"/>
      <c r="F46" s="151" t="s">
        <v>17</v>
      </c>
      <c r="G46" s="153"/>
    </row>
    <row r="47" spans="1:7" ht="17.25" customHeight="1" x14ac:dyDescent="0.2">
      <c r="A47" s="100" t="s">
        <v>68</v>
      </c>
      <c r="B47" s="101"/>
      <c r="C47" s="101"/>
      <c r="D47" s="101"/>
      <c r="E47" s="101"/>
      <c r="F47" s="101"/>
      <c r="G47" s="154"/>
    </row>
    <row r="48" spans="1:7" ht="15" customHeight="1" x14ac:dyDescent="0.2">
      <c r="A48" s="155"/>
      <c r="B48" s="156"/>
      <c r="C48" s="156"/>
      <c r="D48" s="156"/>
      <c r="E48" s="156"/>
      <c r="F48" s="156"/>
      <c r="G48" s="157"/>
    </row>
    <row r="49" spans="1:7" ht="15" customHeight="1" x14ac:dyDescent="0.2">
      <c r="A49" s="100"/>
      <c r="B49" s="101"/>
      <c r="C49" s="101"/>
      <c r="D49" s="101"/>
      <c r="E49" s="101"/>
      <c r="F49" s="101"/>
      <c r="G49" s="154"/>
    </row>
    <row r="50" spans="1:7" ht="15" customHeight="1" x14ac:dyDescent="0.2">
      <c r="A50" s="138"/>
      <c r="B50" s="139"/>
      <c r="C50" s="139"/>
      <c r="D50" s="139"/>
      <c r="E50" s="139"/>
      <c r="F50" s="139"/>
      <c r="G50" s="102"/>
    </row>
  </sheetData>
  <mergeCells count="31">
    <mergeCell ref="A1:G1"/>
    <mergeCell ref="B33:E33"/>
    <mergeCell ref="B34:E34"/>
    <mergeCell ref="B10:E10"/>
    <mergeCell ref="A19:E19"/>
    <mergeCell ref="B31:E31"/>
    <mergeCell ref="B32:E32"/>
    <mergeCell ref="B23:E23"/>
    <mergeCell ref="A29:E29"/>
    <mergeCell ref="B30:G30"/>
    <mergeCell ref="B21:E21"/>
    <mergeCell ref="B28:E28"/>
    <mergeCell ref="A2:F3"/>
    <mergeCell ref="A4:G4"/>
    <mergeCell ref="A8:E9"/>
    <mergeCell ref="F8:G8"/>
    <mergeCell ref="A20:F20"/>
    <mergeCell ref="B25:E25"/>
    <mergeCell ref="B26:E26"/>
    <mergeCell ref="B22:E22"/>
    <mergeCell ref="B24:E24"/>
    <mergeCell ref="B27:E27"/>
    <mergeCell ref="B41:E41"/>
    <mergeCell ref="A42:E42"/>
    <mergeCell ref="A44:E44"/>
    <mergeCell ref="B35:E35"/>
    <mergeCell ref="B36:E36"/>
    <mergeCell ref="A37:E37"/>
    <mergeCell ref="A38:G38"/>
    <mergeCell ref="B40:E40"/>
    <mergeCell ref="B39:E39"/>
  </mergeCells>
  <printOptions horizontalCentered="1"/>
  <pageMargins left="0.98425196850393704" right="0.39370078740157483" top="0.78740157480314965" bottom="0.39370078740157483" header="0.51181102362204722" footer="0.51181102362204722"/>
  <pageSetup paperSize="9" firstPageNumber="0" orientation="portrait" r:id="rId1"/>
  <headerFooter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1"/>
  <sheetViews>
    <sheetView showGridLines="0" zoomScale="110" zoomScaleNormal="110" zoomScaleSheetLayoutView="100" workbookViewId="0"/>
  </sheetViews>
  <sheetFormatPr defaultColWidth="11.42578125" defaultRowHeight="15" customHeight="1" x14ac:dyDescent="0.2"/>
  <cols>
    <col min="1" max="1" width="3.85546875" style="98" customWidth="1"/>
    <col min="2" max="2" width="23.28515625" style="98" customWidth="1"/>
    <col min="3" max="3" width="9.140625" style="98" customWidth="1"/>
    <col min="4" max="4" width="8.5703125" style="98" customWidth="1"/>
    <col min="5" max="5" width="10.140625" style="98" customWidth="1"/>
    <col min="6" max="6" width="9.140625" style="98" customWidth="1"/>
    <col min="7" max="7" width="9.42578125" style="98" customWidth="1"/>
    <col min="8" max="8" width="16.5703125" style="98" customWidth="1"/>
    <col min="9" max="9" width="11.42578125" style="98"/>
    <col min="10" max="10" width="11.42578125" style="98" customWidth="1"/>
    <col min="11" max="11" width="11.42578125" style="98"/>
    <col min="12" max="12" width="13.42578125" style="98" bestFit="1" customWidth="1"/>
    <col min="13" max="16384" width="11.42578125" style="98"/>
  </cols>
  <sheetData>
    <row r="1" spans="1:12" ht="15" customHeight="1" x14ac:dyDescent="0.2">
      <c r="C1" s="1"/>
    </row>
    <row r="2" spans="1:12" ht="15" customHeight="1" thickBot="1" x14ac:dyDescent="0.25">
      <c r="A2" s="426"/>
      <c r="B2" s="426"/>
      <c r="C2" s="426"/>
      <c r="D2" s="426"/>
      <c r="E2" s="426"/>
      <c r="F2" s="426"/>
      <c r="G2" s="426"/>
      <c r="H2" s="426"/>
    </row>
    <row r="3" spans="1:12" ht="9.9499999999999993" customHeight="1" thickBot="1" x14ac:dyDescent="0.25">
      <c r="A3" s="644" t="s">
        <v>159</v>
      </c>
      <c r="B3" s="644"/>
      <c r="C3" s="644"/>
      <c r="D3" s="644"/>
      <c r="E3" s="644"/>
      <c r="F3" s="644"/>
      <c r="G3" s="644"/>
      <c r="H3" s="427" t="s">
        <v>0</v>
      </c>
    </row>
    <row r="4" spans="1:12" ht="20.100000000000001" customHeight="1" thickTop="1" thickBot="1" x14ac:dyDescent="0.25">
      <c r="A4" s="645"/>
      <c r="B4" s="645"/>
      <c r="C4" s="645"/>
      <c r="D4" s="645"/>
      <c r="E4" s="645"/>
      <c r="F4" s="645"/>
      <c r="G4" s="645"/>
      <c r="H4" s="99" t="s">
        <v>165</v>
      </c>
    </row>
    <row r="5" spans="1:12" ht="12.6" customHeight="1" thickTop="1" x14ac:dyDescent="0.2">
      <c r="A5" s="668" t="s">
        <v>2</v>
      </c>
      <c r="B5" s="668"/>
      <c r="C5" s="668"/>
      <c r="D5" s="668"/>
      <c r="E5" s="668"/>
      <c r="F5" s="668"/>
      <c r="G5" s="668"/>
      <c r="H5" s="668"/>
    </row>
    <row r="6" spans="1:12" ht="12.6" customHeight="1" x14ac:dyDescent="0.2">
      <c r="A6" s="100"/>
      <c r="B6" s="101"/>
      <c r="C6" s="101"/>
      <c r="D6" s="101"/>
      <c r="E6" s="101"/>
      <c r="F6" s="101"/>
      <c r="G6" s="101"/>
      <c r="H6" s="102"/>
    </row>
    <row r="7" spans="1:12" ht="12.6" customHeight="1" x14ac:dyDescent="0.2">
      <c r="A7" s="130" t="s">
        <v>3</v>
      </c>
      <c r="B7" s="131"/>
      <c r="C7" s="130" t="s">
        <v>4</v>
      </c>
      <c r="D7" s="132"/>
      <c r="E7" s="132"/>
      <c r="F7" s="132"/>
      <c r="G7" s="131"/>
      <c r="H7" s="133" t="s">
        <v>5</v>
      </c>
    </row>
    <row r="8" spans="1:12" ht="12.6" customHeight="1" x14ac:dyDescent="0.2">
      <c r="A8" s="315" t="s">
        <v>234</v>
      </c>
      <c r="B8" s="102"/>
      <c r="C8" s="672" t="s">
        <v>235</v>
      </c>
      <c r="D8" s="673"/>
      <c r="E8" s="673"/>
      <c r="F8" s="673"/>
      <c r="G8" s="674"/>
      <c r="H8" s="102"/>
    </row>
    <row r="9" spans="1:12" ht="12.6" customHeight="1" x14ac:dyDescent="0.2">
      <c r="A9" s="647" t="s">
        <v>32</v>
      </c>
      <c r="B9" s="647"/>
      <c r="C9" s="647"/>
      <c r="D9" s="647"/>
      <c r="E9" s="647"/>
      <c r="F9" s="648" t="s">
        <v>64</v>
      </c>
      <c r="G9" s="648"/>
      <c r="H9" s="648"/>
    </row>
    <row r="10" spans="1:12" ht="12.6" customHeight="1" x14ac:dyDescent="0.15">
      <c r="A10" s="647"/>
      <c r="B10" s="647"/>
      <c r="C10" s="647"/>
      <c r="D10" s="647"/>
      <c r="E10" s="647"/>
      <c r="F10" s="134" t="s">
        <v>160</v>
      </c>
      <c r="G10" s="134" t="s">
        <v>161</v>
      </c>
      <c r="H10" s="134" t="s">
        <v>65</v>
      </c>
    </row>
    <row r="11" spans="1:12" s="101" customFormat="1" ht="15" customHeight="1" x14ac:dyDescent="0.2">
      <c r="A11" s="669" t="s">
        <v>169</v>
      </c>
      <c r="B11" s="670"/>
      <c r="C11" s="670"/>
      <c r="D11" s="670"/>
      <c r="E11" s="671"/>
      <c r="F11" s="273"/>
      <c r="G11" s="273"/>
      <c r="H11" s="273"/>
      <c r="J11" s="470">
        <f>ROUND(100*(H12/PFS!N30),2)</f>
        <v>5</v>
      </c>
    </row>
    <row r="12" spans="1:12" s="101" customFormat="1" ht="15" customHeight="1" x14ac:dyDescent="0.2">
      <c r="A12" s="675" t="s">
        <v>162</v>
      </c>
      <c r="B12" s="675"/>
      <c r="C12" s="675"/>
      <c r="D12" s="675"/>
      <c r="E12" s="675"/>
      <c r="F12" s="281">
        <v>5</v>
      </c>
      <c r="G12" s="459">
        <v>5.71</v>
      </c>
      <c r="H12" s="282">
        <f>ROUND(((G12/100)*(PFS!N11+PFS!N26+PFS!N27)),2)</f>
        <v>37493.86</v>
      </c>
      <c r="J12" s="470">
        <f>ROUND(100*(H13/PFS!N30),2)</f>
        <v>1.32</v>
      </c>
      <c r="L12" s="262"/>
    </row>
    <row r="13" spans="1:12" s="101" customFormat="1" ht="15" customHeight="1" x14ac:dyDescent="0.2">
      <c r="A13" s="676" t="s">
        <v>226</v>
      </c>
      <c r="B13" s="676"/>
      <c r="C13" s="676"/>
      <c r="D13" s="676"/>
      <c r="E13" s="676"/>
      <c r="F13" s="281">
        <v>1.32</v>
      </c>
      <c r="G13" s="459">
        <v>1.51</v>
      </c>
      <c r="H13" s="282">
        <f>ROUND(((G13/100)*(PFS!N11+PFS!N26+PFS!N27)),2)</f>
        <v>9915.19</v>
      </c>
      <c r="J13" s="470">
        <f>ROUND(100*(H14/PFS!N30),2)</f>
        <v>6.08</v>
      </c>
      <c r="L13" s="262"/>
    </row>
    <row r="14" spans="1:12" s="101" customFormat="1" ht="15" customHeight="1" x14ac:dyDescent="0.2">
      <c r="A14" s="676" t="s">
        <v>225</v>
      </c>
      <c r="B14" s="676"/>
      <c r="C14" s="676"/>
      <c r="D14" s="676"/>
      <c r="E14" s="676"/>
      <c r="F14" s="281">
        <v>6.08</v>
      </c>
      <c r="G14" s="459">
        <v>6.94</v>
      </c>
      <c r="H14" s="282">
        <f>ROUND(((G14/100)*(PFS!N11+PFS!N26+PFS!N27)),2)</f>
        <v>45570.47</v>
      </c>
      <c r="I14" s="230"/>
      <c r="J14" s="470">
        <f>SUM(J11:J13)</f>
        <v>12.4</v>
      </c>
      <c r="L14" s="262"/>
    </row>
    <row r="15" spans="1:12" s="101" customFormat="1" ht="15" customHeight="1" x14ac:dyDescent="0.2">
      <c r="A15" s="677"/>
      <c r="B15" s="677"/>
      <c r="C15" s="677"/>
      <c r="D15" s="677"/>
      <c r="E15" s="677"/>
      <c r="F15" s="274"/>
      <c r="G15" s="275"/>
      <c r="H15" s="273"/>
      <c r="J15" s="261">
        <f>SUM(H12:H14)</f>
        <v>92979.520000000004</v>
      </c>
      <c r="L15" s="260"/>
    </row>
    <row r="16" spans="1:12" s="101" customFormat="1" ht="15" customHeight="1" x14ac:dyDescent="0.2">
      <c r="A16" s="229"/>
      <c r="B16" s="231"/>
      <c r="C16" s="231"/>
      <c r="D16" s="231"/>
      <c r="E16" s="231"/>
      <c r="F16" s="228"/>
      <c r="G16" s="228"/>
      <c r="H16" s="227"/>
      <c r="J16" s="232"/>
    </row>
    <row r="17" spans="1:12" s="101" customFormat="1" ht="15" customHeight="1" x14ac:dyDescent="0.2">
      <c r="A17" s="229"/>
      <c r="B17" s="231"/>
      <c r="C17" s="231"/>
      <c r="D17" s="231"/>
      <c r="E17" s="231"/>
      <c r="F17" s="228"/>
      <c r="G17" s="228"/>
      <c r="H17" s="227"/>
    </row>
    <row r="18" spans="1:12" s="101" customFormat="1" ht="15" customHeight="1" x14ac:dyDescent="0.2">
      <c r="A18" s="229"/>
      <c r="B18" s="231"/>
      <c r="C18" s="231"/>
      <c r="D18" s="231"/>
      <c r="E18" s="231"/>
      <c r="F18" s="228"/>
      <c r="G18" s="228"/>
      <c r="H18" s="227"/>
      <c r="J18" s="310"/>
      <c r="K18" s="308"/>
      <c r="L18" s="309"/>
    </row>
    <row r="19" spans="1:12" s="101" customFormat="1" ht="15" customHeight="1" x14ac:dyDescent="0.2">
      <c r="A19" s="229"/>
      <c r="B19" s="231"/>
      <c r="C19" s="231"/>
      <c r="D19" s="231"/>
      <c r="E19" s="231"/>
      <c r="F19" s="228"/>
      <c r="G19" s="228"/>
      <c r="H19" s="227"/>
    </row>
    <row r="20" spans="1:12" s="101" customFormat="1" ht="15" customHeight="1" x14ac:dyDescent="0.2">
      <c r="A20" s="229"/>
      <c r="B20" s="231"/>
      <c r="C20" s="231"/>
      <c r="D20" s="231"/>
      <c r="E20" s="231"/>
      <c r="F20" s="228"/>
      <c r="G20" s="228"/>
      <c r="H20" s="227"/>
    </row>
    <row r="21" spans="1:12" s="101" customFormat="1" ht="15" customHeight="1" x14ac:dyDescent="0.2">
      <c r="A21" s="229"/>
      <c r="B21" s="231"/>
      <c r="C21" s="231"/>
      <c r="D21" s="231"/>
      <c r="E21" s="231"/>
      <c r="F21" s="228"/>
      <c r="G21" s="228"/>
      <c r="H21" s="227"/>
    </row>
    <row r="22" spans="1:12" s="101" customFormat="1" ht="15" customHeight="1" x14ac:dyDescent="0.2">
      <c r="A22" s="229"/>
      <c r="B22" s="231"/>
      <c r="C22" s="231"/>
      <c r="D22" s="231"/>
      <c r="E22" s="231"/>
      <c r="F22" s="228"/>
      <c r="G22" s="228"/>
      <c r="H22" s="227"/>
    </row>
    <row r="23" spans="1:12" s="101" customFormat="1" ht="15" customHeight="1" x14ac:dyDescent="0.2">
      <c r="A23" s="229"/>
      <c r="B23" s="231"/>
      <c r="C23" s="231"/>
      <c r="D23" s="231"/>
      <c r="E23" s="231"/>
      <c r="F23" s="228"/>
      <c r="G23" s="228"/>
      <c r="H23" s="227"/>
    </row>
    <row r="24" spans="1:12" s="101" customFormat="1" ht="15" customHeight="1" x14ac:dyDescent="0.15">
      <c r="A24" s="678"/>
      <c r="B24" s="678"/>
      <c r="C24" s="678"/>
      <c r="D24" s="678"/>
      <c r="E24" s="678"/>
      <c r="F24" s="233"/>
      <c r="G24" s="233"/>
      <c r="H24" s="227"/>
    </row>
    <row r="25" spans="1:12" s="101" customFormat="1" ht="15" customHeight="1" x14ac:dyDescent="0.15">
      <c r="A25" s="679"/>
      <c r="B25" s="679"/>
      <c r="C25" s="679"/>
      <c r="D25" s="679"/>
      <c r="E25" s="679"/>
      <c r="F25" s="233"/>
      <c r="G25" s="233"/>
      <c r="H25" s="227"/>
    </row>
    <row r="26" spans="1:12" s="101" customFormat="1" ht="15" customHeight="1" x14ac:dyDescent="0.15">
      <c r="A26" s="680"/>
      <c r="B26" s="680"/>
      <c r="C26" s="680"/>
      <c r="D26" s="680"/>
      <c r="E26" s="680"/>
      <c r="F26" s="233"/>
      <c r="G26" s="233"/>
      <c r="H26" s="227"/>
    </row>
    <row r="27" spans="1:12" s="101" customFormat="1" ht="15" customHeight="1" x14ac:dyDescent="0.2">
      <c r="A27" s="681"/>
      <c r="B27" s="681"/>
      <c r="C27" s="681"/>
      <c r="D27" s="681"/>
      <c r="E27" s="681"/>
      <c r="F27" s="227"/>
      <c r="G27" s="227"/>
      <c r="H27" s="227"/>
    </row>
    <row r="28" spans="1:12" s="101" customFormat="1" ht="15" customHeight="1" x14ac:dyDescent="0.2">
      <c r="A28" s="681"/>
      <c r="B28" s="681"/>
      <c r="C28" s="681"/>
      <c r="D28" s="681"/>
      <c r="E28" s="681"/>
      <c r="F28" s="227"/>
      <c r="G28" s="227"/>
      <c r="H28" s="227"/>
    </row>
    <row r="29" spans="1:12" s="101" customFormat="1" ht="15" customHeight="1" x14ac:dyDescent="0.2">
      <c r="A29" s="679"/>
      <c r="B29" s="679"/>
      <c r="C29" s="679"/>
      <c r="D29" s="679"/>
      <c r="E29" s="679"/>
      <c r="F29" s="227"/>
      <c r="G29" s="227"/>
      <c r="H29" s="227"/>
    </row>
    <row r="30" spans="1:12" s="101" customFormat="1" ht="15" customHeight="1" x14ac:dyDescent="0.2">
      <c r="A30" s="679"/>
      <c r="B30" s="679"/>
      <c r="C30" s="679"/>
      <c r="D30" s="679"/>
      <c r="E30" s="679"/>
      <c r="F30" s="227"/>
      <c r="G30" s="227"/>
      <c r="H30" s="227"/>
    </row>
    <row r="31" spans="1:12" s="101" customFormat="1" ht="15" customHeight="1" x14ac:dyDescent="0.2">
      <c r="A31" s="679"/>
      <c r="B31" s="679"/>
      <c r="C31" s="679"/>
      <c r="D31" s="679"/>
      <c r="E31" s="679"/>
      <c r="F31" s="227"/>
      <c r="G31" s="227"/>
      <c r="H31" s="227"/>
    </row>
    <row r="32" spans="1:12" s="101" customFormat="1" ht="15" customHeight="1" x14ac:dyDescent="0.2">
      <c r="A32" s="679"/>
      <c r="B32" s="679"/>
      <c r="C32" s="679"/>
      <c r="D32" s="679"/>
      <c r="E32" s="679"/>
      <c r="F32" s="227"/>
      <c r="G32" s="227"/>
      <c r="H32" s="227"/>
      <c r="I32" s="234"/>
    </row>
    <row r="33" spans="1:8" s="101" customFormat="1" ht="15" customHeight="1" x14ac:dyDescent="0.2">
      <c r="A33" s="681"/>
      <c r="B33" s="681"/>
      <c r="C33" s="681"/>
      <c r="D33" s="681"/>
      <c r="E33" s="681"/>
      <c r="F33" s="227"/>
      <c r="G33" s="227"/>
      <c r="H33" s="227"/>
    </row>
    <row r="34" spans="1:8" s="101" customFormat="1" ht="15" customHeight="1" x14ac:dyDescent="0.2">
      <c r="A34" s="679"/>
      <c r="B34" s="679"/>
      <c r="C34" s="679"/>
      <c r="D34" s="679"/>
      <c r="E34" s="679"/>
      <c r="F34" s="227"/>
      <c r="G34" s="227"/>
      <c r="H34" s="227"/>
    </row>
    <row r="35" spans="1:8" s="101" customFormat="1" ht="15" customHeight="1" x14ac:dyDescent="0.2">
      <c r="A35" s="679"/>
      <c r="B35" s="679"/>
      <c r="C35" s="679"/>
      <c r="D35" s="679"/>
      <c r="E35" s="679"/>
      <c r="F35" s="227"/>
      <c r="G35" s="227"/>
      <c r="H35" s="227"/>
    </row>
    <row r="36" spans="1:8" s="101" customFormat="1" ht="15" customHeight="1" x14ac:dyDescent="0.2">
      <c r="A36" s="679"/>
      <c r="B36" s="679"/>
      <c r="C36" s="679"/>
      <c r="D36" s="679"/>
      <c r="E36" s="679"/>
      <c r="F36" s="227"/>
      <c r="G36" s="227"/>
      <c r="H36" s="227"/>
    </row>
    <row r="37" spans="1:8" s="101" customFormat="1" ht="15" customHeight="1" x14ac:dyDescent="0.2">
      <c r="A37" s="681"/>
      <c r="B37" s="681"/>
      <c r="C37" s="681"/>
      <c r="D37" s="681"/>
      <c r="E37" s="681"/>
      <c r="F37" s="227"/>
      <c r="G37" s="227"/>
      <c r="H37" s="227"/>
    </row>
    <row r="38" spans="1:8" s="101" customFormat="1" ht="15" customHeight="1" x14ac:dyDescent="0.2">
      <c r="A38" s="681"/>
      <c r="B38" s="681"/>
      <c r="C38" s="681"/>
      <c r="D38" s="681"/>
      <c r="E38" s="681"/>
      <c r="F38" s="227"/>
      <c r="G38" s="227"/>
      <c r="H38" s="227"/>
    </row>
    <row r="39" spans="1:8" ht="22.5" customHeight="1" thickBot="1" x14ac:dyDescent="0.25">
      <c r="A39" s="682" t="s">
        <v>163</v>
      </c>
      <c r="B39" s="682"/>
      <c r="C39" s="682"/>
      <c r="D39" s="682"/>
      <c r="E39" s="682"/>
      <c r="F39" s="235">
        <f>ROUND((SUM(F11:F38)),2)</f>
        <v>12.4</v>
      </c>
      <c r="G39" s="235">
        <f>ROUND(((1/(1-F39/100))-1)*100,2)</f>
        <v>14.16</v>
      </c>
      <c r="H39" s="276">
        <f>SUM(H12:H38)</f>
        <v>92979.520000000004</v>
      </c>
    </row>
    <row r="40" spans="1:8" ht="12.6" customHeight="1" thickTop="1" x14ac:dyDescent="0.2">
      <c r="A40" s="135" t="s">
        <v>14</v>
      </c>
      <c r="B40" s="136"/>
      <c r="C40" s="137"/>
      <c r="D40" s="135" t="s">
        <v>15</v>
      </c>
      <c r="E40" s="136"/>
      <c r="F40" s="136"/>
      <c r="G40" s="136"/>
      <c r="H40" s="137"/>
    </row>
    <row r="41" spans="1:8" ht="12.6" customHeight="1" x14ac:dyDescent="0.2">
      <c r="A41" s="236"/>
      <c r="B41" s="237"/>
      <c r="C41" s="238"/>
      <c r="D41" s="237"/>
      <c r="E41" s="237"/>
      <c r="F41" s="237"/>
      <c r="G41" s="237"/>
      <c r="H41" s="238"/>
    </row>
    <row r="42" spans="1:8" ht="12.6" customHeight="1" x14ac:dyDescent="0.2">
      <c r="A42" s="130" t="s">
        <v>16</v>
      </c>
      <c r="B42" s="132"/>
      <c r="C42" s="132"/>
      <c r="D42" s="132"/>
      <c r="E42" s="131"/>
      <c r="F42" s="130" t="s">
        <v>17</v>
      </c>
      <c r="G42" s="132"/>
      <c r="H42" s="131"/>
    </row>
    <row r="43" spans="1:8" ht="12.6" customHeight="1" x14ac:dyDescent="0.2">
      <c r="A43" s="138"/>
      <c r="B43" s="139"/>
      <c r="C43" s="139"/>
      <c r="D43" s="139"/>
      <c r="E43" s="102"/>
      <c r="F43" s="139"/>
      <c r="G43" s="139"/>
      <c r="H43" s="102"/>
    </row>
    <row r="44" spans="1:8" ht="12" customHeight="1" x14ac:dyDescent="0.2">
      <c r="A44" s="683" t="s">
        <v>207</v>
      </c>
      <c r="B44" s="683"/>
      <c r="C44" s="683"/>
      <c r="D44" s="683"/>
      <c r="E44" s="683"/>
      <c r="F44" s="683"/>
      <c r="G44" s="683"/>
      <c r="H44" s="683"/>
    </row>
    <row r="45" spans="1:8" ht="24.75" customHeight="1" x14ac:dyDescent="0.2">
      <c r="A45" s="684" t="s">
        <v>168</v>
      </c>
      <c r="B45" s="684"/>
      <c r="C45" s="684"/>
      <c r="D45" s="684"/>
      <c r="E45" s="684"/>
      <c r="F45" s="684"/>
      <c r="G45" s="684"/>
      <c r="H45" s="684"/>
    </row>
    <row r="46" spans="1:8" ht="12" customHeight="1" x14ac:dyDescent="0.2">
      <c r="A46" s="239" t="s">
        <v>164</v>
      </c>
      <c r="B46" s="240"/>
      <c r="C46" s="240"/>
      <c r="D46" s="240"/>
      <c r="E46" s="240"/>
      <c r="F46" s="240"/>
      <c r="G46" s="240"/>
      <c r="H46" s="241"/>
    </row>
    <row r="47" spans="1:8" ht="12" customHeight="1" x14ac:dyDescent="0.2">
      <c r="A47" s="239" t="s">
        <v>227</v>
      </c>
      <c r="B47" s="240"/>
      <c r="C47" s="240"/>
      <c r="D47" s="240"/>
      <c r="E47" s="240"/>
      <c r="F47" s="240"/>
      <c r="G47" s="240"/>
      <c r="H47" s="241"/>
    </row>
    <row r="48" spans="1:8" ht="12" customHeight="1" x14ac:dyDescent="0.2">
      <c r="A48" s="239" t="s">
        <v>206</v>
      </c>
      <c r="B48" s="240"/>
      <c r="C48" s="240"/>
      <c r="D48" s="240"/>
      <c r="E48" s="240"/>
      <c r="F48" s="240"/>
      <c r="G48" s="240"/>
      <c r="H48" s="241"/>
    </row>
    <row r="49" spans="1:8" ht="12" customHeight="1" x14ac:dyDescent="0.2">
      <c r="A49" s="239" t="s">
        <v>228</v>
      </c>
      <c r="B49" s="240"/>
      <c r="C49" s="240"/>
      <c r="D49" s="240"/>
      <c r="E49" s="240"/>
      <c r="F49" s="240"/>
      <c r="G49" s="240"/>
      <c r="H49" s="241"/>
    </row>
    <row r="50" spans="1:8" ht="12" customHeight="1" x14ac:dyDescent="0.2">
      <c r="A50" s="685" t="s">
        <v>208</v>
      </c>
      <c r="B50" s="685"/>
      <c r="C50" s="685"/>
      <c r="D50" s="685"/>
      <c r="E50" s="685"/>
      <c r="F50" s="685"/>
      <c r="G50" s="685"/>
      <c r="H50" s="685"/>
    </row>
    <row r="51" spans="1:8" ht="12" customHeight="1" x14ac:dyDescent="0.2">
      <c r="A51" s="138"/>
      <c r="B51" s="139"/>
      <c r="C51" s="139"/>
      <c r="D51" s="139"/>
      <c r="E51" s="139"/>
      <c r="F51" s="139"/>
      <c r="G51" s="139"/>
      <c r="H51" s="102"/>
    </row>
  </sheetData>
  <mergeCells count="29">
    <mergeCell ref="A45:H45"/>
    <mergeCell ref="A50:H50"/>
    <mergeCell ref="A33:E33"/>
    <mergeCell ref="A34:E34"/>
    <mergeCell ref="A35:E35"/>
    <mergeCell ref="A36:E36"/>
    <mergeCell ref="A37:E37"/>
    <mergeCell ref="A38:E38"/>
    <mergeCell ref="A30:E30"/>
    <mergeCell ref="A31:E31"/>
    <mergeCell ref="A32:E32"/>
    <mergeCell ref="A39:E39"/>
    <mergeCell ref="A44:H44"/>
    <mergeCell ref="A25:E25"/>
    <mergeCell ref="A26:E26"/>
    <mergeCell ref="A27:E27"/>
    <mergeCell ref="A28:E28"/>
    <mergeCell ref="A29:E29"/>
    <mergeCell ref="A12:E12"/>
    <mergeCell ref="A13:E13"/>
    <mergeCell ref="A14:E14"/>
    <mergeCell ref="A15:E15"/>
    <mergeCell ref="A24:E24"/>
    <mergeCell ref="A3:G4"/>
    <mergeCell ref="A5:H5"/>
    <mergeCell ref="A9:E10"/>
    <mergeCell ref="F9:H9"/>
    <mergeCell ref="A11:E11"/>
    <mergeCell ref="C8:G8"/>
  </mergeCells>
  <printOptions horizontalCentered="1"/>
  <pageMargins left="0.78740157480314965" right="0.39370078740157483" top="0.78740157480314965" bottom="0.39370078740157483" header="0.51181102362204722" footer="0.51181102362204722"/>
  <pageSetup paperSize="9" firstPageNumber="0" orientation="portrait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5</vt:i4>
      </vt:variant>
    </vt:vector>
  </HeadingPairs>
  <TitlesOfParts>
    <vt:vector size="13" baseType="lpstr">
      <vt:lpstr>PFS</vt:lpstr>
      <vt:lpstr>PFS_I Equipe (2)</vt:lpstr>
      <vt:lpstr>PFS_II Desp Gerais - Serviços</vt:lpstr>
      <vt:lpstr>PFS_III Desp Gerais - Forneci</vt:lpstr>
      <vt:lpstr>PFS_IV Cronog Financ</vt:lpstr>
      <vt:lpstr>PFS_V_ Det_ Custos Adm_</vt:lpstr>
      <vt:lpstr>PFS_VII Det_ Enc_ Soc_</vt:lpstr>
      <vt:lpstr>PFS_VIII Det_ Desp Fiscais</vt:lpstr>
      <vt:lpstr>PFS!Area_de_impressao</vt:lpstr>
      <vt:lpstr>'PFS_I Equipe (2)'!Area_de_impressao</vt:lpstr>
      <vt:lpstr>'PFS_II Desp Gerais - Serviços'!Area_de_impressao</vt:lpstr>
      <vt:lpstr>'PFS_III Desp Gerais - Forneci'!Area_de_impressao</vt:lpstr>
      <vt:lpstr>'PFS_VIII Det_ Desp Fiscais'!Area_de_impressao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Cleudson das Neves Bernardino</dc:creator>
  <cp:lastModifiedBy>Antônio Costa</cp:lastModifiedBy>
  <cp:lastPrinted>2020-05-04T20:18:14Z</cp:lastPrinted>
  <dcterms:created xsi:type="dcterms:W3CDTF">2009-12-08T14:34:18Z</dcterms:created>
  <dcterms:modified xsi:type="dcterms:W3CDTF">2020-12-01T14:13:32Z</dcterms:modified>
</cp:coreProperties>
</file>