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DVSF\Backup_UEP\4ª-GRD-UEP\Projetos UEP 2019\2019-05-Centro de Artesanato_Maria\Orçamento\"/>
    </mc:Choice>
  </mc:AlternateContent>
  <xr:revisionPtr revIDLastSave="0" documentId="13_ncr:1_{BF836A15-B493-49F0-9BA3-47ACEE0E028B}" xr6:coauthVersionLast="44" xr6:coauthVersionMax="44" xr10:uidLastSave="{00000000-0000-0000-0000-000000000000}"/>
  <bookViews>
    <workbookView xWindow="28680" yWindow="2580" windowWidth="24240" windowHeight="13740" tabRatio="586" xr2:uid="{00000000-000D-0000-FFFF-FFFF00000000}"/>
  </bookViews>
  <sheets>
    <sheet name="Resumo" sheetId="1" r:id="rId1"/>
  </sheets>
  <definedNames>
    <definedName name="_FilterDatabase_0" localSheetId="0">Resumo!$A$4:$D$47</definedName>
    <definedName name="_FilterDatabase_0_0" localSheetId="0">Resumo!$A$4:$D$47</definedName>
    <definedName name="_FilterDatabase_0_0_0" localSheetId="0">Resumo!$A$4:$D$47</definedName>
    <definedName name="_FilterDatabase_0_0_0_0" localSheetId="0">Resumo!$A$4:$D$47</definedName>
    <definedName name="_FilterDatabase_0_0_0_0_0" localSheetId="0">Resumo!$A$4:$D$47</definedName>
    <definedName name="_FilterDatabase_0_0_0_0_0_0" localSheetId="0">Resumo!$A$4:$D$47</definedName>
    <definedName name="_FilterDatabase_0_0_0_0_0_0_0" localSheetId="0">Resumo!$A$4:$D$47</definedName>
    <definedName name="_FilterDatabase_0_0_0_0_0_0_0_0" localSheetId="0">Resumo!$A$4:$D$47</definedName>
    <definedName name="_FilterDatabase_0_0_0_0_0_0_0_0_0" localSheetId="0">Resumo!$A$4:$D$47</definedName>
    <definedName name="_FilterDatabase_0_0_0_0_0_0_0_0_0_0" localSheetId="0">Resumo!$A$4:$D$47</definedName>
    <definedName name="_FilterDatabase_0_0_0_0_0_0_0_0_0_0_0" localSheetId="0">Resumo!$A$4:$D$47</definedName>
    <definedName name="_FilterDatabase_0_0_0_0_0_0_0_0_0_0_0_0" localSheetId="0">Resumo!$A$4:$D$47</definedName>
    <definedName name="_FilterDatabase_0_0_0_0_0_0_0_0_0_0_0_0_0" localSheetId="0">Resumo!$A$4:$D$47</definedName>
    <definedName name="_FilterDatabase_0_0_0_0_0_0_0_0_0_0_0_0_0_0" localSheetId="0">Resumo!$A$4:$D$47</definedName>
    <definedName name="_FilterDatabase_0_0_0_0_0_0_0_0_0_0_0_0_0_0_0" localSheetId="0">Resumo!$A$4:$D$47</definedName>
    <definedName name="_FilterDatabase_0_0_0_0_0_0_0_0_0_0_0_0_0_0_0_0" localSheetId="0">Resumo!$A$4:$D$47</definedName>
    <definedName name="_xlnm._FilterDatabase" localSheetId="0">Resumo!$A$4:$D$47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1" i="1" l="1"/>
  <c r="D45" i="1" l="1"/>
  <c r="I45" i="1" s="1"/>
  <c r="I43" i="1" l="1"/>
  <c r="I42" i="1"/>
  <c r="F17" i="1"/>
  <c r="D17" i="1"/>
  <c r="F15" i="1"/>
  <c r="E7" i="1"/>
  <c r="I17" i="1" l="1"/>
  <c r="D18" i="1" s="1"/>
  <c r="I41" i="1"/>
  <c r="I34" i="1"/>
  <c r="I35" i="1"/>
  <c r="I36" i="1"/>
  <c r="I37" i="1"/>
  <c r="I38" i="1"/>
  <c r="I39" i="1"/>
  <c r="I33" i="1"/>
  <c r="I21" i="1"/>
  <c r="I22" i="1"/>
  <c r="I23" i="1"/>
  <c r="I24" i="1"/>
  <c r="I25" i="1"/>
  <c r="I26" i="1"/>
  <c r="I27" i="1"/>
  <c r="I28" i="1"/>
  <c r="I29" i="1"/>
  <c r="I30" i="1"/>
  <c r="I20" i="1"/>
  <c r="D46" i="1"/>
  <c r="I46" i="1" s="1"/>
  <c r="F13" i="1"/>
  <c r="F10" i="1"/>
  <c r="F12" i="1" s="1"/>
  <c r="E11" i="1" l="1"/>
  <c r="I12" i="1"/>
  <c r="F11" i="1"/>
  <c r="D9" i="1" l="1"/>
  <c r="I9" i="1" s="1"/>
  <c r="D47" i="1"/>
  <c r="I47" i="1" s="1"/>
  <c r="D15" i="1"/>
  <c r="I15" i="1" s="1"/>
  <c r="D14" i="1"/>
  <c r="I14" i="1" s="1"/>
  <c r="D13" i="1"/>
  <c r="I13" i="1" s="1"/>
  <c r="D8" i="1"/>
  <c r="I8" i="1" s="1"/>
  <c r="F7" i="1"/>
  <c r="I7" i="1" s="1"/>
  <c r="F6" i="1"/>
  <c r="I6" i="1" s="1"/>
  <c r="G10" i="1" l="1"/>
  <c r="I10" i="1" s="1"/>
  <c r="G11" i="1"/>
  <c r="I11" i="1" s="1"/>
  <c r="D16" i="1"/>
  <c r="I16" i="1" s="1"/>
  <c r="I18" i="1"/>
</calcChain>
</file>

<file path=xl/sharedStrings.xml><?xml version="1.0" encoding="utf-8"?>
<sst xmlns="http://schemas.openxmlformats.org/spreadsheetml/2006/main" count="156" uniqueCount="116">
  <si>
    <t>ITEM</t>
  </si>
  <si>
    <t>DESCRIÇÃO DO ITEM</t>
  </si>
  <si>
    <t>UNID</t>
  </si>
  <si>
    <t>m3</t>
  </si>
  <si>
    <t>m2</t>
  </si>
  <si>
    <t>m</t>
  </si>
  <si>
    <t>un</t>
  </si>
  <si>
    <t>kg</t>
  </si>
  <si>
    <t>Escavação manual de vala ou cava em material de 1ª categoria, profundidade até 1,50m</t>
  </si>
  <si>
    <t>A</t>
  </si>
  <si>
    <t>B</t>
  </si>
  <si>
    <t>C</t>
  </si>
  <si>
    <t>D</t>
  </si>
  <si>
    <t>E</t>
  </si>
  <si>
    <t>TOTAL</t>
  </si>
  <si>
    <t>CODEVASF</t>
  </si>
  <si>
    <t>Avenida Beira Mar  Jardins Aracaju-SE CNPJ : 00.399.857/0005-50</t>
  </si>
  <si>
    <t>Empreendimento: 000104 - Restauração de Imóvel Tombado (Casarão)</t>
  </si>
  <si>
    <t>OBSERVAÇÃO</t>
  </si>
  <si>
    <t>04.01 </t>
  </si>
  <si>
    <t>MURO</t>
  </si>
  <si>
    <t>Alvenaria de pedra calcárea argamassada c/ cimento e areia traço t-4 (1:5) - 1 saco cimento 50kg / 5 padiolas areia dim. 0,35z0,45x0,23m - Confecção mecânica e transporte</t>
  </si>
  <si>
    <t>Chapisco em  parede com argamassa traço t1 - 1:3 (cimento / areia)</t>
  </si>
  <si>
    <t>Reboco ou emboço externo, de parede, com argamassa traço t5 - 1:2:8 (cimento / cal / areia), espessura 2,5 cm</t>
  </si>
  <si>
    <t>Preparo de superfície com lixamento e aplicação de 01 demão de líquido selador acrílico</t>
  </si>
  <si>
    <t>Pintura de acabamento com aplicação de 02 demãos de tinta PVA latex para exteriores - cores convencionais</t>
  </si>
  <si>
    <t>04.02 </t>
  </si>
  <si>
    <t>REDE DE ÁGUA FRIA - TUBOS SOLDÁVEIS DE PVC</t>
  </si>
  <si>
    <t>Torneira cromada para jardim, DECA 1153C39, 1/2" ou similar</t>
  </si>
  <si>
    <t>Joelho 90º de pvc rígido soldável, marrom  diâm = 20mm</t>
  </si>
  <si>
    <t>Joelho 90º de pvc rígido soldável, marrom  diâm = 32mm</t>
  </si>
  <si>
    <t>Tê 90º de pvc rígido soldável, marrom  diâm = 32mm</t>
  </si>
  <si>
    <t>Tubo pvc rígido soldável marrom p/ água, d = 20 mm (1/2")</t>
  </si>
  <si>
    <t>Tubo pvc rígido soldável marrom p/ água, d = 32 mm (1")</t>
  </si>
  <si>
    <t>Tubo pvc rígido soldável marrom p/ água, d = 25 mm (3/4")</t>
  </si>
  <si>
    <t>Joelho 90º de pvc rígido soldável, marrom  diâm = 25mm</t>
  </si>
  <si>
    <t>Ponto de água fria embutido, c/material pvc rígido soldável Ø 25mm</t>
  </si>
  <si>
    <t>Caixa plástica para proteção de hidrômetro c/tampa articulada em policarbonato</t>
  </si>
  <si>
    <t>Chumbamento de Caixa em Policarbonato para Proteção de Hidrômetro</t>
  </si>
  <si>
    <t>SUMIDOUROS, FOSSAS SÉPTICAS</t>
  </si>
  <si>
    <t>Fossa séptica pré-moldada, tipo oms, capacidade 50 pessoas (v=3390 litros)</t>
  </si>
  <si>
    <t>Sumidouro paredes com  blocos cerâmicos 6 furos e dimensões internas de  2,00 x 1,50 x 1,50 m</t>
  </si>
  <si>
    <t>Caixa de passagem em alvenaria de tijolos maciços esp. = 0,12m,  dim. int. =  0.60 x 0.60 x 0.60m</t>
  </si>
  <si>
    <t>Tampa de concreto para caixas de passagem 0,60x0,60mx0,07m</t>
  </si>
  <si>
    <t>Reaterro manual de valas, com compactação utilizando sêpo, sem controle do grau de compactação</t>
  </si>
  <si>
    <t>Tubo pvc rígido soldável ponta e bolsa p/ esgoto predial, d = 100 mm</t>
  </si>
  <si>
    <t>PAISAGISMO</t>
  </si>
  <si>
    <t>Grama esmeralda em placas, fornecimento e plantio</t>
  </si>
  <si>
    <t>A = largura da vala;
B = profundidade da vala;
C = extensão do quintal;
D = largura do quintal;
TOTAL = A*B*(C*2+D)</t>
  </si>
  <si>
    <t>A = largura da fundação;
B = profundidade da fundação;
C = extensão do quintal;
D = largura do quintal;
TOTAL = A*B*(C*2+D)</t>
  </si>
  <si>
    <t>A = extensão do quintal;
B = largura do quintal;
TOTAL = A*2+B</t>
  </si>
  <si>
    <t>Alvenaria de bloco cerâmico (9x19x24) cm, e= 0,09m, com argamassa t5 - 1:2:8 (cimento/cal/areia), junta de 2,0cm</t>
  </si>
  <si>
    <t>A = área chapisco;
TOTAL = A</t>
  </si>
  <si>
    <t>04.03</t>
  </si>
  <si>
    <t>04.03.001</t>
  </si>
  <si>
    <t>04.03.002</t>
  </si>
  <si>
    <t>04.03.003</t>
  </si>
  <si>
    <t>04.03.004</t>
  </si>
  <si>
    <t>04.03.005</t>
  </si>
  <si>
    <t>04.03.006</t>
  </si>
  <si>
    <t>04.03.007</t>
  </si>
  <si>
    <t>04.02.001</t>
  </si>
  <si>
    <t>04.02.002</t>
  </si>
  <si>
    <t>04.02.003</t>
  </si>
  <si>
    <t>04.02.004</t>
  </si>
  <si>
    <t>04.02.005</t>
  </si>
  <si>
    <t>04.02.006</t>
  </si>
  <si>
    <t>04.02.007</t>
  </si>
  <si>
    <t>04.02.008</t>
  </si>
  <si>
    <t>04.02.009</t>
  </si>
  <si>
    <t>04.02.010</t>
  </si>
  <si>
    <t>04.02.011</t>
  </si>
  <si>
    <t>A = extensão do quintal;
B = largura do quintal;
TOTAL = A*B</t>
  </si>
  <si>
    <t>Armação de 5,0 mm</t>
  </si>
  <si>
    <t>Armação de 10,0 mm</t>
  </si>
  <si>
    <t>Forma para pilares</t>
  </si>
  <si>
    <t>Concreto 15 MPA</t>
  </si>
  <si>
    <t>04.01.006</t>
  </si>
  <si>
    <t>04.01.007</t>
  </si>
  <si>
    <t>04.01.008</t>
  </si>
  <si>
    <t>04.01.009</t>
  </si>
  <si>
    <t>04.01.010</t>
  </si>
  <si>
    <t>04.01.011</t>
  </si>
  <si>
    <t>04.01.012</t>
  </si>
  <si>
    <t>04.01.013</t>
  </si>
  <si>
    <t>A = número de pilares;
B = largura dos pilares (+5cm de folga);
C = altura do muro;
D = número de faces;
TOTAL = A*(B*C*D)</t>
  </si>
  <si>
    <t>A = kg/m (bitola 10.0mm);;
B = número de barras;
C = altura dos pilares (muro + alicerce);
D = número de pilares;
TOTAL = A*B*C*D</t>
  </si>
  <si>
    <t>A = kg/m (bitola 5.0mm);;
B = número de estribos;
C = comprimento dos estribos;
D = número de pilares;
TOTAL = A*B*C*D</t>
  </si>
  <si>
    <t>A = largura do pilar;
B = espessura do pilar;
C = altura dos pilares (muro + alicerce);
D = número de pilares;
TOTAL = A*B*C*D</t>
  </si>
  <si>
    <t>A = extensão do quintal;
B = largura do quintal;
C = altura do muro (descontadas as cintas inferior e superior);
TOTAL = (A*2+B)*C</t>
  </si>
  <si>
    <t>04.05.001</t>
  </si>
  <si>
    <t>04.05.002</t>
  </si>
  <si>
    <t>04.05.003</t>
  </si>
  <si>
    <t>Regularização manual</t>
  </si>
  <si>
    <t>04.01.001</t>
  </si>
  <si>
    <t>04.01.002</t>
  </si>
  <si>
    <t>04.01.003</t>
  </si>
  <si>
    <t>04.01.004</t>
  </si>
  <si>
    <t>04.01.005</t>
  </si>
  <si>
    <t>04.06</t>
  </si>
  <si>
    <t>CALÇADA (FACHADA)</t>
  </si>
  <si>
    <t>Demolição de piso</t>
  </si>
  <si>
    <t>A = largura da calçada;
B = extensão da fachada;
TOTAL = A*B</t>
  </si>
  <si>
    <t>04.06.001</t>
  </si>
  <si>
    <t>04.06.002</t>
  </si>
  <si>
    <t>04.06.003</t>
  </si>
  <si>
    <t>A = extensão do quintal;
B = largura do quintal;
C = altura do muro (+ face superior 9cm);
D = número de faces (apenas interno);
TOTAL = (A*2+B)*C*D</t>
  </si>
  <si>
    <t>A = extensão do quintal;
B = largura do quintal;
C = altura do muro (+ face superior rebocada 9cm);
D = número de faces (apenas interno);
TOTAL = (A*2+B)*C*D</t>
  </si>
  <si>
    <t>A = área de pintura;
TOTAL = A</t>
  </si>
  <si>
    <t>Concreto magro esp. 5cm</t>
  </si>
  <si>
    <t>04.05</t>
  </si>
  <si>
    <t>capina e limpeza de terreno</t>
  </si>
  <si>
    <t>04.02.012</t>
  </si>
  <si>
    <t>Caixa d'água</t>
  </si>
  <si>
    <t>Piso em concreto esp. 7cm</t>
  </si>
  <si>
    <t>Cintas e vergas em blocos de concreto tipo "u" (calha) 9x16x30cm, preenchidos com concreto armado fck=25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</si>
</sst>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3333"/>
      <name val="Calibri"/>
      <family val="2"/>
      <charset val="1"/>
    </font>
    <font>
      <sz val="11"/>
      <color rgb="FF009933"/>
      <name val="Calibri"/>
      <family val="2"/>
      <charset val="1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2" fontId="1" fillId="0" borderId="0" xfId="0" applyNumberFormat="1" applyFont="1"/>
    <xf numFmtId="0" fontId="1" fillId="0" borderId="0" xfId="0" applyFont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Border="1" applyAlignment="1" applyProtection="1">
      <alignment horizontal="left" vertical="top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9933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66"/>
      <rgbColor rgb="FF99CCFF"/>
      <rgbColor rgb="FFFF99FF"/>
      <rgbColor rgb="FFCC99FF"/>
      <rgbColor rgb="FFFFCC99"/>
      <rgbColor rgb="FF3399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R47"/>
  <sheetViews>
    <sheetView tabSelected="1" topLeftCell="A14" zoomScale="110" zoomScaleNormal="110" workbookViewId="0">
      <selection activeCell="B16" sqref="B16"/>
    </sheetView>
  </sheetViews>
  <sheetFormatPr defaultRowHeight="15" x14ac:dyDescent="0.25"/>
  <cols>
    <col min="1" max="1" width="9.7109375" style="1" bestFit="1" customWidth="1"/>
    <col min="2" max="2" width="45.85546875" style="2" customWidth="1"/>
    <col min="3" max="3" width="7.7109375" style="3"/>
    <col min="4" max="4" width="7.7109375" style="4" customWidth="1"/>
    <col min="5" max="5" width="7.85546875" style="5" customWidth="1"/>
    <col min="6" max="6" width="8" style="6" customWidth="1"/>
    <col min="7" max="7" width="8.42578125" style="6" customWidth="1"/>
    <col min="8" max="8" width="8.28515625" style="6" customWidth="1"/>
    <col min="9" max="9" width="8.85546875" style="6" customWidth="1"/>
    <col min="10" max="10" width="26.28515625" style="6" customWidth="1"/>
    <col min="11" max="11" width="8.140625" style="7"/>
    <col min="12" max="12" width="8.42578125" style="7"/>
    <col min="13" max="13" width="8.28515625" style="7" customWidth="1"/>
    <col min="14" max="1006" width="6.140625" style="5"/>
    <col min="1007" max="1020" width="6.42578125"/>
  </cols>
  <sheetData>
    <row r="1" spans="1:1006" x14ac:dyDescent="0.25">
      <c r="A1" s="32" t="s">
        <v>15</v>
      </c>
      <c r="B1" s="32"/>
      <c r="C1" s="32"/>
      <c r="D1" s="32"/>
      <c r="E1" s="32"/>
      <c r="F1" s="32"/>
      <c r="G1" s="32"/>
      <c r="H1" s="32"/>
      <c r="I1" s="32"/>
      <c r="J1" s="32"/>
      <c r="K1" s="8"/>
      <c r="L1" s="8"/>
      <c r="M1" s="8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</row>
    <row r="2" spans="1:1006" x14ac:dyDescent="0.25">
      <c r="A2" s="33" t="s">
        <v>16</v>
      </c>
      <c r="B2" s="33"/>
      <c r="C2" s="33"/>
      <c r="D2" s="33"/>
      <c r="E2" s="33"/>
      <c r="F2" s="33"/>
      <c r="G2" s="33"/>
      <c r="H2" s="33"/>
      <c r="I2" s="33"/>
      <c r="J2" s="33"/>
      <c r="K2" s="8"/>
      <c r="L2" s="8"/>
      <c r="M2" s="8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</row>
    <row r="3" spans="1:1006" x14ac:dyDescent="0.25">
      <c r="A3" s="33" t="s">
        <v>17</v>
      </c>
      <c r="B3" s="33"/>
      <c r="C3" s="33"/>
      <c r="D3" s="33"/>
      <c r="E3" s="33"/>
      <c r="F3" s="33"/>
      <c r="G3" s="33"/>
      <c r="H3" s="33"/>
      <c r="I3" s="33"/>
      <c r="J3" s="33"/>
      <c r="K3" s="8"/>
      <c r="L3" s="8"/>
      <c r="M3" s="8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</row>
    <row r="4" spans="1:1006" x14ac:dyDescent="0.25">
      <c r="A4" s="18" t="s">
        <v>0</v>
      </c>
      <c r="B4" s="19" t="s">
        <v>1</v>
      </c>
      <c r="C4" s="18" t="s">
        <v>2</v>
      </c>
      <c r="D4" s="20" t="s">
        <v>9</v>
      </c>
      <c r="E4" s="21" t="s">
        <v>10</v>
      </c>
      <c r="F4" s="22" t="s">
        <v>11</v>
      </c>
      <c r="G4" s="22" t="s">
        <v>12</v>
      </c>
      <c r="H4" s="22" t="s">
        <v>13</v>
      </c>
      <c r="I4" s="22" t="s">
        <v>14</v>
      </c>
      <c r="J4" s="22" t="s">
        <v>18</v>
      </c>
      <c r="K4" s="8"/>
      <c r="L4" s="9"/>
      <c r="M4" s="10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</row>
    <row r="5" spans="1:1006" x14ac:dyDescent="0.25">
      <c r="A5" s="28" t="s">
        <v>19</v>
      </c>
      <c r="B5" s="28" t="s">
        <v>20</v>
      </c>
      <c r="C5" s="29"/>
      <c r="D5" s="26"/>
      <c r="E5" s="23"/>
      <c r="F5" s="24"/>
      <c r="G5" s="24"/>
      <c r="H5" s="24"/>
      <c r="I5" s="24"/>
      <c r="J5" s="24"/>
      <c r="K5" s="8"/>
      <c r="L5" s="9"/>
      <c r="M5" s="11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</row>
    <row r="6" spans="1:1006" ht="75" x14ac:dyDescent="0.25">
      <c r="A6" s="12" t="s">
        <v>94</v>
      </c>
      <c r="B6" s="12" t="s">
        <v>8</v>
      </c>
      <c r="C6" s="13" t="s">
        <v>3</v>
      </c>
      <c r="D6" s="25">
        <v>0.4</v>
      </c>
      <c r="E6" s="16">
        <v>0.5</v>
      </c>
      <c r="F6" s="17">
        <f>6.46+15.73+7.98</f>
        <v>30.17</v>
      </c>
      <c r="G6" s="17">
        <v>8.35</v>
      </c>
      <c r="H6" s="17"/>
      <c r="I6" s="17">
        <f>D6*E6*(F6*2+G6)</f>
        <v>13.738</v>
      </c>
      <c r="J6" s="27" t="s">
        <v>48</v>
      </c>
      <c r="K6" s="8"/>
      <c r="L6" s="9"/>
      <c r="M6" s="11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</row>
    <row r="7" spans="1:1006" ht="90" x14ac:dyDescent="0.25">
      <c r="A7" s="12" t="s">
        <v>95</v>
      </c>
      <c r="B7" s="12" t="s">
        <v>21</v>
      </c>
      <c r="C7" s="13" t="s">
        <v>3</v>
      </c>
      <c r="D7" s="25">
        <v>0.4</v>
      </c>
      <c r="E7" s="16">
        <f>E6</f>
        <v>0.5</v>
      </c>
      <c r="F7" s="17">
        <f>6.46+15.73+7.98</f>
        <v>30.17</v>
      </c>
      <c r="G7" s="17">
        <v>8.35</v>
      </c>
      <c r="H7" s="17"/>
      <c r="I7" s="17">
        <f>D7*E7*(F7*2+G7)</f>
        <v>13.738</v>
      </c>
      <c r="J7" s="27" t="s">
        <v>49</v>
      </c>
      <c r="K7" s="8"/>
      <c r="L7" s="9"/>
      <c r="M7" s="11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</row>
    <row r="8" spans="1:1006" ht="45" x14ac:dyDescent="0.25">
      <c r="A8" s="12" t="s">
        <v>96</v>
      </c>
      <c r="B8" s="12" t="s">
        <v>115</v>
      </c>
      <c r="C8" s="13" t="s">
        <v>5</v>
      </c>
      <c r="D8" s="17">
        <f>6.46+15.73+7.98</f>
        <v>30.17</v>
      </c>
      <c r="E8" s="17">
        <v>8.35</v>
      </c>
      <c r="F8" s="17"/>
      <c r="G8" s="17"/>
      <c r="H8" s="17"/>
      <c r="I8" s="17">
        <f>D8*2+E8</f>
        <v>68.69</v>
      </c>
      <c r="J8" s="27" t="s">
        <v>50</v>
      </c>
      <c r="K8" s="8"/>
      <c r="L8" s="9"/>
      <c r="M8" s="11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</row>
    <row r="9" spans="1:1006" s="8" customFormat="1" ht="90" x14ac:dyDescent="0.25">
      <c r="A9" s="12" t="s">
        <v>97</v>
      </c>
      <c r="B9" s="12" t="s">
        <v>75</v>
      </c>
      <c r="C9" s="13" t="s">
        <v>4</v>
      </c>
      <c r="D9" s="25">
        <f>ROUNDUP((30.17*2+8.35)/2.5,0)</f>
        <v>28</v>
      </c>
      <c r="E9" s="16">
        <v>0.25</v>
      </c>
      <c r="F9" s="17">
        <v>2.6</v>
      </c>
      <c r="G9" s="17">
        <v>2</v>
      </c>
      <c r="H9" s="17"/>
      <c r="I9" s="17">
        <f>D9*(E9*F9*G9)</f>
        <v>36.4</v>
      </c>
      <c r="J9" s="27" t="s">
        <v>85</v>
      </c>
      <c r="L9" s="14"/>
      <c r="M9" s="15"/>
    </row>
    <row r="10" spans="1:1006" s="8" customFormat="1" ht="90" x14ac:dyDescent="0.25">
      <c r="A10" s="12" t="s">
        <v>98</v>
      </c>
      <c r="B10" s="12" t="s">
        <v>74</v>
      </c>
      <c r="C10" s="13" t="s">
        <v>7</v>
      </c>
      <c r="D10" s="25">
        <v>0.61699999999999999</v>
      </c>
      <c r="E10" s="16">
        <v>4</v>
      </c>
      <c r="F10" s="17">
        <f>2.6+0.55</f>
        <v>3.1500000000000004</v>
      </c>
      <c r="G10" s="17">
        <f>D9</f>
        <v>28</v>
      </c>
      <c r="H10" s="17"/>
      <c r="I10" s="17">
        <f>D10*E10*F10*G10</f>
        <v>217.67760000000001</v>
      </c>
      <c r="J10" s="27" t="s">
        <v>86</v>
      </c>
      <c r="L10" s="14"/>
      <c r="M10" s="15"/>
    </row>
    <row r="11" spans="1:1006" s="8" customFormat="1" ht="90" x14ac:dyDescent="0.25">
      <c r="A11" s="12" t="s">
        <v>77</v>
      </c>
      <c r="B11" s="12" t="s">
        <v>73</v>
      </c>
      <c r="C11" s="13" t="s">
        <v>7</v>
      </c>
      <c r="D11" s="25">
        <v>0.154</v>
      </c>
      <c r="E11" s="16">
        <f>ROUNDUP(F10/0.2,0)</f>
        <v>16</v>
      </c>
      <c r="F11" s="17">
        <f>(0.16+0.05+0.16+0.05)+0.05</f>
        <v>0.47</v>
      </c>
      <c r="G11" s="17">
        <f>D9</f>
        <v>28</v>
      </c>
      <c r="H11" s="17"/>
      <c r="I11" s="17">
        <f>D11*E11*F11*G11</f>
        <v>32.42624</v>
      </c>
      <c r="J11" s="27" t="s">
        <v>87</v>
      </c>
      <c r="L11" s="14"/>
      <c r="M11" s="15"/>
    </row>
    <row r="12" spans="1:1006" s="8" customFormat="1" ht="90" x14ac:dyDescent="0.25">
      <c r="A12" s="12" t="s">
        <v>78</v>
      </c>
      <c r="B12" s="12" t="s">
        <v>76</v>
      </c>
      <c r="C12" s="13" t="s">
        <v>3</v>
      </c>
      <c r="D12" s="25">
        <v>0.2</v>
      </c>
      <c r="E12" s="16">
        <v>0.09</v>
      </c>
      <c r="F12" s="17">
        <f>F10</f>
        <v>3.1500000000000004</v>
      </c>
      <c r="G12" s="17">
        <v>28</v>
      </c>
      <c r="H12" s="17"/>
      <c r="I12" s="17">
        <f>D12*E12*F12*G12</f>
        <v>1.5876000000000001</v>
      </c>
      <c r="J12" s="27" t="s">
        <v>88</v>
      </c>
      <c r="L12" s="14"/>
      <c r="M12" s="15"/>
    </row>
    <row r="13" spans="1:1006" ht="90" x14ac:dyDescent="0.25">
      <c r="A13" s="12" t="s">
        <v>79</v>
      </c>
      <c r="B13" s="31" t="s">
        <v>51</v>
      </c>
      <c r="C13" s="13" t="s">
        <v>4</v>
      </c>
      <c r="D13" s="17">
        <f>6.46+15.73+7.98</f>
        <v>30.17</v>
      </c>
      <c r="E13" s="17">
        <v>8.35</v>
      </c>
      <c r="F13" s="17">
        <f>2.6-0.16-0.16</f>
        <v>2.2799999999999998</v>
      </c>
      <c r="G13" s="17"/>
      <c r="H13" s="17"/>
      <c r="I13" s="17">
        <f>(D13*2+E13)*F13</f>
        <v>156.61319999999998</v>
      </c>
      <c r="J13" s="27" t="s">
        <v>89</v>
      </c>
      <c r="K13" s="8"/>
      <c r="L13" s="9"/>
      <c r="M13" s="11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</row>
    <row r="14" spans="1:1006" ht="45" x14ac:dyDescent="0.25">
      <c r="A14" s="12" t="s">
        <v>80</v>
      </c>
      <c r="B14" s="12" t="s">
        <v>115</v>
      </c>
      <c r="C14" s="13" t="s">
        <v>5</v>
      </c>
      <c r="D14" s="17">
        <f>6.46+15.73+7.98</f>
        <v>30.17</v>
      </c>
      <c r="E14" s="17">
        <v>8.35</v>
      </c>
      <c r="F14" s="17"/>
      <c r="G14" s="17"/>
      <c r="H14" s="17"/>
      <c r="I14" s="17">
        <f>D14*2+E14</f>
        <v>68.69</v>
      </c>
      <c r="J14" s="27" t="s">
        <v>50</v>
      </c>
      <c r="K14" s="8"/>
      <c r="L14" s="9"/>
      <c r="M14" s="11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</row>
    <row r="15" spans="1:1006" ht="105" x14ac:dyDescent="0.25">
      <c r="A15" s="12" t="s">
        <v>81</v>
      </c>
      <c r="B15" s="12" t="s">
        <v>22</v>
      </c>
      <c r="C15" s="13" t="s">
        <v>4</v>
      </c>
      <c r="D15" s="17">
        <f>6.46+15.73+7.98</f>
        <v>30.17</v>
      </c>
      <c r="E15" s="17">
        <v>8.35</v>
      </c>
      <c r="F15" s="17">
        <f>2.6+0.09</f>
        <v>2.69</v>
      </c>
      <c r="G15" s="17">
        <v>1</v>
      </c>
      <c r="H15" s="17"/>
      <c r="I15" s="17">
        <f>(D15*2+E15)*F15*G15</f>
        <v>184.77609999999999</v>
      </c>
      <c r="J15" s="27" t="s">
        <v>106</v>
      </c>
      <c r="K15" s="8"/>
      <c r="L15" s="9"/>
      <c r="M15" s="11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</row>
    <row r="16" spans="1:1006" ht="38.25" x14ac:dyDescent="0.25">
      <c r="A16" s="12" t="s">
        <v>82</v>
      </c>
      <c r="B16" s="12" t="s">
        <v>23</v>
      </c>
      <c r="C16" s="13" t="s">
        <v>4</v>
      </c>
      <c r="D16" s="25">
        <f>I15</f>
        <v>184.77609999999999</v>
      </c>
      <c r="E16" s="16"/>
      <c r="F16" s="17"/>
      <c r="G16" s="17"/>
      <c r="H16" s="17"/>
      <c r="I16" s="17">
        <f>D16</f>
        <v>184.77609999999999</v>
      </c>
      <c r="J16" s="27" t="s">
        <v>52</v>
      </c>
      <c r="K16" s="8"/>
      <c r="L16" s="9"/>
      <c r="M16" s="11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</row>
    <row r="17" spans="1:1006" ht="105" x14ac:dyDescent="0.25">
      <c r="A17" s="12" t="s">
        <v>83</v>
      </c>
      <c r="B17" s="12" t="s">
        <v>24</v>
      </c>
      <c r="C17" s="13" t="s">
        <v>4</v>
      </c>
      <c r="D17" s="17">
        <f>6.46+15.73+7.98</f>
        <v>30.17</v>
      </c>
      <c r="E17" s="17">
        <v>8.35</v>
      </c>
      <c r="F17" s="17">
        <f>2.6+0.115</f>
        <v>2.7150000000000003</v>
      </c>
      <c r="G17" s="17">
        <v>1</v>
      </c>
      <c r="H17" s="17"/>
      <c r="I17" s="17">
        <f>(D17*2+E17)*F17*G17</f>
        <v>186.49335000000002</v>
      </c>
      <c r="J17" s="27" t="s">
        <v>107</v>
      </c>
      <c r="K17" s="8"/>
      <c r="L17" s="9"/>
      <c r="M17" s="11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</row>
    <row r="18" spans="1:1006" ht="38.25" x14ac:dyDescent="0.25">
      <c r="A18" s="12" t="s">
        <v>84</v>
      </c>
      <c r="B18" s="12" t="s">
        <v>25</v>
      </c>
      <c r="C18" s="13" t="s">
        <v>4</v>
      </c>
      <c r="D18" s="25">
        <f>I17</f>
        <v>186.49335000000002</v>
      </c>
      <c r="E18" s="16"/>
      <c r="F18" s="17"/>
      <c r="G18" s="17"/>
      <c r="H18" s="17"/>
      <c r="I18" s="17">
        <f>D18</f>
        <v>186.49335000000002</v>
      </c>
      <c r="J18" s="27" t="s">
        <v>108</v>
      </c>
      <c r="K18" s="8"/>
      <c r="L18" s="9"/>
      <c r="M18" s="11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</row>
    <row r="19" spans="1:1006" ht="25.5" x14ac:dyDescent="0.25">
      <c r="A19" s="28" t="s">
        <v>26</v>
      </c>
      <c r="B19" s="28" t="s">
        <v>27</v>
      </c>
      <c r="C19" s="29"/>
      <c r="D19" s="26"/>
      <c r="E19" s="23"/>
      <c r="F19" s="24"/>
      <c r="G19" s="24"/>
      <c r="H19" s="24"/>
      <c r="I19" s="24"/>
      <c r="J19" s="24"/>
      <c r="K19" s="8"/>
      <c r="L19" s="9"/>
      <c r="M19" s="11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</row>
    <row r="20" spans="1:1006" ht="25.5" x14ac:dyDescent="0.25">
      <c r="A20" s="12" t="s">
        <v>61</v>
      </c>
      <c r="B20" s="12" t="s">
        <v>28</v>
      </c>
      <c r="C20" s="13" t="s">
        <v>6</v>
      </c>
      <c r="D20" s="25">
        <v>2</v>
      </c>
      <c r="E20" s="16"/>
      <c r="F20" s="17"/>
      <c r="G20" s="17"/>
      <c r="H20" s="17"/>
      <c r="I20" s="17">
        <f>D20</f>
        <v>2</v>
      </c>
      <c r="J20" s="17"/>
      <c r="K20" s="8"/>
      <c r="L20" s="9"/>
      <c r="M20" s="11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</row>
    <row r="21" spans="1:1006" ht="25.5" x14ac:dyDescent="0.25">
      <c r="A21" s="12" t="s">
        <v>62</v>
      </c>
      <c r="B21" s="12" t="s">
        <v>29</v>
      </c>
      <c r="C21" s="13" t="s">
        <v>6</v>
      </c>
      <c r="D21" s="25">
        <v>4</v>
      </c>
      <c r="E21" s="16"/>
      <c r="F21" s="17"/>
      <c r="G21" s="17"/>
      <c r="H21" s="17"/>
      <c r="I21" s="17">
        <f t="shared" ref="I21:I39" si="0">D21</f>
        <v>4</v>
      </c>
      <c r="J21" s="17"/>
      <c r="K21" s="8"/>
      <c r="L21" s="9"/>
      <c r="M21" s="1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</row>
    <row r="22" spans="1:1006" ht="25.5" x14ac:dyDescent="0.25">
      <c r="A22" s="12" t="s">
        <v>63</v>
      </c>
      <c r="B22" s="12" t="s">
        <v>30</v>
      </c>
      <c r="C22" s="13" t="s">
        <v>6</v>
      </c>
      <c r="D22" s="25">
        <v>3</v>
      </c>
      <c r="E22" s="16"/>
      <c r="F22" s="17"/>
      <c r="G22" s="17"/>
      <c r="H22" s="17"/>
      <c r="I22" s="17">
        <f t="shared" si="0"/>
        <v>3</v>
      </c>
      <c r="J22" s="17"/>
      <c r="K22" s="8"/>
      <c r="L22" s="9"/>
      <c r="M22" s="11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</row>
    <row r="23" spans="1:1006" x14ac:dyDescent="0.25">
      <c r="A23" s="12" t="s">
        <v>64</v>
      </c>
      <c r="B23" s="12" t="s">
        <v>31</v>
      </c>
      <c r="C23" s="13" t="s">
        <v>6</v>
      </c>
      <c r="D23" s="25">
        <v>3</v>
      </c>
      <c r="E23" s="16"/>
      <c r="F23" s="17"/>
      <c r="G23" s="17"/>
      <c r="H23" s="17"/>
      <c r="I23" s="17">
        <f t="shared" si="0"/>
        <v>3</v>
      </c>
      <c r="J23" s="17"/>
      <c r="K23" s="8"/>
      <c r="L23" s="9"/>
      <c r="M23" s="11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</row>
    <row r="24" spans="1:1006" ht="25.5" x14ac:dyDescent="0.25">
      <c r="A24" s="12" t="s">
        <v>65</v>
      </c>
      <c r="B24" s="12" t="s">
        <v>32</v>
      </c>
      <c r="C24" s="13" t="s">
        <v>5</v>
      </c>
      <c r="D24" s="25">
        <v>38.799999999999997</v>
      </c>
      <c r="E24" s="16"/>
      <c r="F24" s="17"/>
      <c r="G24" s="17"/>
      <c r="H24" s="17"/>
      <c r="I24" s="17">
        <f t="shared" si="0"/>
        <v>38.799999999999997</v>
      </c>
      <c r="J24" s="17"/>
      <c r="K24" s="8"/>
      <c r="L24" s="9"/>
      <c r="M24" s="11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</row>
    <row r="25" spans="1:1006" ht="25.5" x14ac:dyDescent="0.25">
      <c r="A25" s="12" t="s">
        <v>66</v>
      </c>
      <c r="B25" s="12" t="s">
        <v>33</v>
      </c>
      <c r="C25" s="13" t="s">
        <v>5</v>
      </c>
      <c r="D25" s="25">
        <v>30.5</v>
      </c>
      <c r="E25" s="16"/>
      <c r="F25" s="17"/>
      <c r="G25" s="17"/>
      <c r="H25" s="17"/>
      <c r="I25" s="17">
        <f t="shared" si="0"/>
        <v>30.5</v>
      </c>
      <c r="J25" s="17"/>
      <c r="K25" s="8"/>
      <c r="L25" s="9"/>
      <c r="M25" s="11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</row>
    <row r="26" spans="1:1006" ht="25.5" x14ac:dyDescent="0.25">
      <c r="A26" s="12" t="s">
        <v>67</v>
      </c>
      <c r="B26" s="30" t="s">
        <v>34</v>
      </c>
      <c r="C26" s="13" t="s">
        <v>5</v>
      </c>
      <c r="D26" s="25">
        <v>7</v>
      </c>
      <c r="E26" s="16"/>
      <c r="F26" s="17"/>
      <c r="G26" s="17"/>
      <c r="H26" s="17"/>
      <c r="I26" s="17">
        <f t="shared" si="0"/>
        <v>7</v>
      </c>
      <c r="J26" s="17"/>
      <c r="K26" s="8"/>
      <c r="L26" s="9"/>
      <c r="M26" s="11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</row>
    <row r="27" spans="1:1006" ht="25.5" x14ac:dyDescent="0.25">
      <c r="A27" s="12" t="s">
        <v>68</v>
      </c>
      <c r="B27" s="12" t="s">
        <v>35</v>
      </c>
      <c r="C27" s="13" t="s">
        <v>6</v>
      </c>
      <c r="D27" s="25">
        <v>3</v>
      </c>
      <c r="E27" s="16"/>
      <c r="F27" s="17"/>
      <c r="G27" s="17"/>
      <c r="H27" s="17"/>
      <c r="I27" s="17">
        <f t="shared" si="0"/>
        <v>3</v>
      </c>
      <c r="J27" s="17"/>
      <c r="K27" s="8"/>
      <c r="L27" s="9"/>
      <c r="M27" s="11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</row>
    <row r="28" spans="1:1006" ht="25.5" x14ac:dyDescent="0.25">
      <c r="A28" s="12" t="s">
        <v>69</v>
      </c>
      <c r="B28" s="12" t="s">
        <v>36</v>
      </c>
      <c r="C28" s="13" t="s">
        <v>6</v>
      </c>
      <c r="D28" s="25">
        <v>2</v>
      </c>
      <c r="E28" s="16"/>
      <c r="F28" s="17"/>
      <c r="G28" s="17"/>
      <c r="H28" s="17"/>
      <c r="I28" s="17">
        <f t="shared" si="0"/>
        <v>2</v>
      </c>
      <c r="J28" s="17"/>
      <c r="K28" s="8"/>
      <c r="L28" s="9"/>
      <c r="M28" s="11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</row>
    <row r="29" spans="1:1006" ht="25.5" x14ac:dyDescent="0.25">
      <c r="A29" s="12" t="s">
        <v>70</v>
      </c>
      <c r="B29" s="12" t="s">
        <v>37</v>
      </c>
      <c r="C29" s="13" t="s">
        <v>6</v>
      </c>
      <c r="D29" s="25">
        <v>1</v>
      </c>
      <c r="E29" s="16"/>
      <c r="F29" s="17"/>
      <c r="G29" s="17"/>
      <c r="H29" s="17"/>
      <c r="I29" s="17">
        <f t="shared" si="0"/>
        <v>1</v>
      </c>
      <c r="J29" s="17"/>
      <c r="K29" s="8"/>
      <c r="L29" s="9"/>
      <c r="M29" s="11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</row>
    <row r="30" spans="1:1006" ht="25.5" x14ac:dyDescent="0.25">
      <c r="A30" s="12" t="s">
        <v>71</v>
      </c>
      <c r="B30" s="12" t="s">
        <v>38</v>
      </c>
      <c r="C30" s="13" t="s">
        <v>6</v>
      </c>
      <c r="D30" s="25">
        <v>1</v>
      </c>
      <c r="E30" s="16"/>
      <c r="F30" s="17"/>
      <c r="G30" s="17"/>
      <c r="H30" s="17"/>
      <c r="I30" s="17">
        <f t="shared" si="0"/>
        <v>1</v>
      </c>
      <c r="J30" s="17"/>
      <c r="K30" s="8"/>
      <c r="L30" s="9"/>
      <c r="M30" s="11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</row>
    <row r="31" spans="1:1006" s="8" customFormat="1" x14ac:dyDescent="0.25">
      <c r="A31" s="12" t="s">
        <v>112</v>
      </c>
      <c r="B31" s="12" t="s">
        <v>113</v>
      </c>
      <c r="C31" s="13" t="s">
        <v>6</v>
      </c>
      <c r="D31" s="25">
        <v>1</v>
      </c>
      <c r="E31" s="16"/>
      <c r="F31" s="17"/>
      <c r="G31" s="17"/>
      <c r="H31" s="17"/>
      <c r="I31" s="17">
        <f t="shared" ref="I31" si="1">D31</f>
        <v>1</v>
      </c>
      <c r="J31" s="17"/>
      <c r="L31" s="14"/>
      <c r="M31" s="15"/>
    </row>
    <row r="32" spans="1:1006" x14ac:dyDescent="0.25">
      <c r="A32" s="28" t="s">
        <v>53</v>
      </c>
      <c r="B32" s="28" t="s">
        <v>39</v>
      </c>
      <c r="C32" s="29"/>
      <c r="D32" s="26"/>
      <c r="E32" s="23"/>
      <c r="F32" s="24"/>
      <c r="G32" s="24"/>
      <c r="H32" s="24"/>
      <c r="I32" s="24"/>
      <c r="J32" s="24"/>
      <c r="K32" s="8"/>
      <c r="L32" s="9"/>
      <c r="M32" s="11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</row>
    <row r="33" spans="1:1006" ht="25.5" x14ac:dyDescent="0.25">
      <c r="A33" s="12" t="s">
        <v>54</v>
      </c>
      <c r="B33" s="12" t="s">
        <v>40</v>
      </c>
      <c r="C33" s="13" t="s">
        <v>6</v>
      </c>
      <c r="D33" s="25">
        <v>1</v>
      </c>
      <c r="E33" s="16"/>
      <c r="F33" s="17"/>
      <c r="G33" s="17"/>
      <c r="H33" s="17"/>
      <c r="I33" s="17">
        <f t="shared" si="0"/>
        <v>1</v>
      </c>
      <c r="J33" s="17"/>
      <c r="K33" s="8"/>
      <c r="L33" s="9"/>
      <c r="M33" s="11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</row>
    <row r="34" spans="1:1006" ht="25.5" x14ac:dyDescent="0.25">
      <c r="A34" s="12" t="s">
        <v>55</v>
      </c>
      <c r="B34" s="12" t="s">
        <v>41</v>
      </c>
      <c r="C34" s="13" t="s">
        <v>6</v>
      </c>
      <c r="D34" s="25">
        <v>1</v>
      </c>
      <c r="E34" s="16"/>
      <c r="F34" s="17"/>
      <c r="G34" s="17"/>
      <c r="H34" s="17"/>
      <c r="I34" s="17">
        <f t="shared" si="0"/>
        <v>1</v>
      </c>
      <c r="J34" s="17"/>
      <c r="K34" s="8"/>
      <c r="L34" s="9"/>
      <c r="M34" s="11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</row>
    <row r="35" spans="1:1006" ht="25.5" x14ac:dyDescent="0.25">
      <c r="A35" s="12" t="s">
        <v>56</v>
      </c>
      <c r="B35" s="12" t="s">
        <v>42</v>
      </c>
      <c r="C35" s="13" t="s">
        <v>6</v>
      </c>
      <c r="D35" s="25">
        <v>3</v>
      </c>
      <c r="E35" s="16"/>
      <c r="F35" s="17"/>
      <c r="G35" s="17"/>
      <c r="H35" s="17"/>
      <c r="I35" s="17">
        <f t="shared" si="0"/>
        <v>3</v>
      </c>
      <c r="J35" s="17"/>
      <c r="K35" s="8"/>
      <c r="L35" s="9"/>
      <c r="M35" s="11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</row>
    <row r="36" spans="1:1006" ht="25.5" x14ac:dyDescent="0.25">
      <c r="A36" s="12" t="s">
        <v>57</v>
      </c>
      <c r="B36" s="12" t="s">
        <v>43</v>
      </c>
      <c r="C36" s="13" t="s">
        <v>6</v>
      </c>
      <c r="D36" s="25">
        <v>3</v>
      </c>
      <c r="E36" s="16"/>
      <c r="F36" s="17"/>
      <c r="G36" s="17"/>
      <c r="H36" s="17"/>
      <c r="I36" s="17">
        <f t="shared" si="0"/>
        <v>3</v>
      </c>
      <c r="J36" s="17"/>
      <c r="K36" s="8"/>
      <c r="L36" s="9"/>
      <c r="M36" s="11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</row>
    <row r="37" spans="1:1006" ht="25.5" x14ac:dyDescent="0.25">
      <c r="A37" s="12" t="s">
        <v>58</v>
      </c>
      <c r="B37" s="12" t="s">
        <v>8</v>
      </c>
      <c r="C37" s="13" t="s">
        <v>3</v>
      </c>
      <c r="D37" s="25">
        <v>5.04</v>
      </c>
      <c r="E37" s="16"/>
      <c r="F37" s="17"/>
      <c r="G37" s="17"/>
      <c r="H37" s="17"/>
      <c r="I37" s="17">
        <f t="shared" si="0"/>
        <v>5.04</v>
      </c>
      <c r="J37" s="17"/>
      <c r="K37" s="8"/>
      <c r="L37" s="9"/>
      <c r="M37" s="11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</row>
    <row r="38" spans="1:1006" ht="38.25" x14ac:dyDescent="0.25">
      <c r="A38" s="12" t="s">
        <v>59</v>
      </c>
      <c r="B38" s="12" t="s">
        <v>44</v>
      </c>
      <c r="C38" s="13" t="s">
        <v>3</v>
      </c>
      <c r="D38" s="25">
        <v>4.62</v>
      </c>
      <c r="E38" s="16"/>
      <c r="F38" s="17"/>
      <c r="G38" s="17"/>
      <c r="H38" s="17"/>
      <c r="I38" s="17">
        <f t="shared" si="0"/>
        <v>4.62</v>
      </c>
      <c r="J38" s="17"/>
      <c r="K38" s="8"/>
      <c r="L38" s="9"/>
      <c r="M38" s="11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</row>
    <row r="39" spans="1:1006" ht="25.5" x14ac:dyDescent="0.25">
      <c r="A39" s="12" t="s">
        <v>60</v>
      </c>
      <c r="B39" s="12" t="s">
        <v>45</v>
      </c>
      <c r="C39" s="13" t="s">
        <v>5</v>
      </c>
      <c r="D39" s="25">
        <v>42</v>
      </c>
      <c r="E39" s="16"/>
      <c r="F39" s="17"/>
      <c r="G39" s="17"/>
      <c r="H39" s="17"/>
      <c r="I39" s="17">
        <f t="shared" si="0"/>
        <v>42</v>
      </c>
      <c r="J39" s="17"/>
      <c r="K39" s="8"/>
      <c r="L39" s="9"/>
      <c r="M39" s="11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</row>
    <row r="40" spans="1:1006" x14ac:dyDescent="0.25">
      <c r="A40" s="28" t="s">
        <v>110</v>
      </c>
      <c r="B40" s="28" t="s">
        <v>100</v>
      </c>
      <c r="C40" s="29"/>
      <c r="D40" s="26"/>
      <c r="E40" s="23"/>
      <c r="F40" s="24"/>
      <c r="G40" s="24"/>
      <c r="H40" s="24"/>
      <c r="I40" s="24"/>
      <c r="J40" s="24"/>
    </row>
    <row r="41" spans="1:1006" ht="45" x14ac:dyDescent="0.25">
      <c r="A41" s="12" t="s">
        <v>90</v>
      </c>
      <c r="B41" s="12" t="s">
        <v>101</v>
      </c>
      <c r="C41" s="13" t="s">
        <v>4</v>
      </c>
      <c r="D41" s="17">
        <v>1.5</v>
      </c>
      <c r="E41" s="17">
        <v>8.35</v>
      </c>
      <c r="F41" s="17"/>
      <c r="G41" s="17"/>
      <c r="H41" s="17"/>
      <c r="I41" s="17">
        <f>D41*E41</f>
        <v>12.524999999999999</v>
      </c>
      <c r="J41" s="27" t="s">
        <v>102</v>
      </c>
    </row>
    <row r="42" spans="1:1006" ht="45" x14ac:dyDescent="0.25">
      <c r="A42" s="12" t="s">
        <v>91</v>
      </c>
      <c r="B42" s="12" t="s">
        <v>109</v>
      </c>
      <c r="C42" s="13" t="s">
        <v>4</v>
      </c>
      <c r="D42" s="17">
        <v>1.5</v>
      </c>
      <c r="E42" s="17">
        <v>8.35</v>
      </c>
      <c r="F42" s="17"/>
      <c r="G42" s="17"/>
      <c r="H42" s="17"/>
      <c r="I42" s="17">
        <f>D42*E42</f>
        <v>12.524999999999999</v>
      </c>
      <c r="J42" s="27" t="s">
        <v>102</v>
      </c>
    </row>
    <row r="43" spans="1:1006" ht="45" x14ac:dyDescent="0.25">
      <c r="A43" s="12" t="s">
        <v>92</v>
      </c>
      <c r="B43" s="12" t="s">
        <v>114</v>
      </c>
      <c r="C43" s="13" t="s">
        <v>4</v>
      </c>
      <c r="D43" s="17">
        <v>1.5</v>
      </c>
      <c r="E43" s="17">
        <v>8.35</v>
      </c>
      <c r="F43" s="17"/>
      <c r="G43" s="17"/>
      <c r="H43" s="17"/>
      <c r="I43" s="17">
        <f>D43*E43</f>
        <v>12.524999999999999</v>
      </c>
      <c r="J43" s="27" t="s">
        <v>102</v>
      </c>
    </row>
    <row r="44" spans="1:1006" x14ac:dyDescent="0.25">
      <c r="A44" s="28" t="s">
        <v>99</v>
      </c>
      <c r="B44" s="28" t="s">
        <v>46</v>
      </c>
      <c r="C44" s="29"/>
      <c r="D44" s="26"/>
      <c r="E44" s="23"/>
      <c r="F44" s="24"/>
      <c r="G44" s="24"/>
      <c r="H44" s="24"/>
      <c r="I44" s="24"/>
      <c r="J44" s="24"/>
    </row>
    <row r="45" spans="1:1006" ht="45" x14ac:dyDescent="0.25">
      <c r="A45" s="12" t="s">
        <v>103</v>
      </c>
      <c r="B45" s="12" t="s">
        <v>111</v>
      </c>
      <c r="C45" s="13" t="s">
        <v>6</v>
      </c>
      <c r="D45" s="17">
        <f>6.46+15.73+7.98</f>
        <v>30.17</v>
      </c>
      <c r="E45" s="17">
        <v>8.35</v>
      </c>
      <c r="F45" s="17"/>
      <c r="G45" s="17"/>
      <c r="H45" s="17"/>
      <c r="I45" s="17">
        <f>D45*E45</f>
        <v>251.9195</v>
      </c>
      <c r="J45" s="27" t="s">
        <v>72</v>
      </c>
    </row>
    <row r="46" spans="1:1006" ht="45" x14ac:dyDescent="0.25">
      <c r="A46" s="12" t="s">
        <v>104</v>
      </c>
      <c r="B46" s="12" t="s">
        <v>93</v>
      </c>
      <c r="C46" s="13" t="s">
        <v>4</v>
      </c>
      <c r="D46" s="17">
        <f>6.46+15.73+7.98</f>
        <v>30.17</v>
      </c>
      <c r="E46" s="17">
        <v>8.35</v>
      </c>
      <c r="F46" s="17"/>
      <c r="G46" s="17"/>
      <c r="H46" s="17"/>
      <c r="I46" s="17">
        <f>D46*E46</f>
        <v>251.9195</v>
      </c>
      <c r="J46" s="27" t="s">
        <v>72</v>
      </c>
    </row>
    <row r="47" spans="1:1006" ht="45" x14ac:dyDescent="0.25">
      <c r="A47" s="12" t="s">
        <v>105</v>
      </c>
      <c r="B47" s="12" t="s">
        <v>47</v>
      </c>
      <c r="C47" s="13" t="s">
        <v>4</v>
      </c>
      <c r="D47" s="17">
        <f>6.46+15.73+7.98</f>
        <v>30.17</v>
      </c>
      <c r="E47" s="17">
        <v>8.35</v>
      </c>
      <c r="F47" s="17"/>
      <c r="G47" s="17"/>
      <c r="H47" s="17"/>
      <c r="I47" s="17">
        <f>D47*E47</f>
        <v>251.9195</v>
      </c>
      <c r="J47" s="27" t="s">
        <v>72</v>
      </c>
    </row>
  </sheetData>
  <mergeCells count="3">
    <mergeCell ref="A1:J1"/>
    <mergeCell ref="A2:J2"/>
    <mergeCell ref="A3:J3"/>
  </mergeCells>
  <phoneticPr fontId="10" type="noConversion"/>
  <printOptions horizontalCentered="1" verticalCentered="1"/>
  <pageMargins left="0.5" right="0.5" top="0.5" bottom="0.5" header="0.51180555555555496" footer="0.51180555555555496"/>
  <pageSetup paperSize="9" firstPageNumber="0" pageOrder="overThenDown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17</vt:i4>
      </vt:variant>
    </vt:vector>
  </HeadingPairs>
  <TitlesOfParts>
    <vt:vector size="18" baseType="lpstr">
      <vt:lpstr>Resumo</vt:lpstr>
      <vt:lpstr>Resumo!_FilterDatabase_0</vt:lpstr>
      <vt:lpstr>Resumo!_FilterDatabase_0_0</vt:lpstr>
      <vt:lpstr>Resumo!_FilterDatabase_0_0_0</vt:lpstr>
      <vt:lpstr>Resumo!_FilterDatabase_0_0_0_0</vt:lpstr>
      <vt:lpstr>Resumo!_FilterDatabase_0_0_0_0_0</vt:lpstr>
      <vt:lpstr>Resumo!_FilterDatabase_0_0_0_0_0_0</vt:lpstr>
      <vt:lpstr>Resumo!_FilterDatabase_0_0_0_0_0_0_0</vt:lpstr>
      <vt:lpstr>Resumo!_FilterDatabase_0_0_0_0_0_0_0_0</vt:lpstr>
      <vt:lpstr>Resumo!_FilterDatabase_0_0_0_0_0_0_0_0_0</vt:lpstr>
      <vt:lpstr>Resumo!_FilterDatabase_0_0_0_0_0_0_0_0_0_0</vt:lpstr>
      <vt:lpstr>Resumo!_FilterDatabase_0_0_0_0_0_0_0_0_0_0_0</vt:lpstr>
      <vt:lpstr>Resumo!_FilterDatabase_0_0_0_0_0_0_0_0_0_0_0_0</vt:lpstr>
      <vt:lpstr>Resumo!_FilterDatabase_0_0_0_0_0_0_0_0_0_0_0_0_0</vt:lpstr>
      <vt:lpstr>Resumo!_FilterDatabase_0_0_0_0_0_0_0_0_0_0_0_0_0_0</vt:lpstr>
      <vt:lpstr>Resumo!_FilterDatabase_0_0_0_0_0_0_0_0_0_0_0_0_0_0_0</vt:lpstr>
      <vt:lpstr>Resumo!_FilterDatabase_0_0_0_0_0_0_0_0_0_0_0_0_0_0_0_0</vt:lpstr>
      <vt:lpstr>Resumo!_FiltrarBancodeDados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Dantas Mendes Neto</dc:creator>
  <dc:description/>
  <cp:lastModifiedBy>José Dantas Mendes Neto</cp:lastModifiedBy>
  <cp:revision>270</cp:revision>
  <cp:lastPrinted>2017-05-17T16:11:03Z</cp:lastPrinted>
  <dcterms:created xsi:type="dcterms:W3CDTF">2017-02-16T21:43:14Z</dcterms:created>
  <dcterms:modified xsi:type="dcterms:W3CDTF">2019-10-02T16:54:03Z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