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5-Centro de Artesanato_Maria\Orçamento\"/>
    </mc:Choice>
  </mc:AlternateContent>
  <xr:revisionPtr revIDLastSave="0" documentId="13_ncr:1_{1F7079E0-663D-44C8-A084-3F4237778A85}" xr6:coauthVersionLast="45" xr6:coauthVersionMax="45" xr10:uidLastSave="{00000000-0000-0000-0000-000000000000}"/>
  <bookViews>
    <workbookView xWindow="-120" yWindow="-120" windowWidth="29040" windowHeight="15840" tabRatio="676" xr2:uid="{00000000-000D-0000-FFFF-FFFF00000000}"/>
  </bookViews>
  <sheets>
    <sheet name="RESUMO" sheetId="6" r:id="rId1"/>
    <sheet name="ORÇAMENTO" sheetId="1" r:id="rId2"/>
    <sheet name="BDI" sheetId="2" r:id="rId3"/>
    <sheet name="ENCARGOS TRABALHISTAS" sheetId="3" r:id="rId4"/>
    <sheet name="RELAÇÃO DE COMPOSIÇÕES" sheetId="5" r:id="rId5"/>
    <sheet name="CRONOGRAMA" sheetId="4" r:id="rId6"/>
  </sheets>
  <definedNames>
    <definedName name="_xlnm._FilterDatabase" localSheetId="5" hidden="1">CRONOGRAMA!$A$8:$Z$13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6" i="4" l="1"/>
  <c r="Z4" i="4"/>
  <c r="T6" i="4"/>
  <c r="T4" i="4"/>
  <c r="L4" i="4"/>
  <c r="L6" i="4"/>
  <c r="U5" i="4"/>
  <c r="U4" i="4"/>
  <c r="M5" i="4"/>
  <c r="M4" i="4"/>
  <c r="A5" i="4"/>
  <c r="A4" i="4"/>
  <c r="A5" i="5"/>
  <c r="A4" i="5"/>
  <c r="A6" i="1"/>
  <c r="A5" i="1"/>
  <c r="F18" i="1" l="1"/>
  <c r="F25" i="1"/>
  <c r="F30" i="1"/>
  <c r="F31" i="1"/>
  <c r="F34" i="1"/>
  <c r="F38" i="1"/>
  <c r="F43" i="1"/>
  <c r="F44" i="1"/>
  <c r="F47" i="1"/>
  <c r="F50" i="1"/>
  <c r="F51" i="1"/>
  <c r="F56" i="1"/>
  <c r="F60" i="1"/>
  <c r="F61" i="1"/>
  <c r="F64" i="1"/>
  <c r="F66" i="1"/>
  <c r="F68" i="1"/>
  <c r="F70" i="1"/>
  <c r="F71" i="1"/>
  <c r="F75" i="1"/>
  <c r="F79" i="1"/>
  <c r="F85" i="1"/>
  <c r="F86" i="1"/>
  <c r="F89" i="1"/>
  <c r="F92" i="1"/>
  <c r="F93" i="1"/>
  <c r="F97" i="1"/>
  <c r="F100" i="1"/>
  <c r="F101" i="1"/>
  <c r="F105" i="1"/>
  <c r="F109" i="1"/>
  <c r="F111" i="1"/>
  <c r="F112" i="1"/>
  <c r="F118" i="1"/>
  <c r="F120" i="1"/>
  <c r="F121" i="1"/>
  <c r="F126" i="1"/>
  <c r="F128" i="1"/>
  <c r="F137" i="1"/>
  <c r="F139" i="1"/>
  <c r="F148" i="1"/>
  <c r="F156" i="1"/>
  <c r="F159" i="1"/>
  <c r="F160" i="1"/>
  <c r="F166" i="1"/>
  <c r="F167" i="1"/>
  <c r="F169" i="1"/>
  <c r="F171" i="1"/>
  <c r="F175" i="1"/>
  <c r="F179" i="1"/>
  <c r="F180" i="1"/>
  <c r="F184" i="1"/>
  <c r="F187" i="1"/>
  <c r="F200" i="1"/>
  <c r="F208" i="1"/>
  <c r="F212" i="1"/>
  <c r="F216" i="1"/>
  <c r="F226" i="1"/>
  <c r="F231" i="1"/>
  <c r="G18" i="1"/>
  <c r="H18" i="1"/>
  <c r="G25" i="1"/>
  <c r="H25" i="1"/>
  <c r="G30" i="1"/>
  <c r="H30" i="1"/>
  <c r="G31" i="1"/>
  <c r="H31" i="1"/>
  <c r="G34" i="1"/>
  <c r="H34" i="1"/>
  <c r="G38" i="1"/>
  <c r="H38" i="1"/>
  <c r="G43" i="1"/>
  <c r="H43" i="1"/>
  <c r="G44" i="1"/>
  <c r="H44" i="1"/>
  <c r="G47" i="1"/>
  <c r="H47" i="1"/>
  <c r="G50" i="1"/>
  <c r="H50" i="1"/>
  <c r="G51" i="1"/>
  <c r="H51" i="1"/>
  <c r="G56" i="1"/>
  <c r="H56" i="1"/>
  <c r="G60" i="1"/>
  <c r="H60" i="1"/>
  <c r="G61" i="1"/>
  <c r="H61" i="1"/>
  <c r="G64" i="1"/>
  <c r="H64" i="1"/>
  <c r="G66" i="1"/>
  <c r="H66" i="1"/>
  <c r="G68" i="1"/>
  <c r="H68" i="1"/>
  <c r="G70" i="1"/>
  <c r="H70" i="1"/>
  <c r="G71" i="1"/>
  <c r="H71" i="1"/>
  <c r="G75" i="1"/>
  <c r="H75" i="1"/>
  <c r="G79" i="1"/>
  <c r="H79" i="1"/>
  <c r="G85" i="1"/>
  <c r="H85" i="1"/>
  <c r="G86" i="1"/>
  <c r="H86" i="1"/>
  <c r="G89" i="1"/>
  <c r="H89" i="1"/>
  <c r="G92" i="1"/>
  <c r="H92" i="1"/>
  <c r="G93" i="1"/>
  <c r="H93" i="1"/>
  <c r="G97" i="1"/>
  <c r="H97" i="1"/>
  <c r="G100" i="1"/>
  <c r="H100" i="1"/>
  <c r="G101" i="1"/>
  <c r="H101" i="1"/>
  <c r="G105" i="1"/>
  <c r="H105" i="1"/>
  <c r="G109" i="1"/>
  <c r="H109" i="1"/>
  <c r="G111" i="1"/>
  <c r="H111" i="1"/>
  <c r="G112" i="1"/>
  <c r="H112" i="1"/>
  <c r="G118" i="1"/>
  <c r="H118" i="1"/>
  <c r="G120" i="1"/>
  <c r="H120" i="1"/>
  <c r="G121" i="1"/>
  <c r="H121" i="1"/>
  <c r="G126" i="1"/>
  <c r="H126" i="1"/>
  <c r="G128" i="1"/>
  <c r="H128" i="1"/>
  <c r="G137" i="1"/>
  <c r="H137" i="1"/>
  <c r="G139" i="1"/>
  <c r="H139" i="1"/>
  <c r="G148" i="1"/>
  <c r="H148" i="1"/>
  <c r="G156" i="1"/>
  <c r="H156" i="1"/>
  <c r="G159" i="1"/>
  <c r="H159" i="1"/>
  <c r="G160" i="1"/>
  <c r="H160" i="1"/>
  <c r="G166" i="1"/>
  <c r="H166" i="1"/>
  <c r="G167" i="1"/>
  <c r="H167" i="1"/>
  <c r="G169" i="1"/>
  <c r="H169" i="1"/>
  <c r="G171" i="1"/>
  <c r="H171" i="1"/>
  <c r="G175" i="1"/>
  <c r="H175" i="1"/>
  <c r="G179" i="1"/>
  <c r="H179" i="1"/>
  <c r="G180" i="1"/>
  <c r="H180" i="1"/>
  <c r="G184" i="1"/>
  <c r="H184" i="1"/>
  <c r="G187" i="1"/>
  <c r="H187" i="1"/>
  <c r="G200" i="1"/>
  <c r="H200" i="1"/>
  <c r="G208" i="1"/>
  <c r="H208" i="1"/>
  <c r="G212" i="1"/>
  <c r="H212" i="1"/>
  <c r="G216" i="1"/>
  <c r="H216" i="1"/>
  <c r="G226" i="1"/>
  <c r="H226" i="1"/>
  <c r="G231" i="1"/>
  <c r="H231" i="1"/>
  <c r="F56" i="5"/>
  <c r="F84" i="1" s="1"/>
  <c r="G56" i="5"/>
  <c r="F57" i="5"/>
  <c r="F87" i="1" s="1"/>
  <c r="F58" i="5"/>
  <c r="F88" i="1" s="1"/>
  <c r="G58" i="5"/>
  <c r="F59" i="5"/>
  <c r="F90" i="1" s="1"/>
  <c r="F60" i="5"/>
  <c r="F91" i="1" s="1"/>
  <c r="F61" i="5"/>
  <c r="F94" i="1" s="1"/>
  <c r="F62" i="5"/>
  <c r="F95" i="1" s="1"/>
  <c r="F63" i="5"/>
  <c r="F96" i="1" s="1"/>
  <c r="F64" i="5"/>
  <c r="F98" i="1" s="1"/>
  <c r="F65" i="5"/>
  <c r="F99" i="1" s="1"/>
  <c r="F66" i="5"/>
  <c r="F102" i="1" s="1"/>
  <c r="F67" i="5"/>
  <c r="F103" i="1" s="1"/>
  <c r="F68" i="5"/>
  <c r="F104" i="1" s="1"/>
  <c r="F69" i="5"/>
  <c r="F106" i="1" s="1"/>
  <c r="F70" i="5"/>
  <c r="F107" i="1" s="1"/>
  <c r="F71" i="5"/>
  <c r="F108" i="1" s="1"/>
  <c r="F72" i="5"/>
  <c r="F110" i="1" s="1"/>
  <c r="F73" i="5"/>
  <c r="F113" i="1" s="1"/>
  <c r="F74" i="5"/>
  <c r="F114" i="1" s="1"/>
  <c r="F75" i="5"/>
  <c r="F115" i="1" s="1"/>
  <c r="G75" i="5"/>
  <c r="F76" i="5"/>
  <c r="F116" i="1" s="1"/>
  <c r="F77" i="5"/>
  <c r="F117" i="1" s="1"/>
  <c r="G77" i="5"/>
  <c r="F78" i="5"/>
  <c r="F119" i="1" s="1"/>
  <c r="F79" i="5"/>
  <c r="F122" i="1" s="1"/>
  <c r="F80" i="5"/>
  <c r="F123" i="1" s="1"/>
  <c r="F81" i="5"/>
  <c r="F124" i="1" s="1"/>
  <c r="F82" i="5"/>
  <c r="F125" i="1" s="1"/>
  <c r="F83" i="5"/>
  <c r="F127" i="1" s="1"/>
  <c r="G83" i="5"/>
  <c r="F84" i="5"/>
  <c r="F129" i="1" s="1"/>
  <c r="F85" i="5"/>
  <c r="F130" i="1" s="1"/>
  <c r="F86" i="5"/>
  <c r="F131" i="1" s="1"/>
  <c r="F87" i="5"/>
  <c r="F132" i="1" s="1"/>
  <c r="G87" i="5"/>
  <c r="F88" i="5"/>
  <c r="F133" i="1" s="1"/>
  <c r="F89" i="5"/>
  <c r="F134" i="1" s="1"/>
  <c r="F90" i="5"/>
  <c r="F135" i="1" s="1"/>
  <c r="F91" i="5"/>
  <c r="F136" i="1" s="1"/>
  <c r="F92" i="5"/>
  <c r="F138" i="1" s="1"/>
  <c r="F93" i="5"/>
  <c r="F140" i="1" s="1"/>
  <c r="G93" i="5"/>
  <c r="F94" i="5"/>
  <c r="F141" i="1" s="1"/>
  <c r="F95" i="5"/>
  <c r="F142" i="1" s="1"/>
  <c r="G95" i="5"/>
  <c r="F96" i="5"/>
  <c r="F143" i="1" s="1"/>
  <c r="F97" i="5"/>
  <c r="F144" i="1" s="1"/>
  <c r="F98" i="5"/>
  <c r="F145" i="1" s="1"/>
  <c r="F99" i="5"/>
  <c r="F146" i="1" s="1"/>
  <c r="G99" i="5"/>
  <c r="F100" i="5"/>
  <c r="F147" i="1" s="1"/>
  <c r="F101" i="5"/>
  <c r="F149" i="1" s="1"/>
  <c r="G101" i="5"/>
  <c r="F102" i="5"/>
  <c r="F150" i="1" s="1"/>
  <c r="F103" i="5"/>
  <c r="F151" i="1" s="1"/>
  <c r="G103" i="5"/>
  <c r="F104" i="5"/>
  <c r="F152" i="1" s="1"/>
  <c r="F105" i="5"/>
  <c r="F153" i="1" s="1"/>
  <c r="F106" i="5"/>
  <c r="F154" i="1" s="1"/>
  <c r="F107" i="5"/>
  <c r="F155" i="1" s="1"/>
  <c r="G107" i="5"/>
  <c r="F108" i="5"/>
  <c r="F157" i="1" s="1"/>
  <c r="F109" i="5"/>
  <c r="F158" i="1" s="1"/>
  <c r="F110" i="5"/>
  <c r="F161" i="1" s="1"/>
  <c r="F111" i="5"/>
  <c r="F162" i="1" s="1"/>
  <c r="F112" i="5"/>
  <c r="F163" i="1" s="1"/>
  <c r="F113" i="5"/>
  <c r="F164" i="1" s="1"/>
  <c r="F114" i="5"/>
  <c r="F165" i="1" s="1"/>
  <c r="F115" i="5"/>
  <c r="F168" i="1" s="1"/>
  <c r="G115" i="5"/>
  <c r="F116" i="5"/>
  <c r="F170" i="1" s="1"/>
  <c r="F117" i="5"/>
  <c r="F172" i="1" s="1"/>
  <c r="F118" i="5"/>
  <c r="F173" i="1" s="1"/>
  <c r="F119" i="5"/>
  <c r="F174" i="1" s="1"/>
  <c r="G119" i="5"/>
  <c r="F120" i="5"/>
  <c r="F176" i="1" s="1"/>
  <c r="F121" i="5"/>
  <c r="F177" i="1" s="1"/>
  <c r="F122" i="5"/>
  <c r="F178" i="1" s="1"/>
  <c r="F123" i="5"/>
  <c r="F181" i="1" s="1"/>
  <c r="F124" i="5"/>
  <c r="F182" i="1" s="1"/>
  <c r="F125" i="5"/>
  <c r="F183" i="1" s="1"/>
  <c r="G125" i="5"/>
  <c r="F126" i="5"/>
  <c r="F185" i="1" s="1"/>
  <c r="F127" i="5"/>
  <c r="F188" i="1" s="1"/>
  <c r="G127" i="5"/>
  <c r="F128" i="5"/>
  <c r="F189" i="1" s="1"/>
  <c r="F129" i="5"/>
  <c r="F190" i="1" s="1"/>
  <c r="F130" i="5"/>
  <c r="F191" i="1" s="1"/>
  <c r="F131" i="5"/>
  <c r="F192" i="1" s="1"/>
  <c r="G131" i="5"/>
  <c r="F132" i="5"/>
  <c r="F193" i="1" s="1"/>
  <c r="F133" i="5"/>
  <c r="F194" i="1" s="1"/>
  <c r="F134" i="5"/>
  <c r="F195" i="1" s="1"/>
  <c r="F135" i="5"/>
  <c r="F196" i="1" s="1"/>
  <c r="G135" i="5"/>
  <c r="F136" i="5"/>
  <c r="F197" i="1" s="1"/>
  <c r="F137" i="5"/>
  <c r="F198" i="1" s="1"/>
  <c r="F138" i="5"/>
  <c r="F199" i="1" s="1"/>
  <c r="F139" i="5"/>
  <c r="F201" i="1" s="1"/>
  <c r="G139" i="5"/>
  <c r="F140" i="5"/>
  <c r="F202" i="1" s="1"/>
  <c r="F141" i="5"/>
  <c r="F203" i="1" s="1"/>
  <c r="F142" i="5"/>
  <c r="F204" i="1" s="1"/>
  <c r="F143" i="5"/>
  <c r="F205" i="1" s="1"/>
  <c r="F144" i="5"/>
  <c r="F206" i="1" s="1"/>
  <c r="F145" i="5"/>
  <c r="F207" i="1" s="1"/>
  <c r="F146" i="5"/>
  <c r="F209" i="1" s="1"/>
  <c r="F147" i="5"/>
  <c r="F210" i="1" s="1"/>
  <c r="G147" i="5"/>
  <c r="F148" i="5"/>
  <c r="F211" i="1" s="1"/>
  <c r="F149" i="5"/>
  <c r="F213" i="1" s="1"/>
  <c r="F150" i="5"/>
  <c r="F214" i="1" s="1"/>
  <c r="F151" i="5"/>
  <c r="F215" i="1" s="1"/>
  <c r="G151" i="5"/>
  <c r="F152" i="5"/>
  <c r="F217" i="1" s="1"/>
  <c r="F153" i="5"/>
  <c r="F218" i="1" s="1"/>
  <c r="F154" i="5"/>
  <c r="F219" i="1" s="1"/>
  <c r="F155" i="5"/>
  <c r="F220" i="1" s="1"/>
  <c r="F156" i="5"/>
  <c r="F221" i="1" s="1"/>
  <c r="F157" i="5"/>
  <c r="F222" i="1" s="1"/>
  <c r="G157" i="5"/>
  <c r="F158" i="5"/>
  <c r="F223" i="1" s="1"/>
  <c r="F159" i="5"/>
  <c r="F224" i="1" s="1"/>
  <c r="G159" i="5"/>
  <c r="F160" i="5"/>
  <c r="F225" i="1" s="1"/>
  <c r="F161" i="5"/>
  <c r="F227" i="1" s="1"/>
  <c r="F162" i="5"/>
  <c r="F228" i="1" s="1"/>
  <c r="F163" i="5"/>
  <c r="F229" i="1" s="1"/>
  <c r="G163" i="5"/>
  <c r="F164" i="5"/>
  <c r="F232" i="1" s="1"/>
  <c r="F165" i="5"/>
  <c r="F233" i="1" s="1"/>
  <c r="G165" i="5"/>
  <c r="G155" i="5" l="1"/>
  <c r="G149" i="5"/>
  <c r="G143" i="5"/>
  <c r="G123" i="5"/>
  <c r="G117" i="5"/>
  <c r="G111" i="5"/>
  <c r="G91" i="5"/>
  <c r="G85" i="5"/>
  <c r="G79" i="5"/>
  <c r="G66" i="5"/>
  <c r="G133" i="5"/>
  <c r="G141" i="5"/>
  <c r="G109" i="5"/>
  <c r="G64" i="5"/>
  <c r="G161" i="5"/>
  <c r="G153" i="5"/>
  <c r="G145" i="5"/>
  <c r="G137" i="5"/>
  <c r="G129" i="5"/>
  <c r="G121" i="5"/>
  <c r="G113" i="5"/>
  <c r="G105" i="5"/>
  <c r="G97" i="5"/>
  <c r="G89" i="5"/>
  <c r="G81" i="5"/>
  <c r="G73" i="5"/>
  <c r="G70" i="5"/>
  <c r="G62" i="5"/>
  <c r="G68" i="5"/>
  <c r="G60" i="5"/>
  <c r="G164" i="5"/>
  <c r="G162" i="5"/>
  <c r="G160" i="5"/>
  <c r="G158" i="5"/>
  <c r="G156" i="5"/>
  <c r="G154" i="5"/>
  <c r="G152" i="5"/>
  <c r="G150" i="5"/>
  <c r="G148" i="5"/>
  <c r="G146" i="5"/>
  <c r="G144" i="5"/>
  <c r="G142" i="5"/>
  <c r="G140" i="5"/>
  <c r="G138" i="5"/>
  <c r="G136" i="5"/>
  <c r="G134" i="5"/>
  <c r="G132" i="5"/>
  <c r="G130" i="5"/>
  <c r="G128" i="5"/>
  <c r="G126" i="5"/>
  <c r="G124" i="5"/>
  <c r="G122" i="5"/>
  <c r="G120" i="5"/>
  <c r="G118" i="5"/>
  <c r="G116" i="5"/>
  <c r="G114" i="5"/>
  <c r="G112" i="5"/>
  <c r="G110" i="5"/>
  <c r="G108" i="5"/>
  <c r="G106" i="5"/>
  <c r="G104" i="5"/>
  <c r="G102" i="5"/>
  <c r="G100" i="5"/>
  <c r="G98" i="5"/>
  <c r="G96" i="5"/>
  <c r="G94" i="5"/>
  <c r="G92" i="5"/>
  <c r="G90" i="5"/>
  <c r="G88" i="5"/>
  <c r="G86" i="5"/>
  <c r="G84" i="5"/>
  <c r="G82" i="5"/>
  <c r="G80" i="5"/>
  <c r="G78" i="5"/>
  <c r="G76" i="5"/>
  <c r="G74" i="5"/>
  <c r="G72" i="5"/>
  <c r="G71" i="5"/>
  <c r="G69" i="5"/>
  <c r="G67" i="5"/>
  <c r="G65" i="5"/>
  <c r="G63" i="5"/>
  <c r="G61" i="5"/>
  <c r="G59" i="5"/>
  <c r="G57" i="5"/>
  <c r="F52" i="5"/>
  <c r="F53" i="5"/>
  <c r="F54" i="5"/>
  <c r="F55" i="5"/>
  <c r="F83" i="1" s="1"/>
  <c r="G54" i="5" l="1"/>
  <c r="F82" i="1"/>
  <c r="G53" i="5"/>
  <c r="F81" i="1"/>
  <c r="G52" i="5"/>
  <c r="F80" i="1"/>
  <c r="G55" i="5"/>
  <c r="F11" i="5"/>
  <c r="F12" i="5"/>
  <c r="F16" i="1" s="1"/>
  <c r="F13" i="5"/>
  <c r="F19" i="1" s="1"/>
  <c r="F14" i="5"/>
  <c r="F20" i="1" s="1"/>
  <c r="F15" i="5"/>
  <c r="F21" i="1" s="1"/>
  <c r="F16" i="5"/>
  <c r="F22" i="1" s="1"/>
  <c r="F17" i="5"/>
  <c r="F23" i="1" s="1"/>
  <c r="F18" i="5"/>
  <c r="F24" i="1" s="1"/>
  <c r="F19" i="5"/>
  <c r="F26" i="1" s="1"/>
  <c r="F20" i="5"/>
  <c r="F27" i="1" s="1"/>
  <c r="F21" i="5"/>
  <c r="F28" i="1" s="1"/>
  <c r="F22" i="5"/>
  <c r="F32" i="1" s="1"/>
  <c r="F23" i="5"/>
  <c r="F33" i="1" s="1"/>
  <c r="F24" i="5"/>
  <c r="F35" i="1" s="1"/>
  <c r="F25" i="5"/>
  <c r="F36" i="1" s="1"/>
  <c r="F26" i="5"/>
  <c r="F37" i="1" s="1"/>
  <c r="F27" i="5"/>
  <c r="F39" i="1" s="1"/>
  <c r="F28" i="5"/>
  <c r="F40" i="1" s="1"/>
  <c r="F29" i="5"/>
  <c r="F41" i="1" s="1"/>
  <c r="F30" i="5"/>
  <c r="F42" i="1" s="1"/>
  <c r="F31" i="5"/>
  <c r="F45" i="1" s="1"/>
  <c r="F32" i="5"/>
  <c r="F46" i="1" s="1"/>
  <c r="F33" i="5"/>
  <c r="F48" i="1" s="1"/>
  <c r="F34" i="5"/>
  <c r="F35" i="5"/>
  <c r="F52" i="1" s="1"/>
  <c r="F36" i="5"/>
  <c r="F53" i="1" s="1"/>
  <c r="F37" i="5"/>
  <c r="F54" i="1" s="1"/>
  <c r="F38" i="5"/>
  <c r="F55" i="1" s="1"/>
  <c r="F39" i="5"/>
  <c r="F57" i="1" s="1"/>
  <c r="F40" i="5"/>
  <c r="F58" i="1" s="1"/>
  <c r="F41" i="5"/>
  <c r="F59" i="1" s="1"/>
  <c r="F42" i="5"/>
  <c r="F62" i="1" s="1"/>
  <c r="F43" i="5"/>
  <c r="F63" i="1" s="1"/>
  <c r="F44" i="5"/>
  <c r="F65" i="1" s="1"/>
  <c r="F45" i="5"/>
  <c r="F67" i="1" s="1"/>
  <c r="F46" i="5"/>
  <c r="F72" i="1" s="1"/>
  <c r="F47" i="5"/>
  <c r="F73" i="1" s="1"/>
  <c r="F48" i="5"/>
  <c r="F74" i="1" s="1"/>
  <c r="F49" i="5"/>
  <c r="F76" i="1" s="1"/>
  <c r="F50" i="5"/>
  <c r="F77" i="1" s="1"/>
  <c r="F51" i="5"/>
  <c r="F78" i="1" s="1"/>
  <c r="F10" i="5"/>
  <c r="G11" i="5" l="1"/>
  <c r="F15" i="1"/>
  <c r="F49" i="1"/>
  <c r="F69" i="1"/>
  <c r="G10" i="5"/>
  <c r="F14" i="1"/>
  <c r="G12" i="5"/>
  <c r="G13" i="5"/>
  <c r="G15" i="5"/>
  <c r="G16" i="5"/>
  <c r="G21" i="5" s="1"/>
  <c r="G22" i="5" s="1"/>
  <c r="G24" i="5" s="1"/>
  <c r="G29" i="5" s="1"/>
  <c r="G36" i="5" s="1"/>
  <c r="G41" i="5" s="1"/>
  <c r="G42" i="5" s="1"/>
  <c r="G44" i="5" s="1"/>
  <c r="G48" i="5" s="1"/>
  <c r="G50" i="5" s="1"/>
  <c r="G18" i="5"/>
  <c r="G20" i="5" s="1"/>
  <c r="G26" i="5" s="1"/>
  <c r="G28" i="5" s="1"/>
  <c r="G32" i="5" s="1"/>
  <c r="G34" i="5" s="1"/>
  <c r="G35" i="5" s="1"/>
  <c r="G38" i="5" s="1"/>
  <c r="G40" i="5" s="1"/>
  <c r="G45" i="5" s="1"/>
  <c r="G47" i="5" s="1"/>
  <c r="G49" i="5" s="1"/>
  <c r="G14" i="5"/>
  <c r="G17" i="5" s="1"/>
  <c r="G19" i="5" s="1"/>
  <c r="G23" i="5" s="1"/>
  <c r="G25" i="5" s="1"/>
  <c r="G27" i="5" s="1"/>
  <c r="G30" i="5" s="1"/>
  <c r="G31" i="5" s="1"/>
  <c r="G33" i="5" s="1"/>
  <c r="G37" i="5" s="1"/>
  <c r="G39" i="5" s="1"/>
  <c r="G43" i="5" s="1"/>
  <c r="G46" i="5" s="1"/>
  <c r="G51" i="5" s="1"/>
  <c r="G5" i="5" l="1"/>
  <c r="G4" i="5"/>
  <c r="F5" i="3"/>
  <c r="C5" i="2"/>
  <c r="H4" i="1"/>
  <c r="A5" i="3"/>
  <c r="A4" i="3"/>
  <c r="A5" i="2"/>
  <c r="A4" i="2"/>
  <c r="C30" i="2"/>
  <c r="C35" i="2" s="1"/>
  <c r="A28" i="2"/>
  <c r="A29" i="2" s="1"/>
  <c r="F21" i="3"/>
  <c r="G21" i="3"/>
  <c r="G46" i="3" s="1"/>
  <c r="F34" i="3"/>
  <c r="G34" i="3"/>
  <c r="F42" i="3"/>
  <c r="G42" i="3"/>
  <c r="F45" i="3" l="1"/>
  <c r="F46" i="3"/>
  <c r="G6" i="6"/>
  <c r="H6" i="1"/>
  <c r="G45" i="3"/>
  <c r="G47" i="3" s="1"/>
  <c r="G49" i="3" s="1"/>
  <c r="G74" i="1" l="1"/>
  <c r="G46" i="1"/>
  <c r="G22" i="1"/>
  <c r="G59" i="1"/>
  <c r="G87" i="1"/>
  <c r="G107" i="1"/>
  <c r="G131" i="1"/>
  <c r="G151" i="1"/>
  <c r="G182" i="1"/>
  <c r="G202" i="1"/>
  <c r="G16" i="1"/>
  <c r="G58" i="1"/>
  <c r="G102" i="1"/>
  <c r="G123" i="1"/>
  <c r="G150" i="1"/>
  <c r="G178" i="1"/>
  <c r="G217" i="1"/>
  <c r="G15" i="1"/>
  <c r="G20" i="1"/>
  <c r="G28" i="1"/>
  <c r="G45" i="1"/>
  <c r="G77" i="1"/>
  <c r="G81" i="1"/>
  <c r="G110" i="1"/>
  <c r="G129" i="1"/>
  <c r="G233" i="1"/>
  <c r="G26" i="1"/>
  <c r="G63" i="1"/>
  <c r="G91" i="1"/>
  <c r="G115" i="1"/>
  <c r="G135" i="1"/>
  <c r="G163" i="1"/>
  <c r="G185" i="1"/>
  <c r="G206" i="1"/>
  <c r="G21" i="1"/>
  <c r="G78" i="1"/>
  <c r="G103" i="1"/>
  <c r="G134" i="1"/>
  <c r="G158" i="1"/>
  <c r="G190" i="1"/>
  <c r="G218" i="1"/>
  <c r="G24" i="1"/>
  <c r="G53" i="1"/>
  <c r="G57" i="1"/>
  <c r="G65" i="1"/>
  <c r="G106" i="1"/>
  <c r="G113" i="1"/>
  <c r="G130" i="1"/>
  <c r="G142" i="1"/>
  <c r="G149" i="1"/>
  <c r="G161" i="1"/>
  <c r="G176" i="1"/>
  <c r="G204" i="1"/>
  <c r="G225" i="1"/>
  <c r="G39" i="1"/>
  <c r="G83" i="1"/>
  <c r="G99" i="1"/>
  <c r="G127" i="1"/>
  <c r="G147" i="1"/>
  <c r="G174" i="1"/>
  <c r="G201" i="1"/>
  <c r="G55" i="1"/>
  <c r="G90" i="1"/>
  <c r="G122" i="1"/>
  <c r="G146" i="1"/>
  <c r="G177" i="1"/>
  <c r="G205" i="1"/>
  <c r="G42" i="1"/>
  <c r="G49" i="1"/>
  <c r="G73" i="1"/>
  <c r="G94" i="1"/>
  <c r="G117" i="1"/>
  <c r="G125" i="1"/>
  <c r="G133" i="1"/>
  <c r="G154" i="1"/>
  <c r="G157" i="1"/>
  <c r="G165" i="1"/>
  <c r="G193" i="1"/>
  <c r="G213" i="1"/>
  <c r="G141" i="1"/>
  <c r="G155" i="1"/>
  <c r="G189" i="1"/>
  <c r="G196" i="1"/>
  <c r="G209" i="1"/>
  <c r="G224" i="1"/>
  <c r="G228" i="1"/>
  <c r="G119" i="1"/>
  <c r="G221" i="1"/>
  <c r="G138" i="1"/>
  <c r="G37" i="1"/>
  <c r="G69" i="1"/>
  <c r="G172" i="1"/>
  <c r="G67" i="1"/>
  <c r="G82" i="1"/>
  <c r="G153" i="1"/>
  <c r="G197" i="1"/>
  <c r="G114" i="1"/>
  <c r="G145" i="1"/>
  <c r="G181" i="1"/>
  <c r="G220" i="1"/>
  <c r="G35" i="1"/>
  <c r="G143" i="1"/>
  <c r="G170" i="1"/>
  <c r="G33" i="1"/>
  <c r="G62" i="1"/>
  <c r="G98" i="1"/>
  <c r="G162" i="1"/>
  <c r="G173" i="1"/>
  <c r="G191" i="1"/>
  <c r="G54" i="1"/>
  <c r="G95" i="1"/>
  <c r="G194" i="1"/>
  <c r="G229" i="1"/>
  <c r="G41" i="1"/>
  <c r="G132" i="1"/>
  <c r="G168" i="1"/>
  <c r="G124" i="1"/>
  <c r="G199" i="1"/>
  <c r="G104" i="1"/>
  <c r="G76" i="1"/>
  <c r="G40" i="1"/>
  <c r="G23" i="1"/>
  <c r="G207" i="1"/>
  <c r="G140" i="1"/>
  <c r="G215" i="1"/>
  <c r="G136" i="1"/>
  <c r="G210" i="1"/>
  <c r="G116" i="1"/>
  <c r="G188" i="1"/>
  <c r="G88" i="1"/>
  <c r="G72" i="1"/>
  <c r="G36" i="1"/>
  <c r="G19" i="1"/>
  <c r="G195" i="1"/>
  <c r="G96" i="1"/>
  <c r="G203" i="1"/>
  <c r="G108" i="1"/>
  <c r="G198" i="1"/>
  <c r="G223" i="1"/>
  <c r="G164" i="1"/>
  <c r="G84" i="1"/>
  <c r="G52" i="1"/>
  <c r="G32" i="1"/>
  <c r="G232" i="1"/>
  <c r="G183" i="1"/>
  <c r="G222" i="1"/>
  <c r="G192" i="1"/>
  <c r="G14" i="1"/>
  <c r="G211" i="1"/>
  <c r="G144" i="1"/>
  <c r="G80" i="1"/>
  <c r="G48" i="1"/>
  <c r="G27" i="1"/>
  <c r="G219" i="1"/>
  <c r="G227" i="1"/>
  <c r="G152" i="1"/>
  <c r="G214" i="1"/>
  <c r="F47" i="3"/>
  <c r="F49" i="3" s="1"/>
  <c r="H19" i="1" l="1"/>
  <c r="H192" i="1"/>
  <c r="H96" i="1"/>
  <c r="H210" i="1"/>
  <c r="H132" i="1"/>
  <c r="H170" i="1"/>
  <c r="H172" i="1"/>
  <c r="H141" i="1"/>
  <c r="H42" i="1"/>
  <c r="H83" i="1"/>
  <c r="H57" i="1"/>
  <c r="H163" i="1"/>
  <c r="H182" i="1"/>
  <c r="H27" i="1"/>
  <c r="H183" i="1"/>
  <c r="H215" i="1"/>
  <c r="H124" i="1"/>
  <c r="H152" i="1"/>
  <c r="H48" i="1"/>
  <c r="H14" i="1"/>
  <c r="H232" i="1"/>
  <c r="H164" i="1"/>
  <c r="H203" i="1"/>
  <c r="H36" i="1"/>
  <c r="H116" i="1"/>
  <c r="H140" i="1"/>
  <c r="H76" i="1"/>
  <c r="H168" i="1"/>
  <c r="H194" i="1"/>
  <c r="H173" i="1"/>
  <c r="H33" i="1"/>
  <c r="H35" i="1"/>
  <c r="H114" i="1"/>
  <c r="H67" i="1"/>
  <c r="H138" i="1"/>
  <c r="H224" i="1"/>
  <c r="H155" i="1"/>
  <c r="H165" i="1"/>
  <c r="H125" i="1"/>
  <c r="H49" i="1"/>
  <c r="H146" i="1"/>
  <c r="H201" i="1"/>
  <c r="H99" i="1"/>
  <c r="H204" i="1"/>
  <c r="H142" i="1"/>
  <c r="H65" i="1"/>
  <c r="H218" i="1"/>
  <c r="H103" i="1"/>
  <c r="H185" i="1"/>
  <c r="H91" i="1"/>
  <c r="H129" i="1"/>
  <c r="H74" i="1"/>
  <c r="H15" i="1"/>
  <c r="H123" i="1"/>
  <c r="H202" i="1"/>
  <c r="H107" i="1"/>
  <c r="H227" i="1"/>
  <c r="H32" i="1"/>
  <c r="H72" i="1"/>
  <c r="H104" i="1"/>
  <c r="H162" i="1"/>
  <c r="H197" i="1"/>
  <c r="H209" i="1"/>
  <c r="H117" i="1"/>
  <c r="H174" i="1"/>
  <c r="H130" i="1"/>
  <c r="H78" i="1"/>
  <c r="H110" i="1"/>
  <c r="H45" i="1"/>
  <c r="H217" i="1"/>
  <c r="H87" i="1"/>
  <c r="H219" i="1"/>
  <c r="H144" i="1"/>
  <c r="H222" i="1"/>
  <c r="H52" i="1"/>
  <c r="H198" i="1"/>
  <c r="H195" i="1"/>
  <c r="H88" i="1"/>
  <c r="H136" i="1"/>
  <c r="H23" i="1"/>
  <c r="H199" i="1"/>
  <c r="H41" i="1"/>
  <c r="H54" i="1"/>
  <c r="H98" i="1"/>
  <c r="H46" i="1"/>
  <c r="H181" i="1"/>
  <c r="H153" i="1"/>
  <c r="H69" i="1"/>
  <c r="H119" i="1"/>
  <c r="H196" i="1"/>
  <c r="H213" i="1"/>
  <c r="H154" i="1"/>
  <c r="H94" i="1"/>
  <c r="H205" i="1"/>
  <c r="H90" i="1"/>
  <c r="H147" i="1"/>
  <c r="H39" i="1"/>
  <c r="H161" i="1"/>
  <c r="H113" i="1"/>
  <c r="H53" i="1"/>
  <c r="H158" i="1"/>
  <c r="H21" i="1"/>
  <c r="H135" i="1"/>
  <c r="H26" i="1"/>
  <c r="H81" i="1"/>
  <c r="H28" i="1"/>
  <c r="H178" i="1"/>
  <c r="H58" i="1"/>
  <c r="H151" i="1"/>
  <c r="H59" i="1"/>
  <c r="H80" i="1"/>
  <c r="H223" i="1"/>
  <c r="H207" i="1"/>
  <c r="H95" i="1"/>
  <c r="H220" i="1"/>
  <c r="H221" i="1"/>
  <c r="H157" i="1"/>
  <c r="H122" i="1"/>
  <c r="H176" i="1"/>
  <c r="H190" i="1"/>
  <c r="H63" i="1"/>
  <c r="H102" i="1"/>
  <c r="H214" i="1"/>
  <c r="H211" i="1"/>
  <c r="H84" i="1"/>
  <c r="H108" i="1"/>
  <c r="H188" i="1"/>
  <c r="H40" i="1"/>
  <c r="H229" i="1"/>
  <c r="H191" i="1"/>
  <c r="H62" i="1"/>
  <c r="H143" i="1"/>
  <c r="H145" i="1"/>
  <c r="H82" i="1"/>
  <c r="H37" i="1"/>
  <c r="H228" i="1"/>
  <c r="H189" i="1"/>
  <c r="H193" i="1"/>
  <c r="H133" i="1"/>
  <c r="H73" i="1"/>
  <c r="H177" i="1"/>
  <c r="H55" i="1"/>
  <c r="H127" i="1"/>
  <c r="H225" i="1"/>
  <c r="H149" i="1"/>
  <c r="H106" i="1"/>
  <c r="H24" i="1"/>
  <c r="H134" i="1"/>
  <c r="H206" i="1"/>
  <c r="H115" i="1"/>
  <c r="H233" i="1"/>
  <c r="H77" i="1"/>
  <c r="H20" i="1"/>
  <c r="H150" i="1"/>
  <c r="H16" i="1"/>
  <c r="H131" i="1"/>
  <c r="H22" i="1"/>
  <c r="G12" i="6" l="1"/>
  <c r="G18" i="6"/>
  <c r="F18" i="6" s="1"/>
  <c r="G16" i="6"/>
  <c r="F16" i="6" s="1"/>
  <c r="G20" i="6"/>
  <c r="G14" i="6"/>
  <c r="D10" i="4"/>
  <c r="F14" i="6"/>
  <c r="H234" i="1"/>
  <c r="H5" i="1" s="1"/>
  <c r="G22" i="6" l="1"/>
  <c r="G5" i="6" s="1"/>
  <c r="F20" i="6"/>
  <c r="D14" i="4"/>
  <c r="P10" i="4"/>
  <c r="R10" i="4"/>
  <c r="N10" i="4"/>
  <c r="L10" i="4"/>
  <c r="T10" i="4"/>
  <c r="D12" i="4"/>
  <c r="F12" i="6"/>
  <c r="D13" i="4"/>
  <c r="D11" i="4"/>
  <c r="V10" i="4"/>
  <c r="N13" i="4" l="1"/>
  <c r="L13" i="4"/>
  <c r="P13" i="4"/>
  <c r="R13" i="4"/>
  <c r="T13" i="4"/>
  <c r="P14" i="4"/>
  <c r="V14" i="4"/>
  <c r="L14" i="4"/>
  <c r="N14" i="4"/>
  <c r="R14" i="4"/>
  <c r="T14" i="4"/>
  <c r="Z10" i="4"/>
  <c r="V11" i="4"/>
  <c r="N11" i="4"/>
  <c r="L11" i="4"/>
  <c r="P11" i="4"/>
  <c r="R11" i="4"/>
  <c r="T11" i="4"/>
  <c r="N12" i="4"/>
  <c r="L12" i="4"/>
  <c r="P12" i="4"/>
  <c r="R12" i="4"/>
  <c r="T12" i="4"/>
  <c r="D15" i="4"/>
  <c r="V13" i="4"/>
  <c r="V12" i="4"/>
  <c r="T15" i="4" l="1"/>
  <c r="S15" i="4" s="1"/>
  <c r="N15" i="4"/>
  <c r="M15" i="4" s="1"/>
  <c r="P15" i="4"/>
  <c r="V15" i="4"/>
  <c r="U15" i="4" s="1"/>
  <c r="L15" i="4"/>
  <c r="K15" i="4" s="1"/>
  <c r="R15" i="4"/>
  <c r="Q15" i="4" s="1"/>
  <c r="O15" i="4"/>
  <c r="Z14" i="4"/>
  <c r="Y14" i="4" s="1"/>
  <c r="Z11" i="4"/>
  <c r="Y11" i="4" s="1"/>
  <c r="T5" i="4"/>
  <c r="Z5" i="4"/>
  <c r="Z13" i="4"/>
  <c r="Y13" i="4" s="1"/>
  <c r="Z12" i="4"/>
  <c r="Y12" i="4" s="1"/>
  <c r="L5" i="4"/>
  <c r="Y10" i="4"/>
  <c r="Z15" i="4" l="1"/>
  <c r="Y15" i="4" s="1"/>
</calcChain>
</file>

<file path=xl/sharedStrings.xml><?xml version="1.0" encoding="utf-8"?>
<sst xmlns="http://schemas.openxmlformats.org/spreadsheetml/2006/main" count="1700" uniqueCount="892">
  <si>
    <t xml:space="preserve">DATA BASE: </t>
  </si>
  <si>
    <t>PREÇO GLOBAL:</t>
  </si>
  <si>
    <t>BDI:</t>
  </si>
  <si>
    <t>ITEM</t>
  </si>
  <si>
    <t>DESCRIÇÃO</t>
  </si>
  <si>
    <t>UNID.</t>
  </si>
  <si>
    <t>QUANTIDADE</t>
  </si>
  <si>
    <t>PREÇO UNIT.</t>
  </si>
  <si>
    <t>PREÇO TOTAL</t>
  </si>
  <si>
    <t>un</t>
  </si>
  <si>
    <t>m2</t>
  </si>
  <si>
    <t>Equipe Dirigente</t>
  </si>
  <si>
    <t>Manutenção do Canteiro</t>
  </si>
  <si>
    <t>m3</t>
  </si>
  <si>
    <t>m</t>
  </si>
  <si>
    <t>pt</t>
  </si>
  <si>
    <t xml:space="preserve">DATA: </t>
  </si>
  <si>
    <t>FÓRMULA APLICADA</t>
  </si>
  <si>
    <t>BDI = { [ ( 1 + AC / 100  + R / 100 + SG/100 ) . ( 1 + DF / 100 ) . ( 1 + L / 100 ) / ( 1 - I / 100 ) ] - 1 } . 100</t>
  </si>
  <si>
    <t>ONDE:</t>
  </si>
  <si>
    <t>BDI =</t>
  </si>
  <si>
    <t>Bonificação e Despesas Indiretas</t>
  </si>
  <si>
    <t>AC =</t>
  </si>
  <si>
    <t>Administração Central</t>
  </si>
  <si>
    <t>SG=</t>
  </si>
  <si>
    <t>Seguros e garantias</t>
  </si>
  <si>
    <t>DF =</t>
  </si>
  <si>
    <t>Despesas Financeiras</t>
  </si>
  <si>
    <t>R =</t>
  </si>
  <si>
    <t>Riscos</t>
  </si>
  <si>
    <t>L =</t>
  </si>
  <si>
    <t>Lucro</t>
  </si>
  <si>
    <t>I =</t>
  </si>
  <si>
    <t>Impostos</t>
  </si>
  <si>
    <t>PERCENTUAIS    (%)</t>
  </si>
  <si>
    <t>6.1</t>
  </si>
  <si>
    <t>COFINS</t>
  </si>
  <si>
    <t>6.2</t>
  </si>
  <si>
    <t>PIS</t>
  </si>
  <si>
    <t>6.3</t>
  </si>
  <si>
    <t>ISS</t>
  </si>
  <si>
    <t>BDI</t>
  </si>
  <si>
    <t>DISCRIMINAÇÃO</t>
  </si>
  <si>
    <t>Horista</t>
  </si>
  <si>
    <t>Mensalista</t>
  </si>
  <si>
    <t>%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</si>
  <si>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</si>
  <si>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</si>
  <si>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</si>
  <si>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</si>
  <si>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</si>
  <si>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</si>
  <si>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</si>
  <si>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</si>
  <si>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</si>
  <si>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</si>
  <si>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</si>
  <si>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</si>
  <si>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</si>
  <si>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</si>
  <si>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</si>
  <si>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</si>
  <si>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</si>
  <si>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</si>
  <si>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</si>
  <si>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</si>
  <si>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</si>
  <si>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</si>
  <si>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</si>
  <si>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</si>
  <si>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</si>
  <si>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</si>
  <si>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</si>
  <si>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</si>
  <si>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</si>
  <si>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</si>
  <si>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13º Salário  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</si>
  <si>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</si>
  <si>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</si>
  <si>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</si>
  <si>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</si>
  <si>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</si>
  <si>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</si>
  <si>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</si>
  <si>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</si>
  <si>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</si>
  <si>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</si>
  <si>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</si>
  <si>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</si>
  <si>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</si>
  <si>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</si>
  <si>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</si>
  <si>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</si>
  <si>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</si>
  <si>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</si>
  <si>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</si>
  <si>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</si>
  <si>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</si>
  <si>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</si>
  <si>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</si>
  <si>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</si>
  <si>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</si>
  <si>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</si>
  <si>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</si>
  <si>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</si>
  <si>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</si>
  <si>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</si>
  <si>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</si>
  <si>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</si>
  <si>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</si>
  <si>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</si>
  <si>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DOCUMENTO: CRONOGRAMA</t>
  </si>
  <si>
    <t>UNIDADE</t>
  </si>
  <si>
    <t>TOTAL</t>
  </si>
  <si>
    <t>ENCERRAMENTO DO CONTRATO</t>
  </si>
  <si>
    <t xml:space="preserve"> 1.º MÊS</t>
  </si>
  <si>
    <t xml:space="preserve"> 2.º MÊS</t>
  </si>
  <si>
    <t xml:space="preserve"> 3.º MÊS</t>
  </si>
  <si>
    <t xml:space="preserve"> 4.º MÊS</t>
  </si>
  <si>
    <t>PREÇO GLOBAL</t>
  </si>
  <si>
    <t>CPRB</t>
  </si>
  <si>
    <t>6.4</t>
  </si>
  <si>
    <t>CÓDIGO</t>
  </si>
  <si>
    <t>CÓDIGO ORÇAMENTO</t>
  </si>
  <si>
    <t>CÓDIGO REFERÊNCIA</t>
  </si>
  <si>
    <t>PERCENT. DESC. FINAL</t>
  </si>
  <si>
    <t>Administração</t>
  </si>
  <si>
    <t>Regularização Manual</t>
  </si>
  <si>
    <t>m²</t>
  </si>
  <si>
    <t>PERCENTUAL</t>
  </si>
  <si>
    <t>PREÇO</t>
  </si>
  <si>
    <t>ORDEM DE SERVIÇO</t>
  </si>
  <si>
    <t>PLANILHA ORÇAMENTÁRIA DA OBRA - RESUMO</t>
  </si>
  <si>
    <t>PLANILHA ORÇAMENTÁRIA DA OBRA</t>
  </si>
  <si>
    <t>DETALHAMENTO DA BONIFICAÇÃO E DESPESAS INDIRETAS</t>
  </si>
  <si>
    <t>BDI DE SERVIÇOS</t>
  </si>
  <si>
    <t>DETALHAMENTO DOS ENCARGOS SOCIAIS E TRABALHISTAS</t>
  </si>
  <si>
    <t>RELAÇÃO DE COMPOSIÇÕES</t>
  </si>
  <si>
    <t>DESCONTO (LICITAÇÃO):</t>
  </si>
  <si>
    <t>Equipamentos de Apoio à Produção</t>
  </si>
  <si>
    <t>kg</t>
  </si>
  <si>
    <t>Limpeza geral</t>
  </si>
  <si>
    <t>JULHO/2019</t>
  </si>
  <si>
    <t/>
  </si>
  <si>
    <t>ORSE/5103</t>
  </si>
  <si>
    <t>SINAPI/97083</t>
  </si>
  <si>
    <t>ORSE/2450</t>
  </si>
  <si>
    <t>ORSE/11986</t>
  </si>
  <si>
    <t>ORSE/3293</t>
  </si>
  <si>
    <t>ORSE/72</t>
  </si>
  <si>
    <t>Compactação mecânica de solo para execução de radier, co m compactador de solos a percussão. af_09/2017</t>
  </si>
  <si>
    <t>Placa de inauguração em alumínio com Acrilico, 80x60cm,c om logomarca e moldura</t>
  </si>
  <si>
    <t>Reaterro manual de valas, com compactação utilizando sêp o, sem controle do grau de compactação</t>
  </si>
  <si>
    <t>CPU_1</t>
  </si>
  <si>
    <t>CPU_2</t>
  </si>
  <si>
    <t>CPU_3</t>
  </si>
  <si>
    <t>CPU_4</t>
  </si>
  <si>
    <t>CPU_5</t>
  </si>
  <si>
    <t>CPU_6</t>
  </si>
  <si>
    <t>CPU_7</t>
  </si>
  <si>
    <t>CPU_8</t>
  </si>
  <si>
    <t>CPU_9</t>
  </si>
  <si>
    <t>CPU_10</t>
  </si>
  <si>
    <t>CPU_11</t>
  </si>
  <si>
    <t>CPU_12</t>
  </si>
  <si>
    <t>CPU_13</t>
  </si>
  <si>
    <t>CPU_14</t>
  </si>
  <si>
    <t>CPU_15</t>
  </si>
  <si>
    <t>CPU_16</t>
  </si>
  <si>
    <t>CPU_17</t>
  </si>
  <si>
    <t>CPU_18</t>
  </si>
  <si>
    <t>CPU_19</t>
  </si>
  <si>
    <t>CPU_20</t>
  </si>
  <si>
    <t>CPU_21</t>
  </si>
  <si>
    <t>CPU_22</t>
  </si>
  <si>
    <t>CPU_23</t>
  </si>
  <si>
    <t>CPU_24</t>
  </si>
  <si>
    <t>CPU_25</t>
  </si>
  <si>
    <t>CPU_26</t>
  </si>
  <si>
    <t>CPU_27</t>
  </si>
  <si>
    <t>CPU_28</t>
  </si>
  <si>
    <t>CPU_29</t>
  </si>
  <si>
    <t>CPU_30</t>
  </si>
  <si>
    <t>CPU_31</t>
  </si>
  <si>
    <t>CPU_32</t>
  </si>
  <si>
    <t>CPU_33</t>
  </si>
  <si>
    <t>CPU_34</t>
  </si>
  <si>
    <t>CPU_35</t>
  </si>
  <si>
    <t>CPU_36</t>
  </si>
  <si>
    <t>CPU_38</t>
  </si>
  <si>
    <t>CPU_39</t>
  </si>
  <si>
    <t>CPU_40</t>
  </si>
  <si>
    <t>CPU_41</t>
  </si>
  <si>
    <t>CPU_42</t>
  </si>
  <si>
    <t>CPU_43</t>
  </si>
  <si>
    <t>CPU_44</t>
  </si>
  <si>
    <t>CPU_45</t>
  </si>
  <si>
    <t>CPU_46</t>
  </si>
  <si>
    <t>CPU_47</t>
  </si>
  <si>
    <t>CPU_48</t>
  </si>
  <si>
    <t>CPU_49</t>
  </si>
  <si>
    <t>CPU_50</t>
  </si>
  <si>
    <t>CPU_51</t>
  </si>
  <si>
    <t>CPU_52</t>
  </si>
  <si>
    <t>CPU_53</t>
  </si>
  <si>
    <t>CPU_54</t>
  </si>
  <si>
    <t>CPU_55</t>
  </si>
  <si>
    <t>CPU_56</t>
  </si>
  <si>
    <t>CPU_57</t>
  </si>
  <si>
    <t>CPU_58</t>
  </si>
  <si>
    <t>CPU_59</t>
  </si>
  <si>
    <t>CPU_60</t>
  </si>
  <si>
    <t>CPU_61</t>
  </si>
  <si>
    <t>CPU_62</t>
  </si>
  <si>
    <t>CPU_63</t>
  </si>
  <si>
    <t>CUST. UNIT</t>
  </si>
  <si>
    <t>CUST UNIT. CODEVASF</t>
  </si>
  <si>
    <t>CUST UNIT. C/ DESCONTO</t>
  </si>
  <si>
    <t>Alvenaria pedra calcárea argamassada c/ cimento e areia  traço t-4 (1:5) - 1 saco cimento 50kg / 5 padiolas areia dim. 0,35z0,45x0,23m - Confecção mecânica e transporte</t>
  </si>
  <si>
    <t>04.03</t>
  </si>
  <si>
    <t>04.03.001</t>
  </si>
  <si>
    <t>04.03.003</t>
  </si>
  <si>
    <t>04.03.002</t>
  </si>
  <si>
    <t>ORSE/91</t>
  </si>
  <si>
    <t>ORSE/151</t>
  </si>
  <si>
    <t>CPU_64</t>
  </si>
  <si>
    <t>CPU_65</t>
  </si>
  <si>
    <t>CPU_66</t>
  </si>
  <si>
    <t>CPU_67</t>
  </si>
  <si>
    <t>CPU_68</t>
  </si>
  <si>
    <t>ADMINISTRAÇÃO DO EMPREENDIMENTO</t>
  </si>
  <si>
    <t>PROJETOS EXECUTIVO</t>
  </si>
  <si>
    <t>Projeto executivo de restauro até 200 m2</t>
  </si>
  <si>
    <t>Projeto executivo de recuperação estrutural até 200 m2 ( restauro)</t>
  </si>
  <si>
    <t>Projeto executivo de instalações elétricas até 200m2</t>
  </si>
  <si>
    <t>Projeto executivo água fria até 200m2</t>
  </si>
  <si>
    <t>Projeto executivo esgoto residencial até 200m²</t>
  </si>
  <si>
    <t>Projeto executivo incêndio até 200m2</t>
  </si>
  <si>
    <t>SERVIÇOS PRELIMINARES DO EMPREENDIMENTO</t>
  </si>
  <si>
    <t>Mobilização de equipamentos e pessoal para reforma</t>
  </si>
  <si>
    <t>Tapume em chapa compensada esp = 10mm (1 uso)</t>
  </si>
  <si>
    <t>Placa de obra em chapa aço galvanizado, instalada</t>
  </si>
  <si>
    <t>SERVIÇOS PRELIMINARES</t>
  </si>
  <si>
    <t>CIMBRAMENTO / ESCORAMENTO</t>
  </si>
  <si>
    <t>Escoramento formas ate h = 3,30m, com madeira de 3a qual idade, nao aparelhada, aproveitamento tabuas 3x e prumos 4x.</t>
  </si>
  <si>
    <t>Andaime metálico fachadeiro - locação mensal , montagem  e desmontagem</t>
  </si>
  <si>
    <t>m²xmês</t>
  </si>
  <si>
    <t>DEMOLIÇÕES E RETIRADAS</t>
  </si>
  <si>
    <t>Restauro - Remoção de revestimento deteriorado</t>
  </si>
  <si>
    <t>Restauro - Desmontagem de esquadria de madeira</t>
  </si>
  <si>
    <t>Remoção de madeiramento, exclusive peças principais</t>
  </si>
  <si>
    <t>LIMPEZA</t>
  </si>
  <si>
    <t>Demolição manual de piso cimentado sobre lastro de concr eto - Rev 01</t>
  </si>
  <si>
    <t>Carga manual de entulho em caminhao basculante 6 m3</t>
  </si>
  <si>
    <t>Transporte de entulho com caminhao basculante 6 m3, rodo via pavimentada, dmt 0,5 a 1,0 km</t>
  </si>
  <si>
    <t>ESTRUTURAS</t>
  </si>
  <si>
    <t>INFRA-ESTRUTURA (FUNDAÇÃO)</t>
  </si>
  <si>
    <t>Concreto simples fabricado na obra, fck=15 mpa, lançado  e adensado</t>
  </si>
  <si>
    <t>Aço CA - 50 Ø 6,3 a 12,5mm, inclusive corte, dobragem, m ontagem e colocacao de ferragens nas formas, para supere struturas e fundações</t>
  </si>
  <si>
    <t>ESTRUTURA (MADEIRA)</t>
  </si>
  <si>
    <t>Recuperação de peças de madeira, em massaranduba, angeli n ou madeira de lei</t>
  </si>
  <si>
    <t>Pilar e vigas de madeira, seção 10x18cm a 20x20cm, em ma ssaranduba, angelin ou madeira de lei</t>
  </si>
  <si>
    <t>PISOS INTERNOS</t>
  </si>
  <si>
    <t>LASTRO DE CONTRAPISO</t>
  </si>
  <si>
    <t>Camada impermeabilizadora, espessura = 7,0cm, c/ concret o fck = 15mpa</t>
  </si>
  <si>
    <t>Regularização de base para revest. de pisos com arg. tra ço t4, esp. média = 2,5cm</t>
  </si>
  <si>
    <t>PISOS</t>
  </si>
  <si>
    <t>Piso em assoalho de madeira lei (Ipê/Pau D´Arco) - Comer cial, réguas macho e fêmea 14cm x 2 cm, exclusive ripão</t>
  </si>
  <si>
    <t>Revestimento cerâmico para piso com placas tipo esmaltad a extra de dimensões 35x35 cm aplicada em ambientes de á rea menor que 5 m2. af_06/2014</t>
  </si>
  <si>
    <t>Piso em cerâmica rústica, aplicado com argamassa industr ializada ac-i, rejuntado, exclusive regularização de bas e ou emboço</t>
  </si>
  <si>
    <t>PAREDES</t>
  </si>
  <si>
    <t>ELEVAÇÃO DE VEDAÇÃO</t>
  </si>
  <si>
    <t>Restauro - Execução de parede de taipa</t>
  </si>
  <si>
    <t>Alvenaria de bloco cerâmico (9x19x24)cm, e= 0,09m, com a rgamassa t5 - 1:2:8 (cimento/cal/areia), junta de 2,0cm</t>
  </si>
  <si>
    <t>VERGAS/CONTRAVERGA</t>
  </si>
  <si>
    <t>Cintas e vergas em concreto armado pré-moldado fck=15 mp a, seção 9x12cm</t>
  </si>
  <si>
    <t>GUARDA CORPO</t>
  </si>
  <si>
    <t>Guarda-corpo em madeira de lei (sucupira, muracatiara ou angelim), h=1.00m, composto por tábuas superior e inferi or com 4x15 cm e montantes a cada 30 cm em tábuas trabal hadas de 10x3 cm ou barrotes torneados de 7x7cm</t>
  </si>
  <si>
    <t>CORTINA DE MADEIRA</t>
  </si>
  <si>
    <t>ESQUADRIAS DE MADEIRA</t>
  </si>
  <si>
    <t>PORTAS</t>
  </si>
  <si>
    <t>Porta em madeira compensada (canela), lisa, semi-ôca, 0. 80 x 2.10 m, inclusive batentes e ferragens (livre/ocupa do)</t>
  </si>
  <si>
    <t>Restauro - Recuperação de esquadria de madeira de obras  históricas c/ aproveitamento de 75%</t>
  </si>
  <si>
    <t>Porta em madeira maciça (louro), tipo ficha, 1,05 x 2,37 m, inclusive caixão e ferragens (padrão Monumenta)</t>
  </si>
  <si>
    <t>JANELAS</t>
  </si>
  <si>
    <t>Janela em madeira maciça (louro), tipo ficha, 0,80 x 1,1 5 m, inclusive caixão e ferragens (padrão Monumenta)</t>
  </si>
  <si>
    <t>Basculante em madeira de lei, tipo pivotante</t>
  </si>
  <si>
    <t>Vidro fantasia martelado 4mm</t>
  </si>
  <si>
    <t>FERRAGENS</t>
  </si>
  <si>
    <t>Restauro - Reconstituição de Ferrolhos</t>
  </si>
  <si>
    <t>Restauro - Limpeza de ferragem</t>
  </si>
  <si>
    <t>Restauro - Lubrificação de ferragem</t>
  </si>
  <si>
    <t>Fechadura para portas interna/externas, IMAB, linha Duna , ref.8866-CR, ou similar</t>
  </si>
  <si>
    <t>Dobradiça de ferro cromado 3" x 2 1/2" com aneis e  para fusos</t>
  </si>
  <si>
    <t>REVESTIMENTO DE PAREDES</t>
  </si>
  <si>
    <t>REVESTIMENTO COM ARGAMASSA</t>
  </si>
  <si>
    <t>Chapisco em  parede com argamassa traço t1 - 1:3 (ciment o / areia)</t>
  </si>
  <si>
    <t>Reboco ou emboço interno, de parede, com argamassa traço t6 - 1:2:10 (cimento / cal / areia), espessura 1,5 cm</t>
  </si>
  <si>
    <t>ACABAMENTOS</t>
  </si>
  <si>
    <t>Revestimento cerâmico para paredes internas com placas t ipo esmaltada extra de dimensões 25x35 cm aplicadas em a mbientes de área maior que 5 m² a meia altura das parede s. af_06/2014</t>
  </si>
  <si>
    <t>Filete em granito cinza andorinha, l = 7 cm, e = 2 cm</t>
  </si>
  <si>
    <t>PINTURA</t>
  </si>
  <si>
    <t>SOBRE PAREDES</t>
  </si>
  <si>
    <t>Preparo de superfície com lixamento e aplicação de 01 de mão de líquido selador</t>
  </si>
  <si>
    <t>Emassamento de superfície, com aplicação de 02 demãos de massa acrílica, lixamento e retoques - Rev 01</t>
  </si>
  <si>
    <t>Pintura de acabamento com aplicação de 02 demãos de tint a PVA latex para exteriores - cores convencionais</t>
  </si>
  <si>
    <t>SOBRE MADEIRA</t>
  </si>
  <si>
    <t>Pintura para superfícies de madeira com lixamento, aplic ação de 01 demão de fundo sintético nivelador e 02 demão s de tinta esmalte ou óleo</t>
  </si>
  <si>
    <t>Pintura de acabamento com aplicação de 02 demãos de vern iz poliuretano sobre superfícies de madeira</t>
  </si>
  <si>
    <t>COBERTURA</t>
  </si>
  <si>
    <t>TELHADO</t>
  </si>
  <si>
    <t>Trama de madeira composta por ripas, caibros e terças pa ra telhados de até 2 águas para telha cerâmica capa-cana l, incluso transporte vertical. af_12/2015</t>
  </si>
  <si>
    <t>Telhamento com telha cerâmica capa-canal, tipo colonial, com até 2 águas, incluso transporte vertical. af_06/2016</t>
  </si>
  <si>
    <t>Imunização de madeiramento de cobertura com imunizante i ncolor tipo Penetrol ou similar</t>
  </si>
  <si>
    <t>CALHAS</t>
  </si>
  <si>
    <t>Tubo pvc dn 100 mm para drenagem - fornecimento e instal acao</t>
  </si>
  <si>
    <t>Joelho 90 graus, pvc, serie r, água pluvial, dn 100 mm,  junta elástica, fornecido e instalado em condutores vert icais de águas pluviais. af_12/2014</t>
  </si>
  <si>
    <t>Calha em chapa de aço galvanizado número 24, desenvolvim ento de 50 cm, incluso transporte vertical. af_06/2016</t>
  </si>
  <si>
    <t>FORROS</t>
  </si>
  <si>
    <t>Forro de madeira de lei angelin ou cedro, em réguas com  20 a 25 cm de largura, inclusive madeiramento de suporte (sarrafo), instalado</t>
  </si>
  <si>
    <t>INSTALAÇÕES HIDRO-SANITÁRIAS</t>
  </si>
  <si>
    <t>PONTOS HIDRO-SANITÁRIOS</t>
  </si>
  <si>
    <t>Ponto de água fria aparente, c/material pvc rígido soldá vel Ø 25mm</t>
  </si>
  <si>
    <t>Ponto de água fria embutido, c/material pvc rígido soldá vel Ø 40mm</t>
  </si>
  <si>
    <t>Ponto de esgoto com tubo de pvc rígido soldável de  Ø 40 mm (lavatórios, mictórios, ralos sifonados, etc...)</t>
  </si>
  <si>
    <t>Ponto de esgoto com tubo de pvc rígido soldável de  Ø 50 mm (pias de cozinha, máquinas de lavar, etc...)</t>
  </si>
  <si>
    <t>Ponto de esgoto com tubo de pvc rígido soldável de Ø 100 mm (vaso sanitário)</t>
  </si>
  <si>
    <t>CAIXAS DE PVC / EQUIPAMENTOS</t>
  </si>
  <si>
    <t>Caixa sifonada quadrada, com três entradas e uma saida,  d = 100x150x50mm, branco, com grelha, Akros ou similar</t>
  </si>
  <si>
    <t>INSTALAÇÕES ELÉTRICAS</t>
  </si>
  <si>
    <t>PADRÃO DE ENTRADA</t>
  </si>
  <si>
    <t>Quadro de medição bifásica (de 6 a 10 kva) com caixa em  noril</t>
  </si>
  <si>
    <t>Poste auxiliar p/entrada energia, trifasico, em ferro ga lvanizado d=3" e h=6,0m, completo</t>
  </si>
  <si>
    <t>Fornecimento de haste de aterramento 5/8"x3,00m com cone ctor</t>
  </si>
  <si>
    <t>Caixa pré moldada em concreto c/tampa para aterramento ( 20x20x15)cm, padrão Energisa</t>
  </si>
  <si>
    <t>QUADRO DE DISTRIBUIÇÃO</t>
  </si>
  <si>
    <t>Quadro de distribuição de sobrepor, com barramento, em c hapa de aço, para 150A, 60X50X20cm, para 15 disjuntores  (exceto os disjuntores)</t>
  </si>
  <si>
    <t>PONTOS ELÉTRICOS</t>
  </si>
  <si>
    <t>Ponto de luz em teto ou parede, com eletroduto de pvc fl exivel sanfonado embutido Ø 3/4"</t>
  </si>
  <si>
    <t>Ponto de interruptor 01 seção (1 s) aparente com eletrod uto de ferro galvanizado Ø 3/4"</t>
  </si>
  <si>
    <t>Ponto de interruptor 02 seções (2 s) aparente com eletro duto de ferro galvanizado Ø 3/4"</t>
  </si>
  <si>
    <t>Ponto de interruptor 03 seções (3 s) aparente  com eletr oduto de ferro galvanizado Ø 3/4"</t>
  </si>
  <si>
    <t>Ponto de tomada 2p+t, ABNT, de embutir, 10 A, com eletro duto de pvc flexível sanfonado embutido Ø 3/4", fio rigi do 2,5mm² (fio 12), inclusive placa em pvc e aterramento</t>
  </si>
  <si>
    <t>Ponto de tomada 2p+t, ABNT, de embutir, 10 A, com eletro duto de pvc flexível sanfonado embutido Ø 3/4", fio rígi do 4,0mm² (fio 10), inclusive placa em pvc e aterramento</t>
  </si>
  <si>
    <t>Ponto de tomada 2p+t, ABNT, 20 A, com eletroduto de ferr o galvanizado aparente Ø 3/4", fio rigido 6,0mm², inclus ive placa em pvc e aterramento</t>
  </si>
  <si>
    <t>Ponto de tomada 3p para ar condicionado até 3000 va, com eletroduto de ferro galvanizado aparente  Ø 3/4", inclui ndo conjunto astop/30a, inclusive aterramento</t>
  </si>
  <si>
    <t>CAIXAS DE PASSAGEM</t>
  </si>
  <si>
    <t>Caixa de alvenaria de tijolo maciço (0,10m) dimensões in terna 30x30x30cm revestida internamente com argamassa 1: 3 e tampa de concreto</t>
  </si>
  <si>
    <t>ELETRODUTOS E CONEXÕES</t>
  </si>
  <si>
    <t>Luva para eletroduto de pvc rígido roscável, diâm = 32mm (1")</t>
  </si>
  <si>
    <t>Eletroduto de pvc rígido roscável, diâm = 32mm (1")</t>
  </si>
  <si>
    <t>Curva para eletroduto de pvc rígido roscável, diâm = 32m m (1")</t>
  </si>
  <si>
    <t>Eletroduto de pvc rígido roscável, diâm = 40mm (1 1/4")</t>
  </si>
  <si>
    <t>Luva para eletroduto de pvc rígido roscável, diâm = 40mm (1 1/4")</t>
  </si>
  <si>
    <t>Eletroduto de pvc rígido roscável, diâm = 50mm (1 1/2")</t>
  </si>
  <si>
    <t>Curva para eletroduto de pvc rígido roscável, diâm = 50m m (1 1/2")</t>
  </si>
  <si>
    <t>Luva para eletroduto de pvc rígido roscável, diâm = 50mm (1 1/2")</t>
  </si>
  <si>
    <t>CHAVES E DISJUNTORES</t>
  </si>
  <si>
    <t>Disjuntor termomagnetico monopolar 10 A, padrão DIN (lin ha branca) curva de disparo B, corrente de interrupção 5 KA, ref.: Siemens 5 SX1 ou similar.</t>
  </si>
  <si>
    <t>Disjuntor termomagnetico bipolar 70 A, padrão DIN (Europ eu - linha branca), curva C, corrente 5KA</t>
  </si>
  <si>
    <t>Disjuntor termomagnetico bipolar 20 A, padrão DIN (Europ eu - linha branca), curva B</t>
  </si>
  <si>
    <t>Disjuntor termomagnetico bipolar 10 A, padrão DIN (linha branca)</t>
  </si>
  <si>
    <t>Disjuntor termomagnetico bipolar 13 A, padrão NEMA (linh a branca)</t>
  </si>
  <si>
    <t>Dispositivo de proteção contra surto de tensão DPS 40kA  - 175v</t>
  </si>
  <si>
    <t>Disjuntor bipolar DR 25 A  - Dispositivo residual difere ncial, tipo AC, 30MA, ref.5SM1 312-OMB, Siemens ou simil ar</t>
  </si>
  <si>
    <t>FIOS E CABOS</t>
  </si>
  <si>
    <t>Fio rígido isolado em pvc  6,0mm2 - 450/750v / 70°c</t>
  </si>
  <si>
    <t>Cabo de cobre isolado pvc rígido unipolar seção  16mm²,  0,6/ 1kv/ 70°</t>
  </si>
  <si>
    <t>OUTRAS INSTALAÇÕES</t>
  </si>
  <si>
    <t>INSTALAÇÃO DE COMBATE A INCÊNDIO</t>
  </si>
  <si>
    <t>Extintor de pó químico ABC, capacidade 6 kg, alcance méd io do jato 5m , tempo de descarga 12s, NBR9443, 9444, 10 721</t>
  </si>
  <si>
    <t>Extintor de agua presssurizada, capacidade 10 L, tempo d e descarga 80s, alcance do jato 8m, instalado</t>
  </si>
  <si>
    <t>Extintor de dióxido de carbono (CO2), capacidade 6 kg, t empo de descarga 16s, Normas NBR9444 e 11716</t>
  </si>
  <si>
    <t>Placa de sinalização de abandono em acrílico, 0.30 x 0.1 2 m</t>
  </si>
  <si>
    <t>Un</t>
  </si>
  <si>
    <t>Central de luz de emergencia 300w/12V, caixa plastica, m odelo ILU 300PC, ref.Gevi Gamma ou similar</t>
  </si>
  <si>
    <t>APARELHOS HIDRO-SANITÁRIOS</t>
  </si>
  <si>
    <t>LOUÇAS</t>
  </si>
  <si>
    <t>Vaso sanitario c/caixa de descarga acoplada, handicapped (p/deficiente), linha stylus excellence, 54359/54510, CE LITE ou similar, incl. assento CELITE stylus excellence  54981 ou similar, conj. fix. DECA SP13, anel de ved. e e ng. plástico ou similar</t>
  </si>
  <si>
    <t>BANCADAS</t>
  </si>
  <si>
    <t>Bancada em granito Branco Dallas, e = 2cm, curvada, com  testeira e prateleiras, conforme projeto</t>
  </si>
  <si>
    <t>TORNEIRAS, REGISTROS, VÁLVULAS E METAIS</t>
  </si>
  <si>
    <t>Registro gaveta c/ canopla cromada, d=25mm (1") - ref.15 09 Deca ou similar</t>
  </si>
  <si>
    <t>Cuba de aço inox 304 redonda ø = 0,35m (fornecimento)</t>
  </si>
  <si>
    <t>Assentamento de cuba inox em bancada de mármore, inclusi ve fornecimento e assentamento de engate, sifão, valvula e torneira. Exclusive fornecimento da cuba inox.</t>
  </si>
  <si>
    <t>OUTROS APARELHOS</t>
  </si>
  <si>
    <t>Barra de apoio para deficientes em aço inox l=80cm, ø=1  1/2"</t>
  </si>
  <si>
    <t>Ducha higiênica com registro, linha aspen, ref. 1984 C35 da DECA ou similar</t>
  </si>
  <si>
    <t>Papeleira em aço inox, DECA 2020 C40 ou similar</t>
  </si>
  <si>
    <t>APARELHOS ELÉTRICOS</t>
  </si>
  <si>
    <t>LUMINÁRIAS</t>
  </si>
  <si>
    <t>Luminária plafonier, ref. C-2353 G, Tecnolux ou similar</t>
  </si>
  <si>
    <t>Lampada fluorescente eletronica PL  20W / 127V (compacta integrada)</t>
  </si>
  <si>
    <t>Arandela de uso externo em alumínio pintado, com difusor em vidro transparente, ref: DP-2011-01, Lustres Projeto  ou similar, completa</t>
  </si>
  <si>
    <t>EQUIPAMENTOS</t>
  </si>
  <si>
    <t>Plataforma elevatória Vertical Modelo Sofity, port. nece s. especiais, 02 paradas, dim. cabina 900x1400x1300mm, p / 01 cadeirante e 01 acompanhante em chapa de ferro pint ado, c/ 01 entrada, vel. 06m/min, percurso 3,0m, da RD M ont Elevadores ou similar</t>
  </si>
  <si>
    <t>REDE DE ÁGUA FRIA - TUBOS SOLDÁVEIS DE PVC</t>
  </si>
  <si>
    <t>Torneira cromada para jardim, DECA 1153C39, 1/2" ou simi lar</t>
  </si>
  <si>
    <t>Joelho 90º de pvc rígido soldável, marrom  diâm = 20mm</t>
  </si>
  <si>
    <t>Joelho 90º de pvc rígido soldável, marrom  diâm = 32mm</t>
  </si>
  <si>
    <t>Tê 90º de pvc rígido soldável, marrom  diâm = 32mm</t>
  </si>
  <si>
    <t>Tubo pvc rígido soldável marrom p/ água, d = 20 mm (1/2" )</t>
  </si>
  <si>
    <t>Tubo pvc rígido soldável marrom p/ água, d = 32 mm (1")</t>
  </si>
  <si>
    <t>Tubo pvc rígido soldável marrom p/ água, d = 25 mm (3/4" )</t>
  </si>
  <si>
    <t>Joelho 90º de pvc rígido soldável, marrom  diâm = 25mm</t>
  </si>
  <si>
    <t>Ponto de água fria embutido, c/material pvc rígido soldá vel Ø 25mm</t>
  </si>
  <si>
    <t>Caixa plástica para proteção de hidrômetro c/tampa artic ulada em policarbonato</t>
  </si>
  <si>
    <t>Chumbamento de Caixa em Policarbonato para Proteção de H idrômetro</t>
  </si>
  <si>
    <t>Reservatorio elevado c/ caixa d'agua em fibra de vidro d e 5.000 litros apoiado em estrutura pre-moldada concreto , composta de capitel p/apoio da caixa e pilar cilindric o c/altura util = 6,00m, incluso frete e montagem no loc al, exceto inst.hidraulica</t>
  </si>
  <si>
    <t>SUMIDOUROS, FOSSAS SÉPTICAS</t>
  </si>
  <si>
    <t>Fossa séptica pré-moldada, tipo oms, capacidade 50 pesso as (v=3390 litros)</t>
  </si>
  <si>
    <t>Sumidouro paredes com  blocos cerâmicos 6 furos e dimens ões internas de  2,00 x 1,50 x 1,50 m</t>
  </si>
  <si>
    <t>Caixa de passagem em alvenaria de tijolos maciços esp. = 0,12m,  dim. int. =  0.60 x 0.60 x 0.60m</t>
  </si>
  <si>
    <t>Tampa de concreto para caixas de passagem 0,60x0,60mx0,0 7m</t>
  </si>
  <si>
    <t>Escavação manual de vala ou cava em material de 1ª categ oria, profundidade até 1,50m</t>
  </si>
  <si>
    <t>Tubo pvc rígido soldável ponta e bolsa p/ esgoto predial , d = 100 mm</t>
  </si>
  <si>
    <t>CALÇADA (FACHADA SUL)</t>
  </si>
  <si>
    <t>Lastro de concreto magro, aplicado em pisos ou radiers,  espessura de 5 cm. af_07/2016</t>
  </si>
  <si>
    <t>Piso em concreto simples desempolado, fck = 21 MPa, e =  7 cm, com forma em quadros 2,0x2,0m, para juntas de conc retagem - tres usos</t>
  </si>
  <si>
    <t>MURO</t>
  </si>
  <si>
    <t>Cintas e vergas em blocos de concreto tipo "u" (calha) 9 x16x30cm, preenchidos com concreto armado fck=25 mpa</t>
  </si>
  <si>
    <t>Forma plana para pilares, em compensado resinado de 14mm , 12 usos, inclusive escoramento</t>
  </si>
  <si>
    <t>Armação de pilar ou viga de uma estrutura convencional d e concreto armado em uma edificação térrea ou sobrado ut ilizando aço ca-50 de 10,0 mm - montagem. af_12/2015</t>
  </si>
  <si>
    <t>Armação de pilar ou viga de uma estrutura convencional d e concreto armado em uma edificação térrea ou sobrado ut ilizando aço ca-60 de 5,0 mm - montagem. af_12/2015</t>
  </si>
  <si>
    <t>Concreto simples fabricado na obra, fck=25 mpa, lançado  e adensado</t>
  </si>
  <si>
    <t>Chapisco aplicado em alvenarias e estruturas de concreto internas, com colher de pedreiro.  argamassa traço 1:3 c om preparo manual. af_06/2014</t>
  </si>
  <si>
    <t>Pintura de acabamento com aplicação de 01 demão de tinta PVA latex para exteriores - cores convencionais</t>
  </si>
  <si>
    <t>PAISAGISMO</t>
  </si>
  <si>
    <t>Capina e limpeza manual de terreno</t>
  </si>
  <si>
    <t>Grama esmeralda em placas, fornecimento e plantio</t>
  </si>
  <si>
    <t>SERVIÇOS FINAIS</t>
  </si>
  <si>
    <t>Desmobilização de equipamentos para reforma</t>
  </si>
  <si>
    <t>CPU_69</t>
  </si>
  <si>
    <t>CPU_70</t>
  </si>
  <si>
    <t>CPU_71</t>
  </si>
  <si>
    <t>CPU_72</t>
  </si>
  <si>
    <t>CPU_73</t>
  </si>
  <si>
    <t>CPU_74</t>
  </si>
  <si>
    <t>CPU_75</t>
  </si>
  <si>
    <t>CPU_76</t>
  </si>
  <si>
    <t>CPU_77</t>
  </si>
  <si>
    <t>CPU_78</t>
  </si>
  <si>
    <t>CPU_79</t>
  </si>
  <si>
    <t>CPU_80</t>
  </si>
  <si>
    <t>CPU_81</t>
  </si>
  <si>
    <t>CPU_82</t>
  </si>
  <si>
    <t>CPU_83</t>
  </si>
  <si>
    <t>CPU_84</t>
  </si>
  <si>
    <t>CPU_85</t>
  </si>
  <si>
    <t>CPU_86</t>
  </si>
  <si>
    <t>CPU_87</t>
  </si>
  <si>
    <t>CPU_88</t>
  </si>
  <si>
    <t>CPU_89</t>
  </si>
  <si>
    <t>CPU_90</t>
  </si>
  <si>
    <t>CPU_91</t>
  </si>
  <si>
    <t>CPU_92</t>
  </si>
  <si>
    <t>CPU_93</t>
  </si>
  <si>
    <t>CPU_94</t>
  </si>
  <si>
    <t>CPU_95</t>
  </si>
  <si>
    <t>CPU_96</t>
  </si>
  <si>
    <t>CPU_97</t>
  </si>
  <si>
    <t>CPU_98</t>
  </si>
  <si>
    <t>CPU_99</t>
  </si>
  <si>
    <t>CPU_100</t>
  </si>
  <si>
    <t>CPU_101</t>
  </si>
  <si>
    <t>CPU_102</t>
  </si>
  <si>
    <t>CPU_103</t>
  </si>
  <si>
    <t>CPU_104</t>
  </si>
  <si>
    <t>CPU_105</t>
  </si>
  <si>
    <t>CPU_106</t>
  </si>
  <si>
    <t>CPU_107</t>
  </si>
  <si>
    <t>CPU_108</t>
  </si>
  <si>
    <t>CPU_109</t>
  </si>
  <si>
    <t>CPU_110</t>
  </si>
  <si>
    <t>CPU_111</t>
  </si>
  <si>
    <t>CPU_112</t>
  </si>
  <si>
    <t>CPU_113</t>
  </si>
  <si>
    <t>CPU_114</t>
  </si>
  <si>
    <t>CPU_115</t>
  </si>
  <si>
    <t>CPU_116</t>
  </si>
  <si>
    <t>CPU_117</t>
  </si>
  <si>
    <t>CPU_118</t>
  </si>
  <si>
    <t>CPU_119</t>
  </si>
  <si>
    <t>CPU_120</t>
  </si>
  <si>
    <t>CPU_121</t>
  </si>
  <si>
    <t>CPU_122</t>
  </si>
  <si>
    <t>CPU_123</t>
  </si>
  <si>
    <t>CPU_124</t>
  </si>
  <si>
    <t>CPU_125</t>
  </si>
  <si>
    <t>CPU_126</t>
  </si>
  <si>
    <t>CPU_127</t>
  </si>
  <si>
    <t>CPU_128</t>
  </si>
  <si>
    <t>CPU_129</t>
  </si>
  <si>
    <t>CPU_130</t>
  </si>
  <si>
    <t>CPU_131</t>
  </si>
  <si>
    <t>CPU_132</t>
  </si>
  <si>
    <t>CPU_133</t>
  </si>
  <si>
    <t>CPU_134</t>
  </si>
  <si>
    <t>CPU_135</t>
  </si>
  <si>
    <t>CPU_136</t>
  </si>
  <si>
    <t>CPU_137</t>
  </si>
  <si>
    <t>CPU_138</t>
  </si>
  <si>
    <t>CPU_139</t>
  </si>
  <si>
    <t>CPU_140</t>
  </si>
  <si>
    <t>CPU_141</t>
  </si>
  <si>
    <t>CPU_142</t>
  </si>
  <si>
    <t>CPU_143</t>
  </si>
  <si>
    <t>CPU_144</t>
  </si>
  <si>
    <t>CPU_145</t>
  </si>
  <si>
    <t>CPU_146</t>
  </si>
  <si>
    <t>CPU_147</t>
  </si>
  <si>
    <t>CPU_148</t>
  </si>
  <si>
    <t>CPU_149</t>
  </si>
  <si>
    <t>CPU_150</t>
  </si>
  <si>
    <t>CPU_151</t>
  </si>
  <si>
    <t>CPU_152</t>
  </si>
  <si>
    <t>CPU_153</t>
  </si>
  <si>
    <t>CPU_154</t>
  </si>
  <si>
    <t>CPU_155</t>
  </si>
  <si>
    <t>CPU_156</t>
  </si>
  <si>
    <t>CPU_157</t>
  </si>
  <si>
    <t>CODEVASF/353</t>
  </si>
  <si>
    <t>CODEVASF/354</t>
  </si>
  <si>
    <t>CODEVASF/357</t>
  </si>
  <si>
    <t>CODEVASF/355</t>
  </si>
  <si>
    <t>CODEVASF/356</t>
  </si>
  <si>
    <t>CODEVASF/358</t>
  </si>
  <si>
    <t>CODEVASF/120</t>
  </si>
  <si>
    <t>ORSE/53</t>
  </si>
  <si>
    <t>ORSE/51</t>
  </si>
  <si>
    <t>SINAPI/73301</t>
  </si>
  <si>
    <t>ORSE/4740</t>
  </si>
  <si>
    <t>ORSE/4516</t>
  </si>
  <si>
    <t>ORSE/4062</t>
  </si>
  <si>
    <t>ORSE/4876</t>
  </si>
  <si>
    <t>ORSE/16</t>
  </si>
  <si>
    <t>SINAPI/72897</t>
  </si>
  <si>
    <t>SINAPI/72900</t>
  </si>
  <si>
    <t>ORSE/126</t>
  </si>
  <si>
    <t>ORSE/140</t>
  </si>
  <si>
    <t>CODEVASF/359</t>
  </si>
  <si>
    <t>ORSE/134</t>
  </si>
  <si>
    <t>ORSE/100</t>
  </si>
  <si>
    <t>ORSE/2180</t>
  </si>
  <si>
    <t>ORSE/9981</t>
  </si>
  <si>
    <t>SINAPI/87246</t>
  </si>
  <si>
    <t>CODEVASF/360</t>
  </si>
  <si>
    <t>ORSE/8743</t>
  </si>
  <si>
    <t>ORSE/147</t>
  </si>
  <si>
    <t>ORSE/3750</t>
  </si>
  <si>
    <t>ORSE/9931</t>
  </si>
  <si>
    <t>ORSE/4052</t>
  </si>
  <si>
    <t>DIVERSOS/79</t>
  </si>
  <si>
    <t>DIVERSOS/80</t>
  </si>
  <si>
    <t>ORSE/1768</t>
  </si>
  <si>
    <t>SINAPI/85004</t>
  </si>
  <si>
    <t>ORSE/4379</t>
  </si>
  <si>
    <t>ORSE/4367</t>
  </si>
  <si>
    <t>ORSE/4368</t>
  </si>
  <si>
    <t>ORSE/7315</t>
  </si>
  <si>
    <t>ORSE/8957</t>
  </si>
  <si>
    <t>ORSE/3310</t>
  </si>
  <si>
    <t>ORSE/3314</t>
  </si>
  <si>
    <t>SINAPI/87271</t>
  </si>
  <si>
    <t>ORSE/4638</t>
  </si>
  <si>
    <t>ORSE/2281</t>
  </si>
  <si>
    <t>ORSE/8624</t>
  </si>
  <si>
    <t>ORSE/2287</t>
  </si>
  <si>
    <t>ORSE/2310</t>
  </si>
  <si>
    <t>ORSE/2328</t>
  </si>
  <si>
    <t>SINAPI/92541</t>
  </si>
  <si>
    <t>SINAPI/94201</t>
  </si>
  <si>
    <t>ORSE/208</t>
  </si>
  <si>
    <t>SINAPI/83671</t>
  </si>
  <si>
    <t>SINAPI/89584</t>
  </si>
  <si>
    <t>SINAPI/94228</t>
  </si>
  <si>
    <t>ORSE/3754</t>
  </si>
  <si>
    <t>ORSE/1199</t>
  </si>
  <si>
    <t>ORSE/8260</t>
  </si>
  <si>
    <t>ORSE/1679</t>
  </si>
  <si>
    <t>ORSE/1678</t>
  </si>
  <si>
    <t>ORSE/1683</t>
  </si>
  <si>
    <t>ORSE/9383</t>
  </si>
  <si>
    <t>ORSE/338</t>
  </si>
  <si>
    <t>ORSE/3249</t>
  </si>
  <si>
    <t>ORSE/434</t>
  </si>
  <si>
    <t>ORSE/9200</t>
  </si>
  <si>
    <t>ORSE/9282</t>
  </si>
  <si>
    <t>ORSE/3395</t>
  </si>
  <si>
    <t>ORSE/3276</t>
  </si>
  <si>
    <t>ORSE/3280</t>
  </si>
  <si>
    <t>ORSE/3284</t>
  </si>
  <si>
    <t>ORSE/3298</t>
  </si>
  <si>
    <t>ORSE/8244</t>
  </si>
  <si>
    <t>DIVERSOS/87</t>
  </si>
  <si>
    <t>ORSE/1705</t>
  </si>
  <si>
    <t>ORSE/372</t>
  </si>
  <si>
    <t>ORSE/354</t>
  </si>
  <si>
    <t>ORSE/363</t>
  </si>
  <si>
    <t>ORSE/355</t>
  </si>
  <si>
    <t>ORSE/373</t>
  </si>
  <si>
    <t>ORSE/356</t>
  </si>
  <si>
    <t>ORSE/365</t>
  </si>
  <si>
    <t>ORSE/374</t>
  </si>
  <si>
    <t>ORSE/8633</t>
  </si>
  <si>
    <t>ORSE/10237</t>
  </si>
  <si>
    <t>ORSE/7743</t>
  </si>
  <si>
    <t>ORSE/8484</t>
  </si>
  <si>
    <t>ORSE/8485</t>
  </si>
  <si>
    <t>ORSE/8894</t>
  </si>
  <si>
    <t>ORSE/7996</t>
  </si>
  <si>
    <t>ORSE/3431</t>
  </si>
  <si>
    <t>ORSE/662</t>
  </si>
  <si>
    <t>ORSE/1511</t>
  </si>
  <si>
    <t>ORSE/3745</t>
  </si>
  <si>
    <t>ORSE/1504</t>
  </si>
  <si>
    <t>ORSE/4275</t>
  </si>
  <si>
    <t>ORSE/7825</t>
  </si>
  <si>
    <t>ORSE/7789</t>
  </si>
  <si>
    <t>ORSE/7272</t>
  </si>
  <si>
    <t>ORSE/1466</t>
  </si>
  <si>
    <t>ORSE/9636</t>
  </si>
  <si>
    <t>ORSE/2064</t>
  </si>
  <si>
    <t>ORSE/8492</t>
  </si>
  <si>
    <t>ORSE/8211</t>
  </si>
  <si>
    <t>ORSE/3709</t>
  </si>
  <si>
    <t>ORSE/8377</t>
  </si>
  <si>
    <t>ORSE/4662</t>
  </si>
  <si>
    <t>ORSE/7801</t>
  </si>
  <si>
    <t>ORSE/12383</t>
  </si>
  <si>
    <t>ORSE/2082</t>
  </si>
  <si>
    <t>ORSE/1134</t>
  </si>
  <si>
    <t>ORSE/1136</t>
  </si>
  <si>
    <t>ORSE/1169</t>
  </si>
  <si>
    <t>ORSE/1027</t>
  </si>
  <si>
    <t>ORSE/1029</t>
  </si>
  <si>
    <t>ORSE/1028</t>
  </si>
  <si>
    <t>ORSE/1135</t>
  </si>
  <si>
    <t>ORSE/1200</t>
  </si>
  <si>
    <t>ORSE/5207</t>
  </si>
  <si>
    <t>ORSE/6184</t>
  </si>
  <si>
    <t>ORSE/10203</t>
  </si>
  <si>
    <t>ORSE/1712</t>
  </si>
  <si>
    <t>ORSE/1744</t>
  </si>
  <si>
    <t>ORSE/2797</t>
  </si>
  <si>
    <t>ORSE/6411</t>
  </si>
  <si>
    <t>ORSE/2497</t>
  </si>
  <si>
    <t>ORSE/1527</t>
  </si>
  <si>
    <t>SINAPI/95241</t>
  </si>
  <si>
    <t>ORSE/11805</t>
  </si>
  <si>
    <t>ORSE8270</t>
  </si>
  <si>
    <t>ORSE/7474</t>
  </si>
  <si>
    <t>SINAPI/92778</t>
  </si>
  <si>
    <t>SINAPI/92775</t>
  </si>
  <si>
    <t>ORSE/9399</t>
  </si>
  <si>
    <t>ORSE/8270</t>
  </si>
  <si>
    <t>SINAPI/87878</t>
  </si>
  <si>
    <t>ORSE/2286</t>
  </si>
  <si>
    <t>SINAPI/738592</t>
  </si>
  <si>
    <t>ORSE/10234</t>
  </si>
  <si>
    <t>CODEVASF/121</t>
  </si>
  <si>
    <t>01.01</t>
  </si>
  <si>
    <t>01.01.001</t>
  </si>
  <si>
    <t>01.01.002</t>
  </si>
  <si>
    <t>01.01.003</t>
  </si>
  <si>
    <t>02.01</t>
  </si>
  <si>
    <t>02.01.001</t>
  </si>
  <si>
    <t>02.01.002</t>
  </si>
  <si>
    <t>02.01.003</t>
  </si>
  <si>
    <t>02.01.004</t>
  </si>
  <si>
    <t>02.01.005</t>
  </si>
  <si>
    <t>02.01.006</t>
  </si>
  <si>
    <t>02.02</t>
  </si>
  <si>
    <t>02.02.001</t>
  </si>
  <si>
    <t>02.02.002</t>
  </si>
  <si>
    <t>02.02.003</t>
  </si>
  <si>
    <t>03.01</t>
  </si>
  <si>
    <t>03.01.001</t>
  </si>
  <si>
    <t>03.01.001.001</t>
  </si>
  <si>
    <t>03.01.001.002</t>
  </si>
  <si>
    <t>03.01.002</t>
  </si>
  <si>
    <t>03.01.002.001</t>
  </si>
  <si>
    <t>03.01.002.002</t>
  </si>
  <si>
    <t>03.01.002.003</t>
  </si>
  <si>
    <t>03.01.003</t>
  </si>
  <si>
    <t>03.01.003.001</t>
  </si>
  <si>
    <t>03.01.003.002</t>
  </si>
  <si>
    <t>03.01.003.003</t>
  </si>
  <si>
    <t>03.01.003.004</t>
  </si>
  <si>
    <t>03.02</t>
  </si>
  <si>
    <t>03.02.001</t>
  </si>
  <si>
    <t>03.02.001.001</t>
  </si>
  <si>
    <t>03.02.001.002</t>
  </si>
  <si>
    <t>03.02.002</t>
  </si>
  <si>
    <t>03.02.002.001</t>
  </si>
  <si>
    <t>03.02.002.002</t>
  </si>
  <si>
    <t>03.03</t>
  </si>
  <si>
    <t>03.03.001</t>
  </si>
  <si>
    <t>03.03.001.001</t>
  </si>
  <si>
    <t>03.03.001.002</t>
  </si>
  <si>
    <t>03.03.001.003</t>
  </si>
  <si>
    <t>03.03.001.004</t>
  </si>
  <si>
    <t>03.03.002</t>
  </si>
  <si>
    <t>03.03.002.001</t>
  </si>
  <si>
    <t>03.03.002.002</t>
  </si>
  <si>
    <t>03.03.002.003</t>
  </si>
  <si>
    <t>03.04</t>
  </si>
  <si>
    <t>03.04.001</t>
  </si>
  <si>
    <t>03.04.001.001</t>
  </si>
  <si>
    <t>03.04.001.002</t>
  </si>
  <si>
    <t>03.04.002</t>
  </si>
  <si>
    <t>03.04.002.001</t>
  </si>
  <si>
    <t>03.04.003</t>
  </si>
  <si>
    <t>03.04.003.001</t>
  </si>
  <si>
    <t>03.04.004</t>
  </si>
  <si>
    <t>03.04.004.001</t>
  </si>
  <si>
    <t>03.05</t>
  </si>
  <si>
    <t>03.05.001</t>
  </si>
  <si>
    <t>03.05.001.001</t>
  </si>
  <si>
    <t>03.05.001.002</t>
  </si>
  <si>
    <t>03.05.001.003</t>
  </si>
  <si>
    <t>03.05.002</t>
  </si>
  <si>
    <t>03.05.002.001</t>
  </si>
  <si>
    <t>03.05.002.002</t>
  </si>
  <si>
    <t>03.05.002.003</t>
  </si>
  <si>
    <t>03.05.003</t>
  </si>
  <si>
    <t>03.05.003.001</t>
  </si>
  <si>
    <t>03.05.003.002</t>
  </si>
  <si>
    <t>03.05.003.003</t>
  </si>
  <si>
    <t>03.05.003.004</t>
  </si>
  <si>
    <t>03.05.003.005</t>
  </si>
  <si>
    <t>03.06</t>
  </si>
  <si>
    <t>03.06.001</t>
  </si>
  <si>
    <t>03.06.001.001</t>
  </si>
  <si>
    <t>03.06.001.002</t>
  </si>
  <si>
    <t>03.06.002</t>
  </si>
  <si>
    <t>03.06.002.001</t>
  </si>
  <si>
    <t>03.06.002.002</t>
  </si>
  <si>
    <t>03.07</t>
  </si>
  <si>
    <t>03.07.001</t>
  </si>
  <si>
    <t>03.07.001.001</t>
  </si>
  <si>
    <t>03.07.001.002</t>
  </si>
  <si>
    <t>03.07.001.003</t>
  </si>
  <si>
    <t>03.07.002</t>
  </si>
  <si>
    <t>03.07.002.001</t>
  </si>
  <si>
    <t>03.07.002.002</t>
  </si>
  <si>
    <t>03.08</t>
  </si>
  <si>
    <t>03.08.001</t>
  </si>
  <si>
    <t>03.08.001.001</t>
  </si>
  <si>
    <t>03.08.001.002</t>
  </si>
  <si>
    <t>03.08.001.003</t>
  </si>
  <si>
    <t>03.08.002</t>
  </si>
  <si>
    <t>03.08.002.001</t>
  </si>
  <si>
    <t>03.08.002.002</t>
  </si>
  <si>
    <t>03.08.002.003</t>
  </si>
  <si>
    <t>03.08.003</t>
  </si>
  <si>
    <t>03.08.003.001</t>
  </si>
  <si>
    <t>03.09</t>
  </si>
  <si>
    <t>03.09.001</t>
  </si>
  <si>
    <t>03.09.001.001</t>
  </si>
  <si>
    <t>03.09.001.002</t>
  </si>
  <si>
    <t>03.09.001.003</t>
  </si>
  <si>
    <t>03.09.001.004</t>
  </si>
  <si>
    <t>03.09.001.005</t>
  </si>
  <si>
    <t>03.09.002</t>
  </si>
  <si>
    <t>03.09.002.001</t>
  </si>
  <si>
    <t>03.10</t>
  </si>
  <si>
    <t>03.10.001</t>
  </si>
  <si>
    <t>03.10.001.001</t>
  </si>
  <si>
    <t>03.10.001.002</t>
  </si>
  <si>
    <t>03.10.001.003</t>
  </si>
  <si>
    <t>03.10.001.004</t>
  </si>
  <si>
    <t>03.10.002</t>
  </si>
  <si>
    <t>03.10.002.001</t>
  </si>
  <si>
    <t>03.10.003</t>
  </si>
  <si>
    <t>03.10.003.001</t>
  </si>
  <si>
    <t>03.10.003.002</t>
  </si>
  <si>
    <t>03.10.003.003</t>
  </si>
  <si>
    <t>03.10.003.004</t>
  </si>
  <si>
    <t>03.10.003.005</t>
  </si>
  <si>
    <t>03.10.003.006</t>
  </si>
  <si>
    <t>03.10.003.007</t>
  </si>
  <si>
    <t>03.10.003.008</t>
  </si>
  <si>
    <t>03.10.004</t>
  </si>
  <si>
    <t>03.10.004.001</t>
  </si>
  <si>
    <t>03.10.005</t>
  </si>
  <si>
    <t>03.10.005.001</t>
  </si>
  <si>
    <t>03.10.005.002</t>
  </si>
  <si>
    <t>03.10.005.003</t>
  </si>
  <si>
    <t>03.10.005.004</t>
  </si>
  <si>
    <t>03.10.005.005</t>
  </si>
  <si>
    <t>03.10.005.006</t>
  </si>
  <si>
    <t>03.10.005.007</t>
  </si>
  <si>
    <t>03.10.005.008</t>
  </si>
  <si>
    <t>03.10.006</t>
  </si>
  <si>
    <t>03.10.006.001</t>
  </si>
  <si>
    <t>03.10.006.002</t>
  </si>
  <si>
    <t>03.10.006.003</t>
  </si>
  <si>
    <t>03.10.006.004</t>
  </si>
  <si>
    <t>03.10.006.005</t>
  </si>
  <si>
    <t>03.10.006.006</t>
  </si>
  <si>
    <t>03.10.006.007</t>
  </si>
  <si>
    <t>03.10.007</t>
  </si>
  <si>
    <t>03.10.007.001</t>
  </si>
  <si>
    <t>03.10.007.002</t>
  </si>
  <si>
    <t>03.11</t>
  </si>
  <si>
    <t>03.11.001</t>
  </si>
  <si>
    <t>03.11.001.001</t>
  </si>
  <si>
    <t>03.11.001.002</t>
  </si>
  <si>
    <t>03.11.001.003</t>
  </si>
  <si>
    <t>03.11.001.004</t>
  </si>
  <si>
    <t>03.11.001.005</t>
  </si>
  <si>
    <t>03.12</t>
  </si>
  <si>
    <t>03.12.001</t>
  </si>
  <si>
    <t>03.12.001.001</t>
  </si>
  <si>
    <t>03.12.002</t>
  </si>
  <si>
    <t>03.12.002.001</t>
  </si>
  <si>
    <t>03.12.003</t>
  </si>
  <si>
    <t>03.12.003.001</t>
  </si>
  <si>
    <t>03.12.003.002</t>
  </si>
  <si>
    <t>03.12.003.003</t>
  </si>
  <si>
    <t>03.12.004</t>
  </si>
  <si>
    <t>03.12.004.001</t>
  </si>
  <si>
    <t>03.12.004.002</t>
  </si>
  <si>
    <t>03.12.004.003</t>
  </si>
  <si>
    <t>03.13</t>
  </si>
  <si>
    <t>03.13.001</t>
  </si>
  <si>
    <t>03.13.001.001</t>
  </si>
  <si>
    <t>03.13.001.002</t>
  </si>
  <si>
    <t>03.13.001.003</t>
  </si>
  <si>
    <t>03.13.002</t>
  </si>
  <si>
    <t>03.13.002.001</t>
  </si>
  <si>
    <t>04.01</t>
  </si>
  <si>
    <t>04.01.001</t>
  </si>
  <si>
    <t>04.01.002</t>
  </si>
  <si>
    <t>04.01.003</t>
  </si>
  <si>
    <t>04.01.004</t>
  </si>
  <si>
    <t>04.01.005</t>
  </si>
  <si>
    <t>04.01.006</t>
  </si>
  <si>
    <t>04.01.007</t>
  </si>
  <si>
    <t>04.01.008</t>
  </si>
  <si>
    <t>04.01.009</t>
  </si>
  <si>
    <t>04.01.010</t>
  </si>
  <si>
    <t>04.01.011</t>
  </si>
  <si>
    <t>04.01.012</t>
  </si>
  <si>
    <t>04.02</t>
  </si>
  <si>
    <t>04.02.001</t>
  </si>
  <si>
    <t>04.02.002</t>
  </si>
  <si>
    <t>04.02.003</t>
  </si>
  <si>
    <t>04.02.004</t>
  </si>
  <si>
    <t>04.02.005</t>
  </si>
  <si>
    <t>04.02.006</t>
  </si>
  <si>
    <t>04.02.007</t>
  </si>
  <si>
    <t>04.04</t>
  </si>
  <si>
    <t>04.04.001</t>
  </si>
  <si>
    <t>04.04.002</t>
  </si>
  <si>
    <t>04.04.003</t>
  </si>
  <si>
    <t>04.04.004</t>
  </si>
  <si>
    <t>04.04.005</t>
  </si>
  <si>
    <t>04.04.006</t>
  </si>
  <si>
    <t>04.04.007</t>
  </si>
  <si>
    <t>04.04.008</t>
  </si>
  <si>
    <t>04.04.009</t>
  </si>
  <si>
    <t>04.04.010</t>
  </si>
  <si>
    <t>04.04.011</t>
  </si>
  <si>
    <t>04.04.012</t>
  </si>
  <si>
    <t>04.05</t>
  </si>
  <si>
    <t>04.05.001</t>
  </si>
  <si>
    <t>04.05.002</t>
  </si>
  <si>
    <t>04.05.003</t>
  </si>
  <si>
    <t>05.01</t>
  </si>
  <si>
    <t>05.01.001</t>
  </si>
  <si>
    <t>05.01.002</t>
  </si>
  <si>
    <t>ADMINISTRAÇÃO</t>
  </si>
  <si>
    <t>ÁREA EXTERNA</t>
  </si>
  <si>
    <t>RESTAURAÇÃO</t>
  </si>
  <si>
    <t>Serviços preliminares</t>
  </si>
  <si>
    <t>Restauração</t>
  </si>
  <si>
    <t>Serviços finais</t>
  </si>
  <si>
    <t>Área externa</t>
  </si>
  <si>
    <t>Serviços Preliminares</t>
  </si>
  <si>
    <t>Área Externa</t>
  </si>
  <si>
    <t>Serviços Finais</t>
  </si>
  <si>
    <t xml:space="preserve"> 5.º MÊS</t>
  </si>
  <si>
    <t xml:space="preserve"> 6.º MÊS</t>
  </si>
  <si>
    <t xml:space="preserve"> 7.º MÊS</t>
  </si>
  <si>
    <t xml:space="preserve"> 8.º MÊS</t>
  </si>
  <si>
    <t>9.º MÊS</t>
  </si>
  <si>
    <t>10.º MÊS</t>
  </si>
  <si>
    <t>ELABORAÇÃO DE 
PROJETOS EXECUTIVOS</t>
  </si>
  <si>
    <t>OBRA: CENTRO DE ARTESANATO (RESTAURO DO CASARÃO)</t>
  </si>
  <si>
    <t>LOCAL: NOSSA SENHORA DO ROSÁRIO DO CATETE/SE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</si>
</sst>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R$&quot;* #,##0.00_-;\-&quot;R$&quot;* #,##0.00_-;_-&quot;R$&quot;* &quot;-&quot;??_-;_-@_-"/>
    <numFmt numFmtId="165" formatCode="#,##0.00_);[Red]\(#,##0.00\)"/>
    <numFmt numFmtId="166" formatCode="_-* #,##0.00_-;\-* #,##0.00_-;_-* \-??_-;_-@_-"/>
    <numFmt numFmtId="167" formatCode="d/m/yyyy"/>
    <numFmt numFmtId="168" formatCode="_(* #,##0.00_);_(* \(#,##0.00\);_(* \-??_);_(@_)"/>
    <numFmt numFmtId="169" formatCode="&quot;R$ &quot;#,##0.00;[Red]&quot;-R$ &quot;#,##0.00"/>
    <numFmt numFmtId="170" formatCode="[$R$-416]\ #,##0.00;[Red]\-[$R$-416]\ #,##0.00"/>
    <numFmt numFmtId="171" formatCode="&quot;R$&quot;\ #,##0.00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sz val="11"/>
      <color indexed="8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 tint="-0.249977111117893"/>
        <bgColor indexed="41"/>
      </patternFill>
    </fill>
    <fill>
      <patternFill patternType="solid">
        <fgColor rgb="FF99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1"/>
      </patternFill>
    </fill>
  </fills>
  <borders count="61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4" fontId="3" fillId="0" borderId="0" applyFill="0" applyBorder="0" applyAlignment="0" applyProtection="0"/>
    <xf numFmtId="0" fontId="4" fillId="0" borderId="0"/>
    <xf numFmtId="0" fontId="5" fillId="0" borderId="0"/>
    <xf numFmtId="0" fontId="13" fillId="0" borderId="0"/>
    <xf numFmtId="0" fontId="4" fillId="0" borderId="0"/>
    <xf numFmtId="9" fontId="6" fillId="0" borderId="0" applyFill="0" applyBorder="0" applyProtection="0"/>
    <xf numFmtId="9" fontId="6" fillId="0" borderId="0" applyFill="0" applyBorder="0" applyProtection="0"/>
    <xf numFmtId="165" fontId="5" fillId="0" borderId="0" applyFill="0" applyBorder="0" applyProtection="0"/>
    <xf numFmtId="168" fontId="6" fillId="0" borderId="0" applyFill="0" applyBorder="0" applyProtection="0"/>
    <xf numFmtId="166" fontId="6" fillId="0" borderId="0" applyFill="0" applyBorder="0" applyProtection="0"/>
    <xf numFmtId="166" fontId="6" fillId="0" borderId="0" applyFill="0" applyBorder="0" applyProtection="0"/>
    <xf numFmtId="0" fontId="2" fillId="0" borderId="0"/>
    <xf numFmtId="0" fontId="1" fillId="0" borderId="0"/>
  </cellStyleXfs>
  <cellXfs count="250">
    <xf numFmtId="0" fontId="0" fillId="0" borderId="0" xfId="0"/>
    <xf numFmtId="0" fontId="7" fillId="0" borderId="2" xfId="0" applyFont="1" applyFill="1" applyBorder="1" applyAlignment="1">
      <alignment horizontal="left" vertical="center" indent="15"/>
    </xf>
    <xf numFmtId="0" fontId="7" fillId="0" borderId="3" xfId="0" applyFont="1" applyFill="1" applyBorder="1" applyAlignment="1">
      <alignment horizontal="left" vertical="center" indent="15"/>
    </xf>
    <xf numFmtId="0" fontId="7" fillId="0" borderId="4" xfId="0" applyFont="1" applyFill="1" applyBorder="1" applyAlignment="1">
      <alignment horizontal="left" vertical="center" indent="15"/>
    </xf>
    <xf numFmtId="0" fontId="8" fillId="0" borderId="5" xfId="0" applyFont="1" applyFill="1" applyBorder="1" applyAlignment="1">
      <alignment horizontal="left" vertical="center" indent="15"/>
    </xf>
    <xf numFmtId="0" fontId="8" fillId="0" borderId="0" xfId="0" applyFont="1" applyFill="1" applyBorder="1" applyAlignment="1">
      <alignment horizontal="left" vertical="center" indent="15"/>
    </xf>
    <xf numFmtId="0" fontId="8" fillId="0" borderId="6" xfId="0" applyFont="1" applyFill="1" applyBorder="1" applyAlignment="1">
      <alignment horizontal="left" vertical="center" indent="15"/>
    </xf>
    <xf numFmtId="0" fontId="8" fillId="0" borderId="0" xfId="2" applyFont="1"/>
    <xf numFmtId="0" fontId="7" fillId="2" borderId="8" xfId="2" applyFont="1" applyFill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10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8" fillId="0" borderId="12" xfId="2" applyFont="1" applyBorder="1" applyAlignment="1">
      <alignment vertical="center"/>
    </xf>
    <xf numFmtId="0" fontId="8" fillId="0" borderId="13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14" xfId="2" applyFont="1" applyBorder="1" applyAlignment="1">
      <alignment vertical="center"/>
    </xf>
    <xf numFmtId="0" fontId="7" fillId="0" borderId="13" xfId="2" applyFont="1" applyBorder="1" applyAlignment="1">
      <alignment horizontal="right" vertical="center"/>
    </xf>
    <xf numFmtId="0" fontId="8" fillId="0" borderId="0" xfId="2" applyFont="1" applyBorder="1" applyAlignment="1">
      <alignment horizontal="left" vertical="center"/>
    </xf>
    <xf numFmtId="0" fontId="8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right" vertical="center"/>
    </xf>
    <xf numFmtId="0" fontId="8" fillId="0" borderId="16" xfId="2" applyFont="1" applyBorder="1" applyAlignment="1">
      <alignment horizontal="left" vertical="center"/>
    </xf>
    <xf numFmtId="0" fontId="8" fillId="0" borderId="17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/>
    </xf>
    <xf numFmtId="0" fontId="8" fillId="0" borderId="22" xfId="2" applyFont="1" applyBorder="1" applyAlignment="1">
      <alignment vertical="center"/>
    </xf>
    <xf numFmtId="4" fontId="8" fillId="0" borderId="23" xfId="2" applyNumberFormat="1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9" xfId="2" applyFont="1" applyBorder="1" applyAlignment="1">
      <alignment vertical="center"/>
    </xf>
    <xf numFmtId="4" fontId="8" fillId="0" borderId="25" xfId="2" applyNumberFormat="1" applyFont="1" applyBorder="1" applyAlignment="1">
      <alignment horizontal="center" vertical="center"/>
    </xf>
    <xf numFmtId="2" fontId="8" fillId="0" borderId="25" xfId="2" applyNumberFormat="1" applyFont="1" applyBorder="1" applyAlignment="1">
      <alignment horizontal="center" vertical="center"/>
    </xf>
    <xf numFmtId="0" fontId="8" fillId="0" borderId="26" xfId="2" applyFont="1" applyBorder="1" applyAlignment="1">
      <alignment vertical="center"/>
    </xf>
    <xf numFmtId="4" fontId="8" fillId="0" borderId="27" xfId="2" applyNumberFormat="1" applyFont="1" applyBorder="1" applyAlignment="1">
      <alignment horizontal="center" vertical="center"/>
    </xf>
    <xf numFmtId="0" fontId="8" fillId="0" borderId="18" xfId="2" applyFont="1" applyBorder="1" applyAlignment="1">
      <alignment vertical="center"/>
    </xf>
    <xf numFmtId="0" fontId="7" fillId="0" borderId="19" xfId="2" applyFont="1" applyBorder="1" applyAlignment="1">
      <alignment horizontal="right" vertical="center"/>
    </xf>
    <xf numFmtId="10" fontId="7" fillId="0" borderId="20" xfId="7" applyNumberFormat="1" applyFont="1" applyFill="1" applyBorder="1" applyAlignment="1" applyProtection="1">
      <alignment horizontal="center" vertical="center"/>
    </xf>
    <xf numFmtId="0" fontId="8" fillId="0" borderId="1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8" fillId="0" borderId="28" xfId="3" applyFont="1" applyBorder="1" applyAlignment="1">
      <alignment horizontal="left"/>
    </xf>
    <xf numFmtId="10" fontId="8" fillId="0" borderId="28" xfId="8" applyNumberFormat="1" applyFont="1" applyFill="1" applyBorder="1" applyAlignment="1" applyProtection="1">
      <alignment horizontal="center"/>
    </xf>
    <xf numFmtId="10" fontId="8" fillId="0" borderId="7" xfId="8" applyNumberFormat="1" applyFont="1" applyFill="1" applyBorder="1" applyAlignment="1" applyProtection="1">
      <alignment horizontal="center"/>
    </xf>
    <xf numFmtId="10" fontId="7" fillId="0" borderId="28" xfId="3" applyNumberFormat="1" applyFont="1" applyBorder="1" applyAlignment="1">
      <alignment horizontal="center"/>
    </xf>
    <xf numFmtId="10" fontId="7" fillId="0" borderId="7" xfId="3" applyNumberFormat="1" applyFont="1" applyBorder="1" applyAlignment="1">
      <alignment horizontal="center"/>
    </xf>
    <xf numFmtId="0" fontId="8" fillId="2" borderId="1" xfId="5" applyFont="1" applyFill="1" applyBorder="1" applyAlignment="1">
      <alignment vertical="center"/>
    </xf>
    <xf numFmtId="0" fontId="8" fillId="2" borderId="28" xfId="5" applyFont="1" applyFill="1" applyBorder="1" applyAlignment="1">
      <alignment vertical="center"/>
    </xf>
    <xf numFmtId="0" fontId="8" fillId="2" borderId="7" xfId="5" applyFont="1" applyFill="1" applyBorder="1" applyAlignment="1">
      <alignment vertical="center"/>
    </xf>
    <xf numFmtId="0" fontId="8" fillId="0" borderId="28" xfId="3" applyFont="1" applyBorder="1" applyAlignment="1"/>
    <xf numFmtId="0" fontId="8" fillId="0" borderId="28" xfId="5" applyFont="1" applyBorder="1" applyAlignment="1">
      <alignment horizontal="left" vertical="center"/>
    </xf>
    <xf numFmtId="10" fontId="8" fillId="0" borderId="7" xfId="6" applyNumberFormat="1" applyFont="1" applyFill="1" applyBorder="1" applyAlignment="1" applyProtection="1">
      <alignment horizontal="center" vertical="center"/>
    </xf>
    <xf numFmtId="0" fontId="8" fillId="2" borderId="1" xfId="5" applyFont="1" applyFill="1" applyBorder="1" applyAlignment="1">
      <alignment horizontal="right" vertical="center"/>
    </xf>
    <xf numFmtId="0" fontId="7" fillId="2" borderId="1" xfId="5" applyFont="1" applyFill="1" applyBorder="1" applyAlignment="1">
      <alignment vertical="center"/>
    </xf>
    <xf numFmtId="0" fontId="7" fillId="2" borderId="28" xfId="5" applyFont="1" applyFill="1" applyBorder="1" applyAlignment="1">
      <alignment vertical="center"/>
    </xf>
    <xf numFmtId="0" fontId="7" fillId="2" borderId="7" xfId="5" applyFont="1" applyFill="1" applyBorder="1" applyAlignment="1">
      <alignment vertical="center"/>
    </xf>
    <xf numFmtId="10" fontId="7" fillId="0" borderId="28" xfId="8" applyNumberFormat="1" applyFont="1" applyFill="1" applyBorder="1" applyAlignment="1" applyProtection="1">
      <alignment horizontal="center" vertical="center"/>
    </xf>
    <xf numFmtId="10" fontId="7" fillId="0" borderId="7" xfId="8" applyNumberFormat="1" applyFont="1" applyFill="1" applyBorder="1" applyAlignment="1" applyProtection="1">
      <alignment horizontal="center" vertical="center"/>
    </xf>
    <xf numFmtId="0" fontId="9" fillId="0" borderId="0" xfId="0" applyFont="1"/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/>
    <xf numFmtId="0" fontId="9" fillId="0" borderId="2" xfId="0" applyFont="1" applyBorder="1"/>
    <xf numFmtId="1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Border="1"/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29" xfId="0" applyFont="1" applyFill="1" applyBorder="1"/>
    <xf numFmtId="0" fontId="0" fillId="0" borderId="0" xfId="0" applyFont="1"/>
    <xf numFmtId="2" fontId="10" fillId="0" borderId="30" xfId="9" applyNumberFormat="1" applyFont="1" applyFill="1" applyBorder="1" applyAlignment="1" applyProtection="1">
      <alignment horizontal="right" vertical="center"/>
    </xf>
    <xf numFmtId="0" fontId="10" fillId="2" borderId="30" xfId="0" applyFont="1" applyFill="1" applyBorder="1" applyAlignment="1">
      <alignment horizontal="left" vertical="center" wrapText="1"/>
    </xf>
    <xf numFmtId="0" fontId="10" fillId="2" borderId="30" xfId="0" applyFont="1" applyFill="1" applyBorder="1" applyAlignment="1">
      <alignment horizontal="center" vertical="center" wrapText="1"/>
    </xf>
    <xf numFmtId="2" fontId="9" fillId="2" borderId="30" xfId="0" applyNumberFormat="1" applyFont="1" applyFill="1" applyBorder="1" applyAlignment="1">
      <alignment horizontal="center" vertical="center" wrapText="1"/>
    </xf>
    <xf numFmtId="1" fontId="9" fillId="0" borderId="30" xfId="0" applyNumberFormat="1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center" vertical="center" wrapText="1"/>
    </xf>
    <xf numFmtId="2" fontId="9" fillId="0" borderId="30" xfId="0" applyNumberFormat="1" applyFont="1" applyFill="1" applyBorder="1" applyAlignment="1" applyProtection="1">
      <alignment horizontal="center" vertical="center"/>
      <protection locked="0"/>
    </xf>
    <xf numFmtId="0" fontId="9" fillId="0" borderId="30" xfId="0" applyNumberFormat="1" applyFont="1" applyFill="1" applyBorder="1" applyAlignment="1" applyProtection="1">
      <alignment horizontal="center" vertical="center"/>
      <protection locked="0"/>
    </xf>
    <xf numFmtId="1" fontId="10" fillId="5" borderId="30" xfId="0" applyNumberFormat="1" applyFont="1" applyFill="1" applyBorder="1" applyAlignment="1">
      <alignment vertical="center" wrapText="1"/>
    </xf>
    <xf numFmtId="1" fontId="9" fillId="5" borderId="30" xfId="0" applyNumberFormat="1" applyFont="1" applyFill="1" applyBorder="1" applyAlignment="1">
      <alignment horizontal="center" vertical="center" wrapText="1"/>
    </xf>
    <xf numFmtId="2" fontId="9" fillId="5" borderId="30" xfId="0" applyNumberFormat="1" applyFont="1" applyFill="1" applyBorder="1" applyAlignment="1" applyProtection="1">
      <alignment horizontal="center" vertical="center"/>
      <protection locked="0"/>
    </xf>
    <xf numFmtId="1" fontId="9" fillId="0" borderId="30" xfId="0" applyNumberFormat="1" applyFont="1" applyFill="1" applyBorder="1" applyAlignment="1">
      <alignment horizontal="center" vertical="center" wrapText="1"/>
    </xf>
    <xf numFmtId="2" fontId="9" fillId="0" borderId="30" xfId="0" applyNumberFormat="1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30" xfId="0" applyFont="1" applyBorder="1"/>
    <xf numFmtId="0" fontId="10" fillId="0" borderId="31" xfId="0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left" vertical="center"/>
    </xf>
    <xf numFmtId="2" fontId="10" fillId="0" borderId="32" xfId="0" applyNumberFormat="1" applyFont="1" applyFill="1" applyBorder="1" applyAlignment="1">
      <alignment horizontal="center" vertical="center"/>
    </xf>
    <xf numFmtId="2" fontId="10" fillId="0" borderId="32" xfId="0" applyNumberFormat="1" applyFont="1" applyFill="1" applyBorder="1" applyAlignment="1">
      <alignment horizontal="right" vertical="center"/>
    </xf>
    <xf numFmtId="167" fontId="10" fillId="0" borderId="33" xfId="0" applyNumberFormat="1" applyFont="1" applyFill="1" applyBorder="1" applyAlignment="1">
      <alignment horizontal="center" vertical="center"/>
    </xf>
    <xf numFmtId="0" fontId="10" fillId="6" borderId="35" xfId="0" applyNumberFormat="1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horizontal="center" vertical="center" wrapText="1"/>
    </xf>
    <xf numFmtId="1" fontId="9" fillId="0" borderId="35" xfId="0" applyNumberFormat="1" applyFont="1" applyFill="1" applyBorder="1" applyAlignment="1">
      <alignment horizontal="left" vertical="center" wrapText="1"/>
    </xf>
    <xf numFmtId="1" fontId="10" fillId="5" borderId="35" xfId="0" applyNumberFormat="1" applyFont="1" applyFill="1" applyBorder="1" applyAlignment="1">
      <alignment horizontal="left" vertical="center" wrapText="1"/>
    </xf>
    <xf numFmtId="1" fontId="9" fillId="0" borderId="35" xfId="0" applyNumberFormat="1" applyFont="1" applyBorder="1" applyAlignment="1">
      <alignment horizontal="left" vertical="center" wrapText="1"/>
    </xf>
    <xf numFmtId="0" fontId="9" fillId="0" borderId="35" xfId="0" applyNumberFormat="1" applyFont="1" applyFill="1" applyBorder="1" applyAlignment="1">
      <alignment horizontal="left" vertical="center" wrapText="1"/>
    </xf>
    <xf numFmtId="0" fontId="10" fillId="6" borderId="36" xfId="0" applyNumberFormat="1" applyFont="1" applyFill="1" applyBorder="1" applyAlignment="1">
      <alignment horizontal="left" vertical="center" wrapText="1"/>
    </xf>
    <xf numFmtId="0" fontId="10" fillId="2" borderId="37" xfId="0" applyFont="1" applyFill="1" applyBorder="1" applyAlignment="1">
      <alignment horizontal="left" vertical="center" wrapText="1"/>
    </xf>
    <xf numFmtId="0" fontId="10" fillId="2" borderId="37" xfId="0" applyFont="1" applyFill="1" applyBorder="1" applyAlignment="1">
      <alignment horizontal="center" vertical="center" wrapText="1"/>
    </xf>
    <xf numFmtId="2" fontId="10" fillId="2" borderId="37" xfId="0" applyNumberFormat="1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2" fontId="10" fillId="2" borderId="30" xfId="0" applyNumberFormat="1" applyFont="1" applyFill="1" applyBorder="1" applyAlignment="1">
      <alignment horizontal="center"/>
    </xf>
    <xf numFmtId="2" fontId="10" fillId="2" borderId="3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30" xfId="0" applyFont="1" applyBorder="1" applyAlignment="1">
      <alignment horizontal="center"/>
    </xf>
    <xf numFmtId="170" fontId="9" fillId="0" borderId="30" xfId="11" applyNumberFormat="1" applyFont="1" applyFill="1" applyBorder="1" applyAlignment="1" applyProtection="1">
      <alignment horizontal="center" vertical="center"/>
    </xf>
    <xf numFmtId="10" fontId="9" fillId="0" borderId="30" xfId="11" applyNumberFormat="1" applyFont="1" applyFill="1" applyBorder="1" applyAlignment="1" applyProtection="1">
      <alignment horizontal="center" vertical="center"/>
    </xf>
    <xf numFmtId="0" fontId="10" fillId="0" borderId="38" xfId="0" applyFont="1" applyFill="1" applyBorder="1" applyAlignment="1">
      <alignment horizontal="left" vertical="center"/>
    </xf>
    <xf numFmtId="0" fontId="10" fillId="6" borderId="39" xfId="0" applyNumberFormat="1" applyFont="1" applyFill="1" applyBorder="1" applyAlignment="1">
      <alignment horizontal="left" vertical="center" wrapText="1"/>
    </xf>
    <xf numFmtId="1" fontId="9" fillId="0" borderId="39" xfId="0" applyNumberFormat="1" applyFont="1" applyFill="1" applyBorder="1" applyAlignment="1">
      <alignment horizontal="left" vertical="center" wrapText="1"/>
    </xf>
    <xf numFmtId="1" fontId="10" fillId="5" borderId="39" xfId="0" applyNumberFormat="1" applyFont="1" applyFill="1" applyBorder="1" applyAlignment="1">
      <alignment horizontal="left" vertical="center" wrapText="1"/>
    </xf>
    <xf numFmtId="1" fontId="9" fillId="0" borderId="39" xfId="0" applyNumberFormat="1" applyFont="1" applyBorder="1" applyAlignment="1">
      <alignment horizontal="left" vertical="center" wrapText="1"/>
    </xf>
    <xf numFmtId="0" fontId="9" fillId="0" borderId="39" xfId="0" applyNumberFormat="1" applyFont="1" applyFill="1" applyBorder="1" applyAlignment="1">
      <alignment horizontal="left" vertical="center" wrapText="1"/>
    </xf>
    <xf numFmtId="0" fontId="10" fillId="6" borderId="40" xfId="0" applyNumberFormat="1" applyFont="1" applyFill="1" applyBorder="1" applyAlignment="1">
      <alignment horizontal="left" vertical="center" wrapText="1"/>
    </xf>
    <xf numFmtId="0" fontId="9" fillId="0" borderId="35" xfId="2" applyFont="1" applyFill="1" applyBorder="1" applyAlignment="1">
      <alignment horizontal="left" vertical="center"/>
    </xf>
    <xf numFmtId="0" fontId="9" fillId="0" borderId="39" xfId="2" applyFont="1" applyFill="1" applyBorder="1" applyAlignment="1">
      <alignment horizontal="left" vertical="center"/>
    </xf>
    <xf numFmtId="0" fontId="9" fillId="0" borderId="30" xfId="2" applyFont="1" applyFill="1" applyBorder="1" applyAlignment="1">
      <alignment horizontal="left" vertical="center"/>
    </xf>
    <xf numFmtId="0" fontId="9" fillId="0" borderId="30" xfId="2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171" fontId="9" fillId="0" borderId="30" xfId="1" applyNumberFormat="1" applyFont="1" applyFill="1" applyBorder="1" applyAlignment="1">
      <alignment horizontal="center" vertical="center"/>
    </xf>
    <xf numFmtId="2" fontId="10" fillId="2" borderId="42" xfId="0" applyNumberFormat="1" applyFont="1" applyFill="1" applyBorder="1" applyAlignment="1">
      <alignment horizontal="center" vertical="center" wrapText="1"/>
    </xf>
    <xf numFmtId="2" fontId="10" fillId="2" borderId="43" xfId="0" applyNumberFormat="1" applyFont="1" applyFill="1" applyBorder="1" applyAlignment="1">
      <alignment horizontal="center" vertical="center" wrapText="1"/>
    </xf>
    <xf numFmtId="164" fontId="11" fillId="0" borderId="0" xfId="1" applyFont="1"/>
    <xf numFmtId="171" fontId="9" fillId="0" borderId="34" xfId="0" applyNumberFormat="1" applyFont="1" applyFill="1" applyBorder="1" applyAlignment="1" applyProtection="1">
      <alignment horizontal="center" vertical="center"/>
      <protection locked="0"/>
    </xf>
    <xf numFmtId="171" fontId="14" fillId="0" borderId="30" xfId="0" applyNumberFormat="1" applyFont="1" applyBorder="1" applyAlignment="1">
      <alignment horizontal="center"/>
    </xf>
    <xf numFmtId="171" fontId="14" fillId="5" borderId="30" xfId="0" applyNumberFormat="1" applyFont="1" applyFill="1" applyBorder="1" applyAlignment="1">
      <alignment horizontal="center"/>
    </xf>
    <xf numFmtId="171" fontId="9" fillId="5" borderId="34" xfId="0" applyNumberFormat="1" applyFont="1" applyFill="1" applyBorder="1" applyAlignment="1" applyProtection="1">
      <alignment horizontal="center" vertical="center"/>
      <protection locked="0"/>
    </xf>
    <xf numFmtId="171" fontId="10" fillId="2" borderId="44" xfId="0" applyNumberFormat="1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171" fontId="9" fillId="0" borderId="41" xfId="0" applyNumberFormat="1" applyFont="1" applyFill="1" applyBorder="1" applyAlignment="1">
      <alignment horizontal="center" vertical="center"/>
    </xf>
    <xf numFmtId="171" fontId="9" fillId="0" borderId="0" xfId="0" applyNumberFormat="1" applyFont="1"/>
    <xf numFmtId="0" fontId="10" fillId="0" borderId="30" xfId="0" applyFont="1" applyFill="1" applyBorder="1" applyAlignment="1">
      <alignment horizontal="left" vertical="center" wrapText="1"/>
    </xf>
    <xf numFmtId="0" fontId="10" fillId="0" borderId="35" xfId="0" applyNumberFormat="1" applyFont="1" applyFill="1" applyBorder="1" applyAlignment="1">
      <alignment horizontal="left" vertical="center" wrapText="1"/>
    </xf>
    <xf numFmtId="0" fontId="10" fillId="0" borderId="39" xfId="0" applyNumberFormat="1" applyFont="1" applyFill="1" applyBorder="1" applyAlignment="1">
      <alignment horizontal="left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/>
    </xf>
    <xf numFmtId="2" fontId="10" fillId="2" borderId="30" xfId="0" applyNumberFormat="1" applyFont="1" applyFill="1" applyBorder="1" applyAlignment="1">
      <alignment horizontal="center" vertical="center"/>
    </xf>
    <xf numFmtId="2" fontId="10" fillId="2" borderId="34" xfId="0" applyNumberFormat="1" applyFont="1" applyFill="1" applyBorder="1" applyAlignment="1">
      <alignment horizontal="center" vertical="center"/>
    </xf>
    <xf numFmtId="171" fontId="14" fillId="5" borderId="30" xfId="0" applyNumberFormat="1" applyFont="1" applyFill="1" applyBorder="1" applyAlignment="1">
      <alignment horizontal="center" vertical="center"/>
    </xf>
    <xf numFmtId="171" fontId="9" fillId="0" borderId="30" xfId="1" applyNumberFormat="1" applyFont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wrapText="1"/>
    </xf>
    <xf numFmtId="167" fontId="10" fillId="0" borderId="33" xfId="0" quotePrefix="1" applyNumberFormat="1" applyFont="1" applyFill="1" applyBorder="1" applyAlignment="1">
      <alignment horizontal="center" vertical="center"/>
    </xf>
    <xf numFmtId="169" fontId="10" fillId="0" borderId="34" xfId="9" applyNumberFormat="1" applyFont="1" applyFill="1" applyBorder="1" applyAlignment="1" applyProtection="1">
      <alignment horizontal="center" vertical="center"/>
    </xf>
    <xf numFmtId="10" fontId="15" fillId="0" borderId="34" xfId="6" applyNumberFormat="1" applyFont="1" applyFill="1" applyBorder="1" applyAlignment="1" applyProtection="1">
      <alignment horizontal="center"/>
    </xf>
    <xf numFmtId="0" fontId="7" fillId="0" borderId="3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 vertical="center"/>
    </xf>
    <xf numFmtId="168" fontId="7" fillId="0" borderId="30" xfId="9" applyFont="1" applyFill="1" applyBorder="1" applyAlignment="1" applyProtection="1">
      <alignment horizontal="center" vertical="center"/>
    </xf>
    <xf numFmtId="0" fontId="7" fillId="5" borderId="1" xfId="5" applyFont="1" applyFill="1" applyBorder="1" applyAlignment="1">
      <alignment horizontal="center" vertical="center"/>
    </xf>
    <xf numFmtId="0" fontId="7" fillId="5" borderId="28" xfId="5" applyFont="1" applyFill="1" applyBorder="1" applyAlignment="1">
      <alignment horizontal="center" vertical="center"/>
    </xf>
    <xf numFmtId="0" fontId="7" fillId="5" borderId="7" xfId="5" applyFont="1" applyFill="1" applyBorder="1" applyAlignment="1">
      <alignment horizontal="center" vertical="center"/>
    </xf>
    <xf numFmtId="0" fontId="7" fillId="2" borderId="50" xfId="2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vertical="center"/>
    </xf>
    <xf numFmtId="0" fontId="10" fillId="0" borderId="48" xfId="0" applyFont="1" applyFill="1" applyBorder="1" applyAlignment="1">
      <alignment vertical="center"/>
    </xf>
    <xf numFmtId="2" fontId="10" fillId="0" borderId="30" xfId="0" applyNumberFormat="1" applyFont="1" applyFill="1" applyBorder="1" applyAlignment="1">
      <alignment horizontal="right" vertical="center"/>
    </xf>
    <xf numFmtId="167" fontId="10" fillId="0" borderId="30" xfId="0" applyNumberFormat="1" applyFont="1" applyFill="1" applyBorder="1" applyAlignment="1">
      <alignment horizontal="center" vertical="center"/>
    </xf>
    <xf numFmtId="0" fontId="10" fillId="3" borderId="30" xfId="0" applyNumberFormat="1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/>
    </xf>
    <xf numFmtId="170" fontId="10" fillId="2" borderId="30" xfId="0" applyNumberFormat="1" applyFont="1" applyFill="1" applyBorder="1" applyAlignment="1" applyProtection="1">
      <alignment horizontal="right" vertical="center"/>
      <protection locked="0"/>
    </xf>
    <xf numFmtId="10" fontId="10" fillId="4" borderId="30" xfId="0" applyNumberFormat="1" applyFont="1" applyFill="1" applyBorder="1" applyAlignment="1">
      <alignment horizontal="center" vertical="center"/>
    </xf>
    <xf numFmtId="170" fontId="10" fillId="4" borderId="30" xfId="0" applyNumberFormat="1" applyFont="1" applyFill="1" applyBorder="1" applyAlignment="1">
      <alignment horizontal="center" vertical="center"/>
    </xf>
    <xf numFmtId="9" fontId="10" fillId="4" borderId="30" xfId="0" applyNumberFormat="1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left" vertical="center"/>
    </xf>
    <xf numFmtId="169" fontId="10" fillId="0" borderId="0" xfId="9" applyNumberFormat="1" applyFont="1" applyFill="1" applyBorder="1" applyAlignment="1" applyProtection="1">
      <alignment horizontal="right" vertical="center"/>
    </xf>
    <xf numFmtId="0" fontId="10" fillId="0" borderId="30" xfId="0" applyFont="1" applyFill="1" applyBorder="1" applyAlignment="1">
      <alignment horizontal="right" vertical="center"/>
    </xf>
    <xf numFmtId="169" fontId="10" fillId="0" borderId="30" xfId="9" quotePrefix="1" applyNumberFormat="1" applyFont="1" applyFill="1" applyBorder="1" applyAlignment="1" applyProtection="1">
      <alignment horizontal="center" vertical="center"/>
    </xf>
    <xf numFmtId="169" fontId="10" fillId="0" borderId="30" xfId="9" applyNumberFormat="1" applyFont="1" applyFill="1" applyBorder="1" applyAlignment="1" applyProtection="1">
      <alignment horizontal="center" vertical="center"/>
    </xf>
    <xf numFmtId="168" fontId="10" fillId="0" borderId="30" xfId="9" applyFont="1" applyFill="1" applyBorder="1" applyAlignment="1" applyProtection="1">
      <alignment horizontal="right" vertical="center"/>
    </xf>
    <xf numFmtId="10" fontId="10" fillId="0" borderId="30" xfId="9" applyNumberFormat="1" applyFont="1" applyFill="1" applyBorder="1" applyAlignment="1" applyProtection="1">
      <alignment horizontal="center" vertical="center"/>
    </xf>
    <xf numFmtId="1" fontId="9" fillId="0" borderId="54" xfId="0" applyNumberFormat="1" applyFont="1" applyFill="1" applyBorder="1" applyAlignment="1">
      <alignment horizontal="left" vertical="center" wrapText="1"/>
    </xf>
    <xf numFmtId="1" fontId="9" fillId="0" borderId="55" xfId="0" applyNumberFormat="1" applyFont="1" applyFill="1" applyBorder="1" applyAlignment="1">
      <alignment horizontal="left" vertical="center" wrapText="1"/>
    </xf>
    <xf numFmtId="1" fontId="9" fillId="0" borderId="55" xfId="0" applyNumberFormat="1" applyFont="1" applyFill="1" applyBorder="1" applyAlignment="1">
      <alignment horizontal="center" vertical="center" wrapText="1"/>
    </xf>
    <xf numFmtId="2" fontId="9" fillId="0" borderId="55" xfId="0" applyNumberFormat="1" applyFont="1" applyFill="1" applyBorder="1" applyAlignment="1">
      <alignment horizontal="center" vertical="center" wrapText="1"/>
    </xf>
    <xf numFmtId="1" fontId="10" fillId="8" borderId="35" xfId="0" applyNumberFormat="1" applyFont="1" applyFill="1" applyBorder="1" applyAlignment="1">
      <alignment horizontal="left" vertical="center" wrapText="1"/>
    </xf>
    <xf numFmtId="1" fontId="10" fillId="8" borderId="39" xfId="0" applyNumberFormat="1" applyFont="1" applyFill="1" applyBorder="1" applyAlignment="1">
      <alignment horizontal="left" vertical="center" wrapText="1"/>
    </xf>
    <xf numFmtId="1" fontId="10" fillId="8" borderId="30" xfId="0" applyNumberFormat="1" applyFont="1" applyFill="1" applyBorder="1" applyAlignment="1">
      <alignment vertical="center" wrapText="1"/>
    </xf>
    <xf numFmtId="1" fontId="9" fillId="8" borderId="30" xfId="0" applyNumberFormat="1" applyFont="1" applyFill="1" applyBorder="1" applyAlignment="1">
      <alignment horizontal="center" vertical="center" wrapText="1"/>
    </xf>
    <xf numFmtId="2" fontId="9" fillId="8" borderId="30" xfId="0" applyNumberFormat="1" applyFont="1" applyFill="1" applyBorder="1" applyAlignment="1" applyProtection="1">
      <alignment horizontal="center" vertical="center"/>
      <protection locked="0"/>
    </xf>
    <xf numFmtId="171" fontId="14" fillId="8" borderId="30" xfId="0" applyNumberFormat="1" applyFont="1" applyFill="1" applyBorder="1" applyAlignment="1">
      <alignment horizontal="center" vertical="center"/>
    </xf>
    <xf numFmtId="171" fontId="9" fillId="8" borderId="34" xfId="0" applyNumberFormat="1" applyFont="1" applyFill="1" applyBorder="1" applyAlignment="1" applyProtection="1">
      <alignment horizontal="center" vertical="center"/>
      <protection locked="0"/>
    </xf>
    <xf numFmtId="0" fontId="10" fillId="9" borderId="35" xfId="0" applyNumberFormat="1" applyFont="1" applyFill="1" applyBorder="1" applyAlignment="1">
      <alignment horizontal="left" vertical="center" wrapText="1"/>
    </xf>
    <xf numFmtId="0" fontId="10" fillId="9" borderId="39" xfId="0" applyNumberFormat="1" applyFont="1" applyFill="1" applyBorder="1" applyAlignment="1">
      <alignment horizontal="left" vertical="center" wrapText="1"/>
    </xf>
    <xf numFmtId="0" fontId="10" fillId="9" borderId="30" xfId="0" applyFont="1" applyFill="1" applyBorder="1" applyAlignment="1">
      <alignment horizontal="left" vertical="center" wrapText="1"/>
    </xf>
    <xf numFmtId="0" fontId="10" fillId="9" borderId="30" xfId="0" applyFont="1" applyFill="1" applyBorder="1" applyAlignment="1">
      <alignment horizontal="center" vertical="center" wrapText="1"/>
    </xf>
    <xf numFmtId="2" fontId="9" fillId="9" borderId="30" xfId="0" applyNumberFormat="1" applyFont="1" applyFill="1" applyBorder="1" applyAlignment="1">
      <alignment horizontal="center" vertical="center" wrapText="1"/>
    </xf>
    <xf numFmtId="0" fontId="9" fillId="9" borderId="3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left" vertical="center" indent="15"/>
    </xf>
    <xf numFmtId="0" fontId="9" fillId="0" borderId="46" xfId="0" applyFont="1" applyFill="1" applyBorder="1" applyAlignment="1">
      <alignment horizontal="left" vertical="center" indent="15"/>
    </xf>
    <xf numFmtId="0" fontId="10" fillId="0" borderId="35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30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left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left" vertical="center" wrapText="1"/>
    </xf>
    <xf numFmtId="0" fontId="10" fillId="0" borderId="47" xfId="0" applyFont="1" applyFill="1" applyBorder="1" applyAlignment="1">
      <alignment horizontal="left" vertical="center"/>
    </xf>
    <xf numFmtId="0" fontId="10" fillId="0" borderId="48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left" vertical="center"/>
    </xf>
    <xf numFmtId="168" fontId="7" fillId="0" borderId="30" xfId="9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>
      <alignment horizontal="left" vertical="center" indent="15"/>
    </xf>
    <xf numFmtId="0" fontId="8" fillId="0" borderId="46" xfId="0" applyFont="1" applyFill="1" applyBorder="1" applyAlignment="1">
      <alignment horizontal="left" vertical="center" indent="15"/>
    </xf>
    <xf numFmtId="0" fontId="8" fillId="0" borderId="28" xfId="5" applyFont="1" applyBorder="1" applyAlignment="1">
      <alignment horizontal="left" vertical="center" wrapText="1"/>
    </xf>
    <xf numFmtId="0" fontId="7" fillId="0" borderId="1" xfId="5" applyFont="1" applyBorder="1" applyAlignment="1">
      <alignment horizontal="right" vertical="center"/>
    </xf>
    <xf numFmtId="0" fontId="7" fillId="0" borderId="1" xfId="5" applyNumberFormat="1" applyFont="1" applyBorder="1" applyAlignment="1">
      <alignment horizontal="right" vertical="center"/>
    </xf>
    <xf numFmtId="0" fontId="7" fillId="5" borderId="28" xfId="5" applyFont="1" applyFill="1" applyBorder="1" applyAlignment="1">
      <alignment horizontal="left" vertical="center"/>
    </xf>
    <xf numFmtId="0" fontId="8" fillId="0" borderId="28" xfId="3" applyFont="1" applyBorder="1" applyAlignment="1">
      <alignment horizontal="left"/>
    </xf>
    <xf numFmtId="0" fontId="8" fillId="0" borderId="30" xfId="5" applyFont="1" applyBorder="1" applyAlignment="1">
      <alignment horizontal="center" vertical="center"/>
    </xf>
    <xf numFmtId="0" fontId="8" fillId="0" borderId="28" xfId="5" applyFont="1" applyBorder="1" applyAlignment="1">
      <alignment horizontal="left" vertical="center"/>
    </xf>
    <xf numFmtId="0" fontId="7" fillId="2" borderId="50" xfId="2" applyFont="1" applyFill="1" applyBorder="1" applyAlignment="1">
      <alignment horizontal="center" vertical="center"/>
    </xf>
    <xf numFmtId="2" fontId="10" fillId="0" borderId="48" xfId="9" applyNumberFormat="1" applyFont="1" applyFill="1" applyBorder="1" applyAlignment="1" applyProtection="1">
      <alignment horizontal="right" vertical="center"/>
    </xf>
    <xf numFmtId="2" fontId="10" fillId="0" borderId="39" xfId="9" applyNumberFormat="1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10" fillId="0" borderId="30" xfId="9" applyNumberFormat="1" applyFont="1" applyFill="1" applyBorder="1" applyAlignment="1" applyProtection="1">
      <alignment horizontal="left" vertical="center"/>
    </xf>
    <xf numFmtId="0" fontId="10" fillId="7" borderId="3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7" borderId="41" xfId="0" applyFont="1" applyFill="1" applyBorder="1" applyAlignment="1">
      <alignment horizontal="center" vertical="center" wrapText="1"/>
    </xf>
    <xf numFmtId="10" fontId="9" fillId="0" borderId="56" xfId="11" applyNumberFormat="1" applyFont="1" applyFill="1" applyBorder="1" applyAlignment="1" applyProtection="1">
      <alignment horizontal="center" vertical="center" wrapText="1"/>
    </xf>
    <xf numFmtId="10" fontId="9" fillId="0" borderId="54" xfId="11" applyNumberFormat="1" applyFont="1" applyFill="1" applyBorder="1" applyAlignment="1" applyProtection="1">
      <alignment horizontal="center" vertical="center" wrapText="1"/>
    </xf>
    <xf numFmtId="10" fontId="9" fillId="0" borderId="57" xfId="11" applyNumberFormat="1" applyFont="1" applyFill="1" applyBorder="1" applyAlignment="1" applyProtection="1">
      <alignment horizontal="center" vertical="center" wrapText="1"/>
    </xf>
    <xf numFmtId="10" fontId="9" fillId="0" borderId="58" xfId="11" applyNumberFormat="1" applyFont="1" applyFill="1" applyBorder="1" applyAlignment="1" applyProtection="1">
      <alignment horizontal="center" vertical="center" wrapText="1"/>
    </xf>
    <xf numFmtId="10" fontId="9" fillId="0" borderId="59" xfId="11" applyNumberFormat="1" applyFont="1" applyFill="1" applyBorder="1" applyAlignment="1" applyProtection="1">
      <alignment horizontal="center" vertical="center" wrapText="1"/>
    </xf>
    <xf numFmtId="10" fontId="9" fillId="0" borderId="60" xfId="11" applyNumberFormat="1" applyFont="1" applyFill="1" applyBorder="1" applyAlignment="1" applyProtection="1">
      <alignment horizontal="center" vertical="center" wrapText="1"/>
    </xf>
    <xf numFmtId="0" fontId="10" fillId="7" borderId="48" xfId="0" applyFont="1" applyFill="1" applyBorder="1" applyAlignment="1">
      <alignment horizontal="center" vertical="center" wrapText="1"/>
    </xf>
    <xf numFmtId="0" fontId="10" fillId="0" borderId="30" xfId="9" applyNumberFormat="1" applyFont="1" applyFill="1" applyBorder="1" applyAlignment="1" applyProtection="1">
      <alignment horizontal="center" vertical="center"/>
    </xf>
    <xf numFmtId="170" fontId="9" fillId="0" borderId="0" xfId="0" applyNumberFormat="1" applyFont="1"/>
    <xf numFmtId="10" fontId="12" fillId="0" borderId="34" xfId="6" applyNumberFormat="1" applyFont="1" applyFill="1" applyBorder="1" applyAlignment="1">
      <alignment horizontal="center" vertical="center"/>
    </xf>
  </cellXfs>
  <cellStyles count="14">
    <cellStyle name="Moeda" xfId="1" builtinId="4"/>
    <cellStyle name="Normal" xfId="0" builtinId="0"/>
    <cellStyle name="Normal 2" xfId="2" xr:uid="{00000000-0005-0000-0000-000002000000}"/>
    <cellStyle name="Normal 2 3" xfId="3" xr:uid="{00000000-0005-0000-0000-000003000000}"/>
    <cellStyle name="Normal 3" xfId="4" xr:uid="{00000000-0005-0000-0000-000004000000}"/>
    <cellStyle name="Normal 4" xfId="12" xr:uid="{9CE73485-F9F5-44DD-92D9-900545636766}"/>
    <cellStyle name="Normal 5" xfId="13" xr:uid="{8D98BBBF-029A-411F-A7D5-87559D2EDB1C}"/>
    <cellStyle name="Normal_PP-VI" xfId="5" xr:uid="{00000000-0005-0000-0000-000005000000}"/>
    <cellStyle name="Porcentagem" xfId="6" builtinId="5"/>
    <cellStyle name="Porcentagem 2" xfId="7" xr:uid="{00000000-0005-0000-0000-000007000000}"/>
    <cellStyle name="Separador de milhares 2 3" xfId="8" xr:uid="{00000000-0005-0000-0000-000008000000}"/>
    <cellStyle name="Vírgula" xfId="9" builtinId="3"/>
    <cellStyle name="Vírgula 2" xfId="10" xr:uid="{00000000-0005-0000-0000-00000A000000}"/>
    <cellStyle name="Vírgula 3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9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="130" zoomScaleNormal="140" zoomScaleSheetLayoutView="130" workbookViewId="0">
      <selection activeCell="I9" sqref="I9"/>
    </sheetView>
  </sheetViews>
  <sheetFormatPr defaultColWidth="11.5703125" defaultRowHeight="12.75" x14ac:dyDescent="0.2"/>
  <cols>
    <col min="1" max="2" width="11.28515625" style="58" customWidth="1"/>
    <col min="3" max="3" width="44" style="58" customWidth="1"/>
    <col min="4" max="4" width="5" style="58" bestFit="1" customWidth="1"/>
    <col min="5" max="5" width="10.7109375" style="59" bestFit="1" customWidth="1"/>
    <col min="6" max="6" width="13.5703125" style="60" bestFit="1" customWidth="1"/>
    <col min="7" max="7" width="11.85546875" style="58" bestFit="1" customWidth="1"/>
  </cols>
  <sheetData>
    <row r="1" spans="1:7" x14ac:dyDescent="0.2">
      <c r="A1" s="193"/>
      <c r="B1" s="193"/>
      <c r="C1" s="193"/>
      <c r="D1" s="193"/>
      <c r="E1" s="193"/>
      <c r="F1" s="193"/>
      <c r="G1" s="193"/>
    </row>
    <row r="2" spans="1:7" x14ac:dyDescent="0.2">
      <c r="A2" s="194"/>
      <c r="B2" s="194"/>
      <c r="C2" s="194"/>
      <c r="D2" s="194"/>
      <c r="E2" s="194"/>
      <c r="F2" s="194"/>
      <c r="G2" s="194"/>
    </row>
    <row r="3" spans="1:7" ht="13.5" thickBot="1" x14ac:dyDescent="0.25">
      <c r="A3" s="194"/>
      <c r="B3" s="194"/>
      <c r="C3" s="194"/>
      <c r="D3" s="194"/>
      <c r="E3" s="194"/>
      <c r="F3" s="194"/>
      <c r="G3" s="194"/>
    </row>
    <row r="4" spans="1:7" x14ac:dyDescent="0.2">
      <c r="A4" s="86"/>
      <c r="B4" s="109"/>
      <c r="C4" s="87"/>
      <c r="D4" s="87"/>
      <c r="E4" s="88"/>
      <c r="F4" s="89" t="s">
        <v>0</v>
      </c>
      <c r="G4" s="144" t="s">
        <v>142</v>
      </c>
    </row>
    <row r="5" spans="1:7" ht="12.75" customHeight="1" x14ac:dyDescent="0.2">
      <c r="A5" s="195" t="s">
        <v>890</v>
      </c>
      <c r="B5" s="196"/>
      <c r="C5" s="197"/>
      <c r="D5" s="197"/>
      <c r="E5" s="197"/>
      <c r="F5" s="71" t="s">
        <v>1</v>
      </c>
      <c r="G5" s="145">
        <f>G22</f>
        <v>628335.93999999994</v>
      </c>
    </row>
    <row r="6" spans="1:7" x14ac:dyDescent="0.2">
      <c r="A6" s="198" t="s">
        <v>891</v>
      </c>
      <c r="B6" s="199"/>
      <c r="C6" s="200"/>
      <c r="D6" s="200"/>
      <c r="E6" s="200"/>
      <c r="F6" s="71" t="s">
        <v>2</v>
      </c>
      <c r="G6" s="146">
        <f>BDI!C35</f>
        <v>0.2354</v>
      </c>
    </row>
    <row r="7" spans="1:7" x14ac:dyDescent="0.2">
      <c r="A7" s="190"/>
      <c r="B7" s="191"/>
      <c r="C7" s="191"/>
      <c r="D7" s="191"/>
      <c r="E7" s="191"/>
      <c r="F7" s="191"/>
      <c r="G7" s="192"/>
    </row>
    <row r="8" spans="1:7" x14ac:dyDescent="0.2">
      <c r="A8" s="201" t="s">
        <v>132</v>
      </c>
      <c r="B8" s="202"/>
      <c r="C8" s="203"/>
      <c r="D8" s="203"/>
      <c r="E8" s="203"/>
      <c r="F8" s="203"/>
      <c r="G8" s="204"/>
    </row>
    <row r="9" spans="1:7" x14ac:dyDescent="0.2">
      <c r="A9" s="190"/>
      <c r="B9" s="191"/>
      <c r="C9" s="191"/>
      <c r="D9" s="191"/>
      <c r="E9" s="191"/>
      <c r="F9" s="191"/>
      <c r="G9" s="192"/>
    </row>
    <row r="10" spans="1:7" s="105" customFormat="1" x14ac:dyDescent="0.2">
      <c r="A10" s="101" t="s">
        <v>3</v>
      </c>
      <c r="B10" s="101" t="s">
        <v>122</v>
      </c>
      <c r="C10" s="102" t="s">
        <v>4</v>
      </c>
      <c r="D10" s="102" t="s">
        <v>5</v>
      </c>
      <c r="E10" s="103" t="s">
        <v>6</v>
      </c>
      <c r="F10" s="103" t="s">
        <v>7</v>
      </c>
      <c r="G10" s="104" t="s">
        <v>8</v>
      </c>
    </row>
    <row r="11" spans="1:7" x14ac:dyDescent="0.2">
      <c r="A11" s="134"/>
      <c r="B11" s="135"/>
      <c r="C11" s="133"/>
      <c r="D11" s="136"/>
      <c r="E11" s="83"/>
      <c r="F11" s="83"/>
      <c r="G11" s="137"/>
    </row>
    <row r="12" spans="1:7" x14ac:dyDescent="0.2">
      <c r="A12" s="94">
        <v>1</v>
      </c>
      <c r="B12" s="112"/>
      <c r="C12" s="79" t="s">
        <v>126</v>
      </c>
      <c r="D12" s="80" t="s">
        <v>128</v>
      </c>
      <c r="E12" s="81">
        <v>200</v>
      </c>
      <c r="F12" s="127">
        <f>G12/E12</f>
        <v>447.74264999999997</v>
      </c>
      <c r="G12" s="128">
        <f>SUM(ORÇAMENTO!H14:H16)</f>
        <v>89548.53</v>
      </c>
    </row>
    <row r="13" spans="1:7" x14ac:dyDescent="0.2">
      <c r="A13" s="93"/>
      <c r="B13" s="111"/>
      <c r="C13" s="75"/>
      <c r="D13" s="82"/>
      <c r="E13" s="83"/>
      <c r="F13" s="126"/>
      <c r="G13" s="125"/>
    </row>
    <row r="14" spans="1:7" x14ac:dyDescent="0.2">
      <c r="A14" s="94">
        <v>2</v>
      </c>
      <c r="B14" s="112"/>
      <c r="C14" s="79" t="s">
        <v>876</v>
      </c>
      <c r="D14" s="80" t="s">
        <v>128</v>
      </c>
      <c r="E14" s="81">
        <v>200</v>
      </c>
      <c r="F14" s="127">
        <f>G14/E14</f>
        <v>200.39615000000001</v>
      </c>
      <c r="G14" s="128">
        <f>SUM(ORÇAMENTO!H19:H28)</f>
        <v>40079.230000000003</v>
      </c>
    </row>
    <row r="15" spans="1:7" x14ac:dyDescent="0.2">
      <c r="A15" s="93"/>
      <c r="B15" s="111"/>
      <c r="C15" s="75"/>
      <c r="D15" s="82"/>
      <c r="E15" s="83"/>
      <c r="F15" s="126"/>
      <c r="G15" s="125"/>
    </row>
    <row r="16" spans="1:7" x14ac:dyDescent="0.2">
      <c r="A16" s="94">
        <v>3</v>
      </c>
      <c r="B16" s="112"/>
      <c r="C16" s="79" t="s">
        <v>877</v>
      </c>
      <c r="D16" s="80" t="s">
        <v>128</v>
      </c>
      <c r="E16" s="81">
        <v>200</v>
      </c>
      <c r="F16" s="127">
        <f>G16/E16</f>
        <v>2229.0546999999997</v>
      </c>
      <c r="G16" s="128">
        <f>SUM(ORÇAMENTO!H32:H185)</f>
        <v>445810.93999999994</v>
      </c>
    </row>
    <row r="17" spans="1:7" x14ac:dyDescent="0.2">
      <c r="A17" s="96"/>
      <c r="B17" s="114"/>
      <c r="C17" s="84"/>
      <c r="D17" s="76"/>
      <c r="E17" s="83"/>
      <c r="F17" s="126"/>
      <c r="G17" s="125"/>
    </row>
    <row r="18" spans="1:7" x14ac:dyDescent="0.2">
      <c r="A18" s="94">
        <v>4</v>
      </c>
      <c r="B18" s="112"/>
      <c r="C18" s="79" t="s">
        <v>879</v>
      </c>
      <c r="D18" s="80" t="s">
        <v>128</v>
      </c>
      <c r="E18" s="81">
        <v>200</v>
      </c>
      <c r="F18" s="127">
        <f>G18/E18</f>
        <v>255.14555000000001</v>
      </c>
      <c r="G18" s="128">
        <f>SUM(ORÇAMENTO!H188:H229)</f>
        <v>51029.11</v>
      </c>
    </row>
    <row r="19" spans="1:7" x14ac:dyDescent="0.2">
      <c r="A19" s="96"/>
      <c r="B19" s="114"/>
      <c r="C19" s="84"/>
      <c r="D19" s="76"/>
      <c r="E19" s="83"/>
      <c r="F19" s="126"/>
      <c r="G19" s="125"/>
    </row>
    <row r="20" spans="1:7" x14ac:dyDescent="0.2">
      <c r="A20" s="94">
        <v>5</v>
      </c>
      <c r="B20" s="112"/>
      <c r="C20" s="79" t="s">
        <v>878</v>
      </c>
      <c r="D20" s="80" t="s">
        <v>128</v>
      </c>
      <c r="E20" s="81">
        <v>200</v>
      </c>
      <c r="F20" s="127">
        <f>G20/E20</f>
        <v>9.3406500000000001</v>
      </c>
      <c r="G20" s="128">
        <f>SUM(ORÇAMENTO!H232:H233)</f>
        <v>1868.13</v>
      </c>
    </row>
    <row r="21" spans="1:7" x14ac:dyDescent="0.2">
      <c r="A21" s="96"/>
      <c r="B21" s="114"/>
      <c r="C21" s="84"/>
      <c r="D21" s="76"/>
      <c r="E21" s="83"/>
      <c r="F21" s="126"/>
      <c r="G21" s="125"/>
    </row>
    <row r="22" spans="1:7" ht="13.5" thickBot="1" x14ac:dyDescent="0.25">
      <c r="A22" s="97"/>
      <c r="B22" s="115"/>
      <c r="C22" s="98"/>
      <c r="D22" s="99"/>
      <c r="E22" s="100"/>
      <c r="F22" s="100" t="s">
        <v>119</v>
      </c>
      <c r="G22" s="129">
        <f>SUM(G12:G20)</f>
        <v>628335.93999999994</v>
      </c>
    </row>
    <row r="24" spans="1:7" x14ac:dyDescent="0.2">
      <c r="G24" s="124"/>
    </row>
    <row r="25" spans="1:7" x14ac:dyDescent="0.2">
      <c r="G25" s="132"/>
    </row>
  </sheetData>
  <sheetProtection selectLockedCells="1" selectUnlockedCells="1"/>
  <mergeCells count="8">
    <mergeCell ref="A9:G9"/>
    <mergeCell ref="A1:G1"/>
    <mergeCell ref="A2:G2"/>
    <mergeCell ref="A3:G3"/>
    <mergeCell ref="A5:E5"/>
    <mergeCell ref="A6:E6"/>
    <mergeCell ref="A8:G8"/>
    <mergeCell ref="A7:G7"/>
  </mergeCells>
  <printOptions horizontalCentered="1"/>
  <pageMargins left="0.59027777777777779" right="0.59027777777777779" top="0.78749999999999998" bottom="1.0527777777777778" header="0.51180555555555551" footer="0.78749999999999998"/>
  <pageSetup paperSize="9" scale="7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4"/>
  <sheetViews>
    <sheetView view="pageBreakPreview" zoomScale="130" zoomScaleNormal="140" zoomScaleSheetLayoutView="130" workbookViewId="0">
      <selection activeCell="J8" sqref="J8"/>
    </sheetView>
  </sheetViews>
  <sheetFormatPr defaultColWidth="11.5703125" defaultRowHeight="12.75" x14ac:dyDescent="0.2"/>
  <cols>
    <col min="1" max="1" width="11.28515625" style="58" customWidth="1"/>
    <col min="2" max="2" width="11.85546875" style="58" bestFit="1" customWidth="1"/>
    <col min="3" max="3" width="44" style="58" customWidth="1"/>
    <col min="4" max="4" width="5" style="58" bestFit="1" customWidth="1"/>
    <col min="5" max="5" width="10.7109375" style="59" bestFit="1" customWidth="1"/>
    <col min="6" max="6" width="10.7109375" style="59" customWidth="1"/>
    <col min="7" max="7" width="13.5703125" style="60" bestFit="1" customWidth="1"/>
    <col min="8" max="8" width="11.85546875" style="58" bestFit="1" customWidth="1"/>
  </cols>
  <sheetData>
    <row r="1" spans="1:8" x14ac:dyDescent="0.2">
      <c r="A1" s="193"/>
      <c r="B1" s="193"/>
      <c r="C1" s="193"/>
      <c r="D1" s="193"/>
      <c r="E1" s="193"/>
      <c r="F1" s="193"/>
      <c r="G1" s="193"/>
      <c r="H1" s="193"/>
    </row>
    <row r="2" spans="1:8" x14ac:dyDescent="0.2">
      <c r="A2" s="194"/>
      <c r="B2" s="194"/>
      <c r="C2" s="194"/>
      <c r="D2" s="194"/>
      <c r="E2" s="194"/>
      <c r="F2" s="194"/>
      <c r="G2" s="194"/>
      <c r="H2" s="194"/>
    </row>
    <row r="3" spans="1:8" ht="13.5" thickBot="1" x14ac:dyDescent="0.25">
      <c r="A3" s="194"/>
      <c r="B3" s="194"/>
      <c r="C3" s="194"/>
      <c r="D3" s="194"/>
      <c r="E3" s="194"/>
      <c r="F3" s="194"/>
      <c r="G3" s="194"/>
      <c r="H3" s="194"/>
    </row>
    <row r="4" spans="1:8" x14ac:dyDescent="0.2">
      <c r="A4" s="205"/>
      <c r="B4" s="206"/>
      <c r="C4" s="206"/>
      <c r="D4" s="206"/>
      <c r="E4" s="206"/>
      <c r="F4" s="207"/>
      <c r="G4" s="89" t="s">
        <v>0</v>
      </c>
      <c r="H4" s="90" t="str">
        <f>RESUMO!G4</f>
        <v>JULHO/2019</v>
      </c>
    </row>
    <row r="5" spans="1:8" ht="12.75" customHeight="1" x14ac:dyDescent="0.2">
      <c r="A5" s="208" t="str">
        <f>RESUMO!A5</f>
        <v>OBRA: CENTRO DE ARTESANATO (RESTAURO DO CASARÃO)</v>
      </c>
      <c r="B5" s="209"/>
      <c r="C5" s="209"/>
      <c r="D5" s="209"/>
      <c r="E5" s="209"/>
      <c r="F5" s="196"/>
      <c r="G5" s="71" t="s">
        <v>1</v>
      </c>
      <c r="H5" s="145">
        <f>H234</f>
        <v>628335.93999999983</v>
      </c>
    </row>
    <row r="6" spans="1:8" x14ac:dyDescent="0.2">
      <c r="A6" s="210" t="str">
        <f>RESUMO!A6</f>
        <v>LOCAL: NOSSA SENHORA DO ROSÁRIO DO CATETE/SE</v>
      </c>
      <c r="B6" s="211"/>
      <c r="C6" s="211"/>
      <c r="D6" s="211"/>
      <c r="E6" s="211"/>
      <c r="F6" s="199"/>
      <c r="G6" s="71" t="s">
        <v>2</v>
      </c>
      <c r="H6" s="146">
        <f>BDI!C35</f>
        <v>0.2354</v>
      </c>
    </row>
    <row r="7" spans="1:8" x14ac:dyDescent="0.2">
      <c r="A7" s="190"/>
      <c r="B7" s="191"/>
      <c r="C7" s="191"/>
      <c r="D7" s="191"/>
      <c r="E7" s="191"/>
      <c r="F7" s="191"/>
      <c r="G7" s="191"/>
      <c r="H7" s="192"/>
    </row>
    <row r="8" spans="1:8" x14ac:dyDescent="0.2">
      <c r="A8" s="201" t="s">
        <v>133</v>
      </c>
      <c r="B8" s="202"/>
      <c r="C8" s="203"/>
      <c r="D8" s="203"/>
      <c r="E8" s="203"/>
      <c r="F8" s="203"/>
      <c r="G8" s="203"/>
      <c r="H8" s="204"/>
    </row>
    <row r="9" spans="1:8" x14ac:dyDescent="0.2">
      <c r="A9" s="190"/>
      <c r="B9" s="191"/>
      <c r="C9" s="191"/>
      <c r="D9" s="191"/>
      <c r="E9" s="191"/>
      <c r="F9" s="191"/>
      <c r="G9" s="191"/>
      <c r="H9" s="192"/>
    </row>
    <row r="10" spans="1:8" s="105" customFormat="1" x14ac:dyDescent="0.2">
      <c r="A10" s="138" t="s">
        <v>3</v>
      </c>
      <c r="B10" s="138" t="s">
        <v>122</v>
      </c>
      <c r="C10" s="120" t="s">
        <v>4</v>
      </c>
      <c r="D10" s="120" t="s">
        <v>5</v>
      </c>
      <c r="E10" s="139" t="s">
        <v>6</v>
      </c>
      <c r="F10" s="139" t="s">
        <v>215</v>
      </c>
      <c r="G10" s="139" t="s">
        <v>7</v>
      </c>
      <c r="H10" s="140" t="s">
        <v>8</v>
      </c>
    </row>
    <row r="11" spans="1:8" x14ac:dyDescent="0.2">
      <c r="A11" s="183"/>
      <c r="B11" s="184"/>
      <c r="C11" s="185"/>
      <c r="D11" s="186"/>
      <c r="E11" s="187"/>
      <c r="F11" s="187"/>
      <c r="G11" s="187"/>
      <c r="H11" s="188"/>
    </row>
    <row r="12" spans="1:8" x14ac:dyDescent="0.2">
      <c r="A12" s="91">
        <v>1</v>
      </c>
      <c r="B12" s="110"/>
      <c r="C12" s="72" t="s">
        <v>873</v>
      </c>
      <c r="D12" s="73"/>
      <c r="E12" s="74"/>
      <c r="F12" s="74"/>
      <c r="G12" s="74"/>
      <c r="H12" s="92"/>
    </row>
    <row r="13" spans="1:8" x14ac:dyDescent="0.2">
      <c r="A13" s="94" t="s">
        <v>661</v>
      </c>
      <c r="B13" s="112"/>
      <c r="C13" s="79" t="s">
        <v>230</v>
      </c>
      <c r="D13" s="80" t="s">
        <v>143</v>
      </c>
      <c r="E13" s="81"/>
      <c r="F13" s="81"/>
      <c r="G13" s="141"/>
      <c r="H13" s="128"/>
    </row>
    <row r="14" spans="1:8" x14ac:dyDescent="0.2">
      <c r="A14" s="93" t="s">
        <v>662</v>
      </c>
      <c r="B14" s="111" t="s">
        <v>153</v>
      </c>
      <c r="C14" s="75" t="s">
        <v>11</v>
      </c>
      <c r="D14" s="76" t="s">
        <v>9</v>
      </c>
      <c r="E14" s="77">
        <v>1</v>
      </c>
      <c r="F14" s="77">
        <f>IF(B14="","",VLOOKUP(B14,'RELAÇÃO DE COMPOSIÇÕES'!$A$10:$F$165,6,FALSE))</f>
        <v>55259.07</v>
      </c>
      <c r="G14" s="142">
        <f>IF(B14="","",ROUND(F14*(1+$H$6),2))</f>
        <v>68267.06</v>
      </c>
      <c r="H14" s="125">
        <f>IF(B14="","",ROUND(E14*G14,2))</f>
        <v>68267.06</v>
      </c>
    </row>
    <row r="15" spans="1:8" x14ac:dyDescent="0.2">
      <c r="A15" s="93" t="s">
        <v>663</v>
      </c>
      <c r="B15" s="111" t="s">
        <v>154</v>
      </c>
      <c r="C15" s="75" t="s">
        <v>12</v>
      </c>
      <c r="D15" s="76" t="s">
        <v>9</v>
      </c>
      <c r="E15" s="77">
        <v>1</v>
      </c>
      <c r="F15" s="77">
        <f>IF(B15="","",VLOOKUP(B15,'RELAÇÃO DE COMPOSIÇÕES'!$A$10:$F$165,6,FALSE))</f>
        <v>6526.38</v>
      </c>
      <c r="G15" s="142">
        <f t="shared" ref="G15:G80" si="0">IF(B15="","",ROUND(F15*(1+$H$6),2))</f>
        <v>8062.69</v>
      </c>
      <c r="H15" s="125">
        <f t="shared" ref="H15:H80" si="1">IF(B15="","",ROUND(E15*G15,2))</f>
        <v>8062.69</v>
      </c>
    </row>
    <row r="16" spans="1:8" x14ac:dyDescent="0.2">
      <c r="A16" s="93" t="s">
        <v>664</v>
      </c>
      <c r="B16" s="111" t="s">
        <v>155</v>
      </c>
      <c r="C16" s="75" t="s">
        <v>139</v>
      </c>
      <c r="D16" s="82" t="s">
        <v>9</v>
      </c>
      <c r="E16" s="83">
        <v>1</v>
      </c>
      <c r="F16" s="77">
        <f>IF(B16="","",VLOOKUP(B16,'RELAÇÃO DE COMPOSIÇÕES'!$A$10:$F$165,6,FALSE))</f>
        <v>10700</v>
      </c>
      <c r="G16" s="142">
        <f t="shared" si="0"/>
        <v>13218.78</v>
      </c>
      <c r="H16" s="125">
        <f t="shared" si="1"/>
        <v>13218.78</v>
      </c>
    </row>
    <row r="17" spans="1:8" x14ac:dyDescent="0.2">
      <c r="A17" s="91"/>
      <c r="B17" s="110"/>
      <c r="C17" s="72"/>
      <c r="D17" s="73"/>
      <c r="E17" s="74"/>
      <c r="F17" s="74"/>
      <c r="G17" s="74"/>
      <c r="H17" s="92"/>
    </row>
    <row r="18" spans="1:8" x14ac:dyDescent="0.2">
      <c r="A18" s="94" t="s">
        <v>665</v>
      </c>
      <c r="B18" s="112"/>
      <c r="C18" s="79" t="s">
        <v>231</v>
      </c>
      <c r="D18" s="80" t="s">
        <v>143</v>
      </c>
      <c r="E18" s="81"/>
      <c r="F18" s="81" t="str">
        <f>IF(B18="","",VLOOKUP(B18,'RELAÇÃO DE COMPOSIÇÕES'!$A$10:$F$165,6,FALSE))</f>
        <v/>
      </c>
      <c r="G18" s="141" t="str">
        <f t="shared" si="0"/>
        <v/>
      </c>
      <c r="H18" s="128" t="str">
        <f t="shared" si="1"/>
        <v/>
      </c>
    </row>
    <row r="19" spans="1:8" x14ac:dyDescent="0.2">
      <c r="A19" s="93" t="s">
        <v>666</v>
      </c>
      <c r="B19" s="111" t="s">
        <v>156</v>
      </c>
      <c r="C19" s="75" t="s">
        <v>232</v>
      </c>
      <c r="D19" s="82" t="s">
        <v>9</v>
      </c>
      <c r="E19" s="83">
        <v>1</v>
      </c>
      <c r="F19" s="77">
        <f>IF(B19="","",VLOOKUP(B19,'RELAÇÃO DE COMPOSIÇÕES'!$A$10:$F$165,6,FALSE))</f>
        <v>8781.33</v>
      </c>
      <c r="G19" s="142">
        <f t="shared" si="0"/>
        <v>10848.46</v>
      </c>
      <c r="H19" s="125">
        <f t="shared" si="1"/>
        <v>10848.46</v>
      </c>
    </row>
    <row r="20" spans="1:8" ht="22.5" x14ac:dyDescent="0.2">
      <c r="A20" s="93" t="s">
        <v>667</v>
      </c>
      <c r="B20" s="111" t="s">
        <v>157</v>
      </c>
      <c r="C20" s="75" t="s">
        <v>233</v>
      </c>
      <c r="D20" s="76" t="s">
        <v>9</v>
      </c>
      <c r="E20" s="77">
        <v>1</v>
      </c>
      <c r="F20" s="77">
        <f>IF(B20="","",VLOOKUP(B20,'RELAÇÃO DE COMPOSIÇÕES'!$A$10:$F$165,6,FALSE))</f>
        <v>11366.66</v>
      </c>
      <c r="G20" s="142">
        <f t="shared" si="0"/>
        <v>14042.37</v>
      </c>
      <c r="H20" s="125">
        <f t="shared" si="1"/>
        <v>14042.37</v>
      </c>
    </row>
    <row r="21" spans="1:8" x14ac:dyDescent="0.2">
      <c r="A21" s="93" t="s">
        <v>668</v>
      </c>
      <c r="B21" s="111" t="s">
        <v>158</v>
      </c>
      <c r="C21" s="75" t="s">
        <v>234</v>
      </c>
      <c r="D21" s="82" t="s">
        <v>9</v>
      </c>
      <c r="E21" s="83">
        <v>1</v>
      </c>
      <c r="F21" s="77">
        <f>IF(B21="","",VLOOKUP(B21,'RELAÇÃO DE COMPOSIÇÕES'!$A$10:$F$165,6,FALSE))</f>
        <v>2084.12</v>
      </c>
      <c r="G21" s="142">
        <f t="shared" si="0"/>
        <v>2574.7199999999998</v>
      </c>
      <c r="H21" s="125">
        <f t="shared" si="1"/>
        <v>2574.7199999999998</v>
      </c>
    </row>
    <row r="22" spans="1:8" x14ac:dyDescent="0.2">
      <c r="A22" s="93" t="s">
        <v>669</v>
      </c>
      <c r="B22" s="111" t="s">
        <v>159</v>
      </c>
      <c r="C22" s="75" t="s">
        <v>235</v>
      </c>
      <c r="D22" s="76" t="s">
        <v>9</v>
      </c>
      <c r="E22" s="77">
        <v>1</v>
      </c>
      <c r="F22" s="77">
        <f>IF(B22="","",VLOOKUP(B22,'RELAÇÃO DE COMPOSIÇÕES'!$A$10:$F$165,6,FALSE))</f>
        <v>1890.9</v>
      </c>
      <c r="G22" s="142">
        <f t="shared" si="0"/>
        <v>2336.02</v>
      </c>
      <c r="H22" s="125">
        <f t="shared" si="1"/>
        <v>2336.02</v>
      </c>
    </row>
    <row r="23" spans="1:8" x14ac:dyDescent="0.2">
      <c r="A23" s="93" t="s">
        <v>670</v>
      </c>
      <c r="B23" s="111" t="s">
        <v>160</v>
      </c>
      <c r="C23" s="75" t="s">
        <v>236</v>
      </c>
      <c r="D23" s="76" t="s">
        <v>9</v>
      </c>
      <c r="E23" s="77">
        <v>1</v>
      </c>
      <c r="F23" s="77">
        <f>IF(B23="","",VLOOKUP(B23,'RELAÇÃO DE COMPOSIÇÕES'!$A$10:$F$165,6,FALSE))</f>
        <v>1890.9</v>
      </c>
      <c r="G23" s="142">
        <f t="shared" si="0"/>
        <v>2336.02</v>
      </c>
      <c r="H23" s="125">
        <f t="shared" si="1"/>
        <v>2336.02</v>
      </c>
    </row>
    <row r="24" spans="1:8" x14ac:dyDescent="0.2">
      <c r="A24" s="93" t="s">
        <v>671</v>
      </c>
      <c r="B24" s="111" t="s">
        <v>161</v>
      </c>
      <c r="C24" s="75" t="s">
        <v>237</v>
      </c>
      <c r="D24" s="82" t="s">
        <v>9</v>
      </c>
      <c r="E24" s="83">
        <v>1</v>
      </c>
      <c r="F24" s="77">
        <f>IF(B24="","",VLOOKUP(B24,'RELAÇÃO DE COMPOSIÇÕES'!$A$10:$F$165,6,FALSE))</f>
        <v>1805</v>
      </c>
      <c r="G24" s="142">
        <f t="shared" si="0"/>
        <v>2229.9</v>
      </c>
      <c r="H24" s="125">
        <f t="shared" si="1"/>
        <v>2229.9</v>
      </c>
    </row>
    <row r="25" spans="1:8" x14ac:dyDescent="0.2">
      <c r="A25" s="94" t="s">
        <v>672</v>
      </c>
      <c r="B25" s="112" t="s">
        <v>143</v>
      </c>
      <c r="C25" s="79" t="s">
        <v>238</v>
      </c>
      <c r="D25" s="80" t="s">
        <v>143</v>
      </c>
      <c r="E25" s="81"/>
      <c r="F25" s="81" t="str">
        <f>IF(B25="","",VLOOKUP(B25,'RELAÇÃO DE COMPOSIÇÕES'!$A$10:$F$165,6,FALSE))</f>
        <v/>
      </c>
      <c r="G25" s="141" t="str">
        <f t="shared" si="0"/>
        <v/>
      </c>
      <c r="H25" s="128" t="str">
        <f t="shared" si="1"/>
        <v/>
      </c>
    </row>
    <row r="26" spans="1:8" x14ac:dyDescent="0.2">
      <c r="A26" s="93" t="s">
        <v>673</v>
      </c>
      <c r="B26" s="111" t="s">
        <v>162</v>
      </c>
      <c r="C26" s="75" t="s">
        <v>239</v>
      </c>
      <c r="D26" s="82" t="s">
        <v>9</v>
      </c>
      <c r="E26" s="83">
        <v>1</v>
      </c>
      <c r="F26" s="77">
        <f>IF(B26="","",VLOOKUP(B26,'RELAÇÃO DE COMPOSIÇÕES'!$A$10:$F$165,6,FALSE))</f>
        <v>1184.03</v>
      </c>
      <c r="G26" s="142">
        <f t="shared" si="0"/>
        <v>1462.75</v>
      </c>
      <c r="H26" s="125">
        <f t="shared" si="1"/>
        <v>1462.75</v>
      </c>
    </row>
    <row r="27" spans="1:8" x14ac:dyDescent="0.2">
      <c r="A27" s="93" t="s">
        <v>674</v>
      </c>
      <c r="B27" s="111" t="s">
        <v>163</v>
      </c>
      <c r="C27" s="75" t="s">
        <v>240</v>
      </c>
      <c r="D27" s="82" t="s">
        <v>10</v>
      </c>
      <c r="E27" s="83">
        <v>22.16</v>
      </c>
      <c r="F27" s="77">
        <f>IF(B27="","",VLOOKUP(B27,'RELAÇÃO DE COMPOSIÇÕES'!$A$10:$F$165,6,FALSE))</f>
        <v>70.03</v>
      </c>
      <c r="G27" s="142">
        <f t="shared" si="0"/>
        <v>86.52</v>
      </c>
      <c r="H27" s="125">
        <f t="shared" si="1"/>
        <v>1917.28</v>
      </c>
    </row>
    <row r="28" spans="1:8" x14ac:dyDescent="0.2">
      <c r="A28" s="93" t="s">
        <v>675</v>
      </c>
      <c r="B28" s="111" t="s">
        <v>164</v>
      </c>
      <c r="C28" s="75" t="s">
        <v>241</v>
      </c>
      <c r="D28" s="82" t="s">
        <v>10</v>
      </c>
      <c r="E28" s="83">
        <v>6.4</v>
      </c>
      <c r="F28" s="77">
        <f>IF(B28="","",VLOOKUP(B28,'RELAÇÃO DE COMPOSIÇÕES'!$A$10:$F$165,6,FALSE))</f>
        <v>294.91000000000003</v>
      </c>
      <c r="G28" s="142">
        <f t="shared" si="0"/>
        <v>364.33</v>
      </c>
      <c r="H28" s="125">
        <f t="shared" si="1"/>
        <v>2331.71</v>
      </c>
    </row>
    <row r="29" spans="1:8" x14ac:dyDescent="0.2">
      <c r="A29" s="91">
        <v>3</v>
      </c>
      <c r="B29" s="110"/>
      <c r="C29" s="72" t="s">
        <v>875</v>
      </c>
      <c r="D29" s="73"/>
      <c r="E29" s="74"/>
      <c r="F29" s="74"/>
      <c r="G29" s="74"/>
      <c r="H29" s="92"/>
    </row>
    <row r="30" spans="1:8" x14ac:dyDescent="0.2">
      <c r="A30" s="94" t="s">
        <v>676</v>
      </c>
      <c r="B30" s="112" t="s">
        <v>143</v>
      </c>
      <c r="C30" s="79" t="s">
        <v>242</v>
      </c>
      <c r="D30" s="80" t="s">
        <v>143</v>
      </c>
      <c r="E30" s="81"/>
      <c r="F30" s="81" t="str">
        <f>IF(B30="","",VLOOKUP(B30,'RELAÇÃO DE COMPOSIÇÕES'!$A$10:$F$165,6,FALSE))</f>
        <v/>
      </c>
      <c r="G30" s="141" t="str">
        <f t="shared" si="0"/>
        <v/>
      </c>
      <c r="H30" s="128" t="str">
        <f t="shared" si="1"/>
        <v/>
      </c>
    </row>
    <row r="31" spans="1:8" x14ac:dyDescent="0.2">
      <c r="A31" s="176" t="s">
        <v>677</v>
      </c>
      <c r="B31" s="177" t="s">
        <v>143</v>
      </c>
      <c r="C31" s="178" t="s">
        <v>243</v>
      </c>
      <c r="D31" s="179" t="s">
        <v>143</v>
      </c>
      <c r="E31" s="180"/>
      <c r="F31" s="180" t="str">
        <f>IF(B31="","",VLOOKUP(B31,'RELAÇÃO DE COMPOSIÇÕES'!$A$10:$F$165,6,FALSE))</f>
        <v/>
      </c>
      <c r="G31" s="181" t="str">
        <f t="shared" si="0"/>
        <v/>
      </c>
      <c r="H31" s="182" t="str">
        <f t="shared" si="1"/>
        <v/>
      </c>
    </row>
    <row r="32" spans="1:8" ht="33.75" x14ac:dyDescent="0.2">
      <c r="A32" s="93" t="s">
        <v>678</v>
      </c>
      <c r="B32" s="111" t="s">
        <v>165</v>
      </c>
      <c r="C32" s="75" t="s">
        <v>244</v>
      </c>
      <c r="D32" s="82" t="s">
        <v>13</v>
      </c>
      <c r="E32" s="83">
        <v>305.08999999999997</v>
      </c>
      <c r="F32" s="77">
        <f>IF(B32="","",VLOOKUP(B32,'RELAÇÃO DE COMPOSIÇÕES'!$A$10:$F$165,6,FALSE))</f>
        <v>10.050000000000001</v>
      </c>
      <c r="G32" s="142">
        <f t="shared" si="0"/>
        <v>12.42</v>
      </c>
      <c r="H32" s="125">
        <f t="shared" si="1"/>
        <v>3789.22</v>
      </c>
    </row>
    <row r="33" spans="1:8" s="70" customFormat="1" ht="22.5" x14ac:dyDescent="0.2">
      <c r="A33" s="96" t="s">
        <v>679</v>
      </c>
      <c r="B33" s="114" t="s">
        <v>166</v>
      </c>
      <c r="C33" s="84" t="s">
        <v>245</v>
      </c>
      <c r="D33" s="76" t="s">
        <v>246</v>
      </c>
      <c r="E33" s="83">
        <v>1016.96</v>
      </c>
      <c r="F33" s="77">
        <f>IF(B33="","",VLOOKUP(B33,'RELAÇÃO DE COMPOSIÇÕES'!$A$10:$F$165,6,FALSE))</f>
        <v>6.78</v>
      </c>
      <c r="G33" s="142">
        <f t="shared" si="0"/>
        <v>8.3800000000000008</v>
      </c>
      <c r="H33" s="125">
        <f t="shared" si="1"/>
        <v>8522.1200000000008</v>
      </c>
    </row>
    <row r="34" spans="1:8" x14ac:dyDescent="0.2">
      <c r="A34" s="176" t="s">
        <v>680</v>
      </c>
      <c r="B34" s="177" t="s">
        <v>143</v>
      </c>
      <c r="C34" s="178" t="s">
        <v>247</v>
      </c>
      <c r="D34" s="179" t="s">
        <v>143</v>
      </c>
      <c r="E34" s="180"/>
      <c r="F34" s="180" t="str">
        <f>IF(B34="","",VLOOKUP(B34,'RELAÇÃO DE COMPOSIÇÕES'!$A$10:$F$165,6,FALSE))</f>
        <v/>
      </c>
      <c r="G34" s="181" t="str">
        <f t="shared" si="0"/>
        <v/>
      </c>
      <c r="H34" s="182" t="str">
        <f t="shared" si="1"/>
        <v/>
      </c>
    </row>
    <row r="35" spans="1:8" x14ac:dyDescent="0.2">
      <c r="A35" s="93" t="s">
        <v>681</v>
      </c>
      <c r="B35" s="111" t="s">
        <v>167</v>
      </c>
      <c r="C35" s="75" t="s">
        <v>248</v>
      </c>
      <c r="D35" s="78" t="s">
        <v>128</v>
      </c>
      <c r="E35" s="78">
        <v>32.01</v>
      </c>
      <c r="F35" s="77">
        <f>IF(B35="","",VLOOKUP(B35,'RELAÇÃO DE COMPOSIÇÕES'!$A$10:$F$165,6,FALSE))</f>
        <v>19.16</v>
      </c>
      <c r="G35" s="142">
        <f t="shared" si="0"/>
        <v>23.67</v>
      </c>
      <c r="H35" s="125">
        <f t="shared" si="1"/>
        <v>757.68</v>
      </c>
    </row>
    <row r="36" spans="1:8" x14ac:dyDescent="0.2">
      <c r="A36" s="93" t="s">
        <v>682</v>
      </c>
      <c r="B36" s="111" t="s">
        <v>168</v>
      </c>
      <c r="C36" s="75" t="s">
        <v>249</v>
      </c>
      <c r="D36" s="78" t="s">
        <v>10</v>
      </c>
      <c r="E36" s="78">
        <v>70.69</v>
      </c>
      <c r="F36" s="77">
        <f>IF(B36="","",VLOOKUP(B36,'RELAÇÃO DE COMPOSIÇÕES'!$A$10:$F$165,6,FALSE))</f>
        <v>42.66</v>
      </c>
      <c r="G36" s="142">
        <f t="shared" si="0"/>
        <v>52.7</v>
      </c>
      <c r="H36" s="125">
        <f t="shared" si="1"/>
        <v>3725.36</v>
      </c>
    </row>
    <row r="37" spans="1:8" x14ac:dyDescent="0.2">
      <c r="A37" s="93" t="s">
        <v>683</v>
      </c>
      <c r="B37" s="111" t="s">
        <v>169</v>
      </c>
      <c r="C37" s="75" t="s">
        <v>250</v>
      </c>
      <c r="D37" s="76" t="s">
        <v>10</v>
      </c>
      <c r="E37" s="77">
        <v>205.74</v>
      </c>
      <c r="F37" s="77">
        <f>IF(B37="","",VLOOKUP(B37,'RELAÇÃO DE COMPOSIÇÕES'!$A$10:$F$165,6,FALSE))</f>
        <v>8.9499999999999993</v>
      </c>
      <c r="G37" s="142">
        <f t="shared" si="0"/>
        <v>11.06</v>
      </c>
      <c r="H37" s="125">
        <f t="shared" si="1"/>
        <v>2275.48</v>
      </c>
    </row>
    <row r="38" spans="1:8" x14ac:dyDescent="0.2">
      <c r="A38" s="176" t="s">
        <v>684</v>
      </c>
      <c r="B38" s="177" t="s">
        <v>143</v>
      </c>
      <c r="C38" s="178" t="s">
        <v>251</v>
      </c>
      <c r="D38" s="179" t="s">
        <v>143</v>
      </c>
      <c r="E38" s="180"/>
      <c r="F38" s="180" t="str">
        <f>IF(B38="","",VLOOKUP(B38,'RELAÇÃO DE COMPOSIÇÕES'!$A$10:$F$165,6,FALSE))</f>
        <v/>
      </c>
      <c r="G38" s="181" t="str">
        <f t="shared" si="0"/>
        <v/>
      </c>
      <c r="H38" s="182" t="str">
        <f t="shared" si="1"/>
        <v/>
      </c>
    </row>
    <row r="39" spans="1:8" x14ac:dyDescent="0.2">
      <c r="A39" s="93" t="s">
        <v>685</v>
      </c>
      <c r="B39" s="111" t="s">
        <v>170</v>
      </c>
      <c r="C39" s="75" t="s">
        <v>141</v>
      </c>
      <c r="D39" s="82" t="s">
        <v>10</v>
      </c>
      <c r="E39" s="83">
        <v>96.03</v>
      </c>
      <c r="F39" s="77">
        <f>IF(B39="","",VLOOKUP(B39,'RELAÇÃO DE COMPOSIÇÕES'!$A$10:$F$165,6,FALSE))</f>
        <v>1.71</v>
      </c>
      <c r="G39" s="142">
        <f t="shared" si="0"/>
        <v>2.11</v>
      </c>
      <c r="H39" s="125">
        <f t="shared" si="1"/>
        <v>202.62</v>
      </c>
    </row>
    <row r="40" spans="1:8" ht="22.5" x14ac:dyDescent="0.2">
      <c r="A40" s="96" t="s">
        <v>686</v>
      </c>
      <c r="B40" s="114" t="s">
        <v>171</v>
      </c>
      <c r="C40" s="84" t="s">
        <v>252</v>
      </c>
      <c r="D40" s="76" t="s">
        <v>10</v>
      </c>
      <c r="E40" s="83">
        <v>96.03</v>
      </c>
      <c r="F40" s="77">
        <f>IF(B40="","",VLOOKUP(B40,'RELAÇÃO DE COMPOSIÇÕES'!$A$10:$F$165,6,FALSE))</f>
        <v>18.829999999999998</v>
      </c>
      <c r="G40" s="142">
        <f t="shared" si="0"/>
        <v>23.26</v>
      </c>
      <c r="H40" s="125">
        <f t="shared" si="1"/>
        <v>2233.66</v>
      </c>
    </row>
    <row r="41" spans="1:8" x14ac:dyDescent="0.2">
      <c r="A41" s="95" t="s">
        <v>687</v>
      </c>
      <c r="B41" s="113" t="s">
        <v>172</v>
      </c>
      <c r="C41" s="75" t="s">
        <v>253</v>
      </c>
      <c r="D41" s="78" t="s">
        <v>13</v>
      </c>
      <c r="E41" s="78">
        <v>57.62</v>
      </c>
      <c r="F41" s="77">
        <f>IF(B41="","",VLOOKUP(B41,'RELAÇÃO DE COMPOSIÇÕES'!$A$10:$F$165,6,FALSE))</f>
        <v>18.13</v>
      </c>
      <c r="G41" s="142">
        <f t="shared" si="0"/>
        <v>22.4</v>
      </c>
      <c r="H41" s="125">
        <f t="shared" si="1"/>
        <v>1290.69</v>
      </c>
    </row>
    <row r="42" spans="1:8" ht="22.5" x14ac:dyDescent="0.2">
      <c r="A42" s="93" t="s">
        <v>688</v>
      </c>
      <c r="B42" s="111" t="s">
        <v>173</v>
      </c>
      <c r="C42" s="75" t="s">
        <v>254</v>
      </c>
      <c r="D42" s="78" t="s">
        <v>13</v>
      </c>
      <c r="E42" s="78">
        <v>86.42</v>
      </c>
      <c r="F42" s="77">
        <f>IF(B42="","",VLOOKUP(B42,'RELAÇÃO DE COMPOSIÇÕES'!$A$10:$F$165,6,FALSE))</f>
        <v>5.82</v>
      </c>
      <c r="G42" s="142">
        <f t="shared" si="0"/>
        <v>7.19</v>
      </c>
      <c r="H42" s="125">
        <f t="shared" si="1"/>
        <v>621.36</v>
      </c>
    </row>
    <row r="43" spans="1:8" x14ac:dyDescent="0.2">
      <c r="A43" s="94" t="s">
        <v>689</v>
      </c>
      <c r="B43" s="112" t="s">
        <v>143</v>
      </c>
      <c r="C43" s="79" t="s">
        <v>255</v>
      </c>
      <c r="D43" s="80" t="s">
        <v>143</v>
      </c>
      <c r="E43" s="81"/>
      <c r="F43" s="81" t="str">
        <f>IF(B43="","",VLOOKUP(B43,'RELAÇÃO DE COMPOSIÇÕES'!$A$10:$F$165,6,FALSE))</f>
        <v/>
      </c>
      <c r="G43" s="141" t="str">
        <f t="shared" si="0"/>
        <v/>
      </c>
      <c r="H43" s="128" t="str">
        <f t="shared" si="1"/>
        <v/>
      </c>
    </row>
    <row r="44" spans="1:8" x14ac:dyDescent="0.2">
      <c r="A44" s="176" t="s">
        <v>690</v>
      </c>
      <c r="B44" s="177" t="s">
        <v>143</v>
      </c>
      <c r="C44" s="178" t="s">
        <v>256</v>
      </c>
      <c r="D44" s="179" t="s">
        <v>143</v>
      </c>
      <c r="E44" s="180"/>
      <c r="F44" s="180" t="str">
        <f>IF(B44="","",VLOOKUP(B44,'RELAÇÃO DE COMPOSIÇÕES'!$A$10:$F$165,6,FALSE))</f>
        <v/>
      </c>
      <c r="G44" s="181" t="str">
        <f t="shared" si="0"/>
        <v/>
      </c>
      <c r="H44" s="182" t="str">
        <f t="shared" si="1"/>
        <v/>
      </c>
    </row>
    <row r="45" spans="1:8" ht="22.5" x14ac:dyDescent="0.2">
      <c r="A45" s="93" t="s">
        <v>691</v>
      </c>
      <c r="B45" s="111" t="s">
        <v>174</v>
      </c>
      <c r="C45" s="75" t="s">
        <v>257</v>
      </c>
      <c r="D45" s="78" t="s">
        <v>13</v>
      </c>
      <c r="E45" s="78">
        <v>4.5</v>
      </c>
      <c r="F45" s="77">
        <f>IF(B45="","",VLOOKUP(B45,'RELAÇÃO DE COMPOSIÇÕES'!$A$10:$F$165,6,FALSE))</f>
        <v>393.98</v>
      </c>
      <c r="G45" s="142">
        <f t="shared" si="0"/>
        <v>486.72</v>
      </c>
      <c r="H45" s="125">
        <f t="shared" si="1"/>
        <v>2190.2399999999998</v>
      </c>
    </row>
    <row r="46" spans="1:8" ht="33.75" x14ac:dyDescent="0.2">
      <c r="A46" s="93" t="s">
        <v>692</v>
      </c>
      <c r="B46" s="111" t="s">
        <v>175</v>
      </c>
      <c r="C46" s="75" t="s">
        <v>258</v>
      </c>
      <c r="D46" s="76" t="s">
        <v>140</v>
      </c>
      <c r="E46" s="77">
        <v>360</v>
      </c>
      <c r="F46" s="77">
        <f>IF(B46="","",VLOOKUP(B46,'RELAÇÃO DE COMPOSIÇÕES'!$A$10:$F$165,6,FALSE))</f>
        <v>8.0500000000000007</v>
      </c>
      <c r="G46" s="142">
        <f>IF(B46="","",ROUNDUP(F46*(1+$H$6),2))</f>
        <v>9.9499999999999993</v>
      </c>
      <c r="H46" s="125">
        <f t="shared" si="1"/>
        <v>3582</v>
      </c>
    </row>
    <row r="47" spans="1:8" x14ac:dyDescent="0.2">
      <c r="A47" s="176" t="s">
        <v>693</v>
      </c>
      <c r="B47" s="177" t="s">
        <v>143</v>
      </c>
      <c r="C47" s="178" t="s">
        <v>259</v>
      </c>
      <c r="D47" s="179" t="s">
        <v>143</v>
      </c>
      <c r="E47" s="180"/>
      <c r="F47" s="180" t="str">
        <f>IF(B47="","",VLOOKUP(B47,'RELAÇÃO DE COMPOSIÇÕES'!$A$10:$F$165,6,FALSE))</f>
        <v/>
      </c>
      <c r="G47" s="181" t="str">
        <f t="shared" si="0"/>
        <v/>
      </c>
      <c r="H47" s="182" t="str">
        <f t="shared" si="1"/>
        <v/>
      </c>
    </row>
    <row r="48" spans="1:8" ht="22.5" x14ac:dyDescent="0.2">
      <c r="A48" s="93" t="s">
        <v>694</v>
      </c>
      <c r="B48" s="111" t="s">
        <v>176</v>
      </c>
      <c r="C48" s="75" t="s">
        <v>260</v>
      </c>
      <c r="D48" s="82" t="s">
        <v>13</v>
      </c>
      <c r="E48" s="83">
        <v>18.84</v>
      </c>
      <c r="F48" s="77">
        <f>IF(B48="","",VLOOKUP(B48,'RELAÇÃO DE COMPOSIÇÕES'!$A$10:$F$165,6,FALSE))</f>
        <v>156.84</v>
      </c>
      <c r="G48" s="142">
        <f t="shared" si="0"/>
        <v>193.76</v>
      </c>
      <c r="H48" s="125">
        <f t="shared" si="1"/>
        <v>3650.44</v>
      </c>
    </row>
    <row r="49" spans="1:8" ht="22.5" x14ac:dyDescent="0.2">
      <c r="A49" s="93" t="s">
        <v>695</v>
      </c>
      <c r="B49" s="111" t="s">
        <v>177</v>
      </c>
      <c r="C49" s="75" t="s">
        <v>261</v>
      </c>
      <c r="D49" s="76" t="s">
        <v>13</v>
      </c>
      <c r="E49" s="77">
        <v>9.42</v>
      </c>
      <c r="F49" s="77">
        <f>IF(B49="","",VLOOKUP(B49,'RELAÇÃO DE COMPOSIÇÕES'!$A$10:$F$165,6,FALSE))</f>
        <v>4152.84</v>
      </c>
      <c r="G49" s="142">
        <f t="shared" si="0"/>
        <v>5130.42</v>
      </c>
      <c r="H49" s="125">
        <f t="shared" si="1"/>
        <v>48328.56</v>
      </c>
    </row>
    <row r="50" spans="1:8" x14ac:dyDescent="0.2">
      <c r="A50" s="94" t="s">
        <v>696</v>
      </c>
      <c r="B50" s="112" t="s">
        <v>143</v>
      </c>
      <c r="C50" s="79" t="s">
        <v>262</v>
      </c>
      <c r="D50" s="80" t="s">
        <v>143</v>
      </c>
      <c r="E50" s="81"/>
      <c r="F50" s="81" t="str">
        <f>IF(B50="","",VLOOKUP(B50,'RELAÇÃO DE COMPOSIÇÕES'!$A$10:$F$165,6,FALSE))</f>
        <v/>
      </c>
      <c r="G50" s="141" t="str">
        <f t="shared" si="0"/>
        <v/>
      </c>
      <c r="H50" s="128" t="str">
        <f t="shared" si="1"/>
        <v/>
      </c>
    </row>
    <row r="51" spans="1:8" x14ac:dyDescent="0.2">
      <c r="A51" s="176" t="s">
        <v>697</v>
      </c>
      <c r="B51" s="177" t="s">
        <v>143</v>
      </c>
      <c r="C51" s="178" t="s">
        <v>263</v>
      </c>
      <c r="D51" s="179" t="s">
        <v>143</v>
      </c>
      <c r="E51" s="180"/>
      <c r="F51" s="180" t="str">
        <f>IF(B51="","",VLOOKUP(B51,'RELAÇÃO DE COMPOSIÇÕES'!$A$10:$F$165,6,FALSE))</f>
        <v/>
      </c>
      <c r="G51" s="181" t="str">
        <f t="shared" si="0"/>
        <v/>
      </c>
      <c r="H51" s="182" t="str">
        <f t="shared" si="1"/>
        <v/>
      </c>
    </row>
    <row r="52" spans="1:8" x14ac:dyDescent="0.2">
      <c r="A52" s="93" t="s">
        <v>698</v>
      </c>
      <c r="B52" s="111" t="s">
        <v>178</v>
      </c>
      <c r="C52" s="75" t="s">
        <v>127</v>
      </c>
      <c r="D52" s="82" t="s">
        <v>10</v>
      </c>
      <c r="E52" s="83">
        <v>96.03</v>
      </c>
      <c r="F52" s="77">
        <f>IF(B52="","",VLOOKUP(B52,'RELAÇÃO DE COMPOSIÇÕES'!$A$10:$F$165,6,FALSE))</f>
        <v>3.82</v>
      </c>
      <c r="G52" s="142">
        <f t="shared" si="0"/>
        <v>4.72</v>
      </c>
      <c r="H52" s="125">
        <f t="shared" si="1"/>
        <v>453.26</v>
      </c>
    </row>
    <row r="53" spans="1:8" ht="22.5" x14ac:dyDescent="0.2">
      <c r="A53" s="93" t="s">
        <v>699</v>
      </c>
      <c r="B53" s="111" t="s">
        <v>179</v>
      </c>
      <c r="C53" s="75" t="s">
        <v>150</v>
      </c>
      <c r="D53" s="82" t="s">
        <v>10</v>
      </c>
      <c r="E53" s="83">
        <v>96.03</v>
      </c>
      <c r="F53" s="77">
        <f>IF(B53="","",VLOOKUP(B53,'RELAÇÃO DE COMPOSIÇÕES'!$A$10:$F$165,6,FALSE))</f>
        <v>2.2000000000000002</v>
      </c>
      <c r="G53" s="142">
        <f t="shared" si="0"/>
        <v>2.72</v>
      </c>
      <c r="H53" s="125">
        <f t="shared" si="1"/>
        <v>261.2</v>
      </c>
    </row>
    <row r="54" spans="1:8" ht="22.5" x14ac:dyDescent="0.2">
      <c r="A54" s="93" t="s">
        <v>700</v>
      </c>
      <c r="B54" s="111" t="s">
        <v>180</v>
      </c>
      <c r="C54" s="75" t="s">
        <v>264</v>
      </c>
      <c r="D54" s="82" t="s">
        <v>10</v>
      </c>
      <c r="E54" s="83">
        <v>96.03</v>
      </c>
      <c r="F54" s="77">
        <f>IF(B54="","",VLOOKUP(B54,'RELAÇÃO DE COMPOSIÇÕES'!$A$10:$F$165,6,FALSE))</f>
        <v>20.53</v>
      </c>
      <c r="G54" s="142">
        <f t="shared" si="0"/>
        <v>25.36</v>
      </c>
      <c r="H54" s="125">
        <f t="shared" si="1"/>
        <v>2435.3200000000002</v>
      </c>
    </row>
    <row r="55" spans="1:8" ht="22.5" x14ac:dyDescent="0.2">
      <c r="A55" s="93" t="s">
        <v>701</v>
      </c>
      <c r="B55" s="111" t="s">
        <v>181</v>
      </c>
      <c r="C55" s="75" t="s">
        <v>265</v>
      </c>
      <c r="D55" s="82" t="s">
        <v>10</v>
      </c>
      <c r="E55" s="83">
        <v>96.03</v>
      </c>
      <c r="F55" s="77">
        <f>IF(B55="","",VLOOKUP(B55,'RELAÇÃO DE COMPOSIÇÕES'!$A$10:$F$165,6,FALSE))</f>
        <v>19.260000000000002</v>
      </c>
      <c r="G55" s="142">
        <f t="shared" si="0"/>
        <v>23.79</v>
      </c>
      <c r="H55" s="125">
        <f t="shared" si="1"/>
        <v>2284.5500000000002</v>
      </c>
    </row>
    <row r="56" spans="1:8" x14ac:dyDescent="0.2">
      <c r="A56" s="176" t="s">
        <v>702</v>
      </c>
      <c r="B56" s="177" t="s">
        <v>143</v>
      </c>
      <c r="C56" s="178" t="s">
        <v>266</v>
      </c>
      <c r="D56" s="179" t="s">
        <v>143</v>
      </c>
      <c r="E56" s="180"/>
      <c r="F56" s="180" t="str">
        <f>IF(B56="","",VLOOKUP(B56,'RELAÇÃO DE COMPOSIÇÕES'!$A$10:$F$165,6,FALSE))</f>
        <v/>
      </c>
      <c r="G56" s="181" t="str">
        <f t="shared" si="0"/>
        <v/>
      </c>
      <c r="H56" s="182" t="str">
        <f t="shared" si="1"/>
        <v/>
      </c>
    </row>
    <row r="57" spans="1:8" ht="22.5" x14ac:dyDescent="0.2">
      <c r="A57" s="95" t="s">
        <v>703</v>
      </c>
      <c r="B57" s="113" t="s">
        <v>182</v>
      </c>
      <c r="C57" s="75" t="s">
        <v>267</v>
      </c>
      <c r="D57" s="82" t="s">
        <v>10</v>
      </c>
      <c r="E57" s="83">
        <v>96.09</v>
      </c>
      <c r="F57" s="77">
        <f>IF(B57="","",VLOOKUP(B57,'RELAÇÃO DE COMPOSIÇÕES'!$A$10:$F$165,6,FALSE))</f>
        <v>146.51</v>
      </c>
      <c r="G57" s="142">
        <f t="shared" si="0"/>
        <v>181</v>
      </c>
      <c r="H57" s="125">
        <f t="shared" si="1"/>
        <v>17392.29</v>
      </c>
    </row>
    <row r="58" spans="1:8" ht="33.75" x14ac:dyDescent="0.2">
      <c r="A58" s="93" t="s">
        <v>704</v>
      </c>
      <c r="B58" s="111" t="s">
        <v>183</v>
      </c>
      <c r="C58" s="75" t="s">
        <v>268</v>
      </c>
      <c r="D58" s="76" t="s">
        <v>10</v>
      </c>
      <c r="E58" s="77">
        <v>11.08</v>
      </c>
      <c r="F58" s="77">
        <f>IF(B58="","",VLOOKUP(B58,'RELAÇÃO DE COMPOSIÇÕES'!$A$10:$F$165,6,FALSE))</f>
        <v>38.15</v>
      </c>
      <c r="G58" s="142">
        <f t="shared" si="0"/>
        <v>47.13</v>
      </c>
      <c r="H58" s="125">
        <f t="shared" si="1"/>
        <v>522.20000000000005</v>
      </c>
    </row>
    <row r="59" spans="1:8" ht="33.75" x14ac:dyDescent="0.2">
      <c r="A59" s="93" t="s">
        <v>705</v>
      </c>
      <c r="B59" s="111" t="s">
        <v>184</v>
      </c>
      <c r="C59" s="75" t="s">
        <v>269</v>
      </c>
      <c r="D59" s="82" t="s">
        <v>10</v>
      </c>
      <c r="E59" s="83">
        <v>75.459999999999994</v>
      </c>
      <c r="F59" s="77">
        <f>IF(B59="","",VLOOKUP(B59,'RELAÇÃO DE COMPOSIÇÕES'!$A$10:$F$165,6,FALSE))</f>
        <v>268.69</v>
      </c>
      <c r="G59" s="142">
        <f t="shared" si="0"/>
        <v>331.94</v>
      </c>
      <c r="H59" s="125">
        <f t="shared" si="1"/>
        <v>25048.19</v>
      </c>
    </row>
    <row r="60" spans="1:8" x14ac:dyDescent="0.2">
      <c r="A60" s="94" t="s">
        <v>706</v>
      </c>
      <c r="B60" s="112" t="s">
        <v>143</v>
      </c>
      <c r="C60" s="79" t="s">
        <v>270</v>
      </c>
      <c r="D60" s="80" t="s">
        <v>143</v>
      </c>
      <c r="E60" s="81"/>
      <c r="F60" s="81" t="str">
        <f>IF(B60="","",VLOOKUP(B60,'RELAÇÃO DE COMPOSIÇÕES'!$A$10:$F$165,6,FALSE))</f>
        <v/>
      </c>
      <c r="G60" s="141" t="str">
        <f t="shared" si="0"/>
        <v/>
      </c>
      <c r="H60" s="128" t="str">
        <f t="shared" si="1"/>
        <v/>
      </c>
    </row>
    <row r="61" spans="1:8" x14ac:dyDescent="0.2">
      <c r="A61" s="176" t="s">
        <v>707</v>
      </c>
      <c r="B61" s="177" t="s">
        <v>143</v>
      </c>
      <c r="C61" s="178" t="s">
        <v>271</v>
      </c>
      <c r="D61" s="179" t="s">
        <v>143</v>
      </c>
      <c r="E61" s="180"/>
      <c r="F61" s="180" t="str">
        <f>IF(B61="","",VLOOKUP(B61,'RELAÇÃO DE COMPOSIÇÕES'!$A$10:$F$165,6,FALSE))</f>
        <v/>
      </c>
      <c r="G61" s="181" t="str">
        <f t="shared" si="0"/>
        <v/>
      </c>
      <c r="H61" s="182" t="str">
        <f t="shared" si="1"/>
        <v/>
      </c>
    </row>
    <row r="62" spans="1:8" x14ac:dyDescent="0.2">
      <c r="A62" s="95" t="s">
        <v>708</v>
      </c>
      <c r="B62" s="113" t="s">
        <v>185</v>
      </c>
      <c r="C62" s="75" t="s">
        <v>272</v>
      </c>
      <c r="D62" s="78" t="s">
        <v>10</v>
      </c>
      <c r="E62" s="78">
        <v>21.43</v>
      </c>
      <c r="F62" s="77">
        <f>IF(B62="","",VLOOKUP(B62,'RELAÇÃO DE COMPOSIÇÕES'!$A$10:$F$165,6,FALSE))</f>
        <v>199.57</v>
      </c>
      <c r="G62" s="142">
        <f t="shared" si="0"/>
        <v>246.55</v>
      </c>
      <c r="H62" s="125">
        <f t="shared" si="1"/>
        <v>5283.57</v>
      </c>
    </row>
    <row r="63" spans="1:8" ht="22.5" x14ac:dyDescent="0.2">
      <c r="A63" s="93" t="s">
        <v>709</v>
      </c>
      <c r="B63" s="111" t="s">
        <v>186</v>
      </c>
      <c r="C63" s="75" t="s">
        <v>273</v>
      </c>
      <c r="D63" s="78" t="s">
        <v>10</v>
      </c>
      <c r="E63" s="78">
        <v>328.22</v>
      </c>
      <c r="F63" s="77">
        <f>IF(B63="","",VLOOKUP(B63,'RELAÇÃO DE COMPOSIÇÕES'!$A$10:$F$165,6,FALSE))</f>
        <v>30.87</v>
      </c>
      <c r="G63" s="142">
        <f t="shared" si="0"/>
        <v>38.14</v>
      </c>
      <c r="H63" s="125">
        <f t="shared" si="1"/>
        <v>12518.31</v>
      </c>
    </row>
    <row r="64" spans="1:8" x14ac:dyDescent="0.2">
      <c r="A64" s="176" t="s">
        <v>710</v>
      </c>
      <c r="B64" s="177" t="s">
        <v>143</v>
      </c>
      <c r="C64" s="178" t="s">
        <v>274</v>
      </c>
      <c r="D64" s="179" t="s">
        <v>143</v>
      </c>
      <c r="E64" s="180"/>
      <c r="F64" s="180" t="str">
        <f>IF(B64="","",VLOOKUP(B64,'RELAÇÃO DE COMPOSIÇÕES'!$A$10:$F$165,6,FALSE))</f>
        <v/>
      </c>
      <c r="G64" s="181" t="str">
        <f t="shared" si="0"/>
        <v/>
      </c>
      <c r="H64" s="182" t="str">
        <f t="shared" si="1"/>
        <v/>
      </c>
    </row>
    <row r="65" spans="1:8" ht="22.5" x14ac:dyDescent="0.2">
      <c r="A65" s="93" t="s">
        <v>711</v>
      </c>
      <c r="B65" s="111" t="s">
        <v>187</v>
      </c>
      <c r="C65" s="75" t="s">
        <v>275</v>
      </c>
      <c r="D65" s="78" t="s">
        <v>14</v>
      </c>
      <c r="E65" s="78">
        <v>12</v>
      </c>
      <c r="F65" s="77">
        <f>IF(B65="","",VLOOKUP(B65,'RELAÇÃO DE COMPOSIÇÕES'!$A$10:$F$165,6,FALSE))</f>
        <v>30.2</v>
      </c>
      <c r="G65" s="142">
        <f t="shared" si="0"/>
        <v>37.31</v>
      </c>
      <c r="H65" s="125">
        <f t="shared" si="1"/>
        <v>447.72</v>
      </c>
    </row>
    <row r="66" spans="1:8" x14ac:dyDescent="0.2">
      <c r="A66" s="176" t="s">
        <v>712</v>
      </c>
      <c r="B66" s="177" t="s">
        <v>143</v>
      </c>
      <c r="C66" s="178" t="s">
        <v>276</v>
      </c>
      <c r="D66" s="179" t="s">
        <v>143</v>
      </c>
      <c r="E66" s="180"/>
      <c r="F66" s="180" t="str">
        <f>IF(B66="","",VLOOKUP(B66,'RELAÇÃO DE COMPOSIÇÕES'!$A$10:$F$165,6,FALSE))</f>
        <v/>
      </c>
      <c r="G66" s="181" t="str">
        <f t="shared" si="0"/>
        <v/>
      </c>
      <c r="H66" s="182" t="str">
        <f t="shared" si="1"/>
        <v/>
      </c>
    </row>
    <row r="67" spans="1:8" ht="45" x14ac:dyDescent="0.2">
      <c r="A67" s="93" t="s">
        <v>713</v>
      </c>
      <c r="B67" s="111" t="s">
        <v>188</v>
      </c>
      <c r="C67" s="75" t="s">
        <v>277</v>
      </c>
      <c r="D67" s="76" t="s">
        <v>14</v>
      </c>
      <c r="E67" s="77">
        <v>25.32</v>
      </c>
      <c r="F67" s="77">
        <f>IF(B67="","",VLOOKUP(B67,'RELAÇÃO DE COMPOSIÇÕES'!$A$10:$F$165,6,FALSE))</f>
        <v>877.42</v>
      </c>
      <c r="G67" s="142">
        <f t="shared" si="0"/>
        <v>1083.96</v>
      </c>
      <c r="H67" s="125">
        <f t="shared" si="1"/>
        <v>27445.87</v>
      </c>
    </row>
    <row r="68" spans="1:8" x14ac:dyDescent="0.2">
      <c r="A68" s="176" t="s">
        <v>714</v>
      </c>
      <c r="B68" s="177" t="s">
        <v>143</v>
      </c>
      <c r="C68" s="178" t="s">
        <v>278</v>
      </c>
      <c r="D68" s="179" t="s">
        <v>143</v>
      </c>
      <c r="E68" s="180"/>
      <c r="F68" s="180" t="str">
        <f>IF(B68="","",VLOOKUP(B68,'RELAÇÃO DE COMPOSIÇÕES'!$A$10:$F$165,6,FALSE))</f>
        <v/>
      </c>
      <c r="G68" s="181" t="str">
        <f t="shared" si="0"/>
        <v/>
      </c>
      <c r="H68" s="182" t="str">
        <f t="shared" si="1"/>
        <v/>
      </c>
    </row>
    <row r="69" spans="1:8" ht="22.5" x14ac:dyDescent="0.2">
      <c r="A69" s="93" t="s">
        <v>715</v>
      </c>
      <c r="B69" s="111" t="s">
        <v>177</v>
      </c>
      <c r="C69" s="75" t="s">
        <v>261</v>
      </c>
      <c r="D69" s="76" t="s">
        <v>13</v>
      </c>
      <c r="E69" s="77">
        <v>0.74</v>
      </c>
      <c r="F69" s="77">
        <f>IF(B69="","",VLOOKUP(B69,'RELAÇÃO DE COMPOSIÇÕES'!$A$10:$F$165,6,FALSE))</f>
        <v>4152.84</v>
      </c>
      <c r="G69" s="142">
        <f t="shared" si="0"/>
        <v>5130.42</v>
      </c>
      <c r="H69" s="125">
        <f t="shared" si="1"/>
        <v>3796.51</v>
      </c>
    </row>
    <row r="70" spans="1:8" x14ac:dyDescent="0.2">
      <c r="A70" s="94" t="s">
        <v>716</v>
      </c>
      <c r="B70" s="112" t="s">
        <v>143</v>
      </c>
      <c r="C70" s="79" t="s">
        <v>279</v>
      </c>
      <c r="D70" s="80" t="s">
        <v>143</v>
      </c>
      <c r="E70" s="81"/>
      <c r="F70" s="81" t="str">
        <f>IF(B70="","",VLOOKUP(B70,'RELAÇÃO DE COMPOSIÇÕES'!$A$10:$F$165,6,FALSE))</f>
        <v/>
      </c>
      <c r="G70" s="141" t="str">
        <f t="shared" si="0"/>
        <v/>
      </c>
      <c r="H70" s="128" t="str">
        <f t="shared" si="1"/>
        <v/>
      </c>
    </row>
    <row r="71" spans="1:8" x14ac:dyDescent="0.2">
      <c r="A71" s="176" t="s">
        <v>717</v>
      </c>
      <c r="B71" s="177" t="s">
        <v>143</v>
      </c>
      <c r="C71" s="178" t="s">
        <v>280</v>
      </c>
      <c r="D71" s="179" t="s">
        <v>143</v>
      </c>
      <c r="E71" s="180"/>
      <c r="F71" s="180" t="str">
        <f>IF(B71="","",VLOOKUP(B71,'RELAÇÃO DE COMPOSIÇÕES'!$A$10:$F$165,6,FALSE))</f>
        <v/>
      </c>
      <c r="G71" s="181" t="str">
        <f t="shared" si="0"/>
        <v/>
      </c>
      <c r="H71" s="182" t="str">
        <f t="shared" si="1"/>
        <v/>
      </c>
    </row>
    <row r="72" spans="1:8" ht="22.5" x14ac:dyDescent="0.2">
      <c r="A72" s="93" t="s">
        <v>718</v>
      </c>
      <c r="B72" s="111" t="s">
        <v>189</v>
      </c>
      <c r="C72" s="75" t="s">
        <v>281</v>
      </c>
      <c r="D72" s="78" t="s">
        <v>9</v>
      </c>
      <c r="E72" s="78">
        <v>4</v>
      </c>
      <c r="F72" s="77">
        <f>IF(B72="","",VLOOKUP(B72,'RELAÇÃO DE COMPOSIÇÕES'!$A$10:$F$165,6,FALSE))</f>
        <v>436.29</v>
      </c>
      <c r="G72" s="142">
        <f t="shared" si="0"/>
        <v>538.99</v>
      </c>
      <c r="H72" s="125">
        <f t="shared" si="1"/>
        <v>2155.96</v>
      </c>
    </row>
    <row r="73" spans="1:8" ht="22.5" x14ac:dyDescent="0.2">
      <c r="A73" s="93" t="s">
        <v>719</v>
      </c>
      <c r="B73" s="111" t="s">
        <v>190</v>
      </c>
      <c r="C73" s="75" t="s">
        <v>282</v>
      </c>
      <c r="D73" s="78" t="s">
        <v>10</v>
      </c>
      <c r="E73" s="78">
        <v>5.4</v>
      </c>
      <c r="F73" s="77">
        <f>IF(B73="","",VLOOKUP(B73,'RELAÇÃO DE COMPOSIÇÕES'!$A$10:$F$165,6,FALSE))</f>
        <v>105.26</v>
      </c>
      <c r="G73" s="142">
        <f t="shared" si="0"/>
        <v>130.04</v>
      </c>
      <c r="H73" s="125">
        <f t="shared" si="1"/>
        <v>702.22</v>
      </c>
    </row>
    <row r="74" spans="1:8" ht="22.5" x14ac:dyDescent="0.2">
      <c r="A74" s="93" t="s">
        <v>720</v>
      </c>
      <c r="B74" s="111" t="s">
        <v>191</v>
      </c>
      <c r="C74" s="75" t="s">
        <v>283</v>
      </c>
      <c r="D74" s="78" t="s">
        <v>9</v>
      </c>
      <c r="E74" s="78">
        <v>17</v>
      </c>
      <c r="F74" s="77">
        <f>IF(B74="","",VLOOKUP(B74,'RELAÇÃO DE COMPOSIÇÕES'!$A$10:$F$165,6,FALSE))</f>
        <v>2135.96</v>
      </c>
      <c r="G74" s="142">
        <f>IF(B74="","",ROUNDUP(F74*(1+$H$6),2))</f>
        <v>2638.7700000000004</v>
      </c>
      <c r="H74" s="125">
        <f t="shared" si="1"/>
        <v>44859.09</v>
      </c>
    </row>
    <row r="75" spans="1:8" x14ac:dyDescent="0.2">
      <c r="A75" s="176" t="s">
        <v>721</v>
      </c>
      <c r="B75" s="177" t="s">
        <v>143</v>
      </c>
      <c r="C75" s="178" t="s">
        <v>284</v>
      </c>
      <c r="D75" s="179" t="s">
        <v>143</v>
      </c>
      <c r="E75" s="180"/>
      <c r="F75" s="180" t="str">
        <f>IF(B75="","",VLOOKUP(B75,'RELAÇÃO DE COMPOSIÇÕES'!$A$10:$F$165,6,FALSE))</f>
        <v/>
      </c>
      <c r="G75" s="181" t="str">
        <f t="shared" si="0"/>
        <v/>
      </c>
      <c r="H75" s="182" t="str">
        <f t="shared" si="1"/>
        <v/>
      </c>
    </row>
    <row r="76" spans="1:8" ht="22.5" x14ac:dyDescent="0.2">
      <c r="A76" s="95" t="s">
        <v>722</v>
      </c>
      <c r="B76" s="113" t="s">
        <v>192</v>
      </c>
      <c r="C76" s="75" t="s">
        <v>285</v>
      </c>
      <c r="D76" s="82" t="s">
        <v>9</v>
      </c>
      <c r="E76" s="83">
        <v>2</v>
      </c>
      <c r="F76" s="77">
        <f>IF(B76="","",VLOOKUP(B76,'RELAÇÃO DE COMPOSIÇÕES'!$A$10:$F$165,6,FALSE))</f>
        <v>1424.21</v>
      </c>
      <c r="G76" s="142">
        <f t="shared" si="0"/>
        <v>1759.47</v>
      </c>
      <c r="H76" s="125">
        <f t="shared" si="1"/>
        <v>3518.94</v>
      </c>
    </row>
    <row r="77" spans="1:8" x14ac:dyDescent="0.2">
      <c r="A77" s="95" t="s">
        <v>723</v>
      </c>
      <c r="B77" s="113" t="s">
        <v>193</v>
      </c>
      <c r="C77" s="75" t="s">
        <v>286</v>
      </c>
      <c r="D77" s="82" t="s">
        <v>10</v>
      </c>
      <c r="E77" s="83">
        <v>1.44</v>
      </c>
      <c r="F77" s="77">
        <f>IF(B77="","",VLOOKUP(B77,'RELAÇÃO DE COMPOSIÇÕES'!$A$10:$F$165,6,FALSE))</f>
        <v>446.59</v>
      </c>
      <c r="G77" s="142">
        <f t="shared" si="0"/>
        <v>551.72</v>
      </c>
      <c r="H77" s="125">
        <f t="shared" si="1"/>
        <v>794.48</v>
      </c>
    </row>
    <row r="78" spans="1:8" x14ac:dyDescent="0.2">
      <c r="A78" s="93" t="s">
        <v>724</v>
      </c>
      <c r="B78" s="111" t="s">
        <v>194</v>
      </c>
      <c r="C78" s="75" t="s">
        <v>287</v>
      </c>
      <c r="D78" s="82" t="s">
        <v>10</v>
      </c>
      <c r="E78" s="83">
        <v>1</v>
      </c>
      <c r="F78" s="77">
        <f>IF(B78="","",VLOOKUP(B78,'RELAÇÃO DE COMPOSIÇÕES'!$A$10:$F$165,6,FALSE))</f>
        <v>140.43</v>
      </c>
      <c r="G78" s="142">
        <f t="shared" si="0"/>
        <v>173.49</v>
      </c>
      <c r="H78" s="125">
        <f t="shared" si="1"/>
        <v>173.49</v>
      </c>
    </row>
    <row r="79" spans="1:8" x14ac:dyDescent="0.2">
      <c r="A79" s="176" t="s">
        <v>725</v>
      </c>
      <c r="B79" s="177" t="s">
        <v>143</v>
      </c>
      <c r="C79" s="178" t="s">
        <v>288</v>
      </c>
      <c r="D79" s="179" t="s">
        <v>143</v>
      </c>
      <c r="E79" s="180"/>
      <c r="F79" s="180" t="str">
        <f>IF(B79="","",VLOOKUP(B79,'RELAÇÃO DE COMPOSIÇÕES'!$A$10:$F$165,6,FALSE))</f>
        <v/>
      </c>
      <c r="G79" s="181" t="str">
        <f t="shared" si="0"/>
        <v/>
      </c>
      <c r="H79" s="182" t="str">
        <f t="shared" si="1"/>
        <v/>
      </c>
    </row>
    <row r="80" spans="1:8" x14ac:dyDescent="0.2">
      <c r="A80" s="93" t="s">
        <v>726</v>
      </c>
      <c r="B80" s="111" t="s">
        <v>195</v>
      </c>
      <c r="C80" s="75" t="s">
        <v>289</v>
      </c>
      <c r="D80" s="82" t="s">
        <v>9</v>
      </c>
      <c r="E80" s="83">
        <v>4</v>
      </c>
      <c r="F80" s="77">
        <f>IF(B80="","",VLOOKUP(B80,'RELAÇÃO DE COMPOSIÇÕES'!$A$10:$F$165,6,FALSE))</f>
        <v>42.75</v>
      </c>
      <c r="G80" s="142">
        <f t="shared" si="0"/>
        <v>52.81</v>
      </c>
      <c r="H80" s="125">
        <f t="shared" si="1"/>
        <v>211.24</v>
      </c>
    </row>
    <row r="81" spans="1:8" x14ac:dyDescent="0.2">
      <c r="A81" s="93" t="s">
        <v>727</v>
      </c>
      <c r="B81" s="111" t="s">
        <v>196</v>
      </c>
      <c r="C81" s="75" t="s">
        <v>290</v>
      </c>
      <c r="D81" s="76" t="s">
        <v>9</v>
      </c>
      <c r="E81" s="77">
        <v>8</v>
      </c>
      <c r="F81" s="77">
        <f>IF(B81="","",VLOOKUP(B81,'RELAÇÃO DE COMPOSIÇÕES'!$A$10:$F$165,6,FALSE))</f>
        <v>3.15</v>
      </c>
      <c r="G81" s="142">
        <f t="shared" ref="G81:G144" si="2">IF(B81="","",ROUND(F81*(1+$H$6),2))</f>
        <v>3.89</v>
      </c>
      <c r="H81" s="125">
        <f t="shared" ref="H81:H144" si="3">IF(B81="","",ROUND(E81*G81,2))</f>
        <v>31.12</v>
      </c>
    </row>
    <row r="82" spans="1:8" x14ac:dyDescent="0.2">
      <c r="A82" s="96" t="s">
        <v>728</v>
      </c>
      <c r="B82" s="114" t="s">
        <v>197</v>
      </c>
      <c r="C82" s="84" t="s">
        <v>291</v>
      </c>
      <c r="D82" s="76" t="s">
        <v>9</v>
      </c>
      <c r="E82" s="83">
        <v>8</v>
      </c>
      <c r="F82" s="77">
        <f>IF(B82="","",VLOOKUP(B82,'RELAÇÃO DE COMPOSIÇÕES'!$A$10:$F$165,6,FALSE))</f>
        <v>1.62</v>
      </c>
      <c r="G82" s="142">
        <f t="shared" si="2"/>
        <v>2</v>
      </c>
      <c r="H82" s="125">
        <f t="shared" si="3"/>
        <v>16</v>
      </c>
    </row>
    <row r="83" spans="1:8" ht="22.5" x14ac:dyDescent="0.2">
      <c r="A83" s="95" t="s">
        <v>729</v>
      </c>
      <c r="B83" s="113" t="s">
        <v>198</v>
      </c>
      <c r="C83" s="75" t="s">
        <v>292</v>
      </c>
      <c r="D83" s="78" t="s">
        <v>9</v>
      </c>
      <c r="E83" s="78">
        <v>4</v>
      </c>
      <c r="F83" s="77">
        <f>IF(B83="","",VLOOKUP(B83,'RELAÇÃO DE COMPOSIÇÕES'!$A$10:$F$165,6,FALSE))</f>
        <v>157.16</v>
      </c>
      <c r="G83" s="142">
        <f t="shared" si="2"/>
        <v>194.16</v>
      </c>
      <c r="H83" s="125">
        <f t="shared" si="3"/>
        <v>776.64</v>
      </c>
    </row>
    <row r="84" spans="1:8" ht="22.5" x14ac:dyDescent="0.2">
      <c r="A84" s="93" t="s">
        <v>730</v>
      </c>
      <c r="B84" s="111" t="s">
        <v>199</v>
      </c>
      <c r="C84" s="75" t="s">
        <v>293</v>
      </c>
      <c r="D84" s="76" t="s">
        <v>9</v>
      </c>
      <c r="E84" s="77">
        <v>4</v>
      </c>
      <c r="F84" s="77">
        <f>IF(B84="","",VLOOKUP(B84,'RELAÇÃO DE COMPOSIÇÕES'!$A$10:$F$165,6,FALSE))</f>
        <v>23.85</v>
      </c>
      <c r="G84" s="142">
        <f t="shared" si="2"/>
        <v>29.46</v>
      </c>
      <c r="H84" s="125">
        <f t="shared" si="3"/>
        <v>117.84</v>
      </c>
    </row>
    <row r="85" spans="1:8" x14ac:dyDescent="0.2">
      <c r="A85" s="94" t="s">
        <v>731</v>
      </c>
      <c r="B85" s="112" t="s">
        <v>143</v>
      </c>
      <c r="C85" s="79" t="s">
        <v>294</v>
      </c>
      <c r="D85" s="80" t="s">
        <v>143</v>
      </c>
      <c r="E85" s="81"/>
      <c r="F85" s="81" t="str">
        <f>IF(B85="","",VLOOKUP(B85,'RELAÇÃO DE COMPOSIÇÕES'!$A$10:$F$165,6,FALSE))</f>
        <v/>
      </c>
      <c r="G85" s="141" t="str">
        <f t="shared" si="2"/>
        <v/>
      </c>
      <c r="H85" s="128" t="str">
        <f t="shared" si="3"/>
        <v/>
      </c>
    </row>
    <row r="86" spans="1:8" x14ac:dyDescent="0.2">
      <c r="A86" s="176" t="s">
        <v>732</v>
      </c>
      <c r="B86" s="177" t="s">
        <v>143</v>
      </c>
      <c r="C86" s="178" t="s">
        <v>295</v>
      </c>
      <c r="D86" s="179" t="s">
        <v>143</v>
      </c>
      <c r="E86" s="180"/>
      <c r="F86" s="180" t="str">
        <f>IF(B86="","",VLOOKUP(B86,'RELAÇÃO DE COMPOSIÇÕES'!$A$10:$F$165,6,FALSE))</f>
        <v/>
      </c>
      <c r="G86" s="181" t="str">
        <f t="shared" si="2"/>
        <v/>
      </c>
      <c r="H86" s="182" t="str">
        <f t="shared" si="3"/>
        <v/>
      </c>
    </row>
    <row r="87" spans="1:8" ht="22.5" x14ac:dyDescent="0.2">
      <c r="A87" s="93" t="s">
        <v>733</v>
      </c>
      <c r="B87" s="111" t="s">
        <v>200</v>
      </c>
      <c r="C87" s="75" t="s">
        <v>296</v>
      </c>
      <c r="D87" s="82" t="s">
        <v>10</v>
      </c>
      <c r="E87" s="83">
        <v>800.15</v>
      </c>
      <c r="F87" s="77">
        <f>IF(B87="","",VLOOKUP(B87,'RELAÇÃO DE COMPOSIÇÕES'!$A$10:$F$165,6,FALSE))</f>
        <v>4.8</v>
      </c>
      <c r="G87" s="142">
        <f t="shared" si="2"/>
        <v>5.93</v>
      </c>
      <c r="H87" s="125">
        <f t="shared" si="3"/>
        <v>4744.8900000000003</v>
      </c>
    </row>
    <row r="88" spans="1:8" ht="22.5" x14ac:dyDescent="0.2">
      <c r="A88" s="96" t="s">
        <v>734</v>
      </c>
      <c r="B88" s="114" t="s">
        <v>201</v>
      </c>
      <c r="C88" s="84" t="s">
        <v>297</v>
      </c>
      <c r="D88" s="76" t="s">
        <v>10</v>
      </c>
      <c r="E88" s="83">
        <v>800.15</v>
      </c>
      <c r="F88" s="77">
        <f>IF(B88="","",VLOOKUP(B88,'RELAÇÃO DE COMPOSIÇÕES'!$A$10:$F$165,6,FALSE))</f>
        <v>22.82</v>
      </c>
      <c r="G88" s="142">
        <f t="shared" si="2"/>
        <v>28.19</v>
      </c>
      <c r="H88" s="125">
        <f t="shared" si="3"/>
        <v>22556.23</v>
      </c>
    </row>
    <row r="89" spans="1:8" x14ac:dyDescent="0.2">
      <c r="A89" s="176" t="s">
        <v>735</v>
      </c>
      <c r="B89" s="177" t="s">
        <v>143</v>
      </c>
      <c r="C89" s="178" t="s">
        <v>298</v>
      </c>
      <c r="D89" s="179" t="s">
        <v>143</v>
      </c>
      <c r="E89" s="180"/>
      <c r="F89" s="180" t="str">
        <f>IF(B89="","",VLOOKUP(B89,'RELAÇÃO DE COMPOSIÇÕES'!$A$10:$F$165,6,FALSE))</f>
        <v/>
      </c>
      <c r="G89" s="181" t="str">
        <f t="shared" si="2"/>
        <v/>
      </c>
      <c r="H89" s="182" t="str">
        <f t="shared" si="3"/>
        <v/>
      </c>
    </row>
    <row r="90" spans="1:8" ht="45" x14ac:dyDescent="0.2">
      <c r="A90" s="93" t="s">
        <v>736</v>
      </c>
      <c r="B90" s="111" t="s">
        <v>202</v>
      </c>
      <c r="C90" s="75" t="s">
        <v>299</v>
      </c>
      <c r="D90" s="78" t="s">
        <v>10</v>
      </c>
      <c r="E90" s="78">
        <v>71</v>
      </c>
      <c r="F90" s="77">
        <f>IF(B90="","",VLOOKUP(B90,'RELAÇÃO DE COMPOSIÇÕES'!$A$10:$F$165,6,FALSE))</f>
        <v>44.98</v>
      </c>
      <c r="G90" s="142">
        <f t="shared" si="2"/>
        <v>55.57</v>
      </c>
      <c r="H90" s="125">
        <f t="shared" si="3"/>
        <v>3945.47</v>
      </c>
    </row>
    <row r="91" spans="1:8" x14ac:dyDescent="0.2">
      <c r="A91" s="93" t="s">
        <v>737</v>
      </c>
      <c r="B91" s="111" t="s">
        <v>203</v>
      </c>
      <c r="C91" s="75" t="s">
        <v>300</v>
      </c>
      <c r="D91" s="78" t="s">
        <v>14</v>
      </c>
      <c r="E91" s="78">
        <v>23.6</v>
      </c>
      <c r="F91" s="77">
        <f>IF(B91="","",VLOOKUP(B91,'RELAÇÃO DE COMPOSIÇÕES'!$A$10:$F$165,6,FALSE))</f>
        <v>33.61</v>
      </c>
      <c r="G91" s="142">
        <f t="shared" si="2"/>
        <v>41.52</v>
      </c>
      <c r="H91" s="125">
        <f t="shared" si="3"/>
        <v>979.87</v>
      </c>
    </row>
    <row r="92" spans="1:8" x14ac:dyDescent="0.2">
      <c r="A92" s="94" t="s">
        <v>738</v>
      </c>
      <c r="B92" s="112" t="s">
        <v>143</v>
      </c>
      <c r="C92" s="79" t="s">
        <v>301</v>
      </c>
      <c r="D92" s="80" t="s">
        <v>143</v>
      </c>
      <c r="E92" s="81"/>
      <c r="F92" s="81" t="str">
        <f>IF(B92="","",VLOOKUP(B92,'RELAÇÃO DE COMPOSIÇÕES'!$A$10:$F$165,6,FALSE))</f>
        <v/>
      </c>
      <c r="G92" s="141" t="str">
        <f t="shared" si="2"/>
        <v/>
      </c>
      <c r="H92" s="128" t="str">
        <f t="shared" si="3"/>
        <v/>
      </c>
    </row>
    <row r="93" spans="1:8" x14ac:dyDescent="0.2">
      <c r="A93" s="176" t="s">
        <v>739</v>
      </c>
      <c r="B93" s="177" t="s">
        <v>143</v>
      </c>
      <c r="C93" s="178" t="s">
        <v>302</v>
      </c>
      <c r="D93" s="179" t="s">
        <v>143</v>
      </c>
      <c r="E93" s="180"/>
      <c r="F93" s="180" t="str">
        <f>IF(B93="","",VLOOKUP(B93,'RELAÇÃO DE COMPOSIÇÕES'!$A$10:$F$165,6,FALSE))</f>
        <v/>
      </c>
      <c r="G93" s="181" t="str">
        <f t="shared" si="2"/>
        <v/>
      </c>
      <c r="H93" s="182" t="str">
        <f t="shared" si="3"/>
        <v/>
      </c>
    </row>
    <row r="94" spans="1:8" ht="22.5" x14ac:dyDescent="0.2">
      <c r="A94" s="93" t="s">
        <v>740</v>
      </c>
      <c r="B94" s="111" t="s">
        <v>204</v>
      </c>
      <c r="C94" s="75" t="s">
        <v>303</v>
      </c>
      <c r="D94" s="78" t="s">
        <v>10</v>
      </c>
      <c r="E94" s="78">
        <v>798.99</v>
      </c>
      <c r="F94" s="77">
        <f>IF(B94="","",VLOOKUP(B94,'RELAÇÃO DE COMPOSIÇÕES'!$A$10:$F$165,6,FALSE))</f>
        <v>6.5</v>
      </c>
      <c r="G94" s="142">
        <f t="shared" si="2"/>
        <v>8.0299999999999994</v>
      </c>
      <c r="H94" s="125">
        <f t="shared" si="3"/>
        <v>6415.89</v>
      </c>
    </row>
    <row r="95" spans="1:8" ht="22.5" x14ac:dyDescent="0.2">
      <c r="A95" s="93" t="s">
        <v>741</v>
      </c>
      <c r="B95" s="111" t="s">
        <v>205</v>
      </c>
      <c r="C95" s="75" t="s">
        <v>304</v>
      </c>
      <c r="D95" s="78" t="s">
        <v>10</v>
      </c>
      <c r="E95" s="78">
        <v>798.99</v>
      </c>
      <c r="F95" s="77">
        <f>IF(B95="","",VLOOKUP(B95,'RELAÇÃO DE COMPOSIÇÕES'!$A$10:$F$165,6,FALSE))</f>
        <v>12.18</v>
      </c>
      <c r="G95" s="142">
        <f t="shared" si="2"/>
        <v>15.05</v>
      </c>
      <c r="H95" s="125">
        <f t="shared" si="3"/>
        <v>12024.8</v>
      </c>
    </row>
    <row r="96" spans="1:8" ht="22.5" x14ac:dyDescent="0.2">
      <c r="A96" s="93" t="s">
        <v>742</v>
      </c>
      <c r="B96" s="111" t="s">
        <v>206</v>
      </c>
      <c r="C96" s="75" t="s">
        <v>305</v>
      </c>
      <c r="D96" s="78" t="s">
        <v>10</v>
      </c>
      <c r="E96" s="78">
        <v>798.99</v>
      </c>
      <c r="F96" s="77">
        <f>IF(B96="","",VLOOKUP(B96,'RELAÇÃO DE COMPOSIÇÕES'!$A$10:$F$165,6,FALSE))</f>
        <v>12.15</v>
      </c>
      <c r="G96" s="142">
        <f t="shared" si="2"/>
        <v>15.01</v>
      </c>
      <c r="H96" s="125">
        <f t="shared" si="3"/>
        <v>11992.84</v>
      </c>
    </row>
    <row r="97" spans="1:8" x14ac:dyDescent="0.2">
      <c r="A97" s="176" t="s">
        <v>743</v>
      </c>
      <c r="B97" s="177" t="s">
        <v>143</v>
      </c>
      <c r="C97" s="178" t="s">
        <v>306</v>
      </c>
      <c r="D97" s="179" t="s">
        <v>143</v>
      </c>
      <c r="E97" s="180"/>
      <c r="F97" s="180" t="str">
        <f>IF(B97="","",VLOOKUP(B97,'RELAÇÃO DE COMPOSIÇÕES'!$A$10:$F$165,6,FALSE))</f>
        <v/>
      </c>
      <c r="G97" s="181" t="str">
        <f t="shared" si="2"/>
        <v/>
      </c>
      <c r="H97" s="182" t="str">
        <f t="shared" si="3"/>
        <v/>
      </c>
    </row>
    <row r="98" spans="1:8" ht="33.75" x14ac:dyDescent="0.2">
      <c r="A98" s="95" t="s">
        <v>744</v>
      </c>
      <c r="B98" s="113" t="s">
        <v>207</v>
      </c>
      <c r="C98" s="75" t="s">
        <v>307</v>
      </c>
      <c r="D98" s="82" t="s">
        <v>10</v>
      </c>
      <c r="E98" s="83">
        <v>18.239999999999998</v>
      </c>
      <c r="F98" s="77">
        <f>IF(B98="","",VLOOKUP(B98,'RELAÇÃO DE COMPOSIÇÕES'!$A$10:$F$165,6,FALSE))</f>
        <v>20.78</v>
      </c>
      <c r="G98" s="142">
        <f t="shared" si="2"/>
        <v>25.67</v>
      </c>
      <c r="H98" s="125">
        <f t="shared" si="3"/>
        <v>468.22</v>
      </c>
    </row>
    <row r="99" spans="1:8" ht="22.5" x14ac:dyDescent="0.2">
      <c r="A99" s="93" t="s">
        <v>745</v>
      </c>
      <c r="B99" s="111" t="s">
        <v>208</v>
      </c>
      <c r="C99" s="75" t="s">
        <v>308</v>
      </c>
      <c r="D99" s="82" t="s">
        <v>10</v>
      </c>
      <c r="E99" s="83">
        <v>358.94</v>
      </c>
      <c r="F99" s="77">
        <f>IF(B99="","",VLOOKUP(B99,'RELAÇÃO DE COMPOSIÇÕES'!$A$10:$F$165,6,FALSE))</f>
        <v>12.17</v>
      </c>
      <c r="G99" s="142">
        <f t="shared" si="2"/>
        <v>15.03</v>
      </c>
      <c r="H99" s="125">
        <f t="shared" si="3"/>
        <v>5394.87</v>
      </c>
    </row>
    <row r="100" spans="1:8" x14ac:dyDescent="0.2">
      <c r="A100" s="94" t="s">
        <v>746</v>
      </c>
      <c r="B100" s="112" t="s">
        <v>143</v>
      </c>
      <c r="C100" s="79" t="s">
        <v>309</v>
      </c>
      <c r="D100" s="80" t="s">
        <v>143</v>
      </c>
      <c r="E100" s="81"/>
      <c r="F100" s="81" t="str">
        <f>IF(B100="","",VLOOKUP(B100,'RELAÇÃO DE COMPOSIÇÕES'!$A$10:$F$165,6,FALSE))</f>
        <v/>
      </c>
      <c r="G100" s="141" t="str">
        <f t="shared" si="2"/>
        <v/>
      </c>
      <c r="H100" s="128" t="str">
        <f t="shared" si="3"/>
        <v/>
      </c>
    </row>
    <row r="101" spans="1:8" x14ac:dyDescent="0.2">
      <c r="A101" s="176" t="s">
        <v>747</v>
      </c>
      <c r="B101" s="177" t="s">
        <v>143</v>
      </c>
      <c r="C101" s="178" t="s">
        <v>310</v>
      </c>
      <c r="D101" s="179" t="s">
        <v>143</v>
      </c>
      <c r="E101" s="180"/>
      <c r="F101" s="180" t="str">
        <f>IF(B101="","",VLOOKUP(B101,'RELAÇÃO DE COMPOSIÇÕES'!$A$10:$F$165,6,FALSE))</f>
        <v/>
      </c>
      <c r="G101" s="181" t="str">
        <f t="shared" si="2"/>
        <v/>
      </c>
      <c r="H101" s="182" t="str">
        <f t="shared" si="3"/>
        <v/>
      </c>
    </row>
    <row r="102" spans="1:8" ht="33.75" x14ac:dyDescent="0.2">
      <c r="A102" s="95" t="s">
        <v>748</v>
      </c>
      <c r="B102" s="111" t="s">
        <v>209</v>
      </c>
      <c r="C102" s="75" t="s">
        <v>311</v>
      </c>
      <c r="D102" s="82" t="s">
        <v>10</v>
      </c>
      <c r="E102" s="83">
        <v>116.95</v>
      </c>
      <c r="F102" s="77">
        <f>IF(B102="","",VLOOKUP(B102,'RELAÇÃO DE COMPOSIÇÕES'!$A$10:$F$165,6,FALSE))</f>
        <v>51.7</v>
      </c>
      <c r="G102" s="142">
        <f t="shared" si="2"/>
        <v>63.87</v>
      </c>
      <c r="H102" s="125">
        <f t="shared" si="3"/>
        <v>7469.6</v>
      </c>
    </row>
    <row r="103" spans="1:8" ht="22.5" x14ac:dyDescent="0.2">
      <c r="A103" s="95" t="s">
        <v>749</v>
      </c>
      <c r="B103" s="172" t="s">
        <v>210</v>
      </c>
      <c r="C103" s="173" t="s">
        <v>312</v>
      </c>
      <c r="D103" s="174" t="s">
        <v>10</v>
      </c>
      <c r="E103" s="175">
        <v>116.95</v>
      </c>
      <c r="F103" s="77">
        <f>IF(B103="","",VLOOKUP(B103,'RELAÇÃO DE COMPOSIÇÕES'!$A$10:$F$165,6,FALSE))</f>
        <v>26.17</v>
      </c>
      <c r="G103" s="142">
        <f t="shared" si="2"/>
        <v>32.33</v>
      </c>
      <c r="H103" s="125">
        <f t="shared" si="3"/>
        <v>3780.99</v>
      </c>
    </row>
    <row r="104" spans="1:8" ht="22.5" x14ac:dyDescent="0.2">
      <c r="A104" s="95" t="s">
        <v>750</v>
      </c>
      <c r="B104" s="172" t="s">
        <v>211</v>
      </c>
      <c r="C104" s="173" t="s">
        <v>313</v>
      </c>
      <c r="D104" s="174" t="s">
        <v>10</v>
      </c>
      <c r="E104" s="175">
        <v>233.9</v>
      </c>
      <c r="F104" s="77">
        <f>IF(B104="","",VLOOKUP(B104,'RELAÇÃO DE COMPOSIÇÕES'!$A$10:$F$165,6,FALSE))</f>
        <v>9.2899999999999991</v>
      </c>
      <c r="G104" s="142">
        <f t="shared" si="2"/>
        <v>11.48</v>
      </c>
      <c r="H104" s="125">
        <f t="shared" si="3"/>
        <v>2685.17</v>
      </c>
    </row>
    <row r="105" spans="1:8" x14ac:dyDescent="0.2">
      <c r="A105" s="176" t="s">
        <v>751</v>
      </c>
      <c r="B105" s="177" t="s">
        <v>143</v>
      </c>
      <c r="C105" s="178" t="s">
        <v>314</v>
      </c>
      <c r="D105" s="179" t="s">
        <v>143</v>
      </c>
      <c r="E105" s="180"/>
      <c r="F105" s="180" t="str">
        <f>IF(B105="","",VLOOKUP(B105,'RELAÇÃO DE COMPOSIÇÕES'!$A$10:$F$165,6,FALSE))</f>
        <v/>
      </c>
      <c r="G105" s="181" t="str">
        <f t="shared" si="2"/>
        <v/>
      </c>
      <c r="H105" s="182" t="str">
        <f t="shared" si="3"/>
        <v/>
      </c>
    </row>
    <row r="106" spans="1:8" ht="22.5" x14ac:dyDescent="0.2">
      <c r="A106" s="95" t="s">
        <v>752</v>
      </c>
      <c r="B106" s="113" t="s">
        <v>212</v>
      </c>
      <c r="C106" s="75" t="s">
        <v>315</v>
      </c>
      <c r="D106" s="82" t="s">
        <v>14</v>
      </c>
      <c r="E106" s="83">
        <v>26.6</v>
      </c>
      <c r="F106" s="77">
        <f>IF(B106="","",VLOOKUP(B106,'RELAÇÃO DE COMPOSIÇÕES'!$A$10:$F$165,6,FALSE))</f>
        <v>45.87</v>
      </c>
      <c r="G106" s="142">
        <f t="shared" si="2"/>
        <v>56.67</v>
      </c>
      <c r="H106" s="125">
        <f t="shared" si="3"/>
        <v>1507.42</v>
      </c>
    </row>
    <row r="107" spans="1:8" ht="33.75" x14ac:dyDescent="0.2">
      <c r="A107" s="95" t="s">
        <v>753</v>
      </c>
      <c r="B107" s="113" t="s">
        <v>213</v>
      </c>
      <c r="C107" s="75" t="s">
        <v>316</v>
      </c>
      <c r="D107" s="82" t="s">
        <v>9</v>
      </c>
      <c r="E107" s="83">
        <v>12</v>
      </c>
      <c r="F107" s="77">
        <f>IF(B107="","",VLOOKUP(B107,'RELAÇÃO DE COMPOSIÇÕES'!$A$10:$F$165,6,FALSE))</f>
        <v>24.01</v>
      </c>
      <c r="G107" s="142">
        <f t="shared" si="2"/>
        <v>29.66</v>
      </c>
      <c r="H107" s="125">
        <f t="shared" si="3"/>
        <v>355.92</v>
      </c>
    </row>
    <row r="108" spans="1:8" ht="22.5" x14ac:dyDescent="0.2">
      <c r="A108" s="95" t="s">
        <v>754</v>
      </c>
      <c r="B108" s="113" t="s">
        <v>214</v>
      </c>
      <c r="C108" s="75" t="s">
        <v>317</v>
      </c>
      <c r="D108" s="82" t="s">
        <v>14</v>
      </c>
      <c r="E108" s="83">
        <v>17.3</v>
      </c>
      <c r="F108" s="77">
        <f>IF(B108="","",VLOOKUP(B108,'RELAÇÃO DE COMPOSIÇÕES'!$A$10:$F$165,6,FALSE))</f>
        <v>57.9</v>
      </c>
      <c r="G108" s="142">
        <f t="shared" si="2"/>
        <v>71.53</v>
      </c>
      <c r="H108" s="125">
        <f t="shared" si="3"/>
        <v>1237.47</v>
      </c>
    </row>
    <row r="109" spans="1:8" x14ac:dyDescent="0.2">
      <c r="A109" s="176" t="s">
        <v>755</v>
      </c>
      <c r="B109" s="177" t="s">
        <v>143</v>
      </c>
      <c r="C109" s="178" t="s">
        <v>318</v>
      </c>
      <c r="D109" s="179" t="s">
        <v>143</v>
      </c>
      <c r="E109" s="180"/>
      <c r="F109" s="180" t="str">
        <f>IF(B109="","",VLOOKUP(B109,'RELAÇÃO DE COMPOSIÇÕES'!$A$10:$F$165,6,FALSE))</f>
        <v/>
      </c>
      <c r="G109" s="181" t="str">
        <f t="shared" si="2"/>
        <v/>
      </c>
      <c r="H109" s="182" t="str">
        <f t="shared" si="3"/>
        <v/>
      </c>
    </row>
    <row r="110" spans="1:8" ht="33.75" x14ac:dyDescent="0.2">
      <c r="A110" s="95" t="s">
        <v>756</v>
      </c>
      <c r="B110" s="113" t="s">
        <v>225</v>
      </c>
      <c r="C110" s="75" t="s">
        <v>319</v>
      </c>
      <c r="D110" s="82" t="s">
        <v>10</v>
      </c>
      <c r="E110" s="83">
        <v>108.41</v>
      </c>
      <c r="F110" s="77">
        <f>IF(B110="","",VLOOKUP(B110,'RELAÇÃO DE COMPOSIÇÕES'!$A$10:$F$165,6,FALSE))</f>
        <v>135.59</v>
      </c>
      <c r="G110" s="142">
        <f t="shared" si="2"/>
        <v>167.51</v>
      </c>
      <c r="H110" s="125">
        <f t="shared" si="3"/>
        <v>18159.759999999998</v>
      </c>
    </row>
    <row r="111" spans="1:8" x14ac:dyDescent="0.2">
      <c r="A111" s="94" t="s">
        <v>757</v>
      </c>
      <c r="B111" s="112" t="s">
        <v>143</v>
      </c>
      <c r="C111" s="79" t="s">
        <v>320</v>
      </c>
      <c r="D111" s="80" t="s">
        <v>143</v>
      </c>
      <c r="E111" s="81"/>
      <c r="F111" s="81" t="str">
        <f>IF(B111="","",VLOOKUP(B111,'RELAÇÃO DE COMPOSIÇÕES'!$A$10:$F$165,6,FALSE))</f>
        <v/>
      </c>
      <c r="G111" s="141" t="str">
        <f t="shared" si="2"/>
        <v/>
      </c>
      <c r="H111" s="128" t="str">
        <f t="shared" si="3"/>
        <v/>
      </c>
    </row>
    <row r="112" spans="1:8" x14ac:dyDescent="0.2">
      <c r="A112" s="176" t="s">
        <v>758</v>
      </c>
      <c r="B112" s="177" t="s">
        <v>143</v>
      </c>
      <c r="C112" s="178" t="s">
        <v>321</v>
      </c>
      <c r="D112" s="179" t="s">
        <v>143</v>
      </c>
      <c r="E112" s="180"/>
      <c r="F112" s="180" t="str">
        <f>IF(B112="","",VLOOKUP(B112,'RELAÇÃO DE COMPOSIÇÕES'!$A$10:$F$165,6,FALSE))</f>
        <v/>
      </c>
      <c r="G112" s="181" t="str">
        <f t="shared" si="2"/>
        <v/>
      </c>
      <c r="H112" s="182" t="str">
        <f t="shared" si="3"/>
        <v/>
      </c>
    </row>
    <row r="113" spans="1:8" ht="22.5" x14ac:dyDescent="0.2">
      <c r="A113" s="95" t="s">
        <v>759</v>
      </c>
      <c r="B113" s="113" t="s">
        <v>226</v>
      </c>
      <c r="C113" s="75" t="s">
        <v>322</v>
      </c>
      <c r="D113" s="82" t="s">
        <v>9</v>
      </c>
      <c r="E113" s="83">
        <v>4</v>
      </c>
      <c r="F113" s="77">
        <f>IF(B113="","",VLOOKUP(B113,'RELAÇÃO DE COMPOSIÇÕES'!$A$10:$F$165,6,FALSE))</f>
        <v>37.53</v>
      </c>
      <c r="G113" s="142">
        <f t="shared" si="2"/>
        <v>46.36</v>
      </c>
      <c r="H113" s="125">
        <f t="shared" si="3"/>
        <v>185.44</v>
      </c>
    </row>
    <row r="114" spans="1:8" ht="22.5" x14ac:dyDescent="0.2">
      <c r="A114" s="95" t="s">
        <v>760</v>
      </c>
      <c r="B114" s="113" t="s">
        <v>227</v>
      </c>
      <c r="C114" s="75" t="s">
        <v>323</v>
      </c>
      <c r="D114" s="82" t="s">
        <v>9</v>
      </c>
      <c r="E114" s="83">
        <v>2</v>
      </c>
      <c r="F114" s="77">
        <f>IF(B114="","",VLOOKUP(B114,'RELAÇÃO DE COMPOSIÇÕES'!$A$10:$F$165,6,FALSE))</f>
        <v>120.89</v>
      </c>
      <c r="G114" s="142">
        <f t="shared" si="2"/>
        <v>149.35</v>
      </c>
      <c r="H114" s="125">
        <f t="shared" si="3"/>
        <v>298.7</v>
      </c>
    </row>
    <row r="115" spans="1:8" ht="22.5" x14ac:dyDescent="0.2">
      <c r="A115" s="95" t="s">
        <v>761</v>
      </c>
      <c r="B115" s="113" t="s">
        <v>228</v>
      </c>
      <c r="C115" s="75" t="s">
        <v>324</v>
      </c>
      <c r="D115" s="82" t="s">
        <v>9</v>
      </c>
      <c r="E115" s="83">
        <v>4</v>
      </c>
      <c r="F115" s="77">
        <f>IF(B115="","",VLOOKUP(B115,'RELAÇÃO DE COMPOSIÇÕES'!$A$10:$F$165,6,FALSE))</f>
        <v>48.4</v>
      </c>
      <c r="G115" s="142">
        <f t="shared" si="2"/>
        <v>59.79</v>
      </c>
      <c r="H115" s="125">
        <f t="shared" si="3"/>
        <v>239.16</v>
      </c>
    </row>
    <row r="116" spans="1:8" ht="22.5" x14ac:dyDescent="0.2">
      <c r="A116" s="95" t="s">
        <v>762</v>
      </c>
      <c r="B116" s="113" t="s">
        <v>229</v>
      </c>
      <c r="C116" s="75" t="s">
        <v>325</v>
      </c>
      <c r="D116" s="82" t="s">
        <v>9</v>
      </c>
      <c r="E116" s="83">
        <v>2</v>
      </c>
      <c r="F116" s="77">
        <f>IF(B116="","",VLOOKUP(B116,'RELAÇÃO DE COMPOSIÇÕES'!$A$10:$F$165,6,FALSE))</f>
        <v>65.319999999999993</v>
      </c>
      <c r="G116" s="142">
        <f t="shared" si="2"/>
        <v>80.7</v>
      </c>
      <c r="H116" s="125">
        <f t="shared" si="3"/>
        <v>161.4</v>
      </c>
    </row>
    <row r="117" spans="1:8" ht="22.5" x14ac:dyDescent="0.2">
      <c r="A117" s="95" t="s">
        <v>763</v>
      </c>
      <c r="B117" s="113" t="s">
        <v>432</v>
      </c>
      <c r="C117" s="75" t="s">
        <v>326</v>
      </c>
      <c r="D117" s="82" t="s">
        <v>15</v>
      </c>
      <c r="E117" s="83">
        <v>4</v>
      </c>
      <c r="F117" s="77">
        <f>IF(B117="","",VLOOKUP(B117,'RELAÇÃO DE COMPOSIÇÕES'!$A$10:$F$165,6,FALSE))</f>
        <v>67.260000000000005</v>
      </c>
      <c r="G117" s="142">
        <f t="shared" si="2"/>
        <v>83.09</v>
      </c>
      <c r="H117" s="125">
        <f t="shared" si="3"/>
        <v>332.36</v>
      </c>
    </row>
    <row r="118" spans="1:8" x14ac:dyDescent="0.2">
      <c r="A118" s="176" t="s">
        <v>764</v>
      </c>
      <c r="B118" s="177" t="s">
        <v>143</v>
      </c>
      <c r="C118" s="178" t="s">
        <v>327</v>
      </c>
      <c r="D118" s="179" t="s">
        <v>143</v>
      </c>
      <c r="E118" s="180"/>
      <c r="F118" s="180" t="str">
        <f>IF(B118="","",VLOOKUP(B118,'RELAÇÃO DE COMPOSIÇÕES'!$A$10:$F$165,6,FALSE))</f>
        <v/>
      </c>
      <c r="G118" s="181" t="str">
        <f t="shared" si="2"/>
        <v/>
      </c>
      <c r="H118" s="182" t="str">
        <f t="shared" si="3"/>
        <v/>
      </c>
    </row>
    <row r="119" spans="1:8" ht="22.5" x14ac:dyDescent="0.2">
      <c r="A119" s="95" t="s">
        <v>765</v>
      </c>
      <c r="B119" s="113" t="s">
        <v>433</v>
      </c>
      <c r="C119" s="75" t="s">
        <v>328</v>
      </c>
      <c r="D119" s="82" t="s">
        <v>9</v>
      </c>
      <c r="E119" s="83">
        <v>6</v>
      </c>
      <c r="F119" s="77">
        <f>IF(B119="","",VLOOKUP(B119,'RELAÇÃO DE COMPOSIÇÕES'!$A$10:$F$165,6,FALSE))</f>
        <v>21.94</v>
      </c>
      <c r="G119" s="142">
        <f t="shared" si="2"/>
        <v>27.1</v>
      </c>
      <c r="H119" s="125">
        <f t="shared" si="3"/>
        <v>162.6</v>
      </c>
    </row>
    <row r="120" spans="1:8" x14ac:dyDescent="0.2">
      <c r="A120" s="94" t="s">
        <v>766</v>
      </c>
      <c r="B120" s="112" t="s">
        <v>143</v>
      </c>
      <c r="C120" s="79" t="s">
        <v>329</v>
      </c>
      <c r="D120" s="80" t="s">
        <v>143</v>
      </c>
      <c r="E120" s="81"/>
      <c r="F120" s="81" t="str">
        <f>IF(B120="","",VLOOKUP(B120,'RELAÇÃO DE COMPOSIÇÕES'!$A$10:$F$165,6,FALSE))</f>
        <v/>
      </c>
      <c r="G120" s="141" t="str">
        <f t="shared" si="2"/>
        <v/>
      </c>
      <c r="H120" s="128" t="str">
        <f t="shared" si="3"/>
        <v/>
      </c>
    </row>
    <row r="121" spans="1:8" x14ac:dyDescent="0.2">
      <c r="A121" s="176" t="s">
        <v>767</v>
      </c>
      <c r="B121" s="177" t="s">
        <v>143</v>
      </c>
      <c r="C121" s="178" t="s">
        <v>330</v>
      </c>
      <c r="D121" s="179" t="s">
        <v>143</v>
      </c>
      <c r="E121" s="180"/>
      <c r="F121" s="180" t="str">
        <f>IF(B121="","",VLOOKUP(B121,'RELAÇÃO DE COMPOSIÇÕES'!$A$10:$F$165,6,FALSE))</f>
        <v/>
      </c>
      <c r="G121" s="181" t="str">
        <f t="shared" si="2"/>
        <v/>
      </c>
      <c r="H121" s="182" t="str">
        <f t="shared" si="3"/>
        <v/>
      </c>
    </row>
    <row r="122" spans="1:8" ht="22.5" x14ac:dyDescent="0.2">
      <c r="A122" s="95" t="s">
        <v>768</v>
      </c>
      <c r="B122" s="113" t="s">
        <v>434</v>
      </c>
      <c r="C122" s="75" t="s">
        <v>331</v>
      </c>
      <c r="D122" s="82" t="s">
        <v>9</v>
      </c>
      <c r="E122" s="83">
        <v>1</v>
      </c>
      <c r="F122" s="77">
        <f>IF(B122="","",VLOOKUP(B122,'RELAÇÃO DE COMPOSIÇÕES'!$A$10:$F$165,6,FALSE))</f>
        <v>330.51</v>
      </c>
      <c r="G122" s="142">
        <f t="shared" si="2"/>
        <v>408.31</v>
      </c>
      <c r="H122" s="125">
        <f t="shared" si="3"/>
        <v>408.31</v>
      </c>
    </row>
    <row r="123" spans="1:8" ht="22.5" x14ac:dyDescent="0.2">
      <c r="A123" s="95" t="s">
        <v>769</v>
      </c>
      <c r="B123" s="113" t="s">
        <v>435</v>
      </c>
      <c r="C123" s="75" t="s">
        <v>332</v>
      </c>
      <c r="D123" s="82" t="s">
        <v>9</v>
      </c>
      <c r="E123" s="83">
        <v>1</v>
      </c>
      <c r="F123" s="77">
        <f>IF(B123="","",VLOOKUP(B123,'RELAÇÃO DE COMPOSIÇÕES'!$A$10:$F$165,6,FALSE))</f>
        <v>880.76</v>
      </c>
      <c r="G123" s="142">
        <f t="shared" si="2"/>
        <v>1088.0899999999999</v>
      </c>
      <c r="H123" s="125">
        <f t="shared" si="3"/>
        <v>1088.0899999999999</v>
      </c>
    </row>
    <row r="124" spans="1:8" ht="22.5" x14ac:dyDescent="0.2">
      <c r="A124" s="95" t="s">
        <v>770</v>
      </c>
      <c r="B124" s="113" t="s">
        <v>436</v>
      </c>
      <c r="C124" s="75" t="s">
        <v>333</v>
      </c>
      <c r="D124" s="82" t="s">
        <v>9</v>
      </c>
      <c r="E124" s="83">
        <v>3</v>
      </c>
      <c r="F124" s="77">
        <f>IF(B124="","",VLOOKUP(B124,'RELAÇÃO DE COMPOSIÇÕES'!$A$10:$F$165,6,FALSE))</f>
        <v>35.32</v>
      </c>
      <c r="G124" s="142">
        <f t="shared" si="2"/>
        <v>43.63</v>
      </c>
      <c r="H124" s="125">
        <f t="shared" si="3"/>
        <v>130.88999999999999</v>
      </c>
    </row>
    <row r="125" spans="1:8" ht="22.5" x14ac:dyDescent="0.2">
      <c r="A125" s="95" t="s">
        <v>771</v>
      </c>
      <c r="B125" s="113" t="s">
        <v>437</v>
      </c>
      <c r="C125" s="75" t="s">
        <v>334</v>
      </c>
      <c r="D125" s="82" t="s">
        <v>9</v>
      </c>
      <c r="E125" s="83">
        <v>3</v>
      </c>
      <c r="F125" s="77">
        <f>IF(B125="","",VLOOKUP(B125,'RELAÇÃO DE COMPOSIÇÕES'!$A$10:$F$165,6,FALSE))</f>
        <v>15.51</v>
      </c>
      <c r="G125" s="142">
        <f t="shared" si="2"/>
        <v>19.16</v>
      </c>
      <c r="H125" s="125">
        <f t="shared" si="3"/>
        <v>57.48</v>
      </c>
    </row>
    <row r="126" spans="1:8" x14ac:dyDescent="0.2">
      <c r="A126" s="176" t="s">
        <v>772</v>
      </c>
      <c r="B126" s="177" t="s">
        <v>143</v>
      </c>
      <c r="C126" s="178" t="s">
        <v>335</v>
      </c>
      <c r="D126" s="179" t="s">
        <v>143</v>
      </c>
      <c r="E126" s="180"/>
      <c r="F126" s="180" t="str">
        <f>IF(B126="","",VLOOKUP(B126,'RELAÇÃO DE COMPOSIÇÕES'!$A$10:$F$165,6,FALSE))</f>
        <v/>
      </c>
      <c r="G126" s="181" t="str">
        <f t="shared" si="2"/>
        <v/>
      </c>
      <c r="H126" s="182" t="str">
        <f t="shared" si="3"/>
        <v/>
      </c>
    </row>
    <row r="127" spans="1:8" ht="33.75" x14ac:dyDescent="0.2">
      <c r="A127" s="95" t="s">
        <v>773</v>
      </c>
      <c r="B127" s="113" t="s">
        <v>438</v>
      </c>
      <c r="C127" s="75" t="s">
        <v>336</v>
      </c>
      <c r="D127" s="82" t="s">
        <v>9</v>
      </c>
      <c r="E127" s="83">
        <v>2</v>
      </c>
      <c r="F127" s="77">
        <f>IF(B127="","",VLOOKUP(B127,'RELAÇÃO DE COMPOSIÇÕES'!$A$10:$F$165,6,FALSE))</f>
        <v>552.61</v>
      </c>
      <c r="G127" s="142">
        <f t="shared" si="2"/>
        <v>682.69</v>
      </c>
      <c r="H127" s="125">
        <f t="shared" si="3"/>
        <v>1365.38</v>
      </c>
    </row>
    <row r="128" spans="1:8" x14ac:dyDescent="0.2">
      <c r="A128" s="176" t="s">
        <v>774</v>
      </c>
      <c r="B128" s="177" t="s">
        <v>143</v>
      </c>
      <c r="C128" s="178" t="s">
        <v>337</v>
      </c>
      <c r="D128" s="179" t="s">
        <v>143</v>
      </c>
      <c r="E128" s="180"/>
      <c r="F128" s="180" t="str">
        <f>IF(B128="","",VLOOKUP(B128,'RELAÇÃO DE COMPOSIÇÕES'!$A$10:$F$165,6,FALSE))</f>
        <v/>
      </c>
      <c r="G128" s="181" t="str">
        <f t="shared" si="2"/>
        <v/>
      </c>
      <c r="H128" s="182" t="str">
        <f t="shared" si="3"/>
        <v/>
      </c>
    </row>
    <row r="129" spans="1:8" ht="22.5" x14ac:dyDescent="0.2">
      <c r="A129" s="95" t="s">
        <v>775</v>
      </c>
      <c r="B129" s="113" t="s">
        <v>439</v>
      </c>
      <c r="C129" s="75" t="s">
        <v>338</v>
      </c>
      <c r="D129" s="82" t="s">
        <v>9</v>
      </c>
      <c r="E129" s="83">
        <v>44</v>
      </c>
      <c r="F129" s="77">
        <f>IF(B129="","",VLOOKUP(B129,'RELAÇÃO DE COMPOSIÇÕES'!$A$10:$F$165,6,FALSE))</f>
        <v>188.75</v>
      </c>
      <c r="G129" s="142">
        <f t="shared" si="2"/>
        <v>233.18</v>
      </c>
      <c r="H129" s="125">
        <f t="shared" si="3"/>
        <v>10259.92</v>
      </c>
    </row>
    <row r="130" spans="1:8" ht="22.5" x14ac:dyDescent="0.2">
      <c r="A130" s="95" t="s">
        <v>776</v>
      </c>
      <c r="B130" s="113" t="s">
        <v>440</v>
      </c>
      <c r="C130" s="75" t="s">
        <v>339</v>
      </c>
      <c r="D130" s="82" t="s">
        <v>15</v>
      </c>
      <c r="E130" s="83">
        <v>16</v>
      </c>
      <c r="F130" s="77">
        <f>IF(B130="","",VLOOKUP(B130,'RELAÇÃO DE COMPOSIÇÕES'!$A$10:$F$165,6,FALSE))</f>
        <v>213.09</v>
      </c>
      <c r="G130" s="142">
        <f t="shared" si="2"/>
        <v>263.25</v>
      </c>
      <c r="H130" s="125">
        <f t="shared" si="3"/>
        <v>4212</v>
      </c>
    </row>
    <row r="131" spans="1:8" ht="22.5" x14ac:dyDescent="0.2">
      <c r="A131" s="95" t="s">
        <v>777</v>
      </c>
      <c r="B131" s="113" t="s">
        <v>441</v>
      </c>
      <c r="C131" s="75" t="s">
        <v>340</v>
      </c>
      <c r="D131" s="82" t="s">
        <v>15</v>
      </c>
      <c r="E131" s="83">
        <v>4</v>
      </c>
      <c r="F131" s="77">
        <f>IF(B131="","",VLOOKUP(B131,'RELAÇÃO DE COMPOSIÇÕES'!$A$10:$F$165,6,FALSE))</f>
        <v>215.89</v>
      </c>
      <c r="G131" s="142">
        <f t="shared" si="2"/>
        <v>266.70999999999998</v>
      </c>
      <c r="H131" s="125">
        <f t="shared" si="3"/>
        <v>1066.8399999999999</v>
      </c>
    </row>
    <row r="132" spans="1:8" ht="22.5" x14ac:dyDescent="0.2">
      <c r="A132" s="95" t="s">
        <v>778</v>
      </c>
      <c r="B132" s="113" t="s">
        <v>442</v>
      </c>
      <c r="C132" s="75" t="s">
        <v>341</v>
      </c>
      <c r="D132" s="82" t="s">
        <v>15</v>
      </c>
      <c r="E132" s="83">
        <v>2</v>
      </c>
      <c r="F132" s="77">
        <f>IF(B132="","",VLOOKUP(B132,'RELAÇÃO DE COMPOSIÇÕES'!$A$10:$F$165,6,FALSE))</f>
        <v>212.69</v>
      </c>
      <c r="G132" s="142">
        <f t="shared" si="2"/>
        <v>262.76</v>
      </c>
      <c r="H132" s="125">
        <f t="shared" si="3"/>
        <v>525.52</v>
      </c>
    </row>
    <row r="133" spans="1:8" ht="33.75" x14ac:dyDescent="0.2">
      <c r="A133" s="95" t="s">
        <v>779</v>
      </c>
      <c r="B133" s="113" t="s">
        <v>443</v>
      </c>
      <c r="C133" s="75" t="s">
        <v>342</v>
      </c>
      <c r="D133" s="82" t="s">
        <v>15</v>
      </c>
      <c r="E133" s="83">
        <v>60</v>
      </c>
      <c r="F133" s="77">
        <f>IF(B133="","",VLOOKUP(B133,'RELAÇÃO DE COMPOSIÇÕES'!$A$10:$F$165,6,FALSE))</f>
        <v>144.18</v>
      </c>
      <c r="G133" s="142">
        <f t="shared" si="2"/>
        <v>178.12</v>
      </c>
      <c r="H133" s="125">
        <f t="shared" si="3"/>
        <v>10687.2</v>
      </c>
    </row>
    <row r="134" spans="1:8" ht="33.75" x14ac:dyDescent="0.2">
      <c r="A134" s="95" t="s">
        <v>780</v>
      </c>
      <c r="B134" s="113" t="s">
        <v>444</v>
      </c>
      <c r="C134" s="75" t="s">
        <v>343</v>
      </c>
      <c r="D134" s="82" t="s">
        <v>15</v>
      </c>
      <c r="E134" s="83">
        <v>8</v>
      </c>
      <c r="F134" s="77">
        <f>IF(B134="","",VLOOKUP(B134,'RELAÇÃO DE COMPOSIÇÕES'!$A$10:$F$165,6,FALSE))</f>
        <v>158.76</v>
      </c>
      <c r="G134" s="142">
        <f t="shared" si="2"/>
        <v>196.13</v>
      </c>
      <c r="H134" s="125">
        <f t="shared" si="3"/>
        <v>1569.04</v>
      </c>
    </row>
    <row r="135" spans="1:8" ht="33.75" x14ac:dyDescent="0.2">
      <c r="A135" s="95" t="s">
        <v>781</v>
      </c>
      <c r="B135" s="113" t="s">
        <v>445</v>
      </c>
      <c r="C135" s="75" t="s">
        <v>344</v>
      </c>
      <c r="D135" s="82" t="s">
        <v>15</v>
      </c>
      <c r="E135" s="83">
        <v>4</v>
      </c>
      <c r="F135" s="77">
        <f>IF(B135="","",VLOOKUP(B135,'RELAÇÃO DE COMPOSIÇÕES'!$A$10:$F$165,6,FALSE))</f>
        <v>225.68</v>
      </c>
      <c r="G135" s="142">
        <f t="shared" si="2"/>
        <v>278.81</v>
      </c>
      <c r="H135" s="125">
        <f t="shared" si="3"/>
        <v>1115.24</v>
      </c>
    </row>
    <row r="136" spans="1:8" ht="33.75" x14ac:dyDescent="0.2">
      <c r="A136" s="95" t="s">
        <v>782</v>
      </c>
      <c r="B136" s="113" t="s">
        <v>446</v>
      </c>
      <c r="C136" s="75" t="s">
        <v>345</v>
      </c>
      <c r="D136" s="82" t="s">
        <v>15</v>
      </c>
      <c r="E136" s="83">
        <v>2</v>
      </c>
      <c r="F136" s="77">
        <f>IF(B136="","",VLOOKUP(B136,'RELAÇÃO DE COMPOSIÇÕES'!$A$10:$F$165,6,FALSE))</f>
        <v>253.81</v>
      </c>
      <c r="G136" s="142">
        <f t="shared" si="2"/>
        <v>313.56</v>
      </c>
      <c r="H136" s="125">
        <f t="shared" si="3"/>
        <v>627.12</v>
      </c>
    </row>
    <row r="137" spans="1:8" x14ac:dyDescent="0.2">
      <c r="A137" s="176" t="s">
        <v>783</v>
      </c>
      <c r="B137" s="177" t="s">
        <v>143</v>
      </c>
      <c r="C137" s="178" t="s">
        <v>346</v>
      </c>
      <c r="D137" s="179" t="s">
        <v>143</v>
      </c>
      <c r="E137" s="180"/>
      <c r="F137" s="180" t="str">
        <f>IF(B137="","",VLOOKUP(B137,'RELAÇÃO DE COMPOSIÇÕES'!$A$10:$F$165,6,FALSE))</f>
        <v/>
      </c>
      <c r="G137" s="181" t="str">
        <f t="shared" si="2"/>
        <v/>
      </c>
      <c r="H137" s="182" t="str">
        <f t="shared" si="3"/>
        <v/>
      </c>
    </row>
    <row r="138" spans="1:8" ht="33.75" x14ac:dyDescent="0.2">
      <c r="A138" s="95" t="s">
        <v>784</v>
      </c>
      <c r="B138" s="113" t="s">
        <v>447</v>
      </c>
      <c r="C138" s="75" t="s">
        <v>347</v>
      </c>
      <c r="D138" s="82" t="s">
        <v>9</v>
      </c>
      <c r="E138" s="83">
        <v>1</v>
      </c>
      <c r="F138" s="77">
        <f>IF(B138="","",VLOOKUP(B138,'RELAÇÃO DE COMPOSIÇÕES'!$A$10:$F$165,6,FALSE))</f>
        <v>87.79</v>
      </c>
      <c r="G138" s="142">
        <f t="shared" si="2"/>
        <v>108.46</v>
      </c>
      <c r="H138" s="125">
        <f t="shared" si="3"/>
        <v>108.46</v>
      </c>
    </row>
    <row r="139" spans="1:8" x14ac:dyDescent="0.2">
      <c r="A139" s="176" t="s">
        <v>785</v>
      </c>
      <c r="B139" s="177" t="s">
        <v>143</v>
      </c>
      <c r="C139" s="178" t="s">
        <v>348</v>
      </c>
      <c r="D139" s="179" t="s">
        <v>143</v>
      </c>
      <c r="E139" s="180"/>
      <c r="F139" s="180" t="str">
        <f>IF(B139="","",VLOOKUP(B139,'RELAÇÃO DE COMPOSIÇÕES'!$A$10:$F$165,6,FALSE))</f>
        <v/>
      </c>
      <c r="G139" s="181" t="str">
        <f t="shared" si="2"/>
        <v/>
      </c>
      <c r="H139" s="182" t="str">
        <f t="shared" si="3"/>
        <v/>
      </c>
    </row>
    <row r="140" spans="1:8" ht="22.5" x14ac:dyDescent="0.2">
      <c r="A140" s="95" t="s">
        <v>786</v>
      </c>
      <c r="B140" s="113" t="s">
        <v>448</v>
      </c>
      <c r="C140" s="75" t="s">
        <v>349</v>
      </c>
      <c r="D140" s="82" t="s">
        <v>9</v>
      </c>
      <c r="E140" s="83">
        <v>3</v>
      </c>
      <c r="F140" s="77">
        <f>IF(B140="","",VLOOKUP(B140,'RELAÇÃO DE COMPOSIÇÕES'!$A$10:$F$165,6,FALSE))</f>
        <v>2.42</v>
      </c>
      <c r="G140" s="142">
        <f t="shared" si="2"/>
        <v>2.99</v>
      </c>
      <c r="H140" s="125">
        <f t="shared" si="3"/>
        <v>8.9700000000000006</v>
      </c>
    </row>
    <row r="141" spans="1:8" x14ac:dyDescent="0.2">
      <c r="A141" s="95" t="s">
        <v>787</v>
      </c>
      <c r="B141" s="113" t="s">
        <v>449</v>
      </c>
      <c r="C141" s="75" t="s">
        <v>350</v>
      </c>
      <c r="D141" s="82" t="s">
        <v>14</v>
      </c>
      <c r="E141" s="83">
        <v>9</v>
      </c>
      <c r="F141" s="77">
        <f>IF(B141="","",VLOOKUP(B141,'RELAÇÃO DE COMPOSIÇÕES'!$A$10:$F$165,6,FALSE))</f>
        <v>11.11</v>
      </c>
      <c r="G141" s="142">
        <f t="shared" si="2"/>
        <v>13.73</v>
      </c>
      <c r="H141" s="125">
        <f t="shared" si="3"/>
        <v>123.57</v>
      </c>
    </row>
    <row r="142" spans="1:8" ht="22.5" x14ac:dyDescent="0.2">
      <c r="A142" s="95" t="s">
        <v>788</v>
      </c>
      <c r="B142" s="113" t="s">
        <v>450</v>
      </c>
      <c r="C142" s="75" t="s">
        <v>351</v>
      </c>
      <c r="D142" s="82" t="s">
        <v>9</v>
      </c>
      <c r="E142" s="83">
        <v>2</v>
      </c>
      <c r="F142" s="77">
        <f>IF(B142="","",VLOOKUP(B142,'RELAÇÃO DE COMPOSIÇÕES'!$A$10:$F$165,6,FALSE))</f>
        <v>6.25</v>
      </c>
      <c r="G142" s="142">
        <f t="shared" si="2"/>
        <v>7.72</v>
      </c>
      <c r="H142" s="125">
        <f t="shared" si="3"/>
        <v>15.44</v>
      </c>
    </row>
    <row r="143" spans="1:8" x14ac:dyDescent="0.2">
      <c r="A143" s="95" t="s">
        <v>789</v>
      </c>
      <c r="B143" s="113" t="s">
        <v>451</v>
      </c>
      <c r="C143" s="75" t="s">
        <v>352</v>
      </c>
      <c r="D143" s="82" t="s">
        <v>14</v>
      </c>
      <c r="E143" s="83">
        <v>15</v>
      </c>
      <c r="F143" s="77">
        <f>IF(B143="","",VLOOKUP(B143,'RELAÇÃO DE COMPOSIÇÕES'!$A$10:$F$165,6,FALSE))</f>
        <v>13.82</v>
      </c>
      <c r="G143" s="142">
        <f t="shared" si="2"/>
        <v>17.07</v>
      </c>
      <c r="H143" s="125">
        <f t="shared" si="3"/>
        <v>256.05</v>
      </c>
    </row>
    <row r="144" spans="1:8" ht="22.5" x14ac:dyDescent="0.2">
      <c r="A144" s="95" t="s">
        <v>790</v>
      </c>
      <c r="B144" s="113" t="s">
        <v>452</v>
      </c>
      <c r="C144" s="75" t="s">
        <v>353</v>
      </c>
      <c r="D144" s="82" t="s">
        <v>9</v>
      </c>
      <c r="E144" s="83">
        <v>4</v>
      </c>
      <c r="F144" s="77">
        <f>IF(B144="","",VLOOKUP(B144,'RELAÇÃO DE COMPOSIÇÕES'!$A$10:$F$165,6,FALSE))</f>
        <v>3.5</v>
      </c>
      <c r="G144" s="142">
        <f t="shared" si="2"/>
        <v>4.32</v>
      </c>
      <c r="H144" s="125">
        <f t="shared" si="3"/>
        <v>17.28</v>
      </c>
    </row>
    <row r="145" spans="1:8" x14ac:dyDescent="0.2">
      <c r="A145" s="95" t="s">
        <v>791</v>
      </c>
      <c r="B145" s="113" t="s">
        <v>453</v>
      </c>
      <c r="C145" s="75" t="s">
        <v>354</v>
      </c>
      <c r="D145" s="82" t="s">
        <v>14</v>
      </c>
      <c r="E145" s="83">
        <v>15</v>
      </c>
      <c r="F145" s="77">
        <f>IF(B145="","",VLOOKUP(B145,'RELAÇÃO DE COMPOSIÇÕES'!$A$10:$F$165,6,FALSE))</f>
        <v>15.53</v>
      </c>
      <c r="G145" s="142">
        <f t="shared" ref="G145:G207" si="4">IF(B145="","",ROUND(F145*(1+$H$6),2))</f>
        <v>19.190000000000001</v>
      </c>
      <c r="H145" s="125">
        <f t="shared" ref="H145:H207" si="5">IF(B145="","",ROUND(E145*G145,2))</f>
        <v>287.85000000000002</v>
      </c>
    </row>
    <row r="146" spans="1:8" ht="22.5" x14ac:dyDescent="0.2">
      <c r="A146" s="95" t="s">
        <v>792</v>
      </c>
      <c r="B146" s="113" t="s">
        <v>454</v>
      </c>
      <c r="C146" s="75" t="s">
        <v>355</v>
      </c>
      <c r="D146" s="82" t="s">
        <v>9</v>
      </c>
      <c r="E146" s="83">
        <v>2</v>
      </c>
      <c r="F146" s="77">
        <f>IF(B146="","",VLOOKUP(B146,'RELAÇÃO DE COMPOSIÇÕES'!$A$10:$F$165,6,FALSE))</f>
        <v>9.18</v>
      </c>
      <c r="G146" s="142">
        <f t="shared" si="4"/>
        <v>11.34</v>
      </c>
      <c r="H146" s="125">
        <f t="shared" si="5"/>
        <v>22.68</v>
      </c>
    </row>
    <row r="147" spans="1:8" ht="22.5" x14ac:dyDescent="0.2">
      <c r="A147" s="95" t="s">
        <v>793</v>
      </c>
      <c r="B147" s="113" t="s">
        <v>455</v>
      </c>
      <c r="C147" s="75" t="s">
        <v>356</v>
      </c>
      <c r="D147" s="82" t="s">
        <v>9</v>
      </c>
      <c r="E147" s="83">
        <v>4</v>
      </c>
      <c r="F147" s="77">
        <f>IF(B147="","",VLOOKUP(B147,'RELAÇÃO DE COMPOSIÇÕES'!$A$10:$F$165,6,FALSE))</f>
        <v>4.6399999999999997</v>
      </c>
      <c r="G147" s="142">
        <f t="shared" si="4"/>
        <v>5.73</v>
      </c>
      <c r="H147" s="125">
        <f t="shared" si="5"/>
        <v>22.92</v>
      </c>
    </row>
    <row r="148" spans="1:8" x14ac:dyDescent="0.2">
      <c r="A148" s="176" t="s">
        <v>794</v>
      </c>
      <c r="B148" s="177" t="s">
        <v>143</v>
      </c>
      <c r="C148" s="178" t="s">
        <v>357</v>
      </c>
      <c r="D148" s="179" t="s">
        <v>143</v>
      </c>
      <c r="E148" s="180"/>
      <c r="F148" s="180" t="str">
        <f>IF(B148="","",VLOOKUP(B148,'RELAÇÃO DE COMPOSIÇÕES'!$A$10:$F$165,6,FALSE))</f>
        <v/>
      </c>
      <c r="G148" s="181" t="str">
        <f t="shared" si="4"/>
        <v/>
      </c>
      <c r="H148" s="182" t="str">
        <f t="shared" si="5"/>
        <v/>
      </c>
    </row>
    <row r="149" spans="1:8" ht="33.75" x14ac:dyDescent="0.2">
      <c r="A149" s="95" t="s">
        <v>795</v>
      </c>
      <c r="B149" s="113" t="s">
        <v>456</v>
      </c>
      <c r="C149" s="75" t="s">
        <v>358</v>
      </c>
      <c r="D149" s="82" t="s">
        <v>9</v>
      </c>
      <c r="E149" s="83">
        <v>15</v>
      </c>
      <c r="F149" s="77">
        <f>IF(B149="","",VLOOKUP(B149,'RELAÇÃO DE COMPOSIÇÕES'!$A$10:$F$165,6,FALSE))</f>
        <v>15.88</v>
      </c>
      <c r="G149" s="142">
        <f t="shared" si="4"/>
        <v>19.62</v>
      </c>
      <c r="H149" s="125">
        <f t="shared" si="5"/>
        <v>294.3</v>
      </c>
    </row>
    <row r="150" spans="1:8" ht="22.5" x14ac:dyDescent="0.2">
      <c r="A150" s="95" t="s">
        <v>796</v>
      </c>
      <c r="B150" s="113" t="s">
        <v>457</v>
      </c>
      <c r="C150" s="75" t="s">
        <v>359</v>
      </c>
      <c r="D150" s="82" t="s">
        <v>9</v>
      </c>
      <c r="E150" s="83">
        <v>1</v>
      </c>
      <c r="F150" s="77">
        <f>IF(B150="","",VLOOKUP(B150,'RELAÇÃO DE COMPOSIÇÕES'!$A$10:$F$165,6,FALSE))</f>
        <v>69.78</v>
      </c>
      <c r="G150" s="142">
        <f t="shared" si="4"/>
        <v>86.21</v>
      </c>
      <c r="H150" s="125">
        <f t="shared" si="5"/>
        <v>86.21</v>
      </c>
    </row>
    <row r="151" spans="1:8" ht="22.5" x14ac:dyDescent="0.2">
      <c r="A151" s="95" t="s">
        <v>797</v>
      </c>
      <c r="B151" s="113" t="s">
        <v>458</v>
      </c>
      <c r="C151" s="75" t="s">
        <v>360</v>
      </c>
      <c r="D151" s="82" t="s">
        <v>9</v>
      </c>
      <c r="E151" s="83">
        <v>1</v>
      </c>
      <c r="F151" s="77">
        <f>IF(B151="","",VLOOKUP(B151,'RELAÇÃO DE COMPOSIÇÕES'!$A$10:$F$165,6,FALSE))</f>
        <v>47.78</v>
      </c>
      <c r="G151" s="142">
        <f t="shared" si="4"/>
        <v>59.03</v>
      </c>
      <c r="H151" s="125">
        <f t="shared" si="5"/>
        <v>59.03</v>
      </c>
    </row>
    <row r="152" spans="1:8" ht="22.5" x14ac:dyDescent="0.2">
      <c r="A152" s="95" t="s">
        <v>798</v>
      </c>
      <c r="B152" s="113" t="s">
        <v>459</v>
      </c>
      <c r="C152" s="75" t="s">
        <v>361</v>
      </c>
      <c r="D152" s="82" t="s">
        <v>9</v>
      </c>
      <c r="E152" s="83">
        <v>2</v>
      </c>
      <c r="F152" s="77">
        <f>IF(B152="","",VLOOKUP(B152,'RELAÇÃO DE COMPOSIÇÕES'!$A$10:$F$165,6,FALSE))</f>
        <v>47.78</v>
      </c>
      <c r="G152" s="142">
        <f t="shared" si="4"/>
        <v>59.03</v>
      </c>
      <c r="H152" s="125">
        <f t="shared" si="5"/>
        <v>118.06</v>
      </c>
    </row>
    <row r="153" spans="1:8" ht="22.5" x14ac:dyDescent="0.2">
      <c r="A153" s="95" t="s">
        <v>799</v>
      </c>
      <c r="B153" s="113" t="s">
        <v>460</v>
      </c>
      <c r="C153" s="75" t="s">
        <v>362</v>
      </c>
      <c r="D153" s="82" t="s">
        <v>9</v>
      </c>
      <c r="E153" s="83">
        <v>2</v>
      </c>
      <c r="F153" s="77">
        <f>IF(B153="","",VLOOKUP(B153,'RELAÇÃO DE COMPOSIÇÕES'!$A$10:$F$165,6,FALSE))</f>
        <v>63.83</v>
      </c>
      <c r="G153" s="142">
        <f t="shared" si="4"/>
        <v>78.86</v>
      </c>
      <c r="H153" s="125">
        <f t="shared" si="5"/>
        <v>157.72</v>
      </c>
    </row>
    <row r="154" spans="1:8" ht="22.5" x14ac:dyDescent="0.2">
      <c r="A154" s="95" t="s">
        <v>800</v>
      </c>
      <c r="B154" s="113" t="s">
        <v>461</v>
      </c>
      <c r="C154" s="75" t="s">
        <v>363</v>
      </c>
      <c r="D154" s="82" t="s">
        <v>9</v>
      </c>
      <c r="E154" s="83">
        <v>2</v>
      </c>
      <c r="F154" s="77">
        <f>IF(B154="","",VLOOKUP(B154,'RELAÇÃO DE COMPOSIÇÕES'!$A$10:$F$165,6,FALSE))</f>
        <v>61.79</v>
      </c>
      <c r="G154" s="142">
        <f t="shared" si="4"/>
        <v>76.34</v>
      </c>
      <c r="H154" s="125">
        <f t="shared" si="5"/>
        <v>152.68</v>
      </c>
    </row>
    <row r="155" spans="1:8" ht="22.5" x14ac:dyDescent="0.2">
      <c r="A155" s="95" t="s">
        <v>801</v>
      </c>
      <c r="B155" s="113" t="s">
        <v>462</v>
      </c>
      <c r="C155" s="75" t="s">
        <v>364</v>
      </c>
      <c r="D155" s="82" t="s">
        <v>9</v>
      </c>
      <c r="E155" s="83">
        <v>2</v>
      </c>
      <c r="F155" s="77">
        <f>IF(B155="","",VLOOKUP(B155,'RELAÇÃO DE COMPOSIÇÕES'!$A$10:$F$165,6,FALSE))</f>
        <v>148.65</v>
      </c>
      <c r="G155" s="142">
        <f t="shared" si="4"/>
        <v>183.64</v>
      </c>
      <c r="H155" s="125">
        <f t="shared" si="5"/>
        <v>367.28</v>
      </c>
    </row>
    <row r="156" spans="1:8" x14ac:dyDescent="0.2">
      <c r="A156" s="176" t="s">
        <v>802</v>
      </c>
      <c r="B156" s="177" t="s">
        <v>143</v>
      </c>
      <c r="C156" s="178" t="s">
        <v>365</v>
      </c>
      <c r="D156" s="179" t="s">
        <v>143</v>
      </c>
      <c r="E156" s="180"/>
      <c r="F156" s="180" t="str">
        <f>IF(B156="","",VLOOKUP(B156,'RELAÇÃO DE COMPOSIÇÕES'!$A$10:$F$165,6,FALSE))</f>
        <v/>
      </c>
      <c r="G156" s="181" t="str">
        <f t="shared" si="4"/>
        <v/>
      </c>
      <c r="H156" s="182" t="str">
        <f t="shared" si="5"/>
        <v/>
      </c>
    </row>
    <row r="157" spans="1:8" x14ac:dyDescent="0.2">
      <c r="A157" s="95" t="s">
        <v>803</v>
      </c>
      <c r="B157" s="113" t="s">
        <v>463</v>
      </c>
      <c r="C157" s="75" t="s">
        <v>366</v>
      </c>
      <c r="D157" s="82" t="s">
        <v>14</v>
      </c>
      <c r="E157" s="83">
        <v>20</v>
      </c>
      <c r="F157" s="77">
        <f>IF(B157="","",VLOOKUP(B157,'RELAÇÃO DE COMPOSIÇÕES'!$A$10:$F$165,6,FALSE))</f>
        <v>6.25</v>
      </c>
      <c r="G157" s="142">
        <f t="shared" si="4"/>
        <v>7.72</v>
      </c>
      <c r="H157" s="125">
        <f t="shared" si="5"/>
        <v>154.4</v>
      </c>
    </row>
    <row r="158" spans="1:8" ht="22.5" x14ac:dyDescent="0.2">
      <c r="A158" s="95" t="s">
        <v>804</v>
      </c>
      <c r="B158" s="113" t="s">
        <v>464</v>
      </c>
      <c r="C158" s="75" t="s">
        <v>367</v>
      </c>
      <c r="D158" s="82" t="s">
        <v>14</v>
      </c>
      <c r="E158" s="83">
        <v>5</v>
      </c>
      <c r="F158" s="77">
        <f>IF(B158="","",VLOOKUP(B158,'RELAÇÃO DE COMPOSIÇÕES'!$A$10:$F$165,6,FALSE))</f>
        <v>12.25</v>
      </c>
      <c r="G158" s="142">
        <f t="shared" si="4"/>
        <v>15.13</v>
      </c>
      <c r="H158" s="125">
        <f t="shared" si="5"/>
        <v>75.650000000000006</v>
      </c>
    </row>
    <row r="159" spans="1:8" x14ac:dyDescent="0.2">
      <c r="A159" s="94" t="s">
        <v>805</v>
      </c>
      <c r="B159" s="112" t="s">
        <v>143</v>
      </c>
      <c r="C159" s="79" t="s">
        <v>368</v>
      </c>
      <c r="D159" s="80" t="s">
        <v>143</v>
      </c>
      <c r="E159" s="81"/>
      <c r="F159" s="81" t="str">
        <f>IF(B159="","",VLOOKUP(B159,'RELAÇÃO DE COMPOSIÇÕES'!$A$10:$F$165,6,FALSE))</f>
        <v/>
      </c>
      <c r="G159" s="141" t="str">
        <f t="shared" si="4"/>
        <v/>
      </c>
      <c r="H159" s="128" t="str">
        <f t="shared" si="5"/>
        <v/>
      </c>
    </row>
    <row r="160" spans="1:8" x14ac:dyDescent="0.2">
      <c r="A160" s="176" t="s">
        <v>806</v>
      </c>
      <c r="B160" s="177" t="s">
        <v>143</v>
      </c>
      <c r="C160" s="178" t="s">
        <v>369</v>
      </c>
      <c r="D160" s="179" t="s">
        <v>143</v>
      </c>
      <c r="E160" s="180"/>
      <c r="F160" s="180" t="str">
        <f>IF(B160="","",VLOOKUP(B160,'RELAÇÃO DE COMPOSIÇÕES'!$A$10:$F$165,6,FALSE))</f>
        <v/>
      </c>
      <c r="G160" s="181" t="str">
        <f t="shared" si="4"/>
        <v/>
      </c>
      <c r="H160" s="182" t="str">
        <f t="shared" si="5"/>
        <v/>
      </c>
    </row>
    <row r="161" spans="1:8" ht="22.5" x14ac:dyDescent="0.2">
      <c r="A161" s="95" t="s">
        <v>807</v>
      </c>
      <c r="B161" s="113" t="s">
        <v>465</v>
      </c>
      <c r="C161" s="75" t="s">
        <v>370</v>
      </c>
      <c r="D161" s="82" t="s">
        <v>9</v>
      </c>
      <c r="E161" s="83">
        <v>10</v>
      </c>
      <c r="F161" s="77">
        <f>IF(B161="","",VLOOKUP(B161,'RELAÇÃO DE COMPOSIÇÕES'!$A$10:$F$165,6,FALSE))</f>
        <v>161.28</v>
      </c>
      <c r="G161" s="142">
        <f t="shared" si="4"/>
        <v>199.25</v>
      </c>
      <c r="H161" s="125">
        <f t="shared" si="5"/>
        <v>1992.5</v>
      </c>
    </row>
    <row r="162" spans="1:8" ht="22.5" x14ac:dyDescent="0.2">
      <c r="A162" s="95" t="s">
        <v>808</v>
      </c>
      <c r="B162" s="113" t="s">
        <v>466</v>
      </c>
      <c r="C162" s="75" t="s">
        <v>371</v>
      </c>
      <c r="D162" s="82" t="s">
        <v>9</v>
      </c>
      <c r="E162" s="83">
        <v>4</v>
      </c>
      <c r="F162" s="77">
        <f>IF(B162="","",VLOOKUP(B162,'RELAÇÃO DE COMPOSIÇÕES'!$A$10:$F$165,6,FALSE))</f>
        <v>154.94</v>
      </c>
      <c r="G162" s="142">
        <f t="shared" si="4"/>
        <v>191.41</v>
      </c>
      <c r="H162" s="125">
        <f t="shared" si="5"/>
        <v>765.64</v>
      </c>
    </row>
    <row r="163" spans="1:8" ht="22.5" x14ac:dyDescent="0.2">
      <c r="A163" s="95" t="s">
        <v>809</v>
      </c>
      <c r="B163" s="113" t="s">
        <v>467</v>
      </c>
      <c r="C163" s="75" t="s">
        <v>372</v>
      </c>
      <c r="D163" s="82" t="s">
        <v>9</v>
      </c>
      <c r="E163" s="83">
        <v>4</v>
      </c>
      <c r="F163" s="77">
        <f>IF(B163="","",VLOOKUP(B163,'RELAÇÃO DE COMPOSIÇÕES'!$A$10:$F$165,6,FALSE))</f>
        <v>481.28</v>
      </c>
      <c r="G163" s="142">
        <f t="shared" si="4"/>
        <v>594.57000000000005</v>
      </c>
      <c r="H163" s="125">
        <f t="shared" si="5"/>
        <v>2378.2800000000002</v>
      </c>
    </row>
    <row r="164" spans="1:8" x14ac:dyDescent="0.2">
      <c r="A164" s="95" t="s">
        <v>810</v>
      </c>
      <c r="B164" s="113" t="s">
        <v>468</v>
      </c>
      <c r="C164" s="75" t="s">
        <v>373</v>
      </c>
      <c r="D164" s="82" t="s">
        <v>374</v>
      </c>
      <c r="E164" s="83">
        <v>18</v>
      </c>
      <c r="F164" s="77">
        <f>IF(B164="","",VLOOKUP(B164,'RELAÇÃO DE COMPOSIÇÕES'!$A$10:$F$165,6,FALSE))</f>
        <v>36.97</v>
      </c>
      <c r="G164" s="142">
        <f t="shared" si="4"/>
        <v>45.67</v>
      </c>
      <c r="H164" s="125">
        <f t="shared" si="5"/>
        <v>822.06</v>
      </c>
    </row>
    <row r="165" spans="1:8" ht="22.5" x14ac:dyDescent="0.2">
      <c r="A165" s="95" t="s">
        <v>811</v>
      </c>
      <c r="B165" s="113" t="s">
        <v>469</v>
      </c>
      <c r="C165" s="75" t="s">
        <v>375</v>
      </c>
      <c r="D165" s="82" t="s">
        <v>9</v>
      </c>
      <c r="E165" s="83">
        <v>10</v>
      </c>
      <c r="F165" s="77">
        <f>IF(B165="","",VLOOKUP(B165,'RELAÇÃO DE COMPOSIÇÕES'!$A$10:$F$165,6,FALSE))</f>
        <v>385.28</v>
      </c>
      <c r="G165" s="142">
        <f t="shared" si="4"/>
        <v>475.97</v>
      </c>
      <c r="H165" s="125">
        <f t="shared" si="5"/>
        <v>4759.7</v>
      </c>
    </row>
    <row r="166" spans="1:8" x14ac:dyDescent="0.2">
      <c r="A166" s="94" t="s">
        <v>812</v>
      </c>
      <c r="B166" s="112" t="s">
        <v>143</v>
      </c>
      <c r="C166" s="79" t="s">
        <v>376</v>
      </c>
      <c r="D166" s="80" t="s">
        <v>143</v>
      </c>
      <c r="E166" s="81"/>
      <c r="F166" s="81" t="str">
        <f>IF(B166="","",VLOOKUP(B166,'RELAÇÃO DE COMPOSIÇÕES'!$A$10:$F$165,6,FALSE))</f>
        <v/>
      </c>
      <c r="G166" s="141" t="str">
        <f t="shared" si="4"/>
        <v/>
      </c>
      <c r="H166" s="128" t="str">
        <f t="shared" si="5"/>
        <v/>
      </c>
    </row>
    <row r="167" spans="1:8" x14ac:dyDescent="0.2">
      <c r="A167" s="176" t="s">
        <v>813</v>
      </c>
      <c r="B167" s="177" t="s">
        <v>143</v>
      </c>
      <c r="C167" s="178" t="s">
        <v>377</v>
      </c>
      <c r="D167" s="179" t="s">
        <v>143</v>
      </c>
      <c r="E167" s="180"/>
      <c r="F167" s="180" t="str">
        <f>IF(B167="","",VLOOKUP(B167,'RELAÇÃO DE COMPOSIÇÕES'!$A$10:$F$165,6,FALSE))</f>
        <v/>
      </c>
      <c r="G167" s="181" t="str">
        <f t="shared" si="4"/>
        <v/>
      </c>
      <c r="H167" s="182" t="str">
        <f t="shared" si="5"/>
        <v/>
      </c>
    </row>
    <row r="168" spans="1:8" ht="56.25" x14ac:dyDescent="0.2">
      <c r="A168" s="95" t="s">
        <v>814</v>
      </c>
      <c r="B168" s="113" t="s">
        <v>470</v>
      </c>
      <c r="C168" s="75" t="s">
        <v>378</v>
      </c>
      <c r="D168" s="82" t="s">
        <v>9</v>
      </c>
      <c r="E168" s="83">
        <v>4</v>
      </c>
      <c r="F168" s="77">
        <f>IF(B168="","",VLOOKUP(B168,'RELAÇÃO DE COMPOSIÇÕES'!$A$10:$F$165,6,FALSE))</f>
        <v>598.05999999999995</v>
      </c>
      <c r="G168" s="142">
        <f t="shared" si="4"/>
        <v>738.84</v>
      </c>
      <c r="H168" s="125">
        <f t="shared" si="5"/>
        <v>2955.36</v>
      </c>
    </row>
    <row r="169" spans="1:8" x14ac:dyDescent="0.2">
      <c r="A169" s="176" t="s">
        <v>815</v>
      </c>
      <c r="B169" s="177" t="s">
        <v>143</v>
      </c>
      <c r="C169" s="178" t="s">
        <v>379</v>
      </c>
      <c r="D169" s="179" t="s">
        <v>143</v>
      </c>
      <c r="E169" s="180"/>
      <c r="F169" s="180" t="str">
        <f>IF(B169="","",VLOOKUP(B169,'RELAÇÃO DE COMPOSIÇÕES'!$A$10:$F$165,6,FALSE))</f>
        <v/>
      </c>
      <c r="G169" s="181" t="str">
        <f t="shared" si="4"/>
        <v/>
      </c>
      <c r="H169" s="182" t="str">
        <f t="shared" si="5"/>
        <v/>
      </c>
    </row>
    <row r="170" spans="1:8" ht="22.5" x14ac:dyDescent="0.2">
      <c r="A170" s="95" t="s">
        <v>816</v>
      </c>
      <c r="B170" s="113" t="s">
        <v>471</v>
      </c>
      <c r="C170" s="75" t="s">
        <v>380</v>
      </c>
      <c r="D170" s="82" t="s">
        <v>10</v>
      </c>
      <c r="E170" s="83">
        <v>2.79</v>
      </c>
      <c r="F170" s="77">
        <f>IF(B170="","",VLOOKUP(B170,'RELAÇÃO DE COMPOSIÇÕES'!$A$10:$F$165,6,FALSE))</f>
        <v>285.06</v>
      </c>
      <c r="G170" s="142">
        <f t="shared" si="4"/>
        <v>352.16</v>
      </c>
      <c r="H170" s="125">
        <f t="shared" si="5"/>
        <v>982.53</v>
      </c>
    </row>
    <row r="171" spans="1:8" x14ac:dyDescent="0.2">
      <c r="A171" s="176" t="s">
        <v>817</v>
      </c>
      <c r="B171" s="177" t="s">
        <v>143</v>
      </c>
      <c r="C171" s="178" t="s">
        <v>381</v>
      </c>
      <c r="D171" s="179" t="s">
        <v>143</v>
      </c>
      <c r="E171" s="180"/>
      <c r="F171" s="180" t="str">
        <f>IF(B171="","",VLOOKUP(B171,'RELAÇÃO DE COMPOSIÇÕES'!$A$10:$F$165,6,FALSE))</f>
        <v/>
      </c>
      <c r="G171" s="181" t="str">
        <f t="shared" si="4"/>
        <v/>
      </c>
      <c r="H171" s="182" t="str">
        <f t="shared" si="5"/>
        <v/>
      </c>
    </row>
    <row r="172" spans="1:8" ht="22.5" x14ac:dyDescent="0.2">
      <c r="A172" s="95" t="s">
        <v>818</v>
      </c>
      <c r="B172" s="113" t="s">
        <v>472</v>
      </c>
      <c r="C172" s="75" t="s">
        <v>382</v>
      </c>
      <c r="D172" s="82" t="s">
        <v>9</v>
      </c>
      <c r="E172" s="83">
        <v>6</v>
      </c>
      <c r="F172" s="77">
        <f>IF(B172="","",VLOOKUP(B172,'RELAÇÃO DE COMPOSIÇÕES'!$A$10:$F$165,6,FALSE))</f>
        <v>92.51</v>
      </c>
      <c r="G172" s="142">
        <f t="shared" si="4"/>
        <v>114.29</v>
      </c>
      <c r="H172" s="125">
        <f t="shared" si="5"/>
        <v>685.74</v>
      </c>
    </row>
    <row r="173" spans="1:8" x14ac:dyDescent="0.2">
      <c r="A173" s="95" t="s">
        <v>819</v>
      </c>
      <c r="B173" s="113" t="s">
        <v>473</v>
      </c>
      <c r="C173" s="75" t="s">
        <v>383</v>
      </c>
      <c r="D173" s="82" t="s">
        <v>9</v>
      </c>
      <c r="E173" s="83">
        <v>6</v>
      </c>
      <c r="F173" s="77">
        <f>IF(B173="","",VLOOKUP(B173,'RELAÇÃO DE COMPOSIÇÕES'!$A$10:$F$165,6,FALSE))</f>
        <v>93.08</v>
      </c>
      <c r="G173" s="142">
        <f t="shared" si="4"/>
        <v>114.99</v>
      </c>
      <c r="H173" s="125">
        <f t="shared" si="5"/>
        <v>689.94</v>
      </c>
    </row>
    <row r="174" spans="1:8" ht="33.75" x14ac:dyDescent="0.2">
      <c r="A174" s="95" t="s">
        <v>820</v>
      </c>
      <c r="B174" s="113" t="s">
        <v>474</v>
      </c>
      <c r="C174" s="75" t="s">
        <v>384</v>
      </c>
      <c r="D174" s="82" t="s">
        <v>9</v>
      </c>
      <c r="E174" s="83">
        <v>6</v>
      </c>
      <c r="F174" s="77">
        <f>IF(B174="","",VLOOKUP(B174,'RELAÇÃO DE COMPOSIÇÕES'!$A$10:$F$165,6,FALSE))</f>
        <v>279.33999999999997</v>
      </c>
      <c r="G174" s="142">
        <f t="shared" si="4"/>
        <v>345.1</v>
      </c>
      <c r="H174" s="125">
        <f t="shared" si="5"/>
        <v>2070.6</v>
      </c>
    </row>
    <row r="175" spans="1:8" x14ac:dyDescent="0.2">
      <c r="A175" s="176" t="s">
        <v>821</v>
      </c>
      <c r="B175" s="177" t="s">
        <v>143</v>
      </c>
      <c r="C175" s="178" t="s">
        <v>385</v>
      </c>
      <c r="D175" s="179" t="s">
        <v>143</v>
      </c>
      <c r="E175" s="180"/>
      <c r="F175" s="180" t="str">
        <f>IF(B175="","",VLOOKUP(B175,'RELAÇÃO DE COMPOSIÇÕES'!$A$10:$F$165,6,FALSE))</f>
        <v/>
      </c>
      <c r="G175" s="181" t="str">
        <f t="shared" si="4"/>
        <v/>
      </c>
      <c r="H175" s="182" t="str">
        <f t="shared" si="5"/>
        <v/>
      </c>
    </row>
    <row r="176" spans="1:8" ht="22.5" x14ac:dyDescent="0.2">
      <c r="A176" s="95" t="s">
        <v>822</v>
      </c>
      <c r="B176" s="113" t="s">
        <v>475</v>
      </c>
      <c r="C176" s="75" t="s">
        <v>386</v>
      </c>
      <c r="D176" s="82" t="s">
        <v>9</v>
      </c>
      <c r="E176" s="83">
        <v>20</v>
      </c>
      <c r="F176" s="77">
        <f>IF(B176="","",VLOOKUP(B176,'RELAÇÃO DE COMPOSIÇÕES'!$A$10:$F$165,6,FALSE))</f>
        <v>156.21</v>
      </c>
      <c r="G176" s="142">
        <f t="shared" si="4"/>
        <v>192.98</v>
      </c>
      <c r="H176" s="125">
        <f t="shared" si="5"/>
        <v>3859.6</v>
      </c>
    </row>
    <row r="177" spans="1:8" ht="22.5" x14ac:dyDescent="0.2">
      <c r="A177" s="95" t="s">
        <v>823</v>
      </c>
      <c r="B177" s="113" t="s">
        <v>476</v>
      </c>
      <c r="C177" s="75" t="s">
        <v>387</v>
      </c>
      <c r="D177" s="82" t="s">
        <v>9</v>
      </c>
      <c r="E177" s="83">
        <v>4</v>
      </c>
      <c r="F177" s="77">
        <f>IF(B177="","",VLOOKUP(B177,'RELAÇÃO DE COMPOSIÇÕES'!$A$10:$F$165,6,FALSE))</f>
        <v>237.3</v>
      </c>
      <c r="G177" s="142">
        <f t="shared" si="4"/>
        <v>293.16000000000003</v>
      </c>
      <c r="H177" s="125">
        <f t="shared" si="5"/>
        <v>1172.6400000000001</v>
      </c>
    </row>
    <row r="178" spans="1:8" x14ac:dyDescent="0.2">
      <c r="A178" s="95" t="s">
        <v>824</v>
      </c>
      <c r="B178" s="113" t="s">
        <v>477</v>
      </c>
      <c r="C178" s="75" t="s">
        <v>388</v>
      </c>
      <c r="D178" s="82" t="s">
        <v>9</v>
      </c>
      <c r="E178" s="83">
        <v>4</v>
      </c>
      <c r="F178" s="77">
        <f>IF(B178="","",VLOOKUP(B178,'RELAÇÃO DE COMPOSIÇÕES'!$A$10:$F$165,6,FALSE))</f>
        <v>150.97</v>
      </c>
      <c r="G178" s="142">
        <f t="shared" si="4"/>
        <v>186.51</v>
      </c>
      <c r="H178" s="125">
        <f t="shared" si="5"/>
        <v>746.04</v>
      </c>
    </row>
    <row r="179" spans="1:8" x14ac:dyDescent="0.2">
      <c r="A179" s="94" t="s">
        <v>825</v>
      </c>
      <c r="B179" s="112" t="s">
        <v>143</v>
      </c>
      <c r="C179" s="79" t="s">
        <v>389</v>
      </c>
      <c r="D179" s="80" t="s">
        <v>143</v>
      </c>
      <c r="E179" s="81"/>
      <c r="F179" s="81" t="str">
        <f>IF(B179="","",VLOOKUP(B179,'RELAÇÃO DE COMPOSIÇÕES'!$A$10:$F$165,6,FALSE))</f>
        <v/>
      </c>
      <c r="G179" s="141" t="str">
        <f t="shared" si="4"/>
        <v/>
      </c>
      <c r="H179" s="128" t="str">
        <f t="shared" si="5"/>
        <v/>
      </c>
    </row>
    <row r="180" spans="1:8" x14ac:dyDescent="0.2">
      <c r="A180" s="176" t="s">
        <v>826</v>
      </c>
      <c r="B180" s="177" t="s">
        <v>143</v>
      </c>
      <c r="C180" s="178" t="s">
        <v>390</v>
      </c>
      <c r="D180" s="179" t="s">
        <v>143</v>
      </c>
      <c r="E180" s="180"/>
      <c r="F180" s="180" t="str">
        <f>IF(B180="","",VLOOKUP(B180,'RELAÇÃO DE COMPOSIÇÕES'!$A$10:$F$165,6,FALSE))</f>
        <v/>
      </c>
      <c r="G180" s="181" t="str">
        <f t="shared" si="4"/>
        <v/>
      </c>
      <c r="H180" s="182" t="str">
        <f t="shared" si="5"/>
        <v/>
      </c>
    </row>
    <row r="181" spans="1:8" x14ac:dyDescent="0.2">
      <c r="A181" s="95" t="s">
        <v>827</v>
      </c>
      <c r="B181" s="113" t="s">
        <v>478</v>
      </c>
      <c r="C181" s="75" t="s">
        <v>391</v>
      </c>
      <c r="D181" s="82" t="s">
        <v>9</v>
      </c>
      <c r="E181" s="83">
        <v>44</v>
      </c>
      <c r="F181" s="77">
        <f>IF(B181="","",VLOOKUP(B181,'RELAÇÃO DE COMPOSIÇÕES'!$A$10:$F$165,6,FALSE))</f>
        <v>77.16</v>
      </c>
      <c r="G181" s="142">
        <f t="shared" si="4"/>
        <v>95.32</v>
      </c>
      <c r="H181" s="125">
        <f t="shared" si="5"/>
        <v>4194.08</v>
      </c>
    </row>
    <row r="182" spans="1:8" ht="22.5" x14ac:dyDescent="0.2">
      <c r="A182" s="95" t="s">
        <v>828</v>
      </c>
      <c r="B182" s="113" t="s">
        <v>479</v>
      </c>
      <c r="C182" s="75" t="s">
        <v>392</v>
      </c>
      <c r="D182" s="82" t="s">
        <v>374</v>
      </c>
      <c r="E182" s="83">
        <v>44</v>
      </c>
      <c r="F182" s="77">
        <f>IF(B182="","",VLOOKUP(B182,'RELAÇÃO DE COMPOSIÇÕES'!$A$10:$F$165,6,FALSE))</f>
        <v>8.3000000000000007</v>
      </c>
      <c r="G182" s="142">
        <f t="shared" si="4"/>
        <v>10.25</v>
      </c>
      <c r="H182" s="125">
        <f t="shared" si="5"/>
        <v>451</v>
      </c>
    </row>
    <row r="183" spans="1:8" ht="33.75" x14ac:dyDescent="0.2">
      <c r="A183" s="95" t="s">
        <v>829</v>
      </c>
      <c r="B183" s="113" t="s">
        <v>480</v>
      </c>
      <c r="C183" s="75" t="s">
        <v>393</v>
      </c>
      <c r="D183" s="82" t="s">
        <v>9</v>
      </c>
      <c r="E183" s="83">
        <v>20</v>
      </c>
      <c r="F183" s="77">
        <f>IF(B183="","",VLOOKUP(B183,'RELAÇÃO DE COMPOSIÇÕES'!$A$10:$F$165,6,FALSE))</f>
        <v>52.12</v>
      </c>
      <c r="G183" s="142">
        <f t="shared" si="4"/>
        <v>64.39</v>
      </c>
      <c r="H183" s="125">
        <f t="shared" si="5"/>
        <v>1287.8</v>
      </c>
    </row>
    <row r="184" spans="1:8" x14ac:dyDescent="0.2">
      <c r="A184" s="176" t="s">
        <v>830</v>
      </c>
      <c r="B184" s="177" t="s">
        <v>143</v>
      </c>
      <c r="C184" s="178" t="s">
        <v>394</v>
      </c>
      <c r="D184" s="179" t="s">
        <v>143</v>
      </c>
      <c r="E184" s="180"/>
      <c r="F184" s="180" t="str">
        <f>IF(B184="","",VLOOKUP(B184,'RELAÇÃO DE COMPOSIÇÕES'!$A$10:$F$165,6,FALSE))</f>
        <v/>
      </c>
      <c r="G184" s="181" t="str">
        <f t="shared" si="4"/>
        <v/>
      </c>
      <c r="H184" s="182" t="str">
        <f t="shared" si="5"/>
        <v/>
      </c>
    </row>
    <row r="185" spans="1:8" ht="56.25" x14ac:dyDescent="0.2">
      <c r="A185" s="95" t="s">
        <v>831</v>
      </c>
      <c r="B185" s="113" t="s">
        <v>481</v>
      </c>
      <c r="C185" s="75" t="s">
        <v>395</v>
      </c>
      <c r="D185" s="82" t="s">
        <v>9</v>
      </c>
      <c r="E185" s="83">
        <v>1</v>
      </c>
      <c r="F185" s="77">
        <f>IF(B185="","",VLOOKUP(B185,'RELAÇÃO DE COMPOSIÇÕES'!$A$10:$F$165,6,FALSE))</f>
        <v>34840</v>
      </c>
      <c r="G185" s="142">
        <f t="shared" si="4"/>
        <v>43041.34</v>
      </c>
      <c r="H185" s="125">
        <f t="shared" si="5"/>
        <v>43041.34</v>
      </c>
    </row>
    <row r="186" spans="1:8" x14ac:dyDescent="0.2">
      <c r="A186" s="91">
        <v>4</v>
      </c>
      <c r="B186" s="110"/>
      <c r="C186" s="72" t="s">
        <v>874</v>
      </c>
      <c r="D186" s="73"/>
      <c r="E186" s="74"/>
      <c r="F186" s="74"/>
      <c r="G186" s="74"/>
      <c r="H186" s="92"/>
    </row>
    <row r="187" spans="1:8" x14ac:dyDescent="0.2">
      <c r="A187" s="94" t="s">
        <v>832</v>
      </c>
      <c r="B187" s="112" t="s">
        <v>143</v>
      </c>
      <c r="C187" s="79" t="s">
        <v>396</v>
      </c>
      <c r="D187" s="80" t="s">
        <v>143</v>
      </c>
      <c r="E187" s="81"/>
      <c r="F187" s="81" t="str">
        <f>IF(B187="","",VLOOKUP(B187,'RELAÇÃO DE COMPOSIÇÕES'!$A$10:$F$165,6,FALSE))</f>
        <v/>
      </c>
      <c r="G187" s="141" t="str">
        <f t="shared" si="4"/>
        <v/>
      </c>
      <c r="H187" s="128" t="str">
        <f t="shared" si="5"/>
        <v/>
      </c>
    </row>
    <row r="188" spans="1:8" ht="22.5" x14ac:dyDescent="0.2">
      <c r="A188" s="95" t="s">
        <v>833</v>
      </c>
      <c r="B188" s="113" t="s">
        <v>482</v>
      </c>
      <c r="C188" s="75" t="s">
        <v>397</v>
      </c>
      <c r="D188" s="82" t="s">
        <v>9</v>
      </c>
      <c r="E188" s="83">
        <v>2</v>
      </c>
      <c r="F188" s="77">
        <f>IF(B188="","",VLOOKUP(B188,'RELAÇÃO DE COMPOSIÇÕES'!$A$10:$F$165,6,FALSE))</f>
        <v>53.52</v>
      </c>
      <c r="G188" s="142">
        <f t="shared" si="4"/>
        <v>66.12</v>
      </c>
      <c r="H188" s="125">
        <f t="shared" si="5"/>
        <v>132.24</v>
      </c>
    </row>
    <row r="189" spans="1:8" x14ac:dyDescent="0.2">
      <c r="A189" s="95" t="s">
        <v>834</v>
      </c>
      <c r="B189" s="113" t="s">
        <v>483</v>
      </c>
      <c r="C189" s="75" t="s">
        <v>398</v>
      </c>
      <c r="D189" s="82" t="s">
        <v>9</v>
      </c>
      <c r="E189" s="83">
        <v>4</v>
      </c>
      <c r="F189" s="77">
        <f>IF(B189="","",VLOOKUP(B189,'RELAÇÃO DE COMPOSIÇÕES'!$A$10:$F$165,6,FALSE))</f>
        <v>6.08</v>
      </c>
      <c r="G189" s="142">
        <f t="shared" si="4"/>
        <v>7.51</v>
      </c>
      <c r="H189" s="125">
        <f t="shared" si="5"/>
        <v>30.04</v>
      </c>
    </row>
    <row r="190" spans="1:8" x14ac:dyDescent="0.2">
      <c r="A190" s="95" t="s">
        <v>835</v>
      </c>
      <c r="B190" s="113" t="s">
        <v>484</v>
      </c>
      <c r="C190" s="75" t="s">
        <v>399</v>
      </c>
      <c r="D190" s="82" t="s">
        <v>9</v>
      </c>
      <c r="E190" s="83">
        <v>3</v>
      </c>
      <c r="F190" s="77">
        <f>IF(B190="","",VLOOKUP(B190,'RELAÇÃO DE COMPOSIÇÕES'!$A$10:$F$165,6,FALSE))</f>
        <v>7.4</v>
      </c>
      <c r="G190" s="142">
        <f t="shared" si="4"/>
        <v>9.14</v>
      </c>
      <c r="H190" s="125">
        <f t="shared" si="5"/>
        <v>27.42</v>
      </c>
    </row>
    <row r="191" spans="1:8" x14ac:dyDescent="0.2">
      <c r="A191" s="95" t="s">
        <v>836</v>
      </c>
      <c r="B191" s="113" t="s">
        <v>485</v>
      </c>
      <c r="C191" s="75" t="s">
        <v>400</v>
      </c>
      <c r="D191" s="82" t="s">
        <v>9</v>
      </c>
      <c r="E191" s="83">
        <v>3</v>
      </c>
      <c r="F191" s="77">
        <f>IF(B191="","",VLOOKUP(B191,'RELAÇÃO DE COMPOSIÇÕES'!$A$10:$F$165,6,FALSE))</f>
        <v>9.2899999999999991</v>
      </c>
      <c r="G191" s="142">
        <f t="shared" si="4"/>
        <v>11.48</v>
      </c>
      <c r="H191" s="125">
        <f t="shared" si="5"/>
        <v>34.44</v>
      </c>
    </row>
    <row r="192" spans="1:8" x14ac:dyDescent="0.2">
      <c r="A192" s="95" t="s">
        <v>837</v>
      </c>
      <c r="B192" s="113" t="s">
        <v>486</v>
      </c>
      <c r="C192" s="75" t="s">
        <v>401</v>
      </c>
      <c r="D192" s="82" t="s">
        <v>14</v>
      </c>
      <c r="E192" s="83">
        <v>38.799999999999997</v>
      </c>
      <c r="F192" s="77">
        <f>IF(B192="","",VLOOKUP(B192,'RELAÇÃO DE COMPOSIÇÕES'!$A$10:$F$165,6,FALSE))</f>
        <v>8.36</v>
      </c>
      <c r="G192" s="142">
        <f t="shared" si="4"/>
        <v>10.33</v>
      </c>
      <c r="H192" s="125">
        <f t="shared" si="5"/>
        <v>400.8</v>
      </c>
    </row>
    <row r="193" spans="1:8" x14ac:dyDescent="0.2">
      <c r="A193" s="95" t="s">
        <v>838</v>
      </c>
      <c r="B193" s="113" t="s">
        <v>487</v>
      </c>
      <c r="C193" s="75" t="s">
        <v>402</v>
      </c>
      <c r="D193" s="82" t="s">
        <v>14</v>
      </c>
      <c r="E193" s="83">
        <v>30.5</v>
      </c>
      <c r="F193" s="77">
        <f>IF(B193="","",VLOOKUP(B193,'RELAÇÃO DE COMPOSIÇÕES'!$A$10:$F$165,6,FALSE))</f>
        <v>13.33</v>
      </c>
      <c r="G193" s="142">
        <f t="shared" si="4"/>
        <v>16.47</v>
      </c>
      <c r="H193" s="125">
        <f t="shared" si="5"/>
        <v>502.34</v>
      </c>
    </row>
    <row r="194" spans="1:8" x14ac:dyDescent="0.2">
      <c r="A194" s="95" t="s">
        <v>839</v>
      </c>
      <c r="B194" s="113" t="s">
        <v>488</v>
      </c>
      <c r="C194" s="75" t="s">
        <v>403</v>
      </c>
      <c r="D194" s="82" t="s">
        <v>14</v>
      </c>
      <c r="E194" s="83">
        <v>7</v>
      </c>
      <c r="F194" s="77">
        <f>IF(B194="","",VLOOKUP(B194,'RELAÇÃO DE COMPOSIÇÕES'!$A$10:$F$165,6,FALSE))</f>
        <v>9.81</v>
      </c>
      <c r="G194" s="142">
        <f t="shared" si="4"/>
        <v>12.12</v>
      </c>
      <c r="H194" s="125">
        <f t="shared" si="5"/>
        <v>84.84</v>
      </c>
    </row>
    <row r="195" spans="1:8" x14ac:dyDescent="0.2">
      <c r="A195" s="95" t="s">
        <v>840</v>
      </c>
      <c r="B195" s="113" t="s">
        <v>489</v>
      </c>
      <c r="C195" s="75" t="s">
        <v>404</v>
      </c>
      <c r="D195" s="82" t="s">
        <v>9</v>
      </c>
      <c r="E195" s="83">
        <v>3</v>
      </c>
      <c r="F195" s="77">
        <f>IF(B195="","",VLOOKUP(B195,'RELAÇÃO DE COMPOSIÇÕES'!$A$10:$F$165,6,FALSE))</f>
        <v>6.27</v>
      </c>
      <c r="G195" s="142">
        <f t="shared" si="4"/>
        <v>7.75</v>
      </c>
      <c r="H195" s="125">
        <f t="shared" si="5"/>
        <v>23.25</v>
      </c>
    </row>
    <row r="196" spans="1:8" ht="22.5" x14ac:dyDescent="0.2">
      <c r="A196" s="95" t="s">
        <v>841</v>
      </c>
      <c r="B196" s="113" t="s">
        <v>490</v>
      </c>
      <c r="C196" s="75" t="s">
        <v>405</v>
      </c>
      <c r="D196" s="82" t="s">
        <v>9</v>
      </c>
      <c r="E196" s="83">
        <v>2</v>
      </c>
      <c r="F196" s="77">
        <f>IF(B196="","",VLOOKUP(B196,'RELAÇÃO DE COMPOSIÇÕES'!$A$10:$F$165,6,FALSE))</f>
        <v>81.2</v>
      </c>
      <c r="G196" s="142">
        <f t="shared" si="4"/>
        <v>100.31</v>
      </c>
      <c r="H196" s="125">
        <f t="shared" si="5"/>
        <v>200.62</v>
      </c>
    </row>
    <row r="197" spans="1:8" ht="22.5" x14ac:dyDescent="0.2">
      <c r="A197" s="95" t="s">
        <v>842</v>
      </c>
      <c r="B197" s="113" t="s">
        <v>491</v>
      </c>
      <c r="C197" s="75" t="s">
        <v>406</v>
      </c>
      <c r="D197" s="82" t="s">
        <v>9</v>
      </c>
      <c r="E197" s="83">
        <v>1</v>
      </c>
      <c r="F197" s="77">
        <f>IF(B197="","",VLOOKUP(B197,'RELAÇÃO DE COMPOSIÇÕES'!$A$10:$F$165,6,FALSE))</f>
        <v>67.97</v>
      </c>
      <c r="G197" s="142">
        <f t="shared" si="4"/>
        <v>83.97</v>
      </c>
      <c r="H197" s="125">
        <f t="shared" si="5"/>
        <v>83.97</v>
      </c>
    </row>
    <row r="198" spans="1:8" ht="22.5" x14ac:dyDescent="0.2">
      <c r="A198" s="95" t="s">
        <v>843</v>
      </c>
      <c r="B198" s="113" t="s">
        <v>492</v>
      </c>
      <c r="C198" s="75" t="s">
        <v>407</v>
      </c>
      <c r="D198" s="82" t="s">
        <v>9</v>
      </c>
      <c r="E198" s="83">
        <v>1</v>
      </c>
      <c r="F198" s="77">
        <f>IF(B198="","",VLOOKUP(B198,'RELAÇÃO DE COMPOSIÇÕES'!$A$10:$F$165,6,FALSE))</f>
        <v>11.1</v>
      </c>
      <c r="G198" s="142">
        <f t="shared" si="4"/>
        <v>13.71</v>
      </c>
      <c r="H198" s="125">
        <f t="shared" si="5"/>
        <v>13.71</v>
      </c>
    </row>
    <row r="199" spans="1:8" ht="56.25" x14ac:dyDescent="0.2">
      <c r="A199" s="95" t="s">
        <v>844</v>
      </c>
      <c r="B199" s="113" t="s">
        <v>493</v>
      </c>
      <c r="C199" s="75" t="s">
        <v>408</v>
      </c>
      <c r="D199" s="82" t="s">
        <v>9</v>
      </c>
      <c r="E199" s="83">
        <v>1</v>
      </c>
      <c r="F199" s="77">
        <f>IF(B199="","",VLOOKUP(B199,'RELAÇÃO DE COMPOSIÇÕES'!$A$10:$F$165,6,FALSE))</f>
        <v>7542.14</v>
      </c>
      <c r="G199" s="142">
        <f t="shared" si="4"/>
        <v>9317.56</v>
      </c>
      <c r="H199" s="125">
        <f t="shared" si="5"/>
        <v>9317.56</v>
      </c>
    </row>
    <row r="200" spans="1:8" x14ac:dyDescent="0.2">
      <c r="A200" s="94" t="s">
        <v>845</v>
      </c>
      <c r="B200" s="112" t="s">
        <v>143</v>
      </c>
      <c r="C200" s="79" t="s">
        <v>409</v>
      </c>
      <c r="D200" s="80" t="s">
        <v>143</v>
      </c>
      <c r="E200" s="81"/>
      <c r="F200" s="81" t="str">
        <f>IF(B200="","",VLOOKUP(B200,'RELAÇÃO DE COMPOSIÇÕES'!$A$10:$F$165,6,FALSE))</f>
        <v/>
      </c>
      <c r="G200" s="141" t="str">
        <f t="shared" si="4"/>
        <v/>
      </c>
      <c r="H200" s="128" t="str">
        <f t="shared" si="5"/>
        <v/>
      </c>
    </row>
    <row r="201" spans="1:8" ht="22.5" x14ac:dyDescent="0.2">
      <c r="A201" s="95" t="s">
        <v>846</v>
      </c>
      <c r="B201" s="113" t="s">
        <v>494</v>
      </c>
      <c r="C201" s="75" t="s">
        <v>410</v>
      </c>
      <c r="D201" s="82" t="s">
        <v>9</v>
      </c>
      <c r="E201" s="83">
        <v>1</v>
      </c>
      <c r="F201" s="77">
        <f>IF(B201="","",VLOOKUP(B201,'RELAÇÃO DE COMPOSIÇÕES'!$A$10:$F$165,6,FALSE))</f>
        <v>2435.52</v>
      </c>
      <c r="G201" s="142">
        <f t="shared" si="4"/>
        <v>3008.84</v>
      </c>
      <c r="H201" s="125">
        <f t="shared" si="5"/>
        <v>3008.84</v>
      </c>
    </row>
    <row r="202" spans="1:8" ht="22.5" x14ac:dyDescent="0.2">
      <c r="A202" s="95" t="s">
        <v>847</v>
      </c>
      <c r="B202" s="113" t="s">
        <v>495</v>
      </c>
      <c r="C202" s="75" t="s">
        <v>411</v>
      </c>
      <c r="D202" s="82" t="s">
        <v>9</v>
      </c>
      <c r="E202" s="83">
        <v>1</v>
      </c>
      <c r="F202" s="77">
        <f>IF(B202="","",VLOOKUP(B202,'RELAÇÃO DE COMPOSIÇÕES'!$A$10:$F$165,6,FALSE))</f>
        <v>2239.65</v>
      </c>
      <c r="G202" s="142">
        <f t="shared" si="4"/>
        <v>2766.86</v>
      </c>
      <c r="H202" s="125">
        <f t="shared" si="5"/>
        <v>2766.86</v>
      </c>
    </row>
    <row r="203" spans="1:8" ht="22.5" x14ac:dyDescent="0.2">
      <c r="A203" s="95" t="s">
        <v>848</v>
      </c>
      <c r="B203" s="113" t="s">
        <v>496</v>
      </c>
      <c r="C203" s="75" t="s">
        <v>412</v>
      </c>
      <c r="D203" s="82" t="s">
        <v>9</v>
      </c>
      <c r="E203" s="83">
        <v>3</v>
      </c>
      <c r="F203" s="77">
        <f>IF(B203="","",VLOOKUP(B203,'RELAÇÃO DE COMPOSIÇÕES'!$A$10:$F$165,6,FALSE))</f>
        <v>302.08999999999997</v>
      </c>
      <c r="G203" s="142">
        <f t="shared" si="4"/>
        <v>373.2</v>
      </c>
      <c r="H203" s="125">
        <f t="shared" si="5"/>
        <v>1119.5999999999999</v>
      </c>
    </row>
    <row r="204" spans="1:8" ht="22.5" x14ac:dyDescent="0.2">
      <c r="A204" s="95" t="s">
        <v>849</v>
      </c>
      <c r="B204" s="113" t="s">
        <v>497</v>
      </c>
      <c r="C204" s="75" t="s">
        <v>413</v>
      </c>
      <c r="D204" s="82" t="s">
        <v>9</v>
      </c>
      <c r="E204" s="83">
        <v>3</v>
      </c>
      <c r="F204" s="77">
        <f>IF(B204="","",VLOOKUP(B204,'RELAÇÃO DE COMPOSIÇÕES'!$A$10:$F$165,6,FALSE))</f>
        <v>38.17</v>
      </c>
      <c r="G204" s="142">
        <f t="shared" si="4"/>
        <v>47.16</v>
      </c>
      <c r="H204" s="125">
        <f t="shared" si="5"/>
        <v>141.47999999999999</v>
      </c>
    </row>
    <row r="205" spans="1:8" ht="22.5" x14ac:dyDescent="0.2">
      <c r="A205" s="95" t="s">
        <v>850</v>
      </c>
      <c r="B205" s="113" t="s">
        <v>498</v>
      </c>
      <c r="C205" s="75" t="s">
        <v>414</v>
      </c>
      <c r="D205" s="82" t="s">
        <v>13</v>
      </c>
      <c r="E205" s="83">
        <v>5.04</v>
      </c>
      <c r="F205" s="77">
        <f>IF(B205="","",VLOOKUP(B205,'RELAÇÃO DE COMPOSIÇÕES'!$A$10:$F$165,6,FALSE))</f>
        <v>38.29</v>
      </c>
      <c r="G205" s="142">
        <f t="shared" si="4"/>
        <v>47.3</v>
      </c>
      <c r="H205" s="125">
        <f t="shared" si="5"/>
        <v>238.39</v>
      </c>
    </row>
    <row r="206" spans="1:8" ht="22.5" x14ac:dyDescent="0.2">
      <c r="A206" s="95" t="s">
        <v>851</v>
      </c>
      <c r="B206" s="113" t="s">
        <v>499</v>
      </c>
      <c r="C206" s="75" t="s">
        <v>152</v>
      </c>
      <c r="D206" s="82" t="s">
        <v>13</v>
      </c>
      <c r="E206" s="83">
        <v>4.62</v>
      </c>
      <c r="F206" s="77">
        <f>IF(B206="","",VLOOKUP(B206,'RELAÇÃO DE COMPOSIÇÕES'!$A$10:$F$165,6,FALSE))</f>
        <v>25.53</v>
      </c>
      <c r="G206" s="142">
        <f t="shared" si="4"/>
        <v>31.54</v>
      </c>
      <c r="H206" s="125">
        <f t="shared" si="5"/>
        <v>145.71</v>
      </c>
    </row>
    <row r="207" spans="1:8" ht="22.5" x14ac:dyDescent="0.2">
      <c r="A207" s="95" t="s">
        <v>852</v>
      </c>
      <c r="B207" s="113" t="s">
        <v>500</v>
      </c>
      <c r="C207" s="75" t="s">
        <v>415</v>
      </c>
      <c r="D207" s="82" t="s">
        <v>14</v>
      </c>
      <c r="E207" s="83">
        <v>42</v>
      </c>
      <c r="F207" s="77">
        <f>IF(B207="","",VLOOKUP(B207,'RELAÇÃO DE COMPOSIÇÕES'!$A$10:$F$165,6,FALSE))</f>
        <v>27.1</v>
      </c>
      <c r="G207" s="142">
        <f t="shared" si="4"/>
        <v>33.479999999999997</v>
      </c>
      <c r="H207" s="125">
        <f t="shared" si="5"/>
        <v>1406.16</v>
      </c>
    </row>
    <row r="208" spans="1:8" x14ac:dyDescent="0.2">
      <c r="A208" s="94" t="s">
        <v>219</v>
      </c>
      <c r="B208" s="112" t="s">
        <v>143</v>
      </c>
      <c r="C208" s="79" t="s">
        <v>416</v>
      </c>
      <c r="D208" s="80" t="s">
        <v>143</v>
      </c>
      <c r="E208" s="81"/>
      <c r="F208" s="81" t="str">
        <f>IF(B208="","",VLOOKUP(B208,'RELAÇÃO DE COMPOSIÇÕES'!$A$10:$F$165,6,FALSE))</f>
        <v/>
      </c>
      <c r="G208" s="141" t="str">
        <f t="shared" ref="G208:G233" si="6">IF(B208="","",ROUND(F208*(1+$H$6),2))</f>
        <v/>
      </c>
      <c r="H208" s="128" t="str">
        <f t="shared" ref="H208:H233" si="7">IF(B208="","",ROUND(E208*G208,2))</f>
        <v/>
      </c>
    </row>
    <row r="209" spans="1:8" ht="22.5" x14ac:dyDescent="0.2">
      <c r="A209" s="95" t="s">
        <v>220</v>
      </c>
      <c r="B209" s="113" t="s">
        <v>501</v>
      </c>
      <c r="C209" s="75" t="s">
        <v>252</v>
      </c>
      <c r="D209" s="82" t="s">
        <v>10</v>
      </c>
      <c r="E209" s="83">
        <v>12.53</v>
      </c>
      <c r="F209" s="77">
        <f>IF(B209="","",VLOOKUP(B209,'RELAÇÃO DE COMPOSIÇÕES'!$A$10:$F$165,6,FALSE))</f>
        <v>18.829999999999998</v>
      </c>
      <c r="G209" s="142">
        <f t="shared" si="6"/>
        <v>23.26</v>
      </c>
      <c r="H209" s="125">
        <f t="shared" si="7"/>
        <v>291.45</v>
      </c>
    </row>
    <row r="210" spans="1:8" ht="22.5" x14ac:dyDescent="0.2">
      <c r="A210" s="95" t="s">
        <v>222</v>
      </c>
      <c r="B210" s="113" t="s">
        <v>502</v>
      </c>
      <c r="C210" s="75" t="s">
        <v>417</v>
      </c>
      <c r="D210" s="82" t="s">
        <v>10</v>
      </c>
      <c r="E210" s="83">
        <v>12.53</v>
      </c>
      <c r="F210" s="77">
        <f>IF(B210="","",VLOOKUP(B210,'RELAÇÃO DE COMPOSIÇÕES'!$A$10:$F$165,6,FALSE))</f>
        <v>21.5</v>
      </c>
      <c r="G210" s="142">
        <f t="shared" si="6"/>
        <v>26.56</v>
      </c>
      <c r="H210" s="125">
        <f t="shared" si="7"/>
        <v>332.8</v>
      </c>
    </row>
    <row r="211" spans="1:8" ht="33.75" x14ac:dyDescent="0.2">
      <c r="A211" s="95" t="s">
        <v>221</v>
      </c>
      <c r="B211" s="113" t="s">
        <v>503</v>
      </c>
      <c r="C211" s="75" t="s">
        <v>418</v>
      </c>
      <c r="D211" s="82" t="s">
        <v>10</v>
      </c>
      <c r="E211" s="83">
        <v>12.53</v>
      </c>
      <c r="F211" s="77">
        <f>IF(B211="","",VLOOKUP(B211,'RELAÇÃO DE COMPOSIÇÕES'!$A$10:$F$165,6,FALSE))</f>
        <v>33.380000000000003</v>
      </c>
      <c r="G211" s="142">
        <f t="shared" si="6"/>
        <v>41.24</v>
      </c>
      <c r="H211" s="125">
        <f t="shared" si="7"/>
        <v>516.74</v>
      </c>
    </row>
    <row r="212" spans="1:8" x14ac:dyDescent="0.2">
      <c r="A212" s="94" t="s">
        <v>853</v>
      </c>
      <c r="B212" s="112" t="s">
        <v>143</v>
      </c>
      <c r="C212" s="79" t="s">
        <v>419</v>
      </c>
      <c r="D212" s="80" t="s">
        <v>143</v>
      </c>
      <c r="E212" s="81"/>
      <c r="F212" s="81" t="str">
        <f>IF(B212="","",VLOOKUP(B212,'RELAÇÃO DE COMPOSIÇÕES'!$A$10:$F$165,6,FALSE))</f>
        <v/>
      </c>
      <c r="G212" s="141" t="str">
        <f t="shared" si="6"/>
        <v/>
      </c>
      <c r="H212" s="128" t="str">
        <f t="shared" si="7"/>
        <v/>
      </c>
    </row>
    <row r="213" spans="1:8" ht="22.5" x14ac:dyDescent="0.2">
      <c r="A213" s="95" t="s">
        <v>854</v>
      </c>
      <c r="B213" s="113" t="s">
        <v>504</v>
      </c>
      <c r="C213" s="75" t="s">
        <v>414</v>
      </c>
      <c r="D213" s="82" t="s">
        <v>13</v>
      </c>
      <c r="E213" s="83">
        <v>13.74</v>
      </c>
      <c r="F213" s="77">
        <f>IF(B213="","",VLOOKUP(B213,'RELAÇÃO DE COMPOSIÇÕES'!$A$10:$F$165,6,FALSE))</f>
        <v>38.29</v>
      </c>
      <c r="G213" s="142">
        <f t="shared" si="6"/>
        <v>47.3</v>
      </c>
      <c r="H213" s="125">
        <f t="shared" si="7"/>
        <v>649.9</v>
      </c>
    </row>
    <row r="214" spans="1:8" ht="33.75" x14ac:dyDescent="0.2">
      <c r="A214" s="95" t="s">
        <v>855</v>
      </c>
      <c r="B214" s="113" t="s">
        <v>505</v>
      </c>
      <c r="C214" s="75" t="s">
        <v>218</v>
      </c>
      <c r="D214" s="82" t="s">
        <v>13</v>
      </c>
      <c r="E214" s="83">
        <v>13.74</v>
      </c>
      <c r="F214" s="77">
        <f>IF(B214="","",VLOOKUP(B214,'RELAÇÃO DE COMPOSIÇÕES'!$A$10:$F$165,6,FALSE))</f>
        <v>353.14</v>
      </c>
      <c r="G214" s="142">
        <f t="shared" si="6"/>
        <v>436.27</v>
      </c>
      <c r="H214" s="125">
        <f t="shared" si="7"/>
        <v>5994.35</v>
      </c>
    </row>
    <row r="215" spans="1:8" ht="22.5" x14ac:dyDescent="0.2">
      <c r="A215" s="95" t="s">
        <v>856</v>
      </c>
      <c r="B215" s="113" t="s">
        <v>506</v>
      </c>
      <c r="C215" s="75" t="s">
        <v>420</v>
      </c>
      <c r="D215" s="82" t="s">
        <v>14</v>
      </c>
      <c r="E215" s="83">
        <v>68.69</v>
      </c>
      <c r="F215" s="77">
        <f>IF(B215="","",VLOOKUP(B215,'RELAÇÃO DE COMPOSIÇÕES'!$A$10:$F$165,6,FALSE))</f>
        <v>23.05</v>
      </c>
      <c r="G215" s="142">
        <f t="shared" si="6"/>
        <v>28.48</v>
      </c>
      <c r="H215" s="125">
        <f t="shared" si="7"/>
        <v>1956.29</v>
      </c>
    </row>
    <row r="216" spans="1:8" x14ac:dyDescent="0.2">
      <c r="A216" s="95"/>
      <c r="B216" s="113" t="s">
        <v>143</v>
      </c>
      <c r="D216" s="82"/>
      <c r="E216" s="83"/>
      <c r="F216" s="77" t="str">
        <f>IF(B216="","",VLOOKUP(B216,'RELAÇÃO DE COMPOSIÇÕES'!$A$10:$F$165,6,FALSE))</f>
        <v/>
      </c>
      <c r="G216" s="142" t="str">
        <f t="shared" si="6"/>
        <v/>
      </c>
      <c r="H216" s="125" t="str">
        <f t="shared" si="7"/>
        <v/>
      </c>
    </row>
    <row r="217" spans="1:8" ht="22.5" x14ac:dyDescent="0.2">
      <c r="A217" s="95" t="s">
        <v>857</v>
      </c>
      <c r="B217" s="113" t="s">
        <v>507</v>
      </c>
      <c r="C217" s="75" t="s">
        <v>421</v>
      </c>
      <c r="D217" s="82" t="s">
        <v>10</v>
      </c>
      <c r="E217" s="83">
        <v>36.4</v>
      </c>
      <c r="F217" s="77">
        <f>IF(B217="","",VLOOKUP(B217,'RELAÇÃO DE COMPOSIÇÕES'!$A$10:$F$165,6,FALSE))</f>
        <v>24.4</v>
      </c>
      <c r="G217" s="142">
        <f t="shared" si="6"/>
        <v>30.14</v>
      </c>
      <c r="H217" s="125">
        <f t="shared" si="7"/>
        <v>1097.0999999999999</v>
      </c>
    </row>
    <row r="218" spans="1:8" ht="33.75" x14ac:dyDescent="0.2">
      <c r="A218" s="95" t="s">
        <v>858</v>
      </c>
      <c r="B218" s="113" t="s">
        <v>508</v>
      </c>
      <c r="C218" s="75" t="s">
        <v>422</v>
      </c>
      <c r="D218" s="82" t="s">
        <v>140</v>
      </c>
      <c r="E218" s="83">
        <v>217.68</v>
      </c>
      <c r="F218" s="77">
        <f>IF(B218="","",VLOOKUP(B218,'RELAÇÃO DE COMPOSIÇÕES'!$A$10:$F$165,6,FALSE))</f>
        <v>8.48</v>
      </c>
      <c r="G218" s="142">
        <f t="shared" si="6"/>
        <v>10.48</v>
      </c>
      <c r="H218" s="125">
        <f t="shared" si="7"/>
        <v>2281.29</v>
      </c>
    </row>
    <row r="219" spans="1:8" ht="33.75" x14ac:dyDescent="0.2">
      <c r="A219" s="95" t="s">
        <v>859</v>
      </c>
      <c r="B219" s="113" t="s">
        <v>509</v>
      </c>
      <c r="C219" s="75" t="s">
        <v>423</v>
      </c>
      <c r="D219" s="82" t="s">
        <v>140</v>
      </c>
      <c r="E219" s="83">
        <v>32.43</v>
      </c>
      <c r="F219" s="77">
        <f>IF(B219="","",VLOOKUP(B219,'RELAÇÃO DE COMPOSIÇÕES'!$A$10:$F$165,6,FALSE))</f>
        <v>12.34</v>
      </c>
      <c r="G219" s="142">
        <f t="shared" si="6"/>
        <v>15.24</v>
      </c>
      <c r="H219" s="125">
        <f t="shared" si="7"/>
        <v>494.23</v>
      </c>
    </row>
    <row r="220" spans="1:8" ht="22.5" x14ac:dyDescent="0.2">
      <c r="A220" s="95" t="s">
        <v>860</v>
      </c>
      <c r="B220" s="113" t="s">
        <v>510</v>
      </c>
      <c r="C220" s="75" t="s">
        <v>424</v>
      </c>
      <c r="D220" s="82" t="s">
        <v>13</v>
      </c>
      <c r="E220" s="83">
        <v>1.59</v>
      </c>
      <c r="F220" s="77">
        <f>IF(B220="","",VLOOKUP(B220,'RELAÇÃO DE COMPOSIÇÕES'!$A$10:$F$165,6,FALSE))</f>
        <v>412.14</v>
      </c>
      <c r="G220" s="142">
        <f t="shared" si="6"/>
        <v>509.16</v>
      </c>
      <c r="H220" s="125">
        <f t="shared" si="7"/>
        <v>809.56</v>
      </c>
    </row>
    <row r="221" spans="1:8" ht="22.5" x14ac:dyDescent="0.2">
      <c r="A221" s="95" t="s">
        <v>861</v>
      </c>
      <c r="B221" s="113" t="s">
        <v>511</v>
      </c>
      <c r="C221" s="75" t="s">
        <v>420</v>
      </c>
      <c r="D221" s="82" t="s">
        <v>14</v>
      </c>
      <c r="E221" s="83">
        <v>68.69</v>
      </c>
      <c r="F221" s="77">
        <f>IF(B221="","",VLOOKUP(B221,'RELAÇÃO DE COMPOSIÇÕES'!$A$10:$F$165,6,FALSE))</f>
        <v>23.05</v>
      </c>
      <c r="G221" s="142">
        <f t="shared" si="6"/>
        <v>28.48</v>
      </c>
      <c r="H221" s="125">
        <f t="shared" si="7"/>
        <v>1956.29</v>
      </c>
    </row>
    <row r="222" spans="1:8" ht="33.75" x14ac:dyDescent="0.2">
      <c r="A222" s="95" t="s">
        <v>862</v>
      </c>
      <c r="B222" s="113" t="s">
        <v>512</v>
      </c>
      <c r="C222" s="75" t="s">
        <v>425</v>
      </c>
      <c r="D222" s="82" t="s">
        <v>10</v>
      </c>
      <c r="E222" s="83">
        <v>187.78</v>
      </c>
      <c r="F222" s="77">
        <f>IF(B222="","",VLOOKUP(B222,'RELAÇÃO DE COMPOSIÇÕES'!$A$10:$F$165,6,FALSE))</f>
        <v>3.26</v>
      </c>
      <c r="G222" s="142">
        <f t="shared" si="6"/>
        <v>4.03</v>
      </c>
      <c r="H222" s="125">
        <f t="shared" si="7"/>
        <v>756.75</v>
      </c>
    </row>
    <row r="223" spans="1:8" ht="22.5" x14ac:dyDescent="0.2">
      <c r="A223" s="95" t="s">
        <v>863</v>
      </c>
      <c r="B223" s="113" t="s">
        <v>513</v>
      </c>
      <c r="C223" s="75" t="s">
        <v>297</v>
      </c>
      <c r="D223" s="82" t="s">
        <v>10</v>
      </c>
      <c r="E223" s="83">
        <v>184.78</v>
      </c>
      <c r="F223" s="77">
        <f>IF(B223="","",VLOOKUP(B223,'RELAÇÃO DE COMPOSIÇÕES'!$A$10:$F$165,6,FALSE))</f>
        <v>22.82</v>
      </c>
      <c r="G223" s="142">
        <f t="shared" si="6"/>
        <v>28.19</v>
      </c>
      <c r="H223" s="125">
        <f t="shared" si="7"/>
        <v>5208.95</v>
      </c>
    </row>
    <row r="224" spans="1:8" ht="22.5" x14ac:dyDescent="0.2">
      <c r="A224" s="95" t="s">
        <v>864</v>
      </c>
      <c r="B224" s="113" t="s">
        <v>514</v>
      </c>
      <c r="C224" s="75" t="s">
        <v>303</v>
      </c>
      <c r="D224" s="82" t="s">
        <v>10</v>
      </c>
      <c r="E224" s="83">
        <v>186.49</v>
      </c>
      <c r="F224" s="77">
        <f>IF(B224="","",VLOOKUP(B224,'RELAÇÃO DE COMPOSIÇÕES'!$A$10:$F$165,6,FALSE))</f>
        <v>6.5</v>
      </c>
      <c r="G224" s="142">
        <f t="shared" si="6"/>
        <v>8.0299999999999994</v>
      </c>
      <c r="H224" s="125">
        <f t="shared" si="7"/>
        <v>1497.51</v>
      </c>
    </row>
    <row r="225" spans="1:8" ht="22.5" x14ac:dyDescent="0.2">
      <c r="A225" s="95" t="s">
        <v>865</v>
      </c>
      <c r="B225" s="113" t="s">
        <v>515</v>
      </c>
      <c r="C225" s="75" t="s">
        <v>426</v>
      </c>
      <c r="D225" s="82" t="s">
        <v>10</v>
      </c>
      <c r="E225" s="83">
        <v>186.49</v>
      </c>
      <c r="F225" s="77">
        <f>IF(B225="","",VLOOKUP(B225,'RELAÇÃO DE COMPOSIÇÕES'!$A$10:$F$165,6,FALSE))</f>
        <v>6.1</v>
      </c>
      <c r="G225" s="142">
        <f t="shared" si="6"/>
        <v>7.54</v>
      </c>
      <c r="H225" s="125">
        <f t="shared" si="7"/>
        <v>1406.13</v>
      </c>
    </row>
    <row r="226" spans="1:8" x14ac:dyDescent="0.2">
      <c r="A226" s="94" t="s">
        <v>866</v>
      </c>
      <c r="B226" s="112" t="s">
        <v>143</v>
      </c>
      <c r="C226" s="79" t="s">
        <v>427</v>
      </c>
      <c r="D226" s="80" t="s">
        <v>143</v>
      </c>
      <c r="E226" s="81"/>
      <c r="F226" s="81" t="str">
        <f>IF(B226="","",VLOOKUP(B226,'RELAÇÃO DE COMPOSIÇÕES'!$A$10:$F$165,6,FALSE))</f>
        <v/>
      </c>
      <c r="G226" s="141" t="str">
        <f t="shared" si="6"/>
        <v/>
      </c>
      <c r="H226" s="128" t="str">
        <f t="shared" si="7"/>
        <v/>
      </c>
    </row>
    <row r="227" spans="1:8" x14ac:dyDescent="0.2">
      <c r="A227" s="95" t="s">
        <v>867</v>
      </c>
      <c r="B227" s="113" t="s">
        <v>516</v>
      </c>
      <c r="C227" s="75" t="s">
        <v>428</v>
      </c>
      <c r="D227" s="82" t="s">
        <v>10</v>
      </c>
      <c r="E227" s="83">
        <v>251.92</v>
      </c>
      <c r="F227" s="77">
        <f>IF(B227="","",VLOOKUP(B227,'RELAÇÃO DE COMPOSIÇÕES'!$A$10:$F$165,6,FALSE))</f>
        <v>1.1299999999999999</v>
      </c>
      <c r="G227" s="142">
        <f t="shared" si="6"/>
        <v>1.4</v>
      </c>
      <c r="H227" s="125">
        <f t="shared" si="7"/>
        <v>352.69</v>
      </c>
    </row>
    <row r="228" spans="1:8" x14ac:dyDescent="0.2">
      <c r="A228" s="95" t="s">
        <v>868</v>
      </c>
      <c r="B228" s="113" t="s">
        <v>517</v>
      </c>
      <c r="C228" s="75" t="s">
        <v>127</v>
      </c>
      <c r="D228" s="82" t="s">
        <v>10</v>
      </c>
      <c r="E228" s="83">
        <v>251.92</v>
      </c>
      <c r="F228" s="77">
        <f>IF(B228="","",VLOOKUP(B228,'RELAÇÃO DE COMPOSIÇÕES'!$A$10:$F$165,6,FALSE))</f>
        <v>3.82</v>
      </c>
      <c r="G228" s="142">
        <f t="shared" si="6"/>
        <v>4.72</v>
      </c>
      <c r="H228" s="125">
        <f t="shared" si="7"/>
        <v>1189.06</v>
      </c>
    </row>
    <row r="229" spans="1:8" x14ac:dyDescent="0.2">
      <c r="A229" s="95" t="s">
        <v>869</v>
      </c>
      <c r="B229" s="113" t="s">
        <v>518</v>
      </c>
      <c r="C229" s="75" t="s">
        <v>429</v>
      </c>
      <c r="D229" s="82" t="s">
        <v>10</v>
      </c>
      <c r="E229" s="83">
        <v>251.92</v>
      </c>
      <c r="F229" s="77">
        <f>IF(B229="","",VLOOKUP(B229,'RELAÇÃO DE COMPOSIÇÕES'!$A$10:$F$165,6,FALSE))</f>
        <v>14.65</v>
      </c>
      <c r="G229" s="142">
        <f t="shared" si="6"/>
        <v>18.100000000000001</v>
      </c>
      <c r="H229" s="125">
        <f t="shared" si="7"/>
        <v>4559.75</v>
      </c>
    </row>
    <row r="230" spans="1:8" x14ac:dyDescent="0.2">
      <c r="A230" s="91">
        <v>5</v>
      </c>
      <c r="B230" s="110"/>
      <c r="C230" s="72" t="s">
        <v>430</v>
      </c>
      <c r="D230" s="73"/>
      <c r="E230" s="74"/>
      <c r="F230" s="74"/>
      <c r="G230" s="74"/>
      <c r="H230" s="92"/>
    </row>
    <row r="231" spans="1:8" x14ac:dyDescent="0.2">
      <c r="A231" s="94" t="s">
        <v>870</v>
      </c>
      <c r="B231" s="112" t="s">
        <v>143</v>
      </c>
      <c r="C231" s="79" t="s">
        <v>430</v>
      </c>
      <c r="D231" s="80" t="s">
        <v>143</v>
      </c>
      <c r="E231" s="81"/>
      <c r="F231" s="81" t="str">
        <f>IF(B231="","",VLOOKUP(B231,'RELAÇÃO DE COMPOSIÇÕES'!$A$10:$F$165,6,FALSE))</f>
        <v/>
      </c>
      <c r="G231" s="141" t="str">
        <f t="shared" si="6"/>
        <v/>
      </c>
      <c r="H231" s="128" t="str">
        <f t="shared" si="7"/>
        <v/>
      </c>
    </row>
    <row r="232" spans="1:8" ht="22.5" x14ac:dyDescent="0.2">
      <c r="A232" s="95" t="s">
        <v>871</v>
      </c>
      <c r="B232" s="113" t="s">
        <v>519</v>
      </c>
      <c r="C232" s="75" t="s">
        <v>151</v>
      </c>
      <c r="D232" s="82" t="s">
        <v>9</v>
      </c>
      <c r="E232" s="83">
        <v>1</v>
      </c>
      <c r="F232" s="77">
        <f>IF(B232="","",VLOOKUP(B232,'RELAÇÃO DE COMPOSIÇÕES'!$A$10:$F$165,6,FALSE))</f>
        <v>933.25</v>
      </c>
      <c r="G232" s="142">
        <f t="shared" si="6"/>
        <v>1152.94</v>
      </c>
      <c r="H232" s="125">
        <f t="shared" si="7"/>
        <v>1152.94</v>
      </c>
    </row>
    <row r="233" spans="1:8" x14ac:dyDescent="0.2">
      <c r="A233" s="95" t="s">
        <v>872</v>
      </c>
      <c r="B233" s="113" t="s">
        <v>520</v>
      </c>
      <c r="C233" s="75" t="s">
        <v>431</v>
      </c>
      <c r="D233" s="82" t="s">
        <v>9</v>
      </c>
      <c r="E233" s="83">
        <v>1</v>
      </c>
      <c r="F233" s="77">
        <f>IF(B233="","",VLOOKUP(B233,'RELAÇÃO DE COMPOSIÇÕES'!$A$10:$F$165,6,FALSE))</f>
        <v>578.91</v>
      </c>
      <c r="G233" s="142">
        <f t="shared" si="6"/>
        <v>715.19</v>
      </c>
      <c r="H233" s="125">
        <f t="shared" si="7"/>
        <v>715.19</v>
      </c>
    </row>
    <row r="234" spans="1:8" ht="13.5" thickBot="1" x14ac:dyDescent="0.25">
      <c r="A234" s="97"/>
      <c r="B234" s="115"/>
      <c r="C234" s="98"/>
      <c r="D234" s="99"/>
      <c r="E234" s="100"/>
      <c r="F234" s="100"/>
      <c r="G234" s="100" t="s">
        <v>119</v>
      </c>
      <c r="H234" s="129">
        <f>SUM(H14:H233)</f>
        <v>628335.93999999983</v>
      </c>
    </row>
  </sheetData>
  <sheetProtection selectLockedCells="1" selectUnlockedCells="1"/>
  <mergeCells count="9">
    <mergeCell ref="A9:H9"/>
    <mergeCell ref="A1:H1"/>
    <mergeCell ref="A2:H2"/>
    <mergeCell ref="A3:H3"/>
    <mergeCell ref="A8:H8"/>
    <mergeCell ref="A7:H7"/>
    <mergeCell ref="A4:F4"/>
    <mergeCell ref="A5:F5"/>
    <mergeCell ref="A6:F6"/>
  </mergeCells>
  <phoneticPr fontId="9" type="noConversion"/>
  <printOptions horizontalCentered="1"/>
  <pageMargins left="0.59027777777777779" right="0.59027777777777779" top="0.78749999999999998" bottom="1.0527777777777778" header="0.51180555555555551" footer="0.78749999999999998"/>
  <pageSetup paperSize="9" scale="7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"/>
  <sheetViews>
    <sheetView view="pageBreakPreview" zoomScale="130" zoomScaleNormal="140" zoomScaleSheetLayoutView="130" workbookViewId="0">
      <selection activeCell="C5" sqref="C5"/>
    </sheetView>
  </sheetViews>
  <sheetFormatPr defaultColWidth="11.5703125" defaultRowHeight="12.75" x14ac:dyDescent="0.2"/>
  <cols>
    <col min="2" max="2" width="49.85546875" customWidth="1"/>
    <col min="3" max="3" width="12.85546875" customWidth="1"/>
  </cols>
  <sheetData>
    <row r="1" spans="1:3" x14ac:dyDescent="0.2">
      <c r="A1" s="1"/>
      <c r="B1" s="2"/>
      <c r="C1" s="3"/>
    </row>
    <row r="2" spans="1:3" x14ac:dyDescent="0.2">
      <c r="A2" s="4"/>
      <c r="B2" s="5"/>
      <c r="C2" s="6"/>
    </row>
    <row r="3" spans="1:3" x14ac:dyDescent="0.2">
      <c r="A3" s="4"/>
      <c r="B3" s="5"/>
      <c r="C3" s="6"/>
    </row>
    <row r="4" spans="1:3" x14ac:dyDescent="0.2">
      <c r="A4" s="147" t="str">
        <f>ORÇAMENTO!A5</f>
        <v>OBRA: CENTRO DE ARTESANATO (RESTAURO DO CASARÃO)</v>
      </c>
      <c r="B4" s="147"/>
      <c r="C4" s="148" t="s">
        <v>16</v>
      </c>
    </row>
    <row r="5" spans="1:3" x14ac:dyDescent="0.2">
      <c r="A5" s="147" t="str">
        <f>ORÇAMENTO!A6</f>
        <v>LOCAL: NOSSA SENHORA DO ROSÁRIO DO CATETE/SE</v>
      </c>
      <c r="B5" s="147"/>
      <c r="C5" s="149" t="str">
        <f>RESUMO!G4</f>
        <v>JULHO/2019</v>
      </c>
    </row>
    <row r="6" spans="1:3" x14ac:dyDescent="0.2">
      <c r="A6" s="215"/>
      <c r="B6" s="216"/>
      <c r="C6" s="217"/>
    </row>
    <row r="7" spans="1:3" x14ac:dyDescent="0.2">
      <c r="A7" s="212" t="s">
        <v>134</v>
      </c>
      <c r="B7" s="212"/>
      <c r="C7" s="212"/>
    </row>
    <row r="8" spans="1:3" x14ac:dyDescent="0.2">
      <c r="A8" s="7"/>
      <c r="B8" s="7"/>
      <c r="C8" s="7"/>
    </row>
    <row r="9" spans="1:3" x14ac:dyDescent="0.2">
      <c r="A9" s="213" t="s">
        <v>17</v>
      </c>
      <c r="B9" s="213"/>
      <c r="C9" s="213"/>
    </row>
    <row r="10" spans="1:3" x14ac:dyDescent="0.2">
      <c r="A10" s="9"/>
      <c r="B10" s="9"/>
      <c r="C10" s="10"/>
    </row>
    <row r="11" spans="1:3" ht="14.65" customHeight="1" x14ac:dyDescent="0.2">
      <c r="A11" s="214" t="s">
        <v>18</v>
      </c>
      <c r="B11" s="214"/>
      <c r="C11" s="214"/>
    </row>
    <row r="12" spans="1:3" x14ac:dyDescent="0.2">
      <c r="A12" s="11"/>
      <c r="B12" s="12"/>
      <c r="C12" s="13"/>
    </row>
    <row r="13" spans="1:3" x14ac:dyDescent="0.2">
      <c r="A13" s="14" t="s">
        <v>19</v>
      </c>
      <c r="B13" s="15"/>
      <c r="C13" s="16"/>
    </row>
    <row r="14" spans="1:3" x14ac:dyDescent="0.2">
      <c r="A14" s="17" t="s">
        <v>20</v>
      </c>
      <c r="B14" s="18" t="s">
        <v>21</v>
      </c>
      <c r="C14" s="19"/>
    </row>
    <row r="15" spans="1:3" x14ac:dyDescent="0.2">
      <c r="A15" s="17" t="s">
        <v>22</v>
      </c>
      <c r="B15" s="18" t="s">
        <v>23</v>
      </c>
      <c r="C15" s="19"/>
    </row>
    <row r="16" spans="1:3" x14ac:dyDescent="0.2">
      <c r="A16" s="17" t="s">
        <v>24</v>
      </c>
      <c r="B16" s="18" t="s">
        <v>25</v>
      </c>
      <c r="C16" s="19"/>
    </row>
    <row r="17" spans="1:3" x14ac:dyDescent="0.2">
      <c r="A17" s="17" t="s">
        <v>26</v>
      </c>
      <c r="B17" s="18" t="s">
        <v>27</v>
      </c>
      <c r="C17" s="19"/>
    </row>
    <row r="18" spans="1:3" x14ac:dyDescent="0.2">
      <c r="A18" s="17" t="s">
        <v>28</v>
      </c>
      <c r="B18" s="18" t="s">
        <v>29</v>
      </c>
      <c r="C18" s="19"/>
    </row>
    <row r="19" spans="1:3" x14ac:dyDescent="0.2">
      <c r="A19" s="17" t="s">
        <v>30</v>
      </c>
      <c r="B19" s="18" t="s">
        <v>31</v>
      </c>
      <c r="C19" s="19"/>
    </row>
    <row r="20" spans="1:3" x14ac:dyDescent="0.2">
      <c r="A20" s="20" t="s">
        <v>32</v>
      </c>
      <c r="B20" s="21" t="s">
        <v>33</v>
      </c>
      <c r="C20" s="22"/>
    </row>
    <row r="21" spans="1:3" x14ac:dyDescent="0.2">
      <c r="A21" s="23"/>
      <c r="B21" s="23"/>
      <c r="C21" s="23"/>
    </row>
    <row r="22" spans="1:3" ht="14.65" customHeight="1" x14ac:dyDescent="0.2">
      <c r="A22" s="213" t="s">
        <v>135</v>
      </c>
      <c r="B22" s="213"/>
      <c r="C22" s="213"/>
    </row>
    <row r="23" spans="1:3" x14ac:dyDescent="0.2">
      <c r="A23" s="23"/>
      <c r="B23" s="23"/>
      <c r="C23" s="23"/>
    </row>
    <row r="24" spans="1:3" ht="22.5" x14ac:dyDescent="0.2">
      <c r="A24" s="24" t="s">
        <v>3</v>
      </c>
      <c r="B24" s="25" t="s">
        <v>4</v>
      </c>
      <c r="C24" s="26" t="s">
        <v>34</v>
      </c>
    </row>
    <row r="25" spans="1:3" x14ac:dyDescent="0.2">
      <c r="A25" s="27">
        <v>1</v>
      </c>
      <c r="B25" s="28" t="s">
        <v>23</v>
      </c>
      <c r="C25" s="29">
        <v>4</v>
      </c>
    </row>
    <row r="26" spans="1:3" x14ac:dyDescent="0.2">
      <c r="A26" s="30">
        <v>2</v>
      </c>
      <c r="B26" s="31" t="s">
        <v>25</v>
      </c>
      <c r="C26" s="32">
        <v>0.8</v>
      </c>
    </row>
    <row r="27" spans="1:3" x14ac:dyDescent="0.2">
      <c r="A27" s="30">
        <v>3</v>
      </c>
      <c r="B27" s="31" t="s">
        <v>27</v>
      </c>
      <c r="C27" s="32">
        <v>1.23</v>
      </c>
    </row>
    <row r="28" spans="1:3" x14ac:dyDescent="0.2">
      <c r="A28" s="30">
        <f>1+A27</f>
        <v>4</v>
      </c>
      <c r="B28" s="31" t="s">
        <v>29</v>
      </c>
      <c r="C28" s="32">
        <v>1.27</v>
      </c>
    </row>
    <row r="29" spans="1:3" x14ac:dyDescent="0.2">
      <c r="A29" s="30">
        <f>1+A28</f>
        <v>5</v>
      </c>
      <c r="B29" s="31" t="s">
        <v>31</v>
      </c>
      <c r="C29" s="32">
        <v>7.4</v>
      </c>
    </row>
    <row r="30" spans="1:3" x14ac:dyDescent="0.2">
      <c r="A30" s="30">
        <v>6</v>
      </c>
      <c r="B30" s="31" t="s">
        <v>33</v>
      </c>
      <c r="C30" s="33">
        <f>SUM(C31:C34)</f>
        <v>6.65</v>
      </c>
    </row>
    <row r="31" spans="1:3" x14ac:dyDescent="0.2">
      <c r="A31" s="30" t="s">
        <v>35</v>
      </c>
      <c r="B31" s="31" t="s">
        <v>36</v>
      </c>
      <c r="C31" s="32">
        <v>3</v>
      </c>
    </row>
    <row r="32" spans="1:3" x14ac:dyDescent="0.2">
      <c r="A32" s="30" t="s">
        <v>37</v>
      </c>
      <c r="B32" s="31" t="s">
        <v>38</v>
      </c>
      <c r="C32" s="32">
        <v>0.65</v>
      </c>
    </row>
    <row r="33" spans="1:3" x14ac:dyDescent="0.2">
      <c r="A33" s="30" t="s">
        <v>39</v>
      </c>
      <c r="B33" s="34" t="s">
        <v>40</v>
      </c>
      <c r="C33" s="35">
        <v>3</v>
      </c>
    </row>
    <row r="34" spans="1:3" x14ac:dyDescent="0.2">
      <c r="A34" s="30" t="s">
        <v>121</v>
      </c>
      <c r="B34" s="34" t="s">
        <v>120</v>
      </c>
      <c r="C34" s="35"/>
    </row>
    <row r="35" spans="1:3" x14ac:dyDescent="0.2">
      <c r="A35" s="36"/>
      <c r="B35" s="37" t="s">
        <v>41</v>
      </c>
      <c r="C35" s="38">
        <f>ROUND((((1+C25/100+C26/100+C28/100)*(1+C27/100)*(1+C29/100))/(1-C30/100))-1,4)</f>
        <v>0.2354</v>
      </c>
    </row>
  </sheetData>
  <sheetProtection selectLockedCells="1" selectUnlockedCells="1"/>
  <mergeCells count="5">
    <mergeCell ref="A7:C7"/>
    <mergeCell ref="A9:C9"/>
    <mergeCell ref="A11:C11"/>
    <mergeCell ref="A22:C22"/>
    <mergeCell ref="A6:C6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view="pageBreakPreview" zoomScale="140" zoomScaleNormal="140" zoomScaleSheetLayoutView="140" workbookViewId="0">
      <selection activeCell="K43" sqref="K43"/>
    </sheetView>
  </sheetViews>
  <sheetFormatPr defaultColWidth="11.5703125" defaultRowHeight="12.75" x14ac:dyDescent="0.2"/>
  <cols>
    <col min="5" max="5" width="17.7109375" customWidth="1"/>
    <col min="6" max="6" width="6.7109375" customWidth="1"/>
    <col min="7" max="7" width="9.42578125" customWidth="1"/>
  </cols>
  <sheetData>
    <row r="1" spans="1:7" x14ac:dyDescent="0.2">
      <c r="A1" s="220"/>
      <c r="B1" s="220"/>
      <c r="C1" s="220"/>
      <c r="D1" s="220"/>
      <c r="E1" s="220"/>
      <c r="F1" s="220"/>
      <c r="G1" s="220"/>
    </row>
    <row r="2" spans="1:7" x14ac:dyDescent="0.2">
      <c r="A2" s="221"/>
      <c r="B2" s="221"/>
      <c r="C2" s="221"/>
      <c r="D2" s="221"/>
      <c r="E2" s="221"/>
      <c r="F2" s="221"/>
      <c r="G2" s="221"/>
    </row>
    <row r="3" spans="1:7" x14ac:dyDescent="0.2">
      <c r="A3" s="221"/>
      <c r="B3" s="221"/>
      <c r="C3" s="221"/>
      <c r="D3" s="221"/>
      <c r="E3" s="221"/>
      <c r="F3" s="221"/>
      <c r="G3" s="221"/>
    </row>
    <row r="4" spans="1:7" x14ac:dyDescent="0.2">
      <c r="A4" s="218" t="str">
        <f>ORÇAMENTO!A5</f>
        <v>OBRA: CENTRO DE ARTESANATO (RESTAURO DO CASARÃO)</v>
      </c>
      <c r="B4" s="218"/>
      <c r="C4" s="218"/>
      <c r="D4" s="218"/>
      <c r="E4" s="218"/>
      <c r="F4" s="212" t="s">
        <v>16</v>
      </c>
      <c r="G4" s="212"/>
    </row>
    <row r="5" spans="1:7" x14ac:dyDescent="0.2">
      <c r="A5" s="218" t="str">
        <f>ORÇAMENTO!A6</f>
        <v>LOCAL: NOSSA SENHORA DO ROSÁRIO DO CATETE/SE</v>
      </c>
      <c r="B5" s="218"/>
      <c r="C5" s="218"/>
      <c r="D5" s="218"/>
      <c r="E5" s="218"/>
      <c r="F5" s="219" t="str">
        <f>RESUMO!G4</f>
        <v>JULHO/2019</v>
      </c>
      <c r="G5" s="219"/>
    </row>
    <row r="6" spans="1:7" x14ac:dyDescent="0.2">
      <c r="A6" s="212"/>
      <c r="B6" s="212"/>
      <c r="C6" s="212"/>
      <c r="D6" s="212"/>
      <c r="E6" s="212"/>
      <c r="F6" s="212"/>
      <c r="G6" s="212"/>
    </row>
    <row r="7" spans="1:7" x14ac:dyDescent="0.2">
      <c r="A7" s="212" t="s">
        <v>136</v>
      </c>
      <c r="B7" s="212"/>
      <c r="C7" s="212"/>
      <c r="D7" s="212"/>
      <c r="E7" s="212"/>
      <c r="F7" s="212"/>
      <c r="G7" s="212"/>
    </row>
    <row r="8" spans="1:7" x14ac:dyDescent="0.2">
      <c r="A8" s="227"/>
      <c r="B8" s="227"/>
      <c r="C8" s="227"/>
      <c r="D8" s="227"/>
      <c r="E8" s="227"/>
      <c r="F8" s="227"/>
      <c r="G8" s="227"/>
    </row>
    <row r="9" spans="1:7" x14ac:dyDescent="0.2">
      <c r="A9" s="229" t="s">
        <v>42</v>
      </c>
      <c r="B9" s="229"/>
      <c r="C9" s="229"/>
      <c r="D9" s="229"/>
      <c r="E9" s="229"/>
      <c r="F9" s="153" t="s">
        <v>43</v>
      </c>
      <c r="G9" s="153" t="s">
        <v>44</v>
      </c>
    </row>
    <row r="10" spans="1:7" x14ac:dyDescent="0.2">
      <c r="A10" s="213"/>
      <c r="B10" s="213"/>
      <c r="C10" s="213"/>
      <c r="D10" s="213"/>
      <c r="E10" s="213"/>
      <c r="F10" s="8" t="s">
        <v>45</v>
      </c>
      <c r="G10" s="8" t="s">
        <v>45</v>
      </c>
    </row>
    <row r="11" spans="1:7" ht="14.65" customHeight="1" x14ac:dyDescent="0.2">
      <c r="A11" s="150" t="s">
        <v>46</v>
      </c>
      <c r="B11" s="225" t="s">
        <v>47</v>
      </c>
      <c r="C11" s="225"/>
      <c r="D11" s="225"/>
      <c r="E11" s="225"/>
      <c r="F11" s="151"/>
      <c r="G11" s="152"/>
    </row>
    <row r="12" spans="1:7" x14ac:dyDescent="0.2">
      <c r="A12" s="39" t="s">
        <v>48</v>
      </c>
      <c r="B12" s="41" t="s">
        <v>49</v>
      </c>
      <c r="C12" s="41"/>
      <c r="D12" s="41"/>
      <c r="E12" s="41"/>
      <c r="F12" s="42">
        <v>0.2</v>
      </c>
      <c r="G12" s="43">
        <v>0.2</v>
      </c>
    </row>
    <row r="13" spans="1:7" x14ac:dyDescent="0.2">
      <c r="A13" s="39" t="s">
        <v>50</v>
      </c>
      <c r="B13" s="41" t="s">
        <v>51</v>
      </c>
      <c r="C13" s="41"/>
      <c r="D13" s="41"/>
      <c r="E13" s="41"/>
      <c r="F13" s="42">
        <v>1.4999999999999999E-2</v>
      </c>
      <c r="G13" s="43">
        <v>1.4999999999999999E-2</v>
      </c>
    </row>
    <row r="14" spans="1:7" x14ac:dyDescent="0.2">
      <c r="A14" s="39" t="s">
        <v>52</v>
      </c>
      <c r="B14" s="41" t="s">
        <v>53</v>
      </c>
      <c r="C14" s="41"/>
      <c r="D14" s="41"/>
      <c r="E14" s="41"/>
      <c r="F14" s="42">
        <v>0.01</v>
      </c>
      <c r="G14" s="43">
        <v>0.01</v>
      </c>
    </row>
    <row r="15" spans="1:7" x14ac:dyDescent="0.2">
      <c r="A15" s="39" t="s">
        <v>54</v>
      </c>
      <c r="B15" s="41" t="s">
        <v>55</v>
      </c>
      <c r="C15" s="41"/>
      <c r="D15" s="41"/>
      <c r="E15" s="41"/>
      <c r="F15" s="42">
        <v>2E-3</v>
      </c>
      <c r="G15" s="43">
        <v>2E-3</v>
      </c>
    </row>
    <row r="16" spans="1:7" x14ac:dyDescent="0.2">
      <c r="A16" s="39" t="s">
        <v>56</v>
      </c>
      <c r="B16" s="41" t="s">
        <v>57</v>
      </c>
      <c r="C16" s="41"/>
      <c r="D16" s="41"/>
      <c r="E16" s="41"/>
      <c r="F16" s="42">
        <v>6.0000000000000001E-3</v>
      </c>
      <c r="G16" s="43">
        <v>6.0000000000000001E-3</v>
      </c>
    </row>
    <row r="17" spans="1:7" x14ac:dyDescent="0.2">
      <c r="A17" s="39" t="s">
        <v>58</v>
      </c>
      <c r="B17" s="41" t="s">
        <v>59</v>
      </c>
      <c r="C17" s="41"/>
      <c r="D17" s="41"/>
      <c r="E17" s="41"/>
      <c r="F17" s="42">
        <v>2.5000000000000001E-2</v>
      </c>
      <c r="G17" s="43">
        <v>2.5000000000000001E-2</v>
      </c>
    </row>
    <row r="18" spans="1:7" x14ac:dyDescent="0.2">
      <c r="A18" s="39" t="s">
        <v>60</v>
      </c>
      <c r="B18" s="41" t="s">
        <v>61</v>
      </c>
      <c r="C18" s="41"/>
      <c r="D18" s="41"/>
      <c r="E18" s="41"/>
      <c r="F18" s="42">
        <v>0.03</v>
      </c>
      <c r="G18" s="43">
        <v>0.03</v>
      </c>
    </row>
    <row r="19" spans="1:7" x14ac:dyDescent="0.2">
      <c r="A19" s="39" t="s">
        <v>62</v>
      </c>
      <c r="B19" s="41" t="s">
        <v>63</v>
      </c>
      <c r="C19" s="41"/>
      <c r="D19" s="41"/>
      <c r="E19" s="41"/>
      <c r="F19" s="42">
        <v>0.08</v>
      </c>
      <c r="G19" s="43">
        <v>0.08</v>
      </c>
    </row>
    <row r="20" spans="1:7" x14ac:dyDescent="0.2">
      <c r="A20" s="39" t="s">
        <v>64</v>
      </c>
      <c r="B20" s="41" t="s">
        <v>65</v>
      </c>
      <c r="C20" s="41"/>
      <c r="D20" s="41"/>
      <c r="E20" s="41"/>
      <c r="F20" s="42">
        <v>0</v>
      </c>
      <c r="G20" s="43">
        <v>0</v>
      </c>
    </row>
    <row r="21" spans="1:7" ht="14.65" customHeight="1" x14ac:dyDescent="0.2">
      <c r="A21" s="223" t="s">
        <v>66</v>
      </c>
      <c r="B21" s="223"/>
      <c r="C21" s="223"/>
      <c r="D21" s="223"/>
      <c r="E21" s="223"/>
      <c r="F21" s="44">
        <f>ROUND(SUM(F12:F20),4)</f>
        <v>0.36799999999999999</v>
      </c>
      <c r="G21" s="45">
        <f>ROUND(SUM(G12:G20),4)</f>
        <v>0.36799999999999999</v>
      </c>
    </row>
    <row r="22" spans="1:7" x14ac:dyDescent="0.2">
      <c r="A22" s="46"/>
      <c r="B22" s="47"/>
      <c r="C22" s="47"/>
      <c r="D22" s="47"/>
      <c r="E22" s="47"/>
      <c r="F22" s="47"/>
      <c r="G22" s="48"/>
    </row>
    <row r="23" spans="1:7" ht="14.65" customHeight="1" x14ac:dyDescent="0.2">
      <c r="A23" s="150" t="s">
        <v>67</v>
      </c>
      <c r="B23" s="225" t="s">
        <v>68</v>
      </c>
      <c r="C23" s="225"/>
      <c r="D23" s="225"/>
      <c r="E23" s="225"/>
      <c r="F23" s="151"/>
      <c r="G23" s="152"/>
    </row>
    <row r="24" spans="1:7" x14ac:dyDescent="0.2">
      <c r="A24" s="39" t="s">
        <v>69</v>
      </c>
      <c r="B24" s="49" t="s">
        <v>70</v>
      </c>
      <c r="C24" s="50"/>
      <c r="D24" s="50"/>
      <c r="E24" s="50"/>
      <c r="F24" s="42">
        <v>0.1787</v>
      </c>
      <c r="G24" s="40"/>
    </row>
    <row r="25" spans="1:7" x14ac:dyDescent="0.2">
      <c r="A25" s="39" t="s">
        <v>71</v>
      </c>
      <c r="B25" s="49" t="s">
        <v>72</v>
      </c>
      <c r="C25" s="50"/>
      <c r="D25" s="50"/>
      <c r="E25" s="50"/>
      <c r="F25" s="42">
        <v>3.9399999999999998E-2</v>
      </c>
      <c r="G25" s="40"/>
    </row>
    <row r="26" spans="1:7" x14ac:dyDescent="0.2">
      <c r="A26" s="39" t="s">
        <v>73</v>
      </c>
      <c r="B26" s="49" t="s">
        <v>74</v>
      </c>
      <c r="C26" s="50"/>
      <c r="D26" s="50"/>
      <c r="E26" s="50"/>
      <c r="F26" s="42">
        <v>9.1000000000000004E-3</v>
      </c>
      <c r="G26" s="51">
        <v>7.0999999999999995E-3</v>
      </c>
    </row>
    <row r="27" spans="1:7" x14ac:dyDescent="0.2">
      <c r="A27" s="39" t="s">
        <v>75</v>
      </c>
      <c r="B27" s="49" t="s">
        <v>76</v>
      </c>
      <c r="C27" s="50"/>
      <c r="D27" s="50"/>
      <c r="E27" s="50"/>
      <c r="F27" s="42">
        <v>0.107</v>
      </c>
      <c r="G27" s="51">
        <v>8.3299999999999999E-2</v>
      </c>
    </row>
    <row r="28" spans="1:7" x14ac:dyDescent="0.2">
      <c r="A28" s="39" t="s">
        <v>77</v>
      </c>
      <c r="B28" s="49" t="s">
        <v>78</v>
      </c>
      <c r="C28" s="50"/>
      <c r="D28" s="50"/>
      <c r="E28" s="50"/>
      <c r="F28" s="42">
        <v>7.000000000000001E-4</v>
      </c>
      <c r="G28" s="43">
        <v>5.9999999999999995E-4</v>
      </c>
    </row>
    <row r="29" spans="1:7" x14ac:dyDescent="0.2">
      <c r="A29" s="39" t="s">
        <v>79</v>
      </c>
      <c r="B29" s="49" t="s">
        <v>80</v>
      </c>
      <c r="C29" s="50"/>
      <c r="D29" s="50"/>
      <c r="E29" s="50"/>
      <c r="F29" s="42">
        <v>7.0999999999999995E-3</v>
      </c>
      <c r="G29" s="43">
        <v>5.6000000000000008E-3</v>
      </c>
    </row>
    <row r="30" spans="1:7" x14ac:dyDescent="0.2">
      <c r="A30" s="39" t="s">
        <v>81</v>
      </c>
      <c r="B30" s="49" t="s">
        <v>82</v>
      </c>
      <c r="C30" s="50"/>
      <c r="D30" s="50"/>
      <c r="E30" s="50"/>
      <c r="F30" s="42">
        <v>1.4199999999999999E-2</v>
      </c>
      <c r="G30" s="43"/>
    </row>
    <row r="31" spans="1:7" x14ac:dyDescent="0.2">
      <c r="A31" s="39" t="s">
        <v>83</v>
      </c>
      <c r="B31" s="49" t="s">
        <v>84</v>
      </c>
      <c r="C31" s="50"/>
      <c r="D31" s="50"/>
      <c r="E31" s="50"/>
      <c r="F31" s="42">
        <v>1.1000000000000001E-3</v>
      </c>
      <c r="G31" s="43">
        <v>8.9999999999999998E-4</v>
      </c>
    </row>
    <row r="32" spans="1:7" x14ac:dyDescent="0.2">
      <c r="A32" s="39" t="s">
        <v>85</v>
      </c>
      <c r="B32" s="49" t="s">
        <v>86</v>
      </c>
      <c r="C32" s="50"/>
      <c r="D32" s="50"/>
      <c r="E32" s="50"/>
      <c r="F32" s="42">
        <v>0.13849999999999998</v>
      </c>
      <c r="G32" s="43">
        <v>0.1079</v>
      </c>
    </row>
    <row r="33" spans="1:7" x14ac:dyDescent="0.2">
      <c r="A33" s="39" t="s">
        <v>87</v>
      </c>
      <c r="B33" s="49" t="s">
        <v>88</v>
      </c>
      <c r="C33" s="50"/>
      <c r="D33" s="50"/>
      <c r="E33" s="50"/>
      <c r="F33" s="42">
        <v>2.9999999999999997E-4</v>
      </c>
      <c r="G33" s="43">
        <v>2.0000000000000001E-4</v>
      </c>
    </row>
    <row r="34" spans="1:7" ht="14.65" customHeight="1" x14ac:dyDescent="0.2">
      <c r="A34" s="223" t="s">
        <v>89</v>
      </c>
      <c r="B34" s="223"/>
      <c r="C34" s="223"/>
      <c r="D34" s="223"/>
      <c r="E34" s="223"/>
      <c r="F34" s="44">
        <f>ROUND(SUM(F24:F33),4)</f>
        <v>0.49609999999999999</v>
      </c>
      <c r="G34" s="45">
        <f>ROUND(SUM(G26:G33),4)</f>
        <v>0.2056</v>
      </c>
    </row>
    <row r="35" spans="1:7" x14ac:dyDescent="0.2">
      <c r="A35" s="52"/>
      <c r="B35" s="47"/>
      <c r="C35" s="47"/>
      <c r="D35" s="47"/>
      <c r="E35" s="47"/>
      <c r="F35" s="47"/>
      <c r="G35" s="48"/>
    </row>
    <row r="36" spans="1:7" ht="14.65" customHeight="1" x14ac:dyDescent="0.2">
      <c r="A36" s="150" t="s">
        <v>90</v>
      </c>
      <c r="B36" s="225" t="s">
        <v>91</v>
      </c>
      <c r="C36" s="225"/>
      <c r="D36" s="225"/>
      <c r="E36" s="225"/>
      <c r="F36" s="151"/>
      <c r="G36" s="152"/>
    </row>
    <row r="37" spans="1:7" ht="14.65" customHeight="1" x14ac:dyDescent="0.2">
      <c r="A37" s="39" t="s">
        <v>92</v>
      </c>
      <c r="B37" s="226" t="s">
        <v>93</v>
      </c>
      <c r="C37" s="226"/>
      <c r="D37" s="226"/>
      <c r="E37" s="226"/>
      <c r="F37" s="42">
        <v>4.1399999999999999E-2</v>
      </c>
      <c r="G37" s="43">
        <v>3.2300000000000002E-2</v>
      </c>
    </row>
    <row r="38" spans="1:7" ht="14.65" customHeight="1" x14ac:dyDescent="0.2">
      <c r="A38" s="39" t="s">
        <v>94</v>
      </c>
      <c r="B38" s="226" t="s">
        <v>95</v>
      </c>
      <c r="C38" s="226"/>
      <c r="D38" s="226"/>
      <c r="E38" s="226"/>
      <c r="F38" s="42">
        <v>1E-3</v>
      </c>
      <c r="G38" s="43">
        <v>8.0000000000000004E-4</v>
      </c>
    </row>
    <row r="39" spans="1:7" ht="14.65" customHeight="1" x14ac:dyDescent="0.2">
      <c r="A39" s="39" t="s">
        <v>96</v>
      </c>
      <c r="B39" s="226" t="s">
        <v>97</v>
      </c>
      <c r="C39" s="226"/>
      <c r="D39" s="226"/>
      <c r="E39" s="226"/>
      <c r="F39" s="42">
        <v>4.5999999999999999E-3</v>
      </c>
      <c r="G39" s="43">
        <v>3.5999999999999999E-3</v>
      </c>
    </row>
    <row r="40" spans="1:7" ht="14.65" customHeight="1" x14ac:dyDescent="0.2">
      <c r="A40" s="39" t="s">
        <v>98</v>
      </c>
      <c r="B40" s="226" t="s">
        <v>99</v>
      </c>
      <c r="C40" s="226"/>
      <c r="D40" s="226"/>
      <c r="E40" s="226"/>
      <c r="F40" s="42">
        <v>4.6500000000000007E-2</v>
      </c>
      <c r="G40" s="43">
        <v>3.6299999999999999E-2</v>
      </c>
    </row>
    <row r="41" spans="1:7" ht="14.65" customHeight="1" x14ac:dyDescent="0.2">
      <c r="A41" s="39" t="s">
        <v>100</v>
      </c>
      <c r="B41" s="226" t="s">
        <v>101</v>
      </c>
      <c r="C41" s="226"/>
      <c r="D41" s="226"/>
      <c r="E41" s="226"/>
      <c r="F41" s="42">
        <v>3.4999999999999996E-3</v>
      </c>
      <c r="G41" s="43">
        <v>2.7000000000000001E-3</v>
      </c>
    </row>
    <row r="42" spans="1:7" ht="14.65" customHeight="1" x14ac:dyDescent="0.2">
      <c r="A42" s="223" t="s">
        <v>102</v>
      </c>
      <c r="B42" s="223"/>
      <c r="C42" s="223"/>
      <c r="D42" s="223"/>
      <c r="E42" s="223"/>
      <c r="F42" s="44">
        <f>ROUND(SUM(F37:F41),4)</f>
        <v>9.7000000000000003E-2</v>
      </c>
      <c r="G42" s="45">
        <f>ROUND(SUM(G37:G41),4)</f>
        <v>7.5700000000000003E-2</v>
      </c>
    </row>
    <row r="43" spans="1:7" x14ac:dyDescent="0.2">
      <c r="A43" s="46"/>
      <c r="B43" s="47"/>
      <c r="C43" s="47"/>
      <c r="D43" s="47"/>
      <c r="E43" s="47"/>
      <c r="F43" s="47"/>
      <c r="G43" s="48"/>
    </row>
    <row r="44" spans="1:7" ht="14.65" customHeight="1" x14ac:dyDescent="0.2">
      <c r="A44" s="150" t="s">
        <v>103</v>
      </c>
      <c r="B44" s="225" t="s">
        <v>104</v>
      </c>
      <c r="C44" s="225"/>
      <c r="D44" s="225"/>
      <c r="E44" s="225"/>
      <c r="F44" s="151"/>
      <c r="G44" s="152"/>
    </row>
    <row r="45" spans="1:7" ht="14.65" customHeight="1" x14ac:dyDescent="0.2">
      <c r="A45" s="39" t="s">
        <v>105</v>
      </c>
      <c r="B45" s="228" t="s">
        <v>106</v>
      </c>
      <c r="C45" s="228"/>
      <c r="D45" s="228"/>
      <c r="E45" s="228"/>
      <c r="F45" s="42">
        <f>ROUND(F21*F34,4)</f>
        <v>0.18260000000000001</v>
      </c>
      <c r="G45" s="43">
        <f>ROUND(G21*G34,4)</f>
        <v>7.5700000000000003E-2</v>
      </c>
    </row>
    <row r="46" spans="1:7" ht="21.4" customHeight="1" x14ac:dyDescent="0.2">
      <c r="A46" s="39" t="s">
        <v>107</v>
      </c>
      <c r="B46" s="222" t="s">
        <v>108</v>
      </c>
      <c r="C46" s="222"/>
      <c r="D46" s="222"/>
      <c r="E46" s="222"/>
      <c r="F46" s="42">
        <f>ROUND(F21*F38+F19*F37,4)</f>
        <v>3.7000000000000002E-3</v>
      </c>
      <c r="G46" s="43">
        <f>ROUND(G21*G38+G19*G37,4)</f>
        <v>2.8999999999999998E-3</v>
      </c>
    </row>
    <row r="47" spans="1:7" ht="14.65" customHeight="1" x14ac:dyDescent="0.2">
      <c r="A47" s="223" t="s">
        <v>109</v>
      </c>
      <c r="B47" s="223"/>
      <c r="C47" s="223"/>
      <c r="D47" s="223"/>
      <c r="E47" s="223"/>
      <c r="F47" s="44">
        <f>SUM(F45:F46)</f>
        <v>0.18630000000000002</v>
      </c>
      <c r="G47" s="45">
        <f>SUM(G45:G46)</f>
        <v>7.8600000000000003E-2</v>
      </c>
    </row>
    <row r="48" spans="1:7" x14ac:dyDescent="0.2">
      <c r="A48" s="53"/>
      <c r="B48" s="54"/>
      <c r="C48" s="54"/>
      <c r="D48" s="54"/>
      <c r="E48" s="54"/>
      <c r="F48" s="54"/>
      <c r="G48" s="55"/>
    </row>
    <row r="49" spans="1:7" ht="14.65" customHeight="1" x14ac:dyDescent="0.2">
      <c r="A49" s="224" t="s">
        <v>110</v>
      </c>
      <c r="B49" s="224"/>
      <c r="C49" s="224"/>
      <c r="D49" s="224"/>
      <c r="E49" s="224"/>
      <c r="F49" s="56">
        <f>ROUND(F21+F34+F42+F47,4)</f>
        <v>1.1474</v>
      </c>
      <c r="G49" s="57">
        <f>ROUND(G21+G34+G42+G47,4)</f>
        <v>0.72789999999999999</v>
      </c>
    </row>
  </sheetData>
  <sheetProtection selectLockedCells="1" selectUnlockedCells="1"/>
  <mergeCells count="27">
    <mergeCell ref="A6:G6"/>
    <mergeCell ref="A8:G8"/>
    <mergeCell ref="A42:E42"/>
    <mergeCell ref="B44:E44"/>
    <mergeCell ref="B45:E45"/>
    <mergeCell ref="A7:G7"/>
    <mergeCell ref="A9:E10"/>
    <mergeCell ref="B11:E11"/>
    <mergeCell ref="A21:E21"/>
    <mergeCell ref="B23:E23"/>
    <mergeCell ref="A34:E34"/>
    <mergeCell ref="B46:E46"/>
    <mergeCell ref="A47:E47"/>
    <mergeCell ref="A49:E49"/>
    <mergeCell ref="B36:E36"/>
    <mergeCell ref="B37:E37"/>
    <mergeCell ref="B38:E38"/>
    <mergeCell ref="B39:E39"/>
    <mergeCell ref="B40:E40"/>
    <mergeCell ref="B41:E41"/>
    <mergeCell ref="A5:E5"/>
    <mergeCell ref="F5:G5"/>
    <mergeCell ref="A1:G1"/>
    <mergeCell ref="A2:G2"/>
    <mergeCell ref="A3:G3"/>
    <mergeCell ref="A4:E4"/>
    <mergeCell ref="F4:G4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5"/>
  <sheetViews>
    <sheetView view="pageBreakPreview" zoomScale="130" zoomScaleNormal="140" zoomScaleSheetLayoutView="130" workbookViewId="0">
      <selection activeCell="A8" sqref="A8:G8"/>
    </sheetView>
  </sheetViews>
  <sheetFormatPr defaultColWidth="11.5703125" defaultRowHeight="12.75" x14ac:dyDescent="0.2"/>
  <cols>
    <col min="1" max="1" width="10.85546875" style="58" bestFit="1" customWidth="1"/>
    <col min="2" max="2" width="14.140625" style="58" bestFit="1" customWidth="1"/>
    <col min="3" max="3" width="44" style="58" customWidth="1"/>
    <col min="4" max="4" width="6.42578125" style="58" customWidth="1"/>
    <col min="5" max="5" width="10.5703125" style="60" bestFit="1" customWidth="1"/>
    <col min="6" max="6" width="12.5703125" style="60" bestFit="1" customWidth="1"/>
    <col min="7" max="7" width="10.28515625" style="58" bestFit="1" customWidth="1"/>
  </cols>
  <sheetData>
    <row r="1" spans="1:7" x14ac:dyDescent="0.2">
      <c r="A1" s="193"/>
      <c r="B1" s="193"/>
      <c r="C1" s="193"/>
      <c r="D1" s="193"/>
      <c r="E1" s="193"/>
      <c r="F1" s="193"/>
      <c r="G1" s="193"/>
    </row>
    <row r="2" spans="1:7" x14ac:dyDescent="0.2">
      <c r="A2" s="194"/>
      <c r="B2" s="194"/>
      <c r="C2" s="194"/>
      <c r="D2" s="194"/>
      <c r="E2" s="194"/>
      <c r="F2" s="194"/>
      <c r="G2" s="194"/>
    </row>
    <row r="3" spans="1:7" x14ac:dyDescent="0.2">
      <c r="A3" s="194"/>
      <c r="B3" s="194"/>
      <c r="C3" s="194"/>
      <c r="D3" s="194"/>
      <c r="E3" s="194"/>
      <c r="F3" s="194"/>
      <c r="G3" s="194"/>
    </row>
    <row r="4" spans="1:7" x14ac:dyDescent="0.2">
      <c r="A4" s="208" t="str">
        <f>RESUMO!A5</f>
        <v>OBRA: CENTRO DE ARTESANATO (RESTAURO DO CASARÃO)</v>
      </c>
      <c r="B4" s="209"/>
      <c r="C4" s="209"/>
      <c r="D4" s="209"/>
      <c r="E4" s="196"/>
      <c r="F4" s="157" t="s">
        <v>0</v>
      </c>
      <c r="G4" s="158" t="str">
        <f>RESUMO!G4</f>
        <v>JULHO/2019</v>
      </c>
    </row>
    <row r="5" spans="1:7" ht="12.75" customHeight="1" x14ac:dyDescent="0.2">
      <c r="A5" s="208" t="str">
        <f>RESUMO!A6</f>
        <v>LOCAL: NOSSA SENHORA DO ROSÁRIO DO CATETE/SE</v>
      </c>
      <c r="B5" s="209"/>
      <c r="C5" s="209"/>
      <c r="D5" s="209"/>
      <c r="E5" s="196"/>
      <c r="F5" s="71" t="s">
        <v>2</v>
      </c>
      <c r="G5" s="146">
        <f>BDI!C35</f>
        <v>0.2354</v>
      </c>
    </row>
    <row r="6" spans="1:7" ht="15" customHeight="1" x14ac:dyDescent="0.2">
      <c r="A6" s="190"/>
      <c r="B6" s="191"/>
      <c r="C6" s="191"/>
      <c r="D6" s="191"/>
      <c r="E6" s="191"/>
      <c r="F6" s="191"/>
      <c r="G6" s="191"/>
    </row>
    <row r="7" spans="1:7" x14ac:dyDescent="0.2">
      <c r="A7" s="155"/>
      <c r="B7" s="156"/>
      <c r="C7" s="154" t="s">
        <v>137</v>
      </c>
      <c r="D7" s="156"/>
      <c r="E7" s="230" t="s">
        <v>138</v>
      </c>
      <c r="F7" s="231"/>
      <c r="G7" s="146">
        <v>0</v>
      </c>
    </row>
    <row r="8" spans="1:7" ht="15" customHeight="1" x14ac:dyDescent="0.2">
      <c r="A8" s="190"/>
      <c r="B8" s="191"/>
      <c r="C8" s="191"/>
      <c r="D8" s="191"/>
      <c r="E8" s="191"/>
      <c r="F8" s="191"/>
      <c r="G8" s="202"/>
    </row>
    <row r="9" spans="1:7" s="105" customFormat="1" ht="38.25" customHeight="1" x14ac:dyDescent="0.2">
      <c r="A9" s="73" t="s">
        <v>123</v>
      </c>
      <c r="B9" s="130" t="s">
        <v>124</v>
      </c>
      <c r="C9" s="120" t="s">
        <v>4</v>
      </c>
      <c r="D9" s="120" t="s">
        <v>5</v>
      </c>
      <c r="E9" s="122" t="s">
        <v>216</v>
      </c>
      <c r="F9" s="122" t="s">
        <v>217</v>
      </c>
      <c r="G9" s="123" t="s">
        <v>125</v>
      </c>
    </row>
    <row r="10" spans="1:7" x14ac:dyDescent="0.2">
      <c r="A10" s="116" t="s">
        <v>153</v>
      </c>
      <c r="B10" s="117"/>
      <c r="C10" s="118" t="s">
        <v>11</v>
      </c>
      <c r="D10" s="119" t="s">
        <v>9</v>
      </c>
      <c r="E10" s="121">
        <v>55259.07</v>
      </c>
      <c r="F10" s="131">
        <f>TRUNC(E10*(1-$G$7),2)</f>
        <v>55259.07</v>
      </c>
      <c r="G10" s="249">
        <f>ROUND(F10/E10,4)</f>
        <v>1</v>
      </c>
    </row>
    <row r="11" spans="1:7" x14ac:dyDescent="0.2">
      <c r="A11" s="116" t="s">
        <v>154</v>
      </c>
      <c r="B11" s="111"/>
      <c r="C11" s="75" t="s">
        <v>12</v>
      </c>
      <c r="D11" s="76" t="s">
        <v>9</v>
      </c>
      <c r="E11" s="121">
        <v>6526.38</v>
      </c>
      <c r="F11" s="131">
        <f t="shared" ref="F11:F51" si="0">TRUNC(E11*(1-$G$7),2)</f>
        <v>6526.38</v>
      </c>
      <c r="G11" s="249">
        <f t="shared" ref="G11:G51" si="1">ROUND(F11/E11,4)</f>
        <v>1</v>
      </c>
    </row>
    <row r="12" spans="1:7" x14ac:dyDescent="0.2">
      <c r="A12" s="116" t="s">
        <v>155</v>
      </c>
      <c r="B12" s="111"/>
      <c r="C12" s="75" t="s">
        <v>139</v>
      </c>
      <c r="D12" s="76" t="s">
        <v>9</v>
      </c>
      <c r="E12" s="121">
        <v>10700</v>
      </c>
      <c r="F12" s="131">
        <f t="shared" si="0"/>
        <v>10700</v>
      </c>
      <c r="G12" s="249">
        <f t="shared" si="1"/>
        <v>1</v>
      </c>
    </row>
    <row r="13" spans="1:7" x14ac:dyDescent="0.2">
      <c r="A13" s="116" t="s">
        <v>156</v>
      </c>
      <c r="B13" s="111" t="s">
        <v>521</v>
      </c>
      <c r="C13" s="75" t="s">
        <v>232</v>
      </c>
      <c r="D13" s="82" t="s">
        <v>9</v>
      </c>
      <c r="E13" s="121">
        <v>8781.33</v>
      </c>
      <c r="F13" s="131">
        <f t="shared" si="0"/>
        <v>8781.33</v>
      </c>
      <c r="G13" s="249">
        <f t="shared" si="1"/>
        <v>1</v>
      </c>
    </row>
    <row r="14" spans="1:7" ht="22.5" x14ac:dyDescent="0.2">
      <c r="A14" s="116" t="s">
        <v>157</v>
      </c>
      <c r="B14" s="111" t="s">
        <v>522</v>
      </c>
      <c r="C14" s="75" t="s">
        <v>233</v>
      </c>
      <c r="D14" s="82" t="s">
        <v>9</v>
      </c>
      <c r="E14" s="121">
        <v>11366.66</v>
      </c>
      <c r="F14" s="131">
        <f t="shared" si="0"/>
        <v>11366.66</v>
      </c>
      <c r="G14" s="249">
        <f t="shared" si="1"/>
        <v>1</v>
      </c>
    </row>
    <row r="15" spans="1:7" x14ac:dyDescent="0.2">
      <c r="A15" s="116" t="s">
        <v>158</v>
      </c>
      <c r="B15" s="111" t="s">
        <v>523</v>
      </c>
      <c r="C15" s="75" t="s">
        <v>234</v>
      </c>
      <c r="D15" s="82" t="s">
        <v>9</v>
      </c>
      <c r="E15" s="121">
        <v>2084.12</v>
      </c>
      <c r="F15" s="131">
        <f t="shared" si="0"/>
        <v>2084.12</v>
      </c>
      <c r="G15" s="249">
        <f t="shared" si="1"/>
        <v>1</v>
      </c>
    </row>
    <row r="16" spans="1:7" x14ac:dyDescent="0.2">
      <c r="A16" s="116" t="s">
        <v>159</v>
      </c>
      <c r="B16" s="111" t="s">
        <v>524</v>
      </c>
      <c r="C16" s="75" t="s">
        <v>235</v>
      </c>
      <c r="D16" s="82" t="s">
        <v>9</v>
      </c>
      <c r="E16" s="121">
        <v>1890.9</v>
      </c>
      <c r="F16" s="131">
        <f t="shared" si="0"/>
        <v>1890.9</v>
      </c>
      <c r="G16" s="249">
        <f t="shared" si="1"/>
        <v>1</v>
      </c>
    </row>
    <row r="17" spans="1:7" x14ac:dyDescent="0.2">
      <c r="A17" s="116" t="s">
        <v>160</v>
      </c>
      <c r="B17" s="111" t="s">
        <v>525</v>
      </c>
      <c r="C17" s="75" t="s">
        <v>236</v>
      </c>
      <c r="D17" s="82" t="s">
        <v>9</v>
      </c>
      <c r="E17" s="121">
        <v>1890.9</v>
      </c>
      <c r="F17" s="131">
        <f t="shared" si="0"/>
        <v>1890.9</v>
      </c>
      <c r="G17" s="249">
        <f t="shared" si="1"/>
        <v>1</v>
      </c>
    </row>
    <row r="18" spans="1:7" x14ac:dyDescent="0.2">
      <c r="A18" s="116" t="s">
        <v>161</v>
      </c>
      <c r="B18" s="111" t="s">
        <v>526</v>
      </c>
      <c r="C18" s="75" t="s">
        <v>237</v>
      </c>
      <c r="D18" s="82" t="s">
        <v>9</v>
      </c>
      <c r="E18" s="121">
        <v>1805</v>
      </c>
      <c r="F18" s="131">
        <f t="shared" si="0"/>
        <v>1805</v>
      </c>
      <c r="G18" s="249">
        <f t="shared" si="1"/>
        <v>1</v>
      </c>
    </row>
    <row r="19" spans="1:7" x14ac:dyDescent="0.2">
      <c r="A19" s="116" t="s">
        <v>162</v>
      </c>
      <c r="B19" s="114" t="s">
        <v>527</v>
      </c>
      <c r="C19" s="84" t="s">
        <v>239</v>
      </c>
      <c r="D19" s="76" t="s">
        <v>9</v>
      </c>
      <c r="E19" s="121">
        <v>1184.03</v>
      </c>
      <c r="F19" s="131">
        <f t="shared" si="0"/>
        <v>1184.03</v>
      </c>
      <c r="G19" s="249">
        <f t="shared" si="1"/>
        <v>1</v>
      </c>
    </row>
    <row r="20" spans="1:7" x14ac:dyDescent="0.2">
      <c r="A20" s="116" t="s">
        <v>163</v>
      </c>
      <c r="B20" s="111" t="s">
        <v>528</v>
      </c>
      <c r="C20" s="75" t="s">
        <v>240</v>
      </c>
      <c r="D20" s="82" t="s">
        <v>10</v>
      </c>
      <c r="E20" s="121">
        <v>70.03</v>
      </c>
      <c r="F20" s="131">
        <f t="shared" si="0"/>
        <v>70.03</v>
      </c>
      <c r="G20" s="249">
        <f t="shared" si="1"/>
        <v>1</v>
      </c>
    </row>
    <row r="21" spans="1:7" x14ac:dyDescent="0.2">
      <c r="A21" s="116" t="s">
        <v>164</v>
      </c>
      <c r="B21" s="111" t="s">
        <v>529</v>
      </c>
      <c r="C21" s="75" t="s">
        <v>241</v>
      </c>
      <c r="D21" s="82" t="s">
        <v>10</v>
      </c>
      <c r="E21" s="121">
        <v>294.91000000000003</v>
      </c>
      <c r="F21" s="131">
        <f t="shared" si="0"/>
        <v>294.91000000000003</v>
      </c>
      <c r="G21" s="249">
        <f t="shared" si="1"/>
        <v>1</v>
      </c>
    </row>
    <row r="22" spans="1:7" ht="33.75" x14ac:dyDescent="0.2">
      <c r="A22" s="116" t="s">
        <v>165</v>
      </c>
      <c r="B22" s="111" t="s">
        <v>530</v>
      </c>
      <c r="C22" s="75" t="s">
        <v>244</v>
      </c>
      <c r="D22" s="78" t="s">
        <v>13</v>
      </c>
      <c r="E22" s="121">
        <v>10.050000000000001</v>
      </c>
      <c r="F22" s="131">
        <f t="shared" si="0"/>
        <v>10.050000000000001</v>
      </c>
      <c r="G22" s="249">
        <f t="shared" si="1"/>
        <v>1</v>
      </c>
    </row>
    <row r="23" spans="1:7" ht="22.5" x14ac:dyDescent="0.2">
      <c r="A23" s="116" t="s">
        <v>166</v>
      </c>
      <c r="B23" s="111" t="s">
        <v>531</v>
      </c>
      <c r="C23" s="75" t="s">
        <v>245</v>
      </c>
      <c r="D23" s="78" t="s">
        <v>246</v>
      </c>
      <c r="E23" s="121">
        <v>6.78</v>
      </c>
      <c r="F23" s="131">
        <f t="shared" si="0"/>
        <v>6.78</v>
      </c>
      <c r="G23" s="249">
        <f t="shared" si="1"/>
        <v>1</v>
      </c>
    </row>
    <row r="24" spans="1:7" x14ac:dyDescent="0.2">
      <c r="A24" s="116" t="s">
        <v>167</v>
      </c>
      <c r="B24" s="114" t="s">
        <v>532</v>
      </c>
      <c r="C24" s="84" t="s">
        <v>248</v>
      </c>
      <c r="D24" s="76" t="s">
        <v>128</v>
      </c>
      <c r="E24" s="121">
        <v>19.16</v>
      </c>
      <c r="F24" s="131">
        <f t="shared" si="0"/>
        <v>19.16</v>
      </c>
      <c r="G24" s="249">
        <f t="shared" si="1"/>
        <v>1</v>
      </c>
    </row>
    <row r="25" spans="1:7" x14ac:dyDescent="0.2">
      <c r="A25" s="116" t="s">
        <v>168</v>
      </c>
      <c r="B25" s="111" t="s">
        <v>533</v>
      </c>
      <c r="C25" s="75" t="s">
        <v>249</v>
      </c>
      <c r="D25" s="82" t="s">
        <v>10</v>
      </c>
      <c r="E25" s="121">
        <v>42.66</v>
      </c>
      <c r="F25" s="131">
        <f t="shared" si="0"/>
        <v>42.66</v>
      </c>
      <c r="G25" s="249">
        <f t="shared" si="1"/>
        <v>1</v>
      </c>
    </row>
    <row r="26" spans="1:7" x14ac:dyDescent="0.2">
      <c r="A26" s="116" t="s">
        <v>169</v>
      </c>
      <c r="B26" s="114" t="s">
        <v>534</v>
      </c>
      <c r="C26" s="84" t="s">
        <v>250</v>
      </c>
      <c r="D26" s="76" t="s">
        <v>10</v>
      </c>
      <c r="E26" s="121">
        <v>8.9499999999999993</v>
      </c>
      <c r="F26" s="131">
        <f t="shared" si="0"/>
        <v>8.9499999999999993</v>
      </c>
      <c r="G26" s="249">
        <f t="shared" si="1"/>
        <v>1</v>
      </c>
    </row>
    <row r="27" spans="1:7" x14ac:dyDescent="0.2">
      <c r="A27" s="116" t="s">
        <v>170</v>
      </c>
      <c r="B27" s="114" t="s">
        <v>146</v>
      </c>
      <c r="C27" s="84" t="s">
        <v>141</v>
      </c>
      <c r="D27" s="76" t="s">
        <v>10</v>
      </c>
      <c r="E27" s="121">
        <v>1.71</v>
      </c>
      <c r="F27" s="131">
        <f t="shared" si="0"/>
        <v>1.71</v>
      </c>
      <c r="G27" s="249">
        <f t="shared" si="1"/>
        <v>1</v>
      </c>
    </row>
    <row r="28" spans="1:7" ht="22.5" x14ac:dyDescent="0.2">
      <c r="A28" s="116" t="s">
        <v>171</v>
      </c>
      <c r="B28" s="111" t="s">
        <v>535</v>
      </c>
      <c r="C28" s="75" t="s">
        <v>252</v>
      </c>
      <c r="D28" s="82" t="s">
        <v>10</v>
      </c>
      <c r="E28" s="121">
        <v>18.829999999999998</v>
      </c>
      <c r="F28" s="131">
        <f t="shared" si="0"/>
        <v>18.829999999999998</v>
      </c>
      <c r="G28" s="249">
        <f t="shared" si="1"/>
        <v>1</v>
      </c>
    </row>
    <row r="29" spans="1:7" x14ac:dyDescent="0.2">
      <c r="A29" s="116" t="s">
        <v>172</v>
      </c>
      <c r="B29" s="114" t="s">
        <v>536</v>
      </c>
      <c r="C29" s="84" t="s">
        <v>253</v>
      </c>
      <c r="D29" s="76" t="s">
        <v>13</v>
      </c>
      <c r="E29" s="121">
        <v>18.13</v>
      </c>
      <c r="F29" s="131">
        <f t="shared" si="0"/>
        <v>18.13</v>
      </c>
      <c r="G29" s="249">
        <f t="shared" si="1"/>
        <v>1</v>
      </c>
    </row>
    <row r="30" spans="1:7" ht="22.5" x14ac:dyDescent="0.2">
      <c r="A30" s="116" t="s">
        <v>173</v>
      </c>
      <c r="B30" s="114" t="s">
        <v>537</v>
      </c>
      <c r="C30" s="84" t="s">
        <v>254</v>
      </c>
      <c r="D30" s="76" t="s">
        <v>13</v>
      </c>
      <c r="E30" s="121">
        <v>5.82</v>
      </c>
      <c r="F30" s="131">
        <f t="shared" si="0"/>
        <v>5.82</v>
      </c>
      <c r="G30" s="249">
        <f t="shared" si="1"/>
        <v>1</v>
      </c>
    </row>
    <row r="31" spans="1:7" ht="22.5" x14ac:dyDescent="0.2">
      <c r="A31" s="116" t="s">
        <v>174</v>
      </c>
      <c r="B31" s="114" t="s">
        <v>538</v>
      </c>
      <c r="C31" s="84" t="s">
        <v>257</v>
      </c>
      <c r="D31" s="76" t="s">
        <v>13</v>
      </c>
      <c r="E31" s="121">
        <v>393.98</v>
      </c>
      <c r="F31" s="131">
        <f t="shared" si="0"/>
        <v>393.98</v>
      </c>
      <c r="G31" s="249">
        <f t="shared" si="1"/>
        <v>1</v>
      </c>
    </row>
    <row r="32" spans="1:7" ht="33.75" x14ac:dyDescent="0.2">
      <c r="A32" s="116" t="s">
        <v>175</v>
      </c>
      <c r="B32" s="111" t="s">
        <v>539</v>
      </c>
      <c r="C32" s="75" t="s">
        <v>258</v>
      </c>
      <c r="D32" s="82" t="s">
        <v>140</v>
      </c>
      <c r="E32" s="121">
        <v>8.0500000000000007</v>
      </c>
      <c r="F32" s="131">
        <f t="shared" si="0"/>
        <v>8.0500000000000007</v>
      </c>
      <c r="G32" s="249">
        <f t="shared" si="1"/>
        <v>1</v>
      </c>
    </row>
    <row r="33" spans="1:7" ht="22.5" x14ac:dyDescent="0.2">
      <c r="A33" s="116" t="s">
        <v>176</v>
      </c>
      <c r="B33" s="114" t="s">
        <v>540</v>
      </c>
      <c r="C33" s="84" t="s">
        <v>260</v>
      </c>
      <c r="D33" s="76" t="s">
        <v>13</v>
      </c>
      <c r="E33" s="121">
        <v>156.84</v>
      </c>
      <c r="F33" s="131">
        <f t="shared" si="0"/>
        <v>156.84</v>
      </c>
      <c r="G33" s="249">
        <f t="shared" si="1"/>
        <v>1</v>
      </c>
    </row>
    <row r="34" spans="1:7" ht="22.5" x14ac:dyDescent="0.2">
      <c r="A34" s="116" t="s">
        <v>177</v>
      </c>
      <c r="B34" s="111" t="s">
        <v>541</v>
      </c>
      <c r="C34" s="75" t="s">
        <v>261</v>
      </c>
      <c r="D34" s="82" t="s">
        <v>13</v>
      </c>
      <c r="E34" s="121">
        <v>4152.84</v>
      </c>
      <c r="F34" s="131">
        <f t="shared" si="0"/>
        <v>4152.84</v>
      </c>
      <c r="G34" s="249">
        <f t="shared" si="1"/>
        <v>1</v>
      </c>
    </row>
    <row r="35" spans="1:7" x14ac:dyDescent="0.2">
      <c r="A35" s="116" t="s">
        <v>178</v>
      </c>
      <c r="B35" s="111" t="s">
        <v>144</v>
      </c>
      <c r="C35" s="75" t="s">
        <v>127</v>
      </c>
      <c r="D35" s="82" t="s">
        <v>10</v>
      </c>
      <c r="E35" s="121">
        <v>3.82</v>
      </c>
      <c r="F35" s="131">
        <f t="shared" si="0"/>
        <v>3.82</v>
      </c>
      <c r="G35" s="249">
        <f t="shared" si="1"/>
        <v>1</v>
      </c>
    </row>
    <row r="36" spans="1:7" ht="22.5" x14ac:dyDescent="0.2">
      <c r="A36" s="116" t="s">
        <v>179</v>
      </c>
      <c r="B36" s="114" t="s">
        <v>145</v>
      </c>
      <c r="C36" s="84" t="s">
        <v>150</v>
      </c>
      <c r="D36" s="76" t="s">
        <v>10</v>
      </c>
      <c r="E36" s="121">
        <v>2.2000000000000002</v>
      </c>
      <c r="F36" s="131">
        <f t="shared" si="0"/>
        <v>2.2000000000000002</v>
      </c>
      <c r="G36" s="249">
        <f t="shared" si="1"/>
        <v>1</v>
      </c>
    </row>
    <row r="37" spans="1:7" ht="22.5" x14ac:dyDescent="0.2">
      <c r="A37" s="116" t="s">
        <v>180</v>
      </c>
      <c r="B37" s="111" t="s">
        <v>542</v>
      </c>
      <c r="C37" s="75" t="s">
        <v>264</v>
      </c>
      <c r="D37" s="82" t="s">
        <v>10</v>
      </c>
      <c r="E37" s="121">
        <v>20.53</v>
      </c>
      <c r="F37" s="131">
        <f t="shared" si="0"/>
        <v>20.53</v>
      </c>
      <c r="G37" s="249">
        <f t="shared" si="1"/>
        <v>1</v>
      </c>
    </row>
    <row r="38" spans="1:7" ht="22.5" x14ac:dyDescent="0.2">
      <c r="A38" s="116" t="s">
        <v>181</v>
      </c>
      <c r="B38" s="111" t="s">
        <v>543</v>
      </c>
      <c r="C38" s="75" t="s">
        <v>265</v>
      </c>
      <c r="D38" s="82" t="s">
        <v>10</v>
      </c>
      <c r="E38" s="121">
        <v>19.260000000000002</v>
      </c>
      <c r="F38" s="131">
        <f t="shared" si="0"/>
        <v>19.260000000000002</v>
      </c>
      <c r="G38" s="249">
        <f t="shared" si="1"/>
        <v>1</v>
      </c>
    </row>
    <row r="39" spans="1:7" ht="22.5" x14ac:dyDescent="0.2">
      <c r="A39" s="116" t="s">
        <v>182</v>
      </c>
      <c r="B39" s="111" t="s">
        <v>544</v>
      </c>
      <c r="C39" s="75" t="s">
        <v>267</v>
      </c>
      <c r="D39" s="82" t="s">
        <v>10</v>
      </c>
      <c r="E39" s="121">
        <v>146.51</v>
      </c>
      <c r="F39" s="131">
        <f t="shared" si="0"/>
        <v>146.51</v>
      </c>
      <c r="G39" s="249">
        <f t="shared" si="1"/>
        <v>1</v>
      </c>
    </row>
    <row r="40" spans="1:7" ht="33.75" x14ac:dyDescent="0.2">
      <c r="A40" s="116" t="s">
        <v>183</v>
      </c>
      <c r="B40" s="111" t="s">
        <v>545</v>
      </c>
      <c r="C40" s="75" t="s">
        <v>268</v>
      </c>
      <c r="D40" s="82" t="s">
        <v>10</v>
      </c>
      <c r="E40" s="121">
        <v>38.15</v>
      </c>
      <c r="F40" s="131">
        <f t="shared" si="0"/>
        <v>38.15</v>
      </c>
      <c r="G40" s="249">
        <f t="shared" si="1"/>
        <v>1</v>
      </c>
    </row>
    <row r="41" spans="1:7" ht="33.75" x14ac:dyDescent="0.2">
      <c r="A41" s="116" t="s">
        <v>184</v>
      </c>
      <c r="B41" s="111" t="s">
        <v>546</v>
      </c>
      <c r="C41" s="75" t="s">
        <v>269</v>
      </c>
      <c r="D41" s="82" t="s">
        <v>10</v>
      </c>
      <c r="E41" s="121">
        <v>268.69</v>
      </c>
      <c r="F41" s="131">
        <f t="shared" si="0"/>
        <v>268.69</v>
      </c>
      <c r="G41" s="249">
        <f t="shared" si="1"/>
        <v>1</v>
      </c>
    </row>
    <row r="42" spans="1:7" x14ac:dyDescent="0.2">
      <c r="A42" s="116" t="s">
        <v>185</v>
      </c>
      <c r="B42" s="111" t="s">
        <v>547</v>
      </c>
      <c r="C42" s="75" t="s">
        <v>272</v>
      </c>
      <c r="D42" s="82" t="s">
        <v>10</v>
      </c>
      <c r="E42" s="121">
        <v>199.57</v>
      </c>
      <c r="F42" s="131">
        <f t="shared" si="0"/>
        <v>199.57</v>
      </c>
      <c r="G42" s="249">
        <f t="shared" si="1"/>
        <v>1</v>
      </c>
    </row>
    <row r="43" spans="1:7" ht="22.5" x14ac:dyDescent="0.2">
      <c r="A43" s="116" t="s">
        <v>186</v>
      </c>
      <c r="B43" s="111" t="s">
        <v>224</v>
      </c>
      <c r="C43" s="75" t="s">
        <v>273</v>
      </c>
      <c r="D43" s="82" t="s">
        <v>10</v>
      </c>
      <c r="E43" s="121">
        <v>30.87</v>
      </c>
      <c r="F43" s="131">
        <f t="shared" si="0"/>
        <v>30.87</v>
      </c>
      <c r="G43" s="249">
        <f t="shared" si="1"/>
        <v>1</v>
      </c>
    </row>
    <row r="44" spans="1:7" ht="22.5" x14ac:dyDescent="0.2">
      <c r="A44" s="116" t="s">
        <v>187</v>
      </c>
      <c r="B44" s="111" t="s">
        <v>548</v>
      </c>
      <c r="C44" s="75" t="s">
        <v>275</v>
      </c>
      <c r="D44" s="82" t="s">
        <v>14</v>
      </c>
      <c r="E44" s="121">
        <v>30.2</v>
      </c>
      <c r="F44" s="131">
        <f t="shared" si="0"/>
        <v>30.2</v>
      </c>
      <c r="G44" s="249">
        <f t="shared" si="1"/>
        <v>1</v>
      </c>
    </row>
    <row r="45" spans="1:7" ht="45" x14ac:dyDescent="0.2">
      <c r="A45" s="116" t="s">
        <v>188</v>
      </c>
      <c r="B45" s="111" t="s">
        <v>549</v>
      </c>
      <c r="C45" s="75" t="s">
        <v>277</v>
      </c>
      <c r="D45" s="82" t="s">
        <v>14</v>
      </c>
      <c r="E45" s="121">
        <v>877.42</v>
      </c>
      <c r="F45" s="131">
        <f t="shared" si="0"/>
        <v>877.42</v>
      </c>
      <c r="G45" s="249">
        <f t="shared" si="1"/>
        <v>1</v>
      </c>
    </row>
    <row r="46" spans="1:7" ht="22.5" x14ac:dyDescent="0.2">
      <c r="A46" s="116" t="s">
        <v>189</v>
      </c>
      <c r="B46" s="111" t="s">
        <v>550</v>
      </c>
      <c r="C46" s="75" t="s">
        <v>281</v>
      </c>
      <c r="D46" s="82" t="s">
        <v>9</v>
      </c>
      <c r="E46" s="121">
        <v>436.29</v>
      </c>
      <c r="F46" s="131">
        <f t="shared" si="0"/>
        <v>436.29</v>
      </c>
      <c r="G46" s="249">
        <f t="shared" si="1"/>
        <v>1</v>
      </c>
    </row>
    <row r="47" spans="1:7" ht="22.5" x14ac:dyDescent="0.2">
      <c r="A47" s="116" t="s">
        <v>190</v>
      </c>
      <c r="B47" s="111" t="s">
        <v>551</v>
      </c>
      <c r="C47" s="75" t="s">
        <v>282</v>
      </c>
      <c r="D47" s="82" t="s">
        <v>10</v>
      </c>
      <c r="E47" s="121">
        <v>105.26</v>
      </c>
      <c r="F47" s="131">
        <f t="shared" si="0"/>
        <v>105.26</v>
      </c>
      <c r="G47" s="249">
        <f t="shared" si="1"/>
        <v>1</v>
      </c>
    </row>
    <row r="48" spans="1:7" ht="22.5" x14ac:dyDescent="0.2">
      <c r="A48" s="116" t="s">
        <v>191</v>
      </c>
      <c r="B48" s="111" t="s">
        <v>552</v>
      </c>
      <c r="C48" s="75" t="s">
        <v>283</v>
      </c>
      <c r="D48" s="82" t="s">
        <v>9</v>
      </c>
      <c r="E48" s="121">
        <v>2135.96</v>
      </c>
      <c r="F48" s="131">
        <f t="shared" si="0"/>
        <v>2135.96</v>
      </c>
      <c r="G48" s="249">
        <f t="shared" si="1"/>
        <v>1</v>
      </c>
    </row>
    <row r="49" spans="1:7" ht="22.5" x14ac:dyDescent="0.2">
      <c r="A49" s="116" t="s">
        <v>192</v>
      </c>
      <c r="B49" s="111" t="s">
        <v>553</v>
      </c>
      <c r="C49" s="75" t="s">
        <v>285</v>
      </c>
      <c r="D49" s="82" t="s">
        <v>9</v>
      </c>
      <c r="E49" s="121">
        <v>1424.21</v>
      </c>
      <c r="F49" s="131">
        <f t="shared" si="0"/>
        <v>1424.21</v>
      </c>
      <c r="G49" s="249">
        <f t="shared" si="1"/>
        <v>1</v>
      </c>
    </row>
    <row r="50" spans="1:7" x14ac:dyDescent="0.2">
      <c r="A50" s="116" t="s">
        <v>193</v>
      </c>
      <c r="B50" s="111" t="s">
        <v>554</v>
      </c>
      <c r="C50" s="75" t="s">
        <v>286</v>
      </c>
      <c r="D50" s="82" t="s">
        <v>10</v>
      </c>
      <c r="E50" s="121">
        <v>446.59</v>
      </c>
      <c r="F50" s="131">
        <f t="shared" si="0"/>
        <v>446.59</v>
      </c>
      <c r="G50" s="249">
        <f t="shared" si="1"/>
        <v>1</v>
      </c>
    </row>
    <row r="51" spans="1:7" x14ac:dyDescent="0.2">
      <c r="A51" s="116" t="s">
        <v>194</v>
      </c>
      <c r="B51" s="111" t="s">
        <v>555</v>
      </c>
      <c r="C51" s="75" t="s">
        <v>287</v>
      </c>
      <c r="D51" s="82" t="s">
        <v>10</v>
      </c>
      <c r="E51" s="121">
        <v>140.43</v>
      </c>
      <c r="F51" s="131">
        <f t="shared" si="0"/>
        <v>140.43</v>
      </c>
      <c r="G51" s="249">
        <f t="shared" si="1"/>
        <v>1</v>
      </c>
    </row>
    <row r="52" spans="1:7" x14ac:dyDescent="0.2">
      <c r="A52" s="116" t="s">
        <v>195</v>
      </c>
      <c r="B52" s="111" t="s">
        <v>556</v>
      </c>
      <c r="C52" s="75" t="s">
        <v>289</v>
      </c>
      <c r="D52" s="82" t="s">
        <v>9</v>
      </c>
      <c r="E52" s="121">
        <v>42.75</v>
      </c>
      <c r="F52" s="131">
        <f t="shared" ref="F52:F55" si="2">TRUNC(E52*(1-$G$7),2)</f>
        <v>42.75</v>
      </c>
      <c r="G52" s="249">
        <f t="shared" ref="G52:G55" si="3">ROUND(F52/E52,4)</f>
        <v>1</v>
      </c>
    </row>
    <row r="53" spans="1:7" x14ac:dyDescent="0.2">
      <c r="A53" s="116" t="s">
        <v>196</v>
      </c>
      <c r="B53" s="111" t="s">
        <v>557</v>
      </c>
      <c r="C53" s="75" t="s">
        <v>290</v>
      </c>
      <c r="D53" s="82" t="s">
        <v>9</v>
      </c>
      <c r="E53" s="121">
        <v>3.15</v>
      </c>
      <c r="F53" s="131">
        <f t="shared" si="2"/>
        <v>3.15</v>
      </c>
      <c r="G53" s="249">
        <f t="shared" si="3"/>
        <v>1</v>
      </c>
    </row>
    <row r="54" spans="1:7" x14ac:dyDescent="0.2">
      <c r="A54" s="116" t="s">
        <v>197</v>
      </c>
      <c r="B54" s="111" t="s">
        <v>558</v>
      </c>
      <c r="C54" s="75" t="s">
        <v>291</v>
      </c>
      <c r="D54" s="82" t="s">
        <v>9</v>
      </c>
      <c r="E54" s="121">
        <v>1.62</v>
      </c>
      <c r="F54" s="131">
        <f t="shared" si="2"/>
        <v>1.62</v>
      </c>
      <c r="G54" s="249">
        <f t="shared" si="3"/>
        <v>1</v>
      </c>
    </row>
    <row r="55" spans="1:7" ht="22.5" x14ac:dyDescent="0.2">
      <c r="A55" s="116" t="s">
        <v>198</v>
      </c>
      <c r="B55" s="111" t="s">
        <v>559</v>
      </c>
      <c r="C55" s="75" t="s">
        <v>292</v>
      </c>
      <c r="D55" s="82" t="s">
        <v>9</v>
      </c>
      <c r="E55" s="121">
        <v>157.16</v>
      </c>
      <c r="F55" s="131">
        <f t="shared" si="2"/>
        <v>157.16</v>
      </c>
      <c r="G55" s="249">
        <f t="shared" si="3"/>
        <v>1</v>
      </c>
    </row>
    <row r="56" spans="1:7" ht="22.5" x14ac:dyDescent="0.2">
      <c r="A56" s="116" t="s">
        <v>199</v>
      </c>
      <c r="B56" s="111" t="s">
        <v>560</v>
      </c>
      <c r="C56" s="75" t="s">
        <v>293</v>
      </c>
      <c r="D56" s="82" t="s">
        <v>9</v>
      </c>
      <c r="E56" s="121">
        <v>23.85</v>
      </c>
      <c r="F56" s="131">
        <f t="shared" ref="F56:F118" si="4">TRUNC(E56*(1-$G$7),2)</f>
        <v>23.85</v>
      </c>
      <c r="G56" s="249">
        <f t="shared" ref="G56:G118" si="5">ROUND(F56/E56,4)</f>
        <v>1</v>
      </c>
    </row>
    <row r="57" spans="1:7" ht="22.5" x14ac:dyDescent="0.2">
      <c r="A57" s="116" t="s">
        <v>200</v>
      </c>
      <c r="B57" s="111" t="s">
        <v>561</v>
      </c>
      <c r="C57" s="75" t="s">
        <v>296</v>
      </c>
      <c r="D57" s="82" t="s">
        <v>10</v>
      </c>
      <c r="E57" s="121">
        <v>4.8</v>
      </c>
      <c r="F57" s="131">
        <f t="shared" si="4"/>
        <v>4.8</v>
      </c>
      <c r="G57" s="249">
        <f t="shared" si="5"/>
        <v>1</v>
      </c>
    </row>
    <row r="58" spans="1:7" ht="22.5" x14ac:dyDescent="0.2">
      <c r="A58" s="116" t="s">
        <v>201</v>
      </c>
      <c r="B58" s="111" t="s">
        <v>562</v>
      </c>
      <c r="C58" s="75" t="s">
        <v>297</v>
      </c>
      <c r="D58" s="82" t="s">
        <v>10</v>
      </c>
      <c r="E58" s="121">
        <v>22.82</v>
      </c>
      <c r="F58" s="131">
        <f t="shared" si="4"/>
        <v>22.82</v>
      </c>
      <c r="G58" s="249">
        <f t="shared" si="5"/>
        <v>1</v>
      </c>
    </row>
    <row r="59" spans="1:7" ht="45" x14ac:dyDescent="0.2">
      <c r="A59" s="116" t="s">
        <v>202</v>
      </c>
      <c r="B59" s="111" t="s">
        <v>563</v>
      </c>
      <c r="C59" s="75" t="s">
        <v>299</v>
      </c>
      <c r="D59" s="82" t="s">
        <v>10</v>
      </c>
      <c r="E59" s="121">
        <v>44.98</v>
      </c>
      <c r="F59" s="131">
        <f t="shared" si="4"/>
        <v>44.98</v>
      </c>
      <c r="G59" s="249">
        <f t="shared" si="5"/>
        <v>1</v>
      </c>
    </row>
    <row r="60" spans="1:7" x14ac:dyDescent="0.2">
      <c r="A60" s="116" t="s">
        <v>203</v>
      </c>
      <c r="B60" s="111" t="s">
        <v>564</v>
      </c>
      <c r="C60" s="75" t="s">
        <v>300</v>
      </c>
      <c r="D60" s="82" t="s">
        <v>14</v>
      </c>
      <c r="E60" s="121">
        <v>33.61</v>
      </c>
      <c r="F60" s="131">
        <f t="shared" si="4"/>
        <v>33.61</v>
      </c>
      <c r="G60" s="249">
        <f t="shared" si="5"/>
        <v>1</v>
      </c>
    </row>
    <row r="61" spans="1:7" ht="22.5" x14ac:dyDescent="0.2">
      <c r="A61" s="116" t="s">
        <v>204</v>
      </c>
      <c r="B61" s="111" t="s">
        <v>565</v>
      </c>
      <c r="C61" s="75" t="s">
        <v>303</v>
      </c>
      <c r="D61" s="82" t="s">
        <v>10</v>
      </c>
      <c r="E61" s="121">
        <v>6.5</v>
      </c>
      <c r="F61" s="131">
        <f t="shared" si="4"/>
        <v>6.5</v>
      </c>
      <c r="G61" s="249">
        <f t="shared" si="5"/>
        <v>1</v>
      </c>
    </row>
    <row r="62" spans="1:7" ht="22.5" x14ac:dyDescent="0.2">
      <c r="A62" s="116" t="s">
        <v>205</v>
      </c>
      <c r="B62" s="111" t="s">
        <v>566</v>
      </c>
      <c r="C62" s="75" t="s">
        <v>304</v>
      </c>
      <c r="D62" s="82" t="s">
        <v>10</v>
      </c>
      <c r="E62" s="121">
        <v>12.18</v>
      </c>
      <c r="F62" s="131">
        <f t="shared" si="4"/>
        <v>12.18</v>
      </c>
      <c r="G62" s="249">
        <f t="shared" si="5"/>
        <v>1</v>
      </c>
    </row>
    <row r="63" spans="1:7" ht="22.5" x14ac:dyDescent="0.2">
      <c r="A63" s="116" t="s">
        <v>206</v>
      </c>
      <c r="B63" s="111" t="s">
        <v>567</v>
      </c>
      <c r="C63" s="75" t="s">
        <v>305</v>
      </c>
      <c r="D63" s="82" t="s">
        <v>10</v>
      </c>
      <c r="E63" s="121">
        <v>12.15</v>
      </c>
      <c r="F63" s="131">
        <f t="shared" si="4"/>
        <v>12.15</v>
      </c>
      <c r="G63" s="249">
        <f t="shared" si="5"/>
        <v>1</v>
      </c>
    </row>
    <row r="64" spans="1:7" ht="33.75" x14ac:dyDescent="0.2">
      <c r="A64" s="116" t="s">
        <v>207</v>
      </c>
      <c r="B64" s="111" t="s">
        <v>568</v>
      </c>
      <c r="C64" s="75" t="s">
        <v>307</v>
      </c>
      <c r="D64" s="82" t="s">
        <v>10</v>
      </c>
      <c r="E64" s="121">
        <v>20.78</v>
      </c>
      <c r="F64" s="131">
        <f t="shared" si="4"/>
        <v>20.78</v>
      </c>
      <c r="G64" s="249">
        <f t="shared" si="5"/>
        <v>1</v>
      </c>
    </row>
    <row r="65" spans="1:7" ht="22.5" x14ac:dyDescent="0.2">
      <c r="A65" s="116" t="s">
        <v>208</v>
      </c>
      <c r="B65" s="111" t="s">
        <v>569</v>
      </c>
      <c r="C65" s="75" t="s">
        <v>308</v>
      </c>
      <c r="D65" s="82" t="s">
        <v>10</v>
      </c>
      <c r="E65" s="121">
        <v>12.17</v>
      </c>
      <c r="F65" s="131">
        <f t="shared" si="4"/>
        <v>12.17</v>
      </c>
      <c r="G65" s="249">
        <f t="shared" si="5"/>
        <v>1</v>
      </c>
    </row>
    <row r="66" spans="1:7" ht="33.75" x14ac:dyDescent="0.2">
      <c r="A66" s="116" t="s">
        <v>209</v>
      </c>
      <c r="B66" s="111" t="s">
        <v>570</v>
      </c>
      <c r="C66" s="75" t="s">
        <v>311</v>
      </c>
      <c r="D66" s="82" t="s">
        <v>10</v>
      </c>
      <c r="E66" s="121">
        <v>51.7</v>
      </c>
      <c r="F66" s="131">
        <f t="shared" si="4"/>
        <v>51.7</v>
      </c>
      <c r="G66" s="249">
        <f t="shared" si="5"/>
        <v>1</v>
      </c>
    </row>
    <row r="67" spans="1:7" ht="22.5" x14ac:dyDescent="0.2">
      <c r="A67" s="116" t="s">
        <v>210</v>
      </c>
      <c r="B67" s="111" t="s">
        <v>571</v>
      </c>
      <c r="C67" s="75" t="s">
        <v>312</v>
      </c>
      <c r="D67" s="82" t="s">
        <v>10</v>
      </c>
      <c r="E67" s="121">
        <v>26.17</v>
      </c>
      <c r="F67" s="131">
        <f t="shared" si="4"/>
        <v>26.17</v>
      </c>
      <c r="G67" s="249">
        <f t="shared" si="5"/>
        <v>1</v>
      </c>
    </row>
    <row r="68" spans="1:7" ht="22.5" x14ac:dyDescent="0.2">
      <c r="A68" s="116" t="s">
        <v>211</v>
      </c>
      <c r="B68" s="111" t="s">
        <v>572</v>
      </c>
      <c r="C68" s="75" t="s">
        <v>313</v>
      </c>
      <c r="D68" s="82" t="s">
        <v>10</v>
      </c>
      <c r="E68" s="121">
        <v>9.2899999999999991</v>
      </c>
      <c r="F68" s="131">
        <f t="shared" si="4"/>
        <v>9.2899999999999991</v>
      </c>
      <c r="G68" s="249">
        <f t="shared" si="5"/>
        <v>1</v>
      </c>
    </row>
    <row r="69" spans="1:7" ht="22.5" x14ac:dyDescent="0.2">
      <c r="A69" s="116" t="s">
        <v>212</v>
      </c>
      <c r="B69" s="111" t="s">
        <v>573</v>
      </c>
      <c r="C69" s="75" t="s">
        <v>315</v>
      </c>
      <c r="D69" s="82" t="s">
        <v>14</v>
      </c>
      <c r="E69" s="121">
        <v>45.87</v>
      </c>
      <c r="F69" s="131">
        <f t="shared" si="4"/>
        <v>45.87</v>
      </c>
      <c r="G69" s="249">
        <f t="shared" si="5"/>
        <v>1</v>
      </c>
    </row>
    <row r="70" spans="1:7" ht="33.75" x14ac:dyDescent="0.2">
      <c r="A70" s="116" t="s">
        <v>213</v>
      </c>
      <c r="B70" s="111" t="s">
        <v>574</v>
      </c>
      <c r="C70" s="75" t="s">
        <v>316</v>
      </c>
      <c r="D70" s="82" t="s">
        <v>9</v>
      </c>
      <c r="E70" s="121">
        <v>24.01</v>
      </c>
      <c r="F70" s="131">
        <f t="shared" si="4"/>
        <v>24.01</v>
      </c>
      <c r="G70" s="249">
        <f t="shared" si="5"/>
        <v>1</v>
      </c>
    </row>
    <row r="71" spans="1:7" ht="22.5" x14ac:dyDescent="0.2">
      <c r="A71" s="116" t="s">
        <v>214</v>
      </c>
      <c r="B71" s="111" t="s">
        <v>575</v>
      </c>
      <c r="C71" s="75" t="s">
        <v>317</v>
      </c>
      <c r="D71" s="82" t="s">
        <v>14</v>
      </c>
      <c r="E71" s="121">
        <v>57.9</v>
      </c>
      <c r="F71" s="131">
        <f t="shared" si="4"/>
        <v>57.9</v>
      </c>
      <c r="G71" s="249">
        <f t="shared" si="5"/>
        <v>1</v>
      </c>
    </row>
    <row r="72" spans="1:7" ht="33.75" x14ac:dyDescent="0.2">
      <c r="A72" s="116" t="s">
        <v>225</v>
      </c>
      <c r="B72" s="111" t="s">
        <v>576</v>
      </c>
      <c r="C72" s="75" t="s">
        <v>319</v>
      </c>
      <c r="D72" s="82" t="s">
        <v>10</v>
      </c>
      <c r="E72" s="121">
        <v>135.59</v>
      </c>
      <c r="F72" s="131">
        <f t="shared" si="4"/>
        <v>135.59</v>
      </c>
      <c r="G72" s="249">
        <f t="shared" si="5"/>
        <v>1</v>
      </c>
    </row>
    <row r="73" spans="1:7" ht="22.5" x14ac:dyDescent="0.2">
      <c r="A73" s="116" t="s">
        <v>226</v>
      </c>
      <c r="B73" s="111" t="s">
        <v>577</v>
      </c>
      <c r="C73" s="75" t="s">
        <v>322</v>
      </c>
      <c r="D73" s="82" t="s">
        <v>9</v>
      </c>
      <c r="E73" s="121">
        <v>37.53</v>
      </c>
      <c r="F73" s="131">
        <f t="shared" si="4"/>
        <v>37.53</v>
      </c>
      <c r="G73" s="249">
        <f t="shared" si="5"/>
        <v>1</v>
      </c>
    </row>
    <row r="74" spans="1:7" ht="22.5" x14ac:dyDescent="0.2">
      <c r="A74" s="116" t="s">
        <v>227</v>
      </c>
      <c r="B74" s="111" t="s">
        <v>578</v>
      </c>
      <c r="C74" s="75" t="s">
        <v>323</v>
      </c>
      <c r="D74" s="82" t="s">
        <v>9</v>
      </c>
      <c r="E74" s="121">
        <v>120.89</v>
      </c>
      <c r="F74" s="131">
        <f t="shared" si="4"/>
        <v>120.89</v>
      </c>
      <c r="G74" s="249">
        <f t="shared" si="5"/>
        <v>1</v>
      </c>
    </row>
    <row r="75" spans="1:7" ht="22.5" x14ac:dyDescent="0.2">
      <c r="A75" s="116" t="s">
        <v>228</v>
      </c>
      <c r="B75" s="111" t="s">
        <v>579</v>
      </c>
      <c r="C75" s="75" t="s">
        <v>324</v>
      </c>
      <c r="D75" s="82" t="s">
        <v>9</v>
      </c>
      <c r="E75" s="121">
        <v>48.4</v>
      </c>
      <c r="F75" s="131">
        <f t="shared" si="4"/>
        <v>48.4</v>
      </c>
      <c r="G75" s="249">
        <f t="shared" si="5"/>
        <v>1</v>
      </c>
    </row>
    <row r="76" spans="1:7" ht="22.5" x14ac:dyDescent="0.2">
      <c r="A76" s="116" t="s">
        <v>229</v>
      </c>
      <c r="B76" s="111" t="s">
        <v>580</v>
      </c>
      <c r="C76" s="75" t="s">
        <v>325</v>
      </c>
      <c r="D76" s="82" t="s">
        <v>9</v>
      </c>
      <c r="E76" s="121">
        <v>65.319999999999993</v>
      </c>
      <c r="F76" s="131">
        <f t="shared" si="4"/>
        <v>65.319999999999993</v>
      </c>
      <c r="G76" s="249">
        <f t="shared" si="5"/>
        <v>1</v>
      </c>
    </row>
    <row r="77" spans="1:7" ht="22.5" x14ac:dyDescent="0.2">
      <c r="A77" s="116" t="s">
        <v>432</v>
      </c>
      <c r="B77" s="111" t="s">
        <v>581</v>
      </c>
      <c r="C77" s="75" t="s">
        <v>326</v>
      </c>
      <c r="D77" s="82" t="s">
        <v>15</v>
      </c>
      <c r="E77" s="121">
        <v>67.260000000000005</v>
      </c>
      <c r="F77" s="131">
        <f t="shared" si="4"/>
        <v>67.260000000000005</v>
      </c>
      <c r="G77" s="249">
        <f t="shared" si="5"/>
        <v>1</v>
      </c>
    </row>
    <row r="78" spans="1:7" ht="22.5" x14ac:dyDescent="0.2">
      <c r="A78" s="116" t="s">
        <v>433</v>
      </c>
      <c r="B78" s="111" t="s">
        <v>582</v>
      </c>
      <c r="C78" s="75" t="s">
        <v>328</v>
      </c>
      <c r="D78" s="82" t="s">
        <v>9</v>
      </c>
      <c r="E78" s="121">
        <v>21.94</v>
      </c>
      <c r="F78" s="131">
        <f t="shared" si="4"/>
        <v>21.94</v>
      </c>
      <c r="G78" s="249">
        <f t="shared" si="5"/>
        <v>1</v>
      </c>
    </row>
    <row r="79" spans="1:7" ht="22.5" x14ac:dyDescent="0.2">
      <c r="A79" s="116" t="s">
        <v>434</v>
      </c>
      <c r="B79" s="111" t="s">
        <v>583</v>
      </c>
      <c r="C79" s="75" t="s">
        <v>331</v>
      </c>
      <c r="D79" s="82" t="s">
        <v>9</v>
      </c>
      <c r="E79" s="121">
        <v>330.51</v>
      </c>
      <c r="F79" s="131">
        <f t="shared" si="4"/>
        <v>330.51</v>
      </c>
      <c r="G79" s="249">
        <f t="shared" si="5"/>
        <v>1</v>
      </c>
    </row>
    <row r="80" spans="1:7" ht="22.5" x14ac:dyDescent="0.2">
      <c r="A80" s="116" t="s">
        <v>435</v>
      </c>
      <c r="B80" s="111" t="s">
        <v>584</v>
      </c>
      <c r="C80" s="75" t="s">
        <v>332</v>
      </c>
      <c r="D80" s="82" t="s">
        <v>9</v>
      </c>
      <c r="E80" s="121">
        <v>880.76</v>
      </c>
      <c r="F80" s="131">
        <f t="shared" si="4"/>
        <v>880.76</v>
      </c>
      <c r="G80" s="249">
        <f t="shared" si="5"/>
        <v>1</v>
      </c>
    </row>
    <row r="81" spans="1:7" ht="22.5" x14ac:dyDescent="0.2">
      <c r="A81" s="116" t="s">
        <v>436</v>
      </c>
      <c r="B81" s="111" t="s">
        <v>585</v>
      </c>
      <c r="C81" s="75" t="s">
        <v>333</v>
      </c>
      <c r="D81" s="82" t="s">
        <v>9</v>
      </c>
      <c r="E81" s="121">
        <v>35.32</v>
      </c>
      <c r="F81" s="131">
        <f t="shared" si="4"/>
        <v>35.32</v>
      </c>
      <c r="G81" s="249">
        <f t="shared" si="5"/>
        <v>1</v>
      </c>
    </row>
    <row r="82" spans="1:7" ht="22.5" x14ac:dyDescent="0.2">
      <c r="A82" s="116" t="s">
        <v>437</v>
      </c>
      <c r="B82" s="111" t="s">
        <v>586</v>
      </c>
      <c r="C82" s="75" t="s">
        <v>334</v>
      </c>
      <c r="D82" s="82" t="s">
        <v>9</v>
      </c>
      <c r="E82" s="121">
        <v>15.51</v>
      </c>
      <c r="F82" s="131">
        <f t="shared" si="4"/>
        <v>15.51</v>
      </c>
      <c r="G82" s="249">
        <f t="shared" si="5"/>
        <v>1</v>
      </c>
    </row>
    <row r="83" spans="1:7" ht="33.75" x14ac:dyDescent="0.2">
      <c r="A83" s="116" t="s">
        <v>438</v>
      </c>
      <c r="B83" s="111" t="s">
        <v>587</v>
      </c>
      <c r="C83" s="75" t="s">
        <v>336</v>
      </c>
      <c r="D83" s="82" t="s">
        <v>9</v>
      </c>
      <c r="E83" s="121">
        <v>552.61</v>
      </c>
      <c r="F83" s="131">
        <f t="shared" si="4"/>
        <v>552.61</v>
      </c>
      <c r="G83" s="249">
        <f t="shared" si="5"/>
        <v>1</v>
      </c>
    </row>
    <row r="84" spans="1:7" ht="22.5" x14ac:dyDescent="0.2">
      <c r="A84" s="116" t="s">
        <v>439</v>
      </c>
      <c r="B84" s="111" t="s">
        <v>588</v>
      </c>
      <c r="C84" s="75" t="s">
        <v>338</v>
      </c>
      <c r="D84" s="82" t="s">
        <v>9</v>
      </c>
      <c r="E84" s="121">
        <v>188.75</v>
      </c>
      <c r="F84" s="131">
        <f t="shared" si="4"/>
        <v>188.75</v>
      </c>
      <c r="G84" s="249">
        <f t="shared" si="5"/>
        <v>1</v>
      </c>
    </row>
    <row r="85" spans="1:7" ht="22.5" x14ac:dyDescent="0.2">
      <c r="A85" s="116" t="s">
        <v>440</v>
      </c>
      <c r="B85" s="111" t="s">
        <v>589</v>
      </c>
      <c r="C85" s="75" t="s">
        <v>339</v>
      </c>
      <c r="D85" s="82" t="s">
        <v>15</v>
      </c>
      <c r="E85" s="121">
        <v>213.09</v>
      </c>
      <c r="F85" s="131">
        <f t="shared" si="4"/>
        <v>213.09</v>
      </c>
      <c r="G85" s="249">
        <f t="shared" si="5"/>
        <v>1</v>
      </c>
    </row>
    <row r="86" spans="1:7" ht="22.5" x14ac:dyDescent="0.2">
      <c r="A86" s="116" t="s">
        <v>441</v>
      </c>
      <c r="B86" s="111" t="s">
        <v>590</v>
      </c>
      <c r="C86" s="75" t="s">
        <v>340</v>
      </c>
      <c r="D86" s="82" t="s">
        <v>15</v>
      </c>
      <c r="E86" s="121">
        <v>215.89</v>
      </c>
      <c r="F86" s="131">
        <f t="shared" si="4"/>
        <v>215.89</v>
      </c>
      <c r="G86" s="249">
        <f t="shared" si="5"/>
        <v>1</v>
      </c>
    </row>
    <row r="87" spans="1:7" ht="22.5" x14ac:dyDescent="0.2">
      <c r="A87" s="116" t="s">
        <v>442</v>
      </c>
      <c r="B87" s="111" t="s">
        <v>591</v>
      </c>
      <c r="C87" s="75" t="s">
        <v>341</v>
      </c>
      <c r="D87" s="82" t="s">
        <v>15</v>
      </c>
      <c r="E87" s="121">
        <v>212.69</v>
      </c>
      <c r="F87" s="131">
        <f t="shared" si="4"/>
        <v>212.69</v>
      </c>
      <c r="G87" s="249">
        <f t="shared" si="5"/>
        <v>1</v>
      </c>
    </row>
    <row r="88" spans="1:7" ht="33.75" x14ac:dyDescent="0.2">
      <c r="A88" s="116" t="s">
        <v>443</v>
      </c>
      <c r="B88" s="111" t="s">
        <v>592</v>
      </c>
      <c r="C88" s="75" t="s">
        <v>342</v>
      </c>
      <c r="D88" s="82" t="s">
        <v>15</v>
      </c>
      <c r="E88" s="121">
        <v>144.18</v>
      </c>
      <c r="F88" s="131">
        <f t="shared" si="4"/>
        <v>144.18</v>
      </c>
      <c r="G88" s="249">
        <f t="shared" si="5"/>
        <v>1</v>
      </c>
    </row>
    <row r="89" spans="1:7" ht="33.75" x14ac:dyDescent="0.2">
      <c r="A89" s="116" t="s">
        <v>444</v>
      </c>
      <c r="B89" s="111" t="s">
        <v>593</v>
      </c>
      <c r="C89" s="75" t="s">
        <v>343</v>
      </c>
      <c r="D89" s="82" t="s">
        <v>15</v>
      </c>
      <c r="E89" s="121">
        <v>158.76</v>
      </c>
      <c r="F89" s="131">
        <f t="shared" si="4"/>
        <v>158.76</v>
      </c>
      <c r="G89" s="249">
        <f t="shared" si="5"/>
        <v>1</v>
      </c>
    </row>
    <row r="90" spans="1:7" ht="33.75" x14ac:dyDescent="0.2">
      <c r="A90" s="116" t="s">
        <v>445</v>
      </c>
      <c r="B90" s="111" t="s">
        <v>594</v>
      </c>
      <c r="C90" s="75" t="s">
        <v>344</v>
      </c>
      <c r="D90" s="82" t="s">
        <v>15</v>
      </c>
      <c r="E90" s="121">
        <v>225.68</v>
      </c>
      <c r="F90" s="131">
        <f t="shared" si="4"/>
        <v>225.68</v>
      </c>
      <c r="G90" s="249">
        <f t="shared" si="5"/>
        <v>1</v>
      </c>
    </row>
    <row r="91" spans="1:7" ht="33.75" x14ac:dyDescent="0.2">
      <c r="A91" s="116" t="s">
        <v>446</v>
      </c>
      <c r="B91" s="111" t="s">
        <v>148</v>
      </c>
      <c r="C91" s="75" t="s">
        <v>345</v>
      </c>
      <c r="D91" s="82" t="s">
        <v>15</v>
      </c>
      <c r="E91" s="121">
        <v>253.81</v>
      </c>
      <c r="F91" s="131">
        <f t="shared" si="4"/>
        <v>253.81</v>
      </c>
      <c r="G91" s="249">
        <f t="shared" si="5"/>
        <v>1</v>
      </c>
    </row>
    <row r="92" spans="1:7" ht="33.75" x14ac:dyDescent="0.2">
      <c r="A92" s="116" t="s">
        <v>447</v>
      </c>
      <c r="B92" s="111" t="s">
        <v>595</v>
      </c>
      <c r="C92" s="75" t="s">
        <v>347</v>
      </c>
      <c r="D92" s="82" t="s">
        <v>9</v>
      </c>
      <c r="E92" s="121">
        <v>87.79</v>
      </c>
      <c r="F92" s="131">
        <f t="shared" si="4"/>
        <v>87.79</v>
      </c>
      <c r="G92" s="249">
        <f t="shared" si="5"/>
        <v>1</v>
      </c>
    </row>
    <row r="93" spans="1:7" ht="22.5" x14ac:dyDescent="0.2">
      <c r="A93" s="116" t="s">
        <v>448</v>
      </c>
      <c r="B93" s="111" t="s">
        <v>596</v>
      </c>
      <c r="C93" s="75" t="s">
        <v>349</v>
      </c>
      <c r="D93" s="82" t="s">
        <v>9</v>
      </c>
      <c r="E93" s="121">
        <v>2.42</v>
      </c>
      <c r="F93" s="131">
        <f t="shared" si="4"/>
        <v>2.42</v>
      </c>
      <c r="G93" s="249">
        <f t="shared" si="5"/>
        <v>1</v>
      </c>
    </row>
    <row r="94" spans="1:7" x14ac:dyDescent="0.2">
      <c r="A94" s="116" t="s">
        <v>449</v>
      </c>
      <c r="B94" s="111" t="s">
        <v>597</v>
      </c>
      <c r="C94" s="75" t="s">
        <v>350</v>
      </c>
      <c r="D94" s="82" t="s">
        <v>14</v>
      </c>
      <c r="E94" s="121">
        <v>11.11</v>
      </c>
      <c r="F94" s="131">
        <f t="shared" si="4"/>
        <v>11.11</v>
      </c>
      <c r="G94" s="249">
        <f t="shared" si="5"/>
        <v>1</v>
      </c>
    </row>
    <row r="95" spans="1:7" ht="22.5" x14ac:dyDescent="0.2">
      <c r="A95" s="116" t="s">
        <v>450</v>
      </c>
      <c r="B95" s="111" t="s">
        <v>598</v>
      </c>
      <c r="C95" s="75" t="s">
        <v>351</v>
      </c>
      <c r="D95" s="82" t="s">
        <v>9</v>
      </c>
      <c r="E95" s="121">
        <v>6.25</v>
      </c>
      <c r="F95" s="131">
        <f t="shared" si="4"/>
        <v>6.25</v>
      </c>
      <c r="G95" s="249">
        <f t="shared" si="5"/>
        <v>1</v>
      </c>
    </row>
    <row r="96" spans="1:7" x14ac:dyDescent="0.2">
      <c r="A96" s="116" t="s">
        <v>451</v>
      </c>
      <c r="B96" s="111" t="s">
        <v>599</v>
      </c>
      <c r="C96" s="75" t="s">
        <v>352</v>
      </c>
      <c r="D96" s="82" t="s">
        <v>14</v>
      </c>
      <c r="E96" s="121">
        <v>13.82</v>
      </c>
      <c r="F96" s="131">
        <f t="shared" si="4"/>
        <v>13.82</v>
      </c>
      <c r="G96" s="249">
        <f t="shared" si="5"/>
        <v>1</v>
      </c>
    </row>
    <row r="97" spans="1:7" ht="22.5" x14ac:dyDescent="0.2">
      <c r="A97" s="116" t="s">
        <v>452</v>
      </c>
      <c r="B97" s="111" t="s">
        <v>600</v>
      </c>
      <c r="C97" s="75" t="s">
        <v>353</v>
      </c>
      <c r="D97" s="82" t="s">
        <v>9</v>
      </c>
      <c r="E97" s="121">
        <v>3.5</v>
      </c>
      <c r="F97" s="131">
        <f t="shared" si="4"/>
        <v>3.5</v>
      </c>
      <c r="G97" s="249">
        <f t="shared" si="5"/>
        <v>1</v>
      </c>
    </row>
    <row r="98" spans="1:7" x14ac:dyDescent="0.2">
      <c r="A98" s="116" t="s">
        <v>453</v>
      </c>
      <c r="B98" s="111" t="s">
        <v>601</v>
      </c>
      <c r="C98" s="75" t="s">
        <v>354</v>
      </c>
      <c r="D98" s="82" t="s">
        <v>14</v>
      </c>
      <c r="E98" s="121">
        <v>15.53</v>
      </c>
      <c r="F98" s="131">
        <f t="shared" si="4"/>
        <v>15.53</v>
      </c>
      <c r="G98" s="249">
        <f t="shared" si="5"/>
        <v>1</v>
      </c>
    </row>
    <row r="99" spans="1:7" ht="22.5" x14ac:dyDescent="0.2">
      <c r="A99" s="116" t="s">
        <v>454</v>
      </c>
      <c r="B99" s="111" t="s">
        <v>602</v>
      </c>
      <c r="C99" s="75" t="s">
        <v>355</v>
      </c>
      <c r="D99" s="82" t="s">
        <v>9</v>
      </c>
      <c r="E99" s="121">
        <v>9.18</v>
      </c>
      <c r="F99" s="131">
        <f t="shared" si="4"/>
        <v>9.18</v>
      </c>
      <c r="G99" s="249">
        <f t="shared" si="5"/>
        <v>1</v>
      </c>
    </row>
    <row r="100" spans="1:7" ht="22.5" x14ac:dyDescent="0.2">
      <c r="A100" s="116" t="s">
        <v>455</v>
      </c>
      <c r="B100" s="111" t="s">
        <v>603</v>
      </c>
      <c r="C100" s="75" t="s">
        <v>356</v>
      </c>
      <c r="D100" s="82" t="s">
        <v>9</v>
      </c>
      <c r="E100" s="121">
        <v>4.6399999999999997</v>
      </c>
      <c r="F100" s="131">
        <f t="shared" si="4"/>
        <v>4.6399999999999997</v>
      </c>
      <c r="G100" s="249">
        <f t="shared" si="5"/>
        <v>1</v>
      </c>
    </row>
    <row r="101" spans="1:7" ht="33.75" x14ac:dyDescent="0.2">
      <c r="A101" s="116" t="s">
        <v>456</v>
      </c>
      <c r="B101" s="111" t="s">
        <v>604</v>
      </c>
      <c r="C101" s="75" t="s">
        <v>358</v>
      </c>
      <c r="D101" s="82" t="s">
        <v>9</v>
      </c>
      <c r="E101" s="121">
        <v>15.88</v>
      </c>
      <c r="F101" s="131">
        <f t="shared" si="4"/>
        <v>15.88</v>
      </c>
      <c r="G101" s="249">
        <f t="shared" si="5"/>
        <v>1</v>
      </c>
    </row>
    <row r="102" spans="1:7" ht="22.5" x14ac:dyDescent="0.2">
      <c r="A102" s="116" t="s">
        <v>457</v>
      </c>
      <c r="B102" s="111" t="s">
        <v>605</v>
      </c>
      <c r="C102" s="75" t="s">
        <v>359</v>
      </c>
      <c r="D102" s="82" t="s">
        <v>9</v>
      </c>
      <c r="E102" s="121">
        <v>69.78</v>
      </c>
      <c r="F102" s="131">
        <f t="shared" si="4"/>
        <v>69.78</v>
      </c>
      <c r="G102" s="249">
        <f t="shared" si="5"/>
        <v>1</v>
      </c>
    </row>
    <row r="103" spans="1:7" ht="22.5" x14ac:dyDescent="0.2">
      <c r="A103" s="116" t="s">
        <v>458</v>
      </c>
      <c r="B103" s="111" t="s">
        <v>606</v>
      </c>
      <c r="C103" s="75" t="s">
        <v>360</v>
      </c>
      <c r="D103" s="82" t="s">
        <v>9</v>
      </c>
      <c r="E103" s="121">
        <v>47.78</v>
      </c>
      <c r="F103" s="131">
        <f t="shared" si="4"/>
        <v>47.78</v>
      </c>
      <c r="G103" s="249">
        <f t="shared" si="5"/>
        <v>1</v>
      </c>
    </row>
    <row r="104" spans="1:7" ht="22.5" x14ac:dyDescent="0.2">
      <c r="A104" s="116" t="s">
        <v>459</v>
      </c>
      <c r="B104" s="111" t="s">
        <v>607</v>
      </c>
      <c r="C104" s="75" t="s">
        <v>361</v>
      </c>
      <c r="D104" s="82" t="s">
        <v>9</v>
      </c>
      <c r="E104" s="121">
        <v>47.78</v>
      </c>
      <c r="F104" s="131">
        <f t="shared" si="4"/>
        <v>47.78</v>
      </c>
      <c r="G104" s="249">
        <f t="shared" si="5"/>
        <v>1</v>
      </c>
    </row>
    <row r="105" spans="1:7" ht="22.5" x14ac:dyDescent="0.2">
      <c r="A105" s="116" t="s">
        <v>460</v>
      </c>
      <c r="B105" s="111" t="s">
        <v>608</v>
      </c>
      <c r="C105" s="75" t="s">
        <v>362</v>
      </c>
      <c r="D105" s="82" t="s">
        <v>9</v>
      </c>
      <c r="E105" s="121">
        <v>63.83</v>
      </c>
      <c r="F105" s="131">
        <f t="shared" si="4"/>
        <v>63.83</v>
      </c>
      <c r="G105" s="249">
        <f t="shared" si="5"/>
        <v>1</v>
      </c>
    </row>
    <row r="106" spans="1:7" ht="22.5" x14ac:dyDescent="0.2">
      <c r="A106" s="116" t="s">
        <v>461</v>
      </c>
      <c r="B106" s="111" t="s">
        <v>609</v>
      </c>
      <c r="C106" s="75" t="s">
        <v>363</v>
      </c>
      <c r="D106" s="82" t="s">
        <v>9</v>
      </c>
      <c r="E106" s="121">
        <v>61.79</v>
      </c>
      <c r="F106" s="131">
        <f t="shared" si="4"/>
        <v>61.79</v>
      </c>
      <c r="G106" s="249">
        <f t="shared" si="5"/>
        <v>1</v>
      </c>
    </row>
    <row r="107" spans="1:7" ht="22.5" x14ac:dyDescent="0.2">
      <c r="A107" s="116" t="s">
        <v>462</v>
      </c>
      <c r="B107" s="111" t="s">
        <v>610</v>
      </c>
      <c r="C107" s="75" t="s">
        <v>364</v>
      </c>
      <c r="D107" s="82" t="s">
        <v>9</v>
      </c>
      <c r="E107" s="121">
        <v>148.65</v>
      </c>
      <c r="F107" s="131">
        <f t="shared" si="4"/>
        <v>148.65</v>
      </c>
      <c r="G107" s="249">
        <f t="shared" si="5"/>
        <v>1</v>
      </c>
    </row>
    <row r="108" spans="1:7" x14ac:dyDescent="0.2">
      <c r="A108" s="116" t="s">
        <v>463</v>
      </c>
      <c r="B108" s="111" t="s">
        <v>611</v>
      </c>
      <c r="C108" s="75" t="s">
        <v>366</v>
      </c>
      <c r="D108" s="82" t="s">
        <v>14</v>
      </c>
      <c r="E108" s="121">
        <v>6.25</v>
      </c>
      <c r="F108" s="131">
        <f t="shared" si="4"/>
        <v>6.25</v>
      </c>
      <c r="G108" s="249">
        <f t="shared" si="5"/>
        <v>1</v>
      </c>
    </row>
    <row r="109" spans="1:7" ht="22.5" x14ac:dyDescent="0.2">
      <c r="A109" s="116" t="s">
        <v>464</v>
      </c>
      <c r="B109" s="111" t="s">
        <v>612</v>
      </c>
      <c r="C109" s="75" t="s">
        <v>367</v>
      </c>
      <c r="D109" s="82" t="s">
        <v>14</v>
      </c>
      <c r="E109" s="121">
        <v>12.25</v>
      </c>
      <c r="F109" s="131">
        <f t="shared" si="4"/>
        <v>12.25</v>
      </c>
      <c r="G109" s="249">
        <f t="shared" si="5"/>
        <v>1</v>
      </c>
    </row>
    <row r="110" spans="1:7" ht="22.5" x14ac:dyDescent="0.2">
      <c r="A110" s="116" t="s">
        <v>465</v>
      </c>
      <c r="B110" s="111" t="s">
        <v>613</v>
      </c>
      <c r="C110" s="75" t="s">
        <v>370</v>
      </c>
      <c r="D110" s="82" t="s">
        <v>9</v>
      </c>
      <c r="E110" s="121">
        <v>161.28</v>
      </c>
      <c r="F110" s="131">
        <f t="shared" si="4"/>
        <v>161.28</v>
      </c>
      <c r="G110" s="249">
        <f t="shared" si="5"/>
        <v>1</v>
      </c>
    </row>
    <row r="111" spans="1:7" ht="22.5" x14ac:dyDescent="0.2">
      <c r="A111" s="116" t="s">
        <v>466</v>
      </c>
      <c r="B111" s="111" t="s">
        <v>614</v>
      </c>
      <c r="C111" s="75" t="s">
        <v>371</v>
      </c>
      <c r="D111" s="82" t="s">
        <v>9</v>
      </c>
      <c r="E111" s="121">
        <v>154.94</v>
      </c>
      <c r="F111" s="131">
        <f t="shared" si="4"/>
        <v>154.94</v>
      </c>
      <c r="G111" s="249">
        <f t="shared" si="5"/>
        <v>1</v>
      </c>
    </row>
    <row r="112" spans="1:7" ht="22.5" x14ac:dyDescent="0.2">
      <c r="A112" s="116" t="s">
        <v>467</v>
      </c>
      <c r="B112" s="111" t="s">
        <v>615</v>
      </c>
      <c r="C112" s="75" t="s">
        <v>372</v>
      </c>
      <c r="D112" s="82" t="s">
        <v>9</v>
      </c>
      <c r="E112" s="121">
        <v>481.28</v>
      </c>
      <c r="F112" s="131">
        <f t="shared" si="4"/>
        <v>481.28</v>
      </c>
      <c r="G112" s="249">
        <f t="shared" si="5"/>
        <v>1</v>
      </c>
    </row>
    <row r="113" spans="1:7" x14ac:dyDescent="0.2">
      <c r="A113" s="116" t="s">
        <v>468</v>
      </c>
      <c r="B113" s="111" t="s">
        <v>616</v>
      </c>
      <c r="C113" s="75" t="s">
        <v>373</v>
      </c>
      <c r="D113" s="82" t="s">
        <v>374</v>
      </c>
      <c r="E113" s="121">
        <v>36.97</v>
      </c>
      <c r="F113" s="131">
        <f t="shared" si="4"/>
        <v>36.97</v>
      </c>
      <c r="G113" s="249">
        <f t="shared" si="5"/>
        <v>1</v>
      </c>
    </row>
    <row r="114" spans="1:7" ht="22.5" x14ac:dyDescent="0.2">
      <c r="A114" s="116" t="s">
        <v>469</v>
      </c>
      <c r="B114" s="111" t="s">
        <v>617</v>
      </c>
      <c r="C114" s="75" t="s">
        <v>375</v>
      </c>
      <c r="D114" s="82" t="s">
        <v>9</v>
      </c>
      <c r="E114" s="121">
        <v>385.28</v>
      </c>
      <c r="F114" s="131">
        <f t="shared" si="4"/>
        <v>385.28</v>
      </c>
      <c r="G114" s="249">
        <f t="shared" si="5"/>
        <v>1</v>
      </c>
    </row>
    <row r="115" spans="1:7" ht="56.25" x14ac:dyDescent="0.2">
      <c r="A115" s="116" t="s">
        <v>470</v>
      </c>
      <c r="B115" s="111" t="s">
        <v>618</v>
      </c>
      <c r="C115" s="75" t="s">
        <v>378</v>
      </c>
      <c r="D115" s="82" t="s">
        <v>9</v>
      </c>
      <c r="E115" s="121">
        <v>598.05999999999995</v>
      </c>
      <c r="F115" s="131">
        <f t="shared" si="4"/>
        <v>598.05999999999995</v>
      </c>
      <c r="G115" s="249">
        <f t="shared" si="5"/>
        <v>1</v>
      </c>
    </row>
    <row r="116" spans="1:7" ht="22.5" x14ac:dyDescent="0.2">
      <c r="A116" s="116" t="s">
        <v>471</v>
      </c>
      <c r="B116" s="111" t="s">
        <v>619</v>
      </c>
      <c r="C116" s="75" t="s">
        <v>380</v>
      </c>
      <c r="D116" s="82" t="s">
        <v>10</v>
      </c>
      <c r="E116" s="121">
        <v>285.06</v>
      </c>
      <c r="F116" s="131">
        <f t="shared" si="4"/>
        <v>285.06</v>
      </c>
      <c r="G116" s="249">
        <f t="shared" si="5"/>
        <v>1</v>
      </c>
    </row>
    <row r="117" spans="1:7" ht="22.5" x14ac:dyDescent="0.2">
      <c r="A117" s="116" t="s">
        <v>472</v>
      </c>
      <c r="B117" s="111" t="s">
        <v>620</v>
      </c>
      <c r="C117" s="75" t="s">
        <v>382</v>
      </c>
      <c r="D117" s="82" t="s">
        <v>9</v>
      </c>
      <c r="E117" s="121">
        <v>92.51</v>
      </c>
      <c r="F117" s="131">
        <f t="shared" si="4"/>
        <v>92.51</v>
      </c>
      <c r="G117" s="249">
        <f t="shared" si="5"/>
        <v>1</v>
      </c>
    </row>
    <row r="118" spans="1:7" x14ac:dyDescent="0.2">
      <c r="A118" s="116" t="s">
        <v>473</v>
      </c>
      <c r="B118" s="111" t="s">
        <v>621</v>
      </c>
      <c r="C118" s="75" t="s">
        <v>383</v>
      </c>
      <c r="D118" s="82" t="s">
        <v>9</v>
      </c>
      <c r="E118" s="121">
        <v>93.08</v>
      </c>
      <c r="F118" s="131">
        <f t="shared" si="4"/>
        <v>93.08</v>
      </c>
      <c r="G118" s="249">
        <f t="shared" si="5"/>
        <v>1</v>
      </c>
    </row>
    <row r="119" spans="1:7" ht="33.75" x14ac:dyDescent="0.2">
      <c r="A119" s="116" t="s">
        <v>474</v>
      </c>
      <c r="B119" s="111" t="s">
        <v>622</v>
      </c>
      <c r="C119" s="75" t="s">
        <v>384</v>
      </c>
      <c r="D119" s="82" t="s">
        <v>9</v>
      </c>
      <c r="E119" s="121">
        <v>279.33999999999997</v>
      </c>
      <c r="F119" s="131">
        <f t="shared" ref="F119:F165" si="6">TRUNC(E119*(1-$G$7),2)</f>
        <v>279.33999999999997</v>
      </c>
      <c r="G119" s="249">
        <f t="shared" ref="G119:G165" si="7">ROUND(F119/E119,4)</f>
        <v>1</v>
      </c>
    </row>
    <row r="120" spans="1:7" ht="22.5" x14ac:dyDescent="0.2">
      <c r="A120" s="116" t="s">
        <v>475</v>
      </c>
      <c r="B120" s="111" t="s">
        <v>623</v>
      </c>
      <c r="C120" s="75" t="s">
        <v>386</v>
      </c>
      <c r="D120" s="82" t="s">
        <v>9</v>
      </c>
      <c r="E120" s="121">
        <v>156.21</v>
      </c>
      <c r="F120" s="131">
        <f t="shared" si="6"/>
        <v>156.21</v>
      </c>
      <c r="G120" s="249">
        <f t="shared" si="7"/>
        <v>1</v>
      </c>
    </row>
    <row r="121" spans="1:7" ht="22.5" x14ac:dyDescent="0.2">
      <c r="A121" s="116" t="s">
        <v>476</v>
      </c>
      <c r="B121" s="111" t="s">
        <v>624</v>
      </c>
      <c r="C121" s="75" t="s">
        <v>387</v>
      </c>
      <c r="D121" s="82" t="s">
        <v>9</v>
      </c>
      <c r="E121" s="121">
        <v>237.3</v>
      </c>
      <c r="F121" s="131">
        <f t="shared" si="6"/>
        <v>237.3</v>
      </c>
      <c r="G121" s="249">
        <f t="shared" si="7"/>
        <v>1</v>
      </c>
    </row>
    <row r="122" spans="1:7" x14ac:dyDescent="0.2">
      <c r="A122" s="116" t="s">
        <v>477</v>
      </c>
      <c r="B122" s="111" t="s">
        <v>625</v>
      </c>
      <c r="C122" s="75" t="s">
        <v>388</v>
      </c>
      <c r="D122" s="82" t="s">
        <v>9</v>
      </c>
      <c r="E122" s="121">
        <v>150.97</v>
      </c>
      <c r="F122" s="131">
        <f t="shared" si="6"/>
        <v>150.97</v>
      </c>
      <c r="G122" s="249">
        <f t="shared" si="7"/>
        <v>1</v>
      </c>
    </row>
    <row r="123" spans="1:7" x14ac:dyDescent="0.2">
      <c r="A123" s="116" t="s">
        <v>478</v>
      </c>
      <c r="B123" s="111" t="s">
        <v>626</v>
      </c>
      <c r="C123" s="75" t="s">
        <v>391</v>
      </c>
      <c r="D123" s="82" t="s">
        <v>9</v>
      </c>
      <c r="E123" s="121">
        <v>77.16</v>
      </c>
      <c r="F123" s="131">
        <f t="shared" si="6"/>
        <v>77.16</v>
      </c>
      <c r="G123" s="249">
        <f t="shared" si="7"/>
        <v>1</v>
      </c>
    </row>
    <row r="124" spans="1:7" ht="22.5" x14ac:dyDescent="0.2">
      <c r="A124" s="116" t="s">
        <v>479</v>
      </c>
      <c r="B124" s="111" t="s">
        <v>627</v>
      </c>
      <c r="C124" s="75" t="s">
        <v>392</v>
      </c>
      <c r="D124" s="82" t="s">
        <v>374</v>
      </c>
      <c r="E124" s="121">
        <v>8.3000000000000007</v>
      </c>
      <c r="F124" s="131">
        <f t="shared" si="6"/>
        <v>8.3000000000000007</v>
      </c>
      <c r="G124" s="249">
        <f t="shared" si="7"/>
        <v>1</v>
      </c>
    </row>
    <row r="125" spans="1:7" ht="33.75" x14ac:dyDescent="0.2">
      <c r="A125" s="116" t="s">
        <v>480</v>
      </c>
      <c r="B125" s="111" t="s">
        <v>628</v>
      </c>
      <c r="C125" s="75" t="s">
        <v>393</v>
      </c>
      <c r="D125" s="82" t="s">
        <v>9</v>
      </c>
      <c r="E125" s="121">
        <v>52.12</v>
      </c>
      <c r="F125" s="131">
        <f t="shared" si="6"/>
        <v>52.12</v>
      </c>
      <c r="G125" s="249">
        <f t="shared" si="7"/>
        <v>1</v>
      </c>
    </row>
    <row r="126" spans="1:7" ht="56.25" x14ac:dyDescent="0.2">
      <c r="A126" s="116" t="s">
        <v>481</v>
      </c>
      <c r="B126" s="111" t="s">
        <v>629</v>
      </c>
      <c r="C126" s="75" t="s">
        <v>395</v>
      </c>
      <c r="D126" s="82" t="s">
        <v>9</v>
      </c>
      <c r="E126" s="121">
        <v>34840</v>
      </c>
      <c r="F126" s="131">
        <f t="shared" si="6"/>
        <v>34840</v>
      </c>
      <c r="G126" s="249">
        <f t="shared" si="7"/>
        <v>1</v>
      </c>
    </row>
    <row r="127" spans="1:7" ht="22.5" x14ac:dyDescent="0.2">
      <c r="A127" s="116" t="s">
        <v>482</v>
      </c>
      <c r="B127" s="111" t="s">
        <v>630</v>
      </c>
      <c r="C127" s="75" t="s">
        <v>397</v>
      </c>
      <c r="D127" s="82" t="s">
        <v>9</v>
      </c>
      <c r="E127" s="121">
        <v>53.52</v>
      </c>
      <c r="F127" s="131">
        <f t="shared" si="6"/>
        <v>53.52</v>
      </c>
      <c r="G127" s="249">
        <f t="shared" si="7"/>
        <v>1</v>
      </c>
    </row>
    <row r="128" spans="1:7" x14ac:dyDescent="0.2">
      <c r="A128" s="116" t="s">
        <v>483</v>
      </c>
      <c r="B128" s="111" t="s">
        <v>631</v>
      </c>
      <c r="C128" s="75" t="s">
        <v>398</v>
      </c>
      <c r="D128" s="82" t="s">
        <v>9</v>
      </c>
      <c r="E128" s="121">
        <v>6.08</v>
      </c>
      <c r="F128" s="131">
        <f t="shared" si="6"/>
        <v>6.08</v>
      </c>
      <c r="G128" s="249">
        <f t="shared" si="7"/>
        <v>1</v>
      </c>
    </row>
    <row r="129" spans="1:7" x14ac:dyDescent="0.2">
      <c r="A129" s="116" t="s">
        <v>484</v>
      </c>
      <c r="B129" s="111" t="s">
        <v>632</v>
      </c>
      <c r="C129" s="75" t="s">
        <v>399</v>
      </c>
      <c r="D129" s="82" t="s">
        <v>9</v>
      </c>
      <c r="E129" s="121">
        <v>7.4</v>
      </c>
      <c r="F129" s="131">
        <f t="shared" si="6"/>
        <v>7.4</v>
      </c>
      <c r="G129" s="249">
        <f t="shared" si="7"/>
        <v>1</v>
      </c>
    </row>
    <row r="130" spans="1:7" x14ac:dyDescent="0.2">
      <c r="A130" s="116" t="s">
        <v>485</v>
      </c>
      <c r="B130" s="111" t="s">
        <v>633</v>
      </c>
      <c r="C130" s="75" t="s">
        <v>400</v>
      </c>
      <c r="D130" s="82" t="s">
        <v>9</v>
      </c>
      <c r="E130" s="121">
        <v>9.2899999999999991</v>
      </c>
      <c r="F130" s="131">
        <f t="shared" si="6"/>
        <v>9.2899999999999991</v>
      </c>
      <c r="G130" s="249">
        <f t="shared" si="7"/>
        <v>1</v>
      </c>
    </row>
    <row r="131" spans="1:7" x14ac:dyDescent="0.2">
      <c r="A131" s="116" t="s">
        <v>486</v>
      </c>
      <c r="B131" s="111" t="s">
        <v>634</v>
      </c>
      <c r="C131" s="75" t="s">
        <v>401</v>
      </c>
      <c r="D131" s="82" t="s">
        <v>14</v>
      </c>
      <c r="E131" s="121">
        <v>8.36</v>
      </c>
      <c r="F131" s="131">
        <f t="shared" si="6"/>
        <v>8.36</v>
      </c>
      <c r="G131" s="249">
        <f t="shared" si="7"/>
        <v>1</v>
      </c>
    </row>
    <row r="132" spans="1:7" x14ac:dyDescent="0.2">
      <c r="A132" s="116" t="s">
        <v>487</v>
      </c>
      <c r="B132" s="111" t="s">
        <v>635</v>
      </c>
      <c r="C132" s="75" t="s">
        <v>402</v>
      </c>
      <c r="D132" s="82" t="s">
        <v>14</v>
      </c>
      <c r="E132" s="121">
        <v>13.33</v>
      </c>
      <c r="F132" s="131">
        <f t="shared" si="6"/>
        <v>13.33</v>
      </c>
      <c r="G132" s="249">
        <f t="shared" si="7"/>
        <v>1</v>
      </c>
    </row>
    <row r="133" spans="1:7" x14ac:dyDescent="0.2">
      <c r="A133" s="116" t="s">
        <v>488</v>
      </c>
      <c r="B133" s="111" t="s">
        <v>636</v>
      </c>
      <c r="C133" s="75" t="s">
        <v>403</v>
      </c>
      <c r="D133" s="82" t="s">
        <v>14</v>
      </c>
      <c r="E133" s="121">
        <v>9.81</v>
      </c>
      <c r="F133" s="131">
        <f t="shared" si="6"/>
        <v>9.81</v>
      </c>
      <c r="G133" s="249">
        <f t="shared" si="7"/>
        <v>1</v>
      </c>
    </row>
    <row r="134" spans="1:7" x14ac:dyDescent="0.2">
      <c r="A134" s="116" t="s">
        <v>489</v>
      </c>
      <c r="B134" s="111" t="s">
        <v>637</v>
      </c>
      <c r="C134" s="75" t="s">
        <v>404</v>
      </c>
      <c r="D134" s="82" t="s">
        <v>9</v>
      </c>
      <c r="E134" s="121">
        <v>6.27</v>
      </c>
      <c r="F134" s="131">
        <f t="shared" si="6"/>
        <v>6.27</v>
      </c>
      <c r="G134" s="249">
        <f t="shared" si="7"/>
        <v>1</v>
      </c>
    </row>
    <row r="135" spans="1:7" ht="22.5" x14ac:dyDescent="0.2">
      <c r="A135" s="116" t="s">
        <v>490</v>
      </c>
      <c r="B135" s="111" t="s">
        <v>638</v>
      </c>
      <c r="C135" s="75" t="s">
        <v>405</v>
      </c>
      <c r="D135" s="82" t="s">
        <v>9</v>
      </c>
      <c r="E135" s="121">
        <v>81.2</v>
      </c>
      <c r="F135" s="131">
        <f t="shared" si="6"/>
        <v>81.2</v>
      </c>
      <c r="G135" s="249">
        <f t="shared" si="7"/>
        <v>1</v>
      </c>
    </row>
    <row r="136" spans="1:7" ht="22.5" x14ac:dyDescent="0.2">
      <c r="A136" s="116" t="s">
        <v>491</v>
      </c>
      <c r="B136" s="111" t="s">
        <v>639</v>
      </c>
      <c r="C136" s="75" t="s">
        <v>406</v>
      </c>
      <c r="D136" s="82" t="s">
        <v>9</v>
      </c>
      <c r="E136" s="121">
        <v>67.97</v>
      </c>
      <c r="F136" s="131">
        <f t="shared" si="6"/>
        <v>67.97</v>
      </c>
      <c r="G136" s="249">
        <f t="shared" si="7"/>
        <v>1</v>
      </c>
    </row>
    <row r="137" spans="1:7" ht="22.5" x14ac:dyDescent="0.2">
      <c r="A137" s="116" t="s">
        <v>492</v>
      </c>
      <c r="B137" s="111" t="s">
        <v>640</v>
      </c>
      <c r="C137" s="75" t="s">
        <v>407</v>
      </c>
      <c r="D137" s="82" t="s">
        <v>9</v>
      </c>
      <c r="E137" s="121">
        <v>11.1</v>
      </c>
      <c r="F137" s="131">
        <f t="shared" si="6"/>
        <v>11.1</v>
      </c>
      <c r="G137" s="249">
        <f t="shared" si="7"/>
        <v>1</v>
      </c>
    </row>
    <row r="138" spans="1:7" ht="56.25" x14ac:dyDescent="0.2">
      <c r="A138" s="116" t="s">
        <v>493</v>
      </c>
      <c r="B138" s="111" t="s">
        <v>641</v>
      </c>
      <c r="C138" s="75" t="s">
        <v>408</v>
      </c>
      <c r="D138" s="82" t="s">
        <v>9</v>
      </c>
      <c r="E138" s="121">
        <v>7542.14</v>
      </c>
      <c r="F138" s="131">
        <f t="shared" si="6"/>
        <v>7542.14</v>
      </c>
      <c r="G138" s="249">
        <f t="shared" si="7"/>
        <v>1</v>
      </c>
    </row>
    <row r="139" spans="1:7" ht="22.5" x14ac:dyDescent="0.2">
      <c r="A139" s="116" t="s">
        <v>494</v>
      </c>
      <c r="B139" s="111" t="s">
        <v>642</v>
      </c>
      <c r="C139" s="75" t="s">
        <v>410</v>
      </c>
      <c r="D139" s="82" t="s">
        <v>9</v>
      </c>
      <c r="E139" s="121">
        <v>2435.52</v>
      </c>
      <c r="F139" s="131">
        <f t="shared" si="6"/>
        <v>2435.52</v>
      </c>
      <c r="G139" s="249">
        <f t="shared" si="7"/>
        <v>1</v>
      </c>
    </row>
    <row r="140" spans="1:7" ht="22.5" x14ac:dyDescent="0.2">
      <c r="A140" s="116" t="s">
        <v>495</v>
      </c>
      <c r="B140" s="111" t="s">
        <v>643</v>
      </c>
      <c r="C140" s="75" t="s">
        <v>411</v>
      </c>
      <c r="D140" s="82" t="s">
        <v>9</v>
      </c>
      <c r="E140" s="121">
        <v>2239.65</v>
      </c>
      <c r="F140" s="131">
        <f t="shared" si="6"/>
        <v>2239.65</v>
      </c>
      <c r="G140" s="249">
        <f t="shared" si="7"/>
        <v>1</v>
      </c>
    </row>
    <row r="141" spans="1:7" ht="22.5" x14ac:dyDescent="0.2">
      <c r="A141" s="116" t="s">
        <v>496</v>
      </c>
      <c r="B141" s="111" t="s">
        <v>644</v>
      </c>
      <c r="C141" s="75" t="s">
        <v>412</v>
      </c>
      <c r="D141" s="82" t="s">
        <v>9</v>
      </c>
      <c r="E141" s="121">
        <v>302.08999999999997</v>
      </c>
      <c r="F141" s="131">
        <f t="shared" si="6"/>
        <v>302.08999999999997</v>
      </c>
      <c r="G141" s="249">
        <f t="shared" si="7"/>
        <v>1</v>
      </c>
    </row>
    <row r="142" spans="1:7" ht="22.5" x14ac:dyDescent="0.2">
      <c r="A142" s="116" t="s">
        <v>497</v>
      </c>
      <c r="B142" s="111" t="s">
        <v>645</v>
      </c>
      <c r="C142" s="75" t="s">
        <v>413</v>
      </c>
      <c r="D142" s="82" t="s">
        <v>9</v>
      </c>
      <c r="E142" s="121">
        <v>38.17</v>
      </c>
      <c r="F142" s="131">
        <f t="shared" si="6"/>
        <v>38.17</v>
      </c>
      <c r="G142" s="249">
        <f t="shared" si="7"/>
        <v>1</v>
      </c>
    </row>
    <row r="143" spans="1:7" ht="22.5" x14ac:dyDescent="0.2">
      <c r="A143" s="116" t="s">
        <v>498</v>
      </c>
      <c r="B143" s="111" t="s">
        <v>646</v>
      </c>
      <c r="C143" s="75" t="s">
        <v>414</v>
      </c>
      <c r="D143" s="82" t="s">
        <v>13</v>
      </c>
      <c r="E143" s="121">
        <v>38.29</v>
      </c>
      <c r="F143" s="131">
        <f t="shared" si="6"/>
        <v>38.29</v>
      </c>
      <c r="G143" s="249">
        <f t="shared" si="7"/>
        <v>1</v>
      </c>
    </row>
    <row r="144" spans="1:7" ht="22.5" x14ac:dyDescent="0.2">
      <c r="A144" s="116" t="s">
        <v>499</v>
      </c>
      <c r="B144" s="111" t="s">
        <v>149</v>
      </c>
      <c r="C144" s="75" t="s">
        <v>152</v>
      </c>
      <c r="D144" s="82" t="s">
        <v>13</v>
      </c>
      <c r="E144" s="121">
        <v>25.53</v>
      </c>
      <c r="F144" s="131">
        <f t="shared" si="6"/>
        <v>25.53</v>
      </c>
      <c r="G144" s="249">
        <f t="shared" si="7"/>
        <v>1</v>
      </c>
    </row>
    <row r="145" spans="1:7" ht="22.5" x14ac:dyDescent="0.2">
      <c r="A145" s="116" t="s">
        <v>500</v>
      </c>
      <c r="B145" s="111" t="s">
        <v>647</v>
      </c>
      <c r="C145" s="75" t="s">
        <v>415</v>
      </c>
      <c r="D145" s="82" t="s">
        <v>14</v>
      </c>
      <c r="E145" s="121">
        <v>27.1</v>
      </c>
      <c r="F145" s="131">
        <f t="shared" si="6"/>
        <v>27.1</v>
      </c>
      <c r="G145" s="249">
        <f t="shared" si="7"/>
        <v>1</v>
      </c>
    </row>
    <row r="146" spans="1:7" ht="22.5" x14ac:dyDescent="0.2">
      <c r="A146" s="116" t="s">
        <v>501</v>
      </c>
      <c r="B146" s="111" t="s">
        <v>535</v>
      </c>
      <c r="C146" s="75" t="s">
        <v>252</v>
      </c>
      <c r="D146" s="82" t="s">
        <v>10</v>
      </c>
      <c r="E146" s="121">
        <v>18.829999999999998</v>
      </c>
      <c r="F146" s="131">
        <f t="shared" si="6"/>
        <v>18.829999999999998</v>
      </c>
      <c r="G146" s="249">
        <f t="shared" si="7"/>
        <v>1</v>
      </c>
    </row>
    <row r="147" spans="1:7" ht="22.5" x14ac:dyDescent="0.2">
      <c r="A147" s="116" t="s">
        <v>502</v>
      </c>
      <c r="B147" s="111" t="s">
        <v>648</v>
      </c>
      <c r="C147" s="75" t="s">
        <v>417</v>
      </c>
      <c r="D147" s="82" t="s">
        <v>10</v>
      </c>
      <c r="E147" s="121">
        <v>21.5</v>
      </c>
      <c r="F147" s="131">
        <f t="shared" si="6"/>
        <v>21.5</v>
      </c>
      <c r="G147" s="249">
        <f t="shared" si="7"/>
        <v>1</v>
      </c>
    </row>
    <row r="148" spans="1:7" ht="33.75" x14ac:dyDescent="0.2">
      <c r="A148" s="116" t="s">
        <v>503</v>
      </c>
      <c r="B148" s="111" t="s">
        <v>649</v>
      </c>
      <c r="C148" s="75" t="s">
        <v>418</v>
      </c>
      <c r="D148" s="82" t="s">
        <v>10</v>
      </c>
      <c r="E148" s="121">
        <v>33.380000000000003</v>
      </c>
      <c r="F148" s="131">
        <f t="shared" si="6"/>
        <v>33.380000000000003</v>
      </c>
      <c r="G148" s="249">
        <f t="shared" si="7"/>
        <v>1</v>
      </c>
    </row>
    <row r="149" spans="1:7" ht="22.5" x14ac:dyDescent="0.2">
      <c r="A149" s="116" t="s">
        <v>504</v>
      </c>
      <c r="B149" s="111" t="s">
        <v>646</v>
      </c>
      <c r="C149" s="75" t="s">
        <v>414</v>
      </c>
      <c r="D149" s="82" t="s">
        <v>13</v>
      </c>
      <c r="E149" s="121">
        <v>38.29</v>
      </c>
      <c r="F149" s="131">
        <f t="shared" si="6"/>
        <v>38.29</v>
      </c>
      <c r="G149" s="249">
        <f t="shared" si="7"/>
        <v>1</v>
      </c>
    </row>
    <row r="150" spans="1:7" ht="33.75" x14ac:dyDescent="0.2">
      <c r="A150" s="116" t="s">
        <v>505</v>
      </c>
      <c r="B150" s="111" t="s">
        <v>223</v>
      </c>
      <c r="C150" s="75" t="s">
        <v>218</v>
      </c>
      <c r="D150" s="82" t="s">
        <v>13</v>
      </c>
      <c r="E150" s="121">
        <v>353.14</v>
      </c>
      <c r="F150" s="131">
        <f t="shared" si="6"/>
        <v>353.14</v>
      </c>
      <c r="G150" s="249">
        <f t="shared" si="7"/>
        <v>1</v>
      </c>
    </row>
    <row r="151" spans="1:7" ht="22.5" x14ac:dyDescent="0.2">
      <c r="A151" s="116" t="s">
        <v>506</v>
      </c>
      <c r="B151" s="111" t="s">
        <v>650</v>
      </c>
      <c r="C151" s="75" t="s">
        <v>420</v>
      </c>
      <c r="D151" s="82" t="s">
        <v>14</v>
      </c>
      <c r="E151" s="121">
        <v>23.05</v>
      </c>
      <c r="F151" s="131">
        <f t="shared" si="6"/>
        <v>23.05</v>
      </c>
      <c r="G151" s="249">
        <f t="shared" si="7"/>
        <v>1</v>
      </c>
    </row>
    <row r="152" spans="1:7" ht="22.5" x14ac:dyDescent="0.2">
      <c r="A152" s="116" t="s">
        <v>507</v>
      </c>
      <c r="B152" s="111" t="s">
        <v>651</v>
      </c>
      <c r="C152" s="75" t="s">
        <v>421</v>
      </c>
      <c r="D152" s="82" t="s">
        <v>10</v>
      </c>
      <c r="E152" s="121">
        <v>24.4</v>
      </c>
      <c r="F152" s="131">
        <f t="shared" si="6"/>
        <v>24.4</v>
      </c>
      <c r="G152" s="249">
        <f t="shared" si="7"/>
        <v>1</v>
      </c>
    </row>
    <row r="153" spans="1:7" ht="33.75" x14ac:dyDescent="0.2">
      <c r="A153" s="116" t="s">
        <v>508</v>
      </c>
      <c r="B153" s="111" t="s">
        <v>652</v>
      </c>
      <c r="C153" s="75" t="s">
        <v>422</v>
      </c>
      <c r="D153" s="82" t="s">
        <v>140</v>
      </c>
      <c r="E153" s="121">
        <v>8.48</v>
      </c>
      <c r="F153" s="131">
        <f t="shared" si="6"/>
        <v>8.48</v>
      </c>
      <c r="G153" s="249">
        <f t="shared" si="7"/>
        <v>1</v>
      </c>
    </row>
    <row r="154" spans="1:7" ht="33.75" x14ac:dyDescent="0.2">
      <c r="A154" s="116" t="s">
        <v>509</v>
      </c>
      <c r="B154" s="111" t="s">
        <v>653</v>
      </c>
      <c r="C154" s="75" t="s">
        <v>423</v>
      </c>
      <c r="D154" s="82" t="s">
        <v>140</v>
      </c>
      <c r="E154" s="121">
        <v>12.34</v>
      </c>
      <c r="F154" s="131">
        <f t="shared" si="6"/>
        <v>12.34</v>
      </c>
      <c r="G154" s="249">
        <f t="shared" si="7"/>
        <v>1</v>
      </c>
    </row>
    <row r="155" spans="1:7" ht="22.5" x14ac:dyDescent="0.2">
      <c r="A155" s="116" t="s">
        <v>510</v>
      </c>
      <c r="B155" s="111" t="s">
        <v>654</v>
      </c>
      <c r="C155" s="75" t="s">
        <v>424</v>
      </c>
      <c r="D155" s="82" t="s">
        <v>13</v>
      </c>
      <c r="E155" s="121">
        <v>412.14</v>
      </c>
      <c r="F155" s="131">
        <f t="shared" si="6"/>
        <v>412.14</v>
      </c>
      <c r="G155" s="249">
        <f t="shared" si="7"/>
        <v>1</v>
      </c>
    </row>
    <row r="156" spans="1:7" ht="22.5" x14ac:dyDescent="0.2">
      <c r="A156" s="116" t="s">
        <v>511</v>
      </c>
      <c r="B156" s="111" t="s">
        <v>655</v>
      </c>
      <c r="C156" s="75" t="s">
        <v>420</v>
      </c>
      <c r="D156" s="82" t="s">
        <v>14</v>
      </c>
      <c r="E156" s="121">
        <v>23.05</v>
      </c>
      <c r="F156" s="131">
        <f t="shared" si="6"/>
        <v>23.05</v>
      </c>
      <c r="G156" s="249">
        <f t="shared" si="7"/>
        <v>1</v>
      </c>
    </row>
    <row r="157" spans="1:7" ht="33.75" x14ac:dyDescent="0.2">
      <c r="A157" s="116" t="s">
        <v>512</v>
      </c>
      <c r="B157" s="111" t="s">
        <v>656</v>
      </c>
      <c r="C157" s="75" t="s">
        <v>425</v>
      </c>
      <c r="D157" s="82" t="s">
        <v>10</v>
      </c>
      <c r="E157" s="121">
        <v>3.26</v>
      </c>
      <c r="F157" s="131">
        <f t="shared" si="6"/>
        <v>3.26</v>
      </c>
      <c r="G157" s="249">
        <f t="shared" si="7"/>
        <v>1</v>
      </c>
    </row>
    <row r="158" spans="1:7" ht="22.5" x14ac:dyDescent="0.2">
      <c r="A158" s="116" t="s">
        <v>513</v>
      </c>
      <c r="B158" s="111" t="s">
        <v>562</v>
      </c>
      <c r="C158" s="75" t="s">
        <v>297</v>
      </c>
      <c r="D158" s="82" t="s">
        <v>10</v>
      </c>
      <c r="E158" s="121">
        <v>22.82</v>
      </c>
      <c r="F158" s="131">
        <f t="shared" si="6"/>
        <v>22.82</v>
      </c>
      <c r="G158" s="249">
        <f t="shared" si="7"/>
        <v>1</v>
      </c>
    </row>
    <row r="159" spans="1:7" ht="22.5" x14ac:dyDescent="0.2">
      <c r="A159" s="116" t="s">
        <v>514</v>
      </c>
      <c r="B159" s="111" t="s">
        <v>565</v>
      </c>
      <c r="C159" s="75" t="s">
        <v>303</v>
      </c>
      <c r="D159" s="82" t="s">
        <v>10</v>
      </c>
      <c r="E159" s="121">
        <v>6.5</v>
      </c>
      <c r="F159" s="131">
        <f t="shared" si="6"/>
        <v>6.5</v>
      </c>
      <c r="G159" s="249">
        <f t="shared" si="7"/>
        <v>1</v>
      </c>
    </row>
    <row r="160" spans="1:7" ht="22.5" x14ac:dyDescent="0.2">
      <c r="A160" s="116" t="s">
        <v>515</v>
      </c>
      <c r="B160" s="111" t="s">
        <v>657</v>
      </c>
      <c r="C160" s="75" t="s">
        <v>426</v>
      </c>
      <c r="D160" s="82" t="s">
        <v>10</v>
      </c>
      <c r="E160" s="121">
        <v>6.1</v>
      </c>
      <c r="F160" s="131">
        <f t="shared" si="6"/>
        <v>6.1</v>
      </c>
      <c r="G160" s="249">
        <f t="shared" si="7"/>
        <v>1</v>
      </c>
    </row>
    <row r="161" spans="1:7" x14ac:dyDescent="0.2">
      <c r="A161" s="116" t="s">
        <v>516</v>
      </c>
      <c r="B161" s="111" t="s">
        <v>658</v>
      </c>
      <c r="C161" s="75" t="s">
        <v>428</v>
      </c>
      <c r="D161" s="82" t="s">
        <v>10</v>
      </c>
      <c r="E161" s="121">
        <v>1.1299999999999999</v>
      </c>
      <c r="F161" s="131">
        <f t="shared" si="6"/>
        <v>1.1299999999999999</v>
      </c>
      <c r="G161" s="249">
        <f t="shared" si="7"/>
        <v>1</v>
      </c>
    </row>
    <row r="162" spans="1:7" x14ac:dyDescent="0.2">
      <c r="A162" s="116" t="s">
        <v>517</v>
      </c>
      <c r="B162" s="111" t="s">
        <v>144</v>
      </c>
      <c r="C162" s="75" t="s">
        <v>127</v>
      </c>
      <c r="D162" s="82" t="s">
        <v>10</v>
      </c>
      <c r="E162" s="121">
        <v>3.82</v>
      </c>
      <c r="F162" s="131">
        <f t="shared" si="6"/>
        <v>3.82</v>
      </c>
      <c r="G162" s="249">
        <f t="shared" si="7"/>
        <v>1</v>
      </c>
    </row>
    <row r="163" spans="1:7" x14ac:dyDescent="0.2">
      <c r="A163" s="116" t="s">
        <v>518</v>
      </c>
      <c r="B163" s="111" t="s">
        <v>659</v>
      </c>
      <c r="C163" s="75" t="s">
        <v>429</v>
      </c>
      <c r="D163" s="82" t="s">
        <v>10</v>
      </c>
      <c r="E163" s="121">
        <v>14.65</v>
      </c>
      <c r="F163" s="131">
        <f t="shared" si="6"/>
        <v>14.65</v>
      </c>
      <c r="G163" s="249">
        <f t="shared" si="7"/>
        <v>1</v>
      </c>
    </row>
    <row r="164" spans="1:7" ht="22.5" x14ac:dyDescent="0.2">
      <c r="A164" s="116" t="s">
        <v>519</v>
      </c>
      <c r="B164" s="111" t="s">
        <v>147</v>
      </c>
      <c r="C164" s="75" t="s">
        <v>151</v>
      </c>
      <c r="D164" s="82" t="s">
        <v>9</v>
      </c>
      <c r="E164" s="121">
        <v>933.25</v>
      </c>
      <c r="F164" s="131">
        <f t="shared" si="6"/>
        <v>933.25</v>
      </c>
      <c r="G164" s="249">
        <f t="shared" si="7"/>
        <v>1</v>
      </c>
    </row>
    <row r="165" spans="1:7" x14ac:dyDescent="0.2">
      <c r="A165" s="116" t="s">
        <v>520</v>
      </c>
      <c r="B165" s="111" t="s">
        <v>660</v>
      </c>
      <c r="C165" s="75" t="s">
        <v>431</v>
      </c>
      <c r="D165" s="82" t="s">
        <v>9</v>
      </c>
      <c r="E165" s="121">
        <v>578.91</v>
      </c>
      <c r="F165" s="131">
        <f t="shared" si="6"/>
        <v>578.91</v>
      </c>
      <c r="G165" s="249">
        <f t="shared" si="7"/>
        <v>1</v>
      </c>
    </row>
  </sheetData>
  <sheetProtection selectLockedCells="1" selectUnlockedCells="1"/>
  <mergeCells count="8">
    <mergeCell ref="A8:G8"/>
    <mergeCell ref="E7:F7"/>
    <mergeCell ref="A1:G1"/>
    <mergeCell ref="A2:G2"/>
    <mergeCell ref="A3:G3"/>
    <mergeCell ref="A4:E4"/>
    <mergeCell ref="A5:E5"/>
    <mergeCell ref="A6:G6"/>
  </mergeCells>
  <phoneticPr fontId="9" type="noConversion"/>
  <printOptions horizontalCentered="1"/>
  <pageMargins left="0.59027777777777779" right="0.59027777777777779" top="0.78749999999999998" bottom="1.0527777777777778" header="0.51180555555555551" footer="0.78749999999999998"/>
  <pageSetup paperSize="9" scale="6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3"/>
  <sheetViews>
    <sheetView view="pageBreakPreview" zoomScale="140" zoomScaleNormal="140" zoomScaleSheetLayoutView="140" workbookViewId="0">
      <selection activeCell="H19" sqref="H19"/>
    </sheetView>
  </sheetViews>
  <sheetFormatPr defaultColWidth="11.5703125" defaultRowHeight="12.75" x14ac:dyDescent="0.2"/>
  <cols>
    <col min="1" max="1" width="5.5703125" style="58" bestFit="1" customWidth="1"/>
    <col min="2" max="2" width="16" style="65" bestFit="1" customWidth="1"/>
    <col min="3" max="3" width="7.5703125" style="67" bestFit="1" customWidth="1"/>
    <col min="4" max="4" width="13.42578125" style="58" customWidth="1"/>
    <col min="5" max="5" width="5.28515625" style="66" bestFit="1" customWidth="1"/>
    <col min="6" max="6" width="6.28515625" style="66" bestFit="1" customWidth="1"/>
    <col min="7" max="7" width="14.7109375" style="66" bestFit="1" customWidth="1"/>
    <col min="8" max="8" width="11" style="66" bestFit="1" customWidth="1"/>
    <col min="9" max="20" width="14.85546875" style="66" customWidth="1"/>
    <col min="21" max="21" width="13.42578125" style="66" bestFit="1" customWidth="1"/>
    <col min="22" max="22" width="13.28515625" style="66" bestFit="1" customWidth="1"/>
    <col min="23" max="23" width="13" style="66" customWidth="1"/>
    <col min="24" max="24" width="12.5703125" style="66" customWidth="1"/>
    <col min="25" max="25" width="14.7109375" style="66" bestFit="1" customWidth="1"/>
    <col min="26" max="26" width="11" style="66" bestFit="1" customWidth="1"/>
    <col min="27" max="27" width="11.5703125" style="58"/>
  </cols>
  <sheetData>
    <row r="1" spans="1:27" x14ac:dyDescent="0.2">
      <c r="A1" s="61"/>
      <c r="B1" s="62"/>
      <c r="C1" s="232"/>
      <c r="D1" s="232"/>
      <c r="E1" s="232"/>
      <c r="F1" s="232"/>
      <c r="G1" s="232"/>
      <c r="H1" s="232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63"/>
      <c r="V1" s="63"/>
      <c r="W1" s="63"/>
      <c r="X1" s="63"/>
      <c r="Y1" s="233"/>
      <c r="Z1" s="233"/>
    </row>
    <row r="2" spans="1:27" x14ac:dyDescent="0.2">
      <c r="A2" s="64"/>
      <c r="C2" s="234"/>
      <c r="D2" s="234"/>
      <c r="E2" s="234"/>
      <c r="F2" s="234"/>
      <c r="G2" s="234"/>
      <c r="H2" s="234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63"/>
      <c r="V2" s="63"/>
      <c r="W2" s="63"/>
      <c r="X2" s="63"/>
      <c r="Y2" s="235"/>
      <c r="Z2" s="235"/>
    </row>
    <row r="3" spans="1:27" x14ac:dyDescent="0.2">
      <c r="A3" s="64"/>
      <c r="C3" s="234"/>
      <c r="D3" s="234"/>
      <c r="E3" s="234"/>
      <c r="F3" s="234"/>
      <c r="G3" s="234"/>
      <c r="H3" s="234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63"/>
      <c r="V3" s="63"/>
      <c r="W3" s="63"/>
      <c r="X3" s="63"/>
      <c r="Y3" s="235"/>
      <c r="Z3" s="235"/>
    </row>
    <row r="4" spans="1:27" x14ac:dyDescent="0.2">
      <c r="A4" s="200" t="str">
        <f>RESUMO!A5</f>
        <v>OBRA: CENTRO DE ARTESANATO (RESTAURO DO CASARÃO)</v>
      </c>
      <c r="B4" s="200"/>
      <c r="C4" s="200"/>
      <c r="D4" s="200"/>
      <c r="E4" s="200"/>
      <c r="F4" s="200"/>
      <c r="G4" s="200"/>
      <c r="H4" s="200"/>
      <c r="I4" s="200"/>
      <c r="J4" s="200"/>
      <c r="K4" s="167" t="s">
        <v>0</v>
      </c>
      <c r="L4" s="168" t="str">
        <f>BDI!$C$5</f>
        <v>JULHO/2019</v>
      </c>
      <c r="M4" s="200" t="str">
        <f>A4</f>
        <v>OBRA: CENTRO DE ARTESANATO (RESTAURO DO CASARÃO)</v>
      </c>
      <c r="N4" s="200"/>
      <c r="O4" s="200"/>
      <c r="P4" s="200"/>
      <c r="Q4" s="200"/>
      <c r="R4" s="200"/>
      <c r="S4" s="167" t="s">
        <v>0</v>
      </c>
      <c r="T4" s="168" t="str">
        <f>BDI!$C$5</f>
        <v>JULHO/2019</v>
      </c>
      <c r="U4" s="200" t="str">
        <f>M4</f>
        <v>OBRA: CENTRO DE ARTESANATO (RESTAURO DO CASARÃO)</v>
      </c>
      <c r="V4" s="200"/>
      <c r="W4" s="200"/>
      <c r="X4" s="200"/>
      <c r="Y4" s="167" t="s">
        <v>0</v>
      </c>
      <c r="Z4" s="168" t="str">
        <f>BDI!$C$5</f>
        <v>JULHO/2019</v>
      </c>
    </row>
    <row r="5" spans="1:27" x14ac:dyDescent="0.2">
      <c r="A5" s="236" t="str">
        <f>RESUMO!A6</f>
        <v>LOCAL: NOSSA SENHORA DO ROSÁRIO DO CATETE/SE</v>
      </c>
      <c r="B5" s="236"/>
      <c r="C5" s="236"/>
      <c r="D5" s="236"/>
      <c r="E5" s="236"/>
      <c r="F5" s="236"/>
      <c r="G5" s="236"/>
      <c r="H5" s="236"/>
      <c r="I5" s="236"/>
      <c r="J5" s="236"/>
      <c r="K5" s="170" t="s">
        <v>1</v>
      </c>
      <c r="L5" s="169">
        <f>$D$15</f>
        <v>628335.93999999994</v>
      </c>
      <c r="M5" s="236" t="str">
        <f>A5</f>
        <v>LOCAL: NOSSA SENHORA DO ROSÁRIO DO CATETE/SE</v>
      </c>
      <c r="N5" s="236"/>
      <c r="O5" s="236"/>
      <c r="P5" s="236"/>
      <c r="Q5" s="236"/>
      <c r="R5" s="236"/>
      <c r="S5" s="170" t="s">
        <v>1</v>
      </c>
      <c r="T5" s="169">
        <f>$D$15</f>
        <v>628335.93999999994</v>
      </c>
      <c r="U5" s="236" t="str">
        <f>M5</f>
        <v>LOCAL: NOSSA SENHORA DO ROSÁRIO DO CATETE/SE</v>
      </c>
      <c r="V5" s="236"/>
      <c r="W5" s="236"/>
      <c r="X5" s="236"/>
      <c r="Y5" s="170" t="s">
        <v>1</v>
      </c>
      <c r="Z5" s="169">
        <f>$D$15</f>
        <v>628335.93999999994</v>
      </c>
    </row>
    <row r="6" spans="1:27" x14ac:dyDescent="0.2">
      <c r="A6" s="247" t="s">
        <v>111</v>
      </c>
      <c r="B6" s="247"/>
      <c r="C6" s="247"/>
      <c r="D6" s="247"/>
      <c r="E6" s="247"/>
      <c r="F6" s="247"/>
      <c r="G6" s="247"/>
      <c r="H6" s="247"/>
      <c r="I6" s="247"/>
      <c r="J6" s="247"/>
      <c r="K6" s="170" t="s">
        <v>2</v>
      </c>
      <c r="L6" s="171">
        <f>BDI!$C$35</f>
        <v>0.2354</v>
      </c>
      <c r="M6" s="247" t="s">
        <v>111</v>
      </c>
      <c r="N6" s="247"/>
      <c r="O6" s="247"/>
      <c r="P6" s="247"/>
      <c r="Q6" s="247"/>
      <c r="R6" s="247"/>
      <c r="S6" s="170" t="s">
        <v>2</v>
      </c>
      <c r="T6" s="171">
        <f>BDI!$C$35</f>
        <v>0.2354</v>
      </c>
      <c r="U6" s="247" t="s">
        <v>111</v>
      </c>
      <c r="V6" s="247"/>
      <c r="W6" s="247"/>
      <c r="X6" s="247"/>
      <c r="Y6" s="170" t="s">
        <v>2</v>
      </c>
      <c r="Z6" s="171">
        <f>BDI!$C$35</f>
        <v>0.2354</v>
      </c>
    </row>
    <row r="7" spans="1:27" x14ac:dyDescent="0.2">
      <c r="A7" s="165"/>
      <c r="C7" s="63"/>
      <c r="D7" s="166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9"/>
    </row>
    <row r="8" spans="1:27" ht="24.95" customHeight="1" x14ac:dyDescent="0.2">
      <c r="A8" s="159" t="s">
        <v>3</v>
      </c>
      <c r="B8" s="143" t="s">
        <v>4</v>
      </c>
      <c r="C8" s="143" t="s">
        <v>112</v>
      </c>
      <c r="D8" s="143" t="s">
        <v>8</v>
      </c>
      <c r="E8" s="237" t="s">
        <v>115</v>
      </c>
      <c r="F8" s="237"/>
      <c r="G8" s="237" t="s">
        <v>116</v>
      </c>
      <c r="H8" s="237"/>
      <c r="I8" s="237" t="s">
        <v>117</v>
      </c>
      <c r="J8" s="237"/>
      <c r="K8" s="237" t="s">
        <v>118</v>
      </c>
      <c r="L8" s="237"/>
      <c r="M8" s="239" t="s">
        <v>883</v>
      </c>
      <c r="N8" s="246"/>
      <c r="O8" s="237" t="s">
        <v>884</v>
      </c>
      <c r="P8" s="237"/>
      <c r="Q8" s="237" t="s">
        <v>885</v>
      </c>
      <c r="R8" s="237"/>
      <c r="S8" s="237" t="s">
        <v>886</v>
      </c>
      <c r="T8" s="237"/>
      <c r="U8" s="237" t="s">
        <v>887</v>
      </c>
      <c r="V8" s="237"/>
      <c r="W8" s="237" t="s">
        <v>888</v>
      </c>
      <c r="X8" s="237"/>
      <c r="Y8" s="237" t="s">
        <v>113</v>
      </c>
      <c r="Z8" s="237"/>
    </row>
    <row r="9" spans="1:27" x14ac:dyDescent="0.2">
      <c r="A9" s="75"/>
      <c r="B9" s="85"/>
      <c r="C9" s="106"/>
      <c r="D9" s="107"/>
      <c r="E9" s="136"/>
      <c r="F9" s="136"/>
      <c r="G9" s="136"/>
      <c r="H9" s="136"/>
      <c r="I9" s="136"/>
      <c r="J9" s="136"/>
      <c r="K9" s="186" t="s">
        <v>129</v>
      </c>
      <c r="L9" s="186" t="s">
        <v>130</v>
      </c>
      <c r="M9" s="186" t="s">
        <v>129</v>
      </c>
      <c r="N9" s="186" t="s">
        <v>130</v>
      </c>
      <c r="O9" s="186" t="s">
        <v>129</v>
      </c>
      <c r="P9" s="186" t="s">
        <v>130</v>
      </c>
      <c r="Q9" s="186" t="s">
        <v>129</v>
      </c>
      <c r="R9" s="186" t="s">
        <v>130</v>
      </c>
      <c r="S9" s="186" t="s">
        <v>129</v>
      </c>
      <c r="T9" s="186" t="s">
        <v>130</v>
      </c>
      <c r="U9" s="186" t="s">
        <v>129</v>
      </c>
      <c r="V9" s="186" t="s">
        <v>130</v>
      </c>
      <c r="W9" s="136"/>
      <c r="X9" s="136"/>
      <c r="Y9" s="108"/>
      <c r="Z9" s="107"/>
    </row>
    <row r="10" spans="1:27" ht="12.75" customHeight="1" x14ac:dyDescent="0.2">
      <c r="A10" s="75">
        <v>1</v>
      </c>
      <c r="B10" s="75" t="s">
        <v>126</v>
      </c>
      <c r="C10" s="82" t="s">
        <v>10</v>
      </c>
      <c r="D10" s="107">
        <f>RESUMO!G12</f>
        <v>89548.53</v>
      </c>
      <c r="E10" s="240" t="s">
        <v>131</v>
      </c>
      <c r="F10" s="241"/>
      <c r="G10" s="240" t="s">
        <v>889</v>
      </c>
      <c r="H10" s="241"/>
      <c r="I10" s="240" t="s">
        <v>889</v>
      </c>
      <c r="J10" s="241"/>
      <c r="K10" s="108">
        <v>0.12</v>
      </c>
      <c r="L10" s="107">
        <f>K10*$D10</f>
        <v>10745.8236</v>
      </c>
      <c r="M10" s="108">
        <v>0.16</v>
      </c>
      <c r="N10" s="107">
        <f>M10*$D10</f>
        <v>14327.764800000001</v>
      </c>
      <c r="O10" s="108">
        <v>0.25</v>
      </c>
      <c r="P10" s="107">
        <f>O10*$D10</f>
        <v>22387.1325</v>
      </c>
      <c r="Q10" s="108">
        <v>0.26</v>
      </c>
      <c r="R10" s="107">
        <f>Q10*$D10</f>
        <v>23282.6178</v>
      </c>
      <c r="S10" s="108">
        <v>0.1</v>
      </c>
      <c r="T10" s="107">
        <f>S10*$D10</f>
        <v>8954.853000000001</v>
      </c>
      <c r="U10" s="108">
        <v>0.11</v>
      </c>
      <c r="V10" s="107">
        <f>U10*$D10</f>
        <v>9850.3382999999994</v>
      </c>
      <c r="W10" s="240" t="s">
        <v>114</v>
      </c>
      <c r="X10" s="241"/>
      <c r="Y10" s="108">
        <f>Z10/D10</f>
        <v>1</v>
      </c>
      <c r="Z10" s="107">
        <f>L10+N10+P10+R10+T10+V10</f>
        <v>89548.53</v>
      </c>
      <c r="AA10" s="248"/>
    </row>
    <row r="11" spans="1:27" x14ac:dyDescent="0.2">
      <c r="A11" s="75">
        <v>2</v>
      </c>
      <c r="B11" s="75" t="s">
        <v>880</v>
      </c>
      <c r="C11" s="82" t="s">
        <v>10</v>
      </c>
      <c r="D11" s="107">
        <f>RESUMO!G14</f>
        <v>40079.230000000003</v>
      </c>
      <c r="E11" s="242"/>
      <c r="F11" s="243"/>
      <c r="G11" s="242"/>
      <c r="H11" s="243"/>
      <c r="I11" s="242"/>
      <c r="J11" s="243"/>
      <c r="K11" s="108">
        <v>1</v>
      </c>
      <c r="L11" s="107">
        <f>K11*$D11</f>
        <v>40079.230000000003</v>
      </c>
      <c r="M11" s="108"/>
      <c r="N11" s="107">
        <f>M11*$D11</f>
        <v>0</v>
      </c>
      <c r="O11" s="108"/>
      <c r="P11" s="107">
        <f>O11*$D11</f>
        <v>0</v>
      </c>
      <c r="Q11" s="108"/>
      <c r="R11" s="107">
        <f>Q11*$D11</f>
        <v>0</v>
      </c>
      <c r="S11" s="108"/>
      <c r="T11" s="107">
        <f>S11*$D11</f>
        <v>0</v>
      </c>
      <c r="U11" s="108"/>
      <c r="V11" s="107">
        <f>U11*$D11</f>
        <v>0</v>
      </c>
      <c r="W11" s="242"/>
      <c r="X11" s="243"/>
      <c r="Y11" s="108">
        <f>Z11/D11</f>
        <v>1</v>
      </c>
      <c r="Z11" s="107">
        <f t="shared" ref="Z11:Z14" si="0">L11+N11+P11+R11+T11+V11</f>
        <v>40079.230000000003</v>
      </c>
      <c r="AA11" s="248"/>
    </row>
    <row r="12" spans="1:27" x14ac:dyDescent="0.2">
      <c r="A12" s="75">
        <v>3</v>
      </c>
      <c r="B12" s="75" t="s">
        <v>877</v>
      </c>
      <c r="C12" s="82" t="s">
        <v>10</v>
      </c>
      <c r="D12" s="107">
        <f>RESUMO!G16</f>
        <v>445810.93999999994</v>
      </c>
      <c r="E12" s="242"/>
      <c r="F12" s="243"/>
      <c r="G12" s="242"/>
      <c r="H12" s="243"/>
      <c r="I12" s="242"/>
      <c r="J12" s="243"/>
      <c r="K12" s="108">
        <v>0.05</v>
      </c>
      <c r="L12" s="107">
        <f>K12*$D12</f>
        <v>22290.546999999999</v>
      </c>
      <c r="M12" s="108">
        <v>0.2</v>
      </c>
      <c r="N12" s="107">
        <f>M12*$D12</f>
        <v>89162.187999999995</v>
      </c>
      <c r="O12" s="108">
        <v>0.3</v>
      </c>
      <c r="P12" s="107">
        <f>O12*$D12</f>
        <v>133743.28199999998</v>
      </c>
      <c r="Q12" s="108">
        <v>0.3</v>
      </c>
      <c r="R12" s="107">
        <f>Q12*$D12</f>
        <v>133743.28199999998</v>
      </c>
      <c r="S12" s="108">
        <v>0.1</v>
      </c>
      <c r="T12" s="107">
        <f>S12*$D12</f>
        <v>44581.093999999997</v>
      </c>
      <c r="U12" s="108">
        <v>0.05</v>
      </c>
      <c r="V12" s="107">
        <f>U12*$D12</f>
        <v>22290.546999999999</v>
      </c>
      <c r="W12" s="242"/>
      <c r="X12" s="243"/>
      <c r="Y12" s="108">
        <f>Z12/D12</f>
        <v>1</v>
      </c>
      <c r="Z12" s="107">
        <f t="shared" si="0"/>
        <v>445810.93999999994</v>
      </c>
      <c r="AA12" s="248"/>
    </row>
    <row r="13" spans="1:27" x14ac:dyDescent="0.2">
      <c r="A13" s="75">
        <v>4</v>
      </c>
      <c r="B13" s="75" t="s">
        <v>881</v>
      </c>
      <c r="C13" s="82" t="s">
        <v>10</v>
      </c>
      <c r="D13" s="107">
        <f>RESUMO!G18</f>
        <v>51029.11</v>
      </c>
      <c r="E13" s="242"/>
      <c r="F13" s="243"/>
      <c r="G13" s="242"/>
      <c r="H13" s="243"/>
      <c r="I13" s="242"/>
      <c r="J13" s="243"/>
      <c r="K13" s="108"/>
      <c r="L13" s="107">
        <f>K13*$D13</f>
        <v>0</v>
      </c>
      <c r="M13" s="108"/>
      <c r="N13" s="107">
        <f>M13*$D13</f>
        <v>0</v>
      </c>
      <c r="O13" s="108"/>
      <c r="P13" s="107">
        <f>O13*$D13</f>
        <v>0</v>
      </c>
      <c r="Q13" s="108">
        <v>0.1</v>
      </c>
      <c r="R13" s="107">
        <f>Q13*$D13</f>
        <v>5102.9110000000001</v>
      </c>
      <c r="S13" s="108">
        <v>0.2</v>
      </c>
      <c r="T13" s="107">
        <f>S13*$D13</f>
        <v>10205.822</v>
      </c>
      <c r="U13" s="108">
        <v>0.7</v>
      </c>
      <c r="V13" s="107">
        <f>U13*$D13</f>
        <v>35720.377</v>
      </c>
      <c r="W13" s="242"/>
      <c r="X13" s="243"/>
      <c r="Y13" s="108">
        <f>Z13/D13</f>
        <v>1</v>
      </c>
      <c r="Z13" s="107">
        <f t="shared" si="0"/>
        <v>51029.11</v>
      </c>
      <c r="AA13" s="248"/>
    </row>
    <row r="14" spans="1:27" x14ac:dyDescent="0.2">
      <c r="A14" s="75">
        <v>5</v>
      </c>
      <c r="B14" s="75" t="s">
        <v>882</v>
      </c>
      <c r="C14" s="82" t="s">
        <v>10</v>
      </c>
      <c r="D14" s="107">
        <f>RESUMO!G20</f>
        <v>1868.13</v>
      </c>
      <c r="E14" s="244"/>
      <c r="F14" s="245"/>
      <c r="G14" s="244"/>
      <c r="H14" s="245"/>
      <c r="I14" s="244"/>
      <c r="J14" s="245"/>
      <c r="K14" s="108">
        <v>0</v>
      </c>
      <c r="L14" s="107">
        <f>K14*$D14</f>
        <v>0</v>
      </c>
      <c r="M14" s="108"/>
      <c r="N14" s="107">
        <f>M14*$D14</f>
        <v>0</v>
      </c>
      <c r="O14" s="108"/>
      <c r="P14" s="107">
        <f>O14*$D14</f>
        <v>0</v>
      </c>
      <c r="Q14" s="108"/>
      <c r="R14" s="107">
        <f>Q14*$D14</f>
        <v>0</v>
      </c>
      <c r="S14" s="108"/>
      <c r="T14" s="107">
        <f>S14*$D14</f>
        <v>0</v>
      </c>
      <c r="U14" s="108">
        <v>1</v>
      </c>
      <c r="V14" s="107">
        <f>U14*$D14</f>
        <v>1868.13</v>
      </c>
      <c r="W14" s="244"/>
      <c r="X14" s="245"/>
      <c r="Y14" s="108">
        <f>Z14/D14</f>
        <v>1</v>
      </c>
      <c r="Z14" s="107">
        <f t="shared" si="0"/>
        <v>1868.13</v>
      </c>
      <c r="AA14" s="248"/>
    </row>
    <row r="15" spans="1:27" x14ac:dyDescent="0.2">
      <c r="A15" s="160"/>
      <c r="B15" s="160"/>
      <c r="C15" s="160"/>
      <c r="D15" s="161">
        <f>SUM(D10:D14)</f>
        <v>628335.93999999994</v>
      </c>
      <c r="E15" s="162"/>
      <c r="F15" s="163"/>
      <c r="G15" s="162"/>
      <c r="H15" s="163"/>
      <c r="I15" s="163"/>
      <c r="J15" s="163"/>
      <c r="K15" s="162">
        <f>L15/($D$15)</f>
        <v>0.11636386834724115</v>
      </c>
      <c r="L15" s="163">
        <f>SUM(L9:L14)</f>
        <v>73115.600600000005</v>
      </c>
      <c r="M15" s="162">
        <f>N15/($D$15)</f>
        <v>0.16470481188773001</v>
      </c>
      <c r="N15" s="163">
        <f>SUM(N9:N14)</f>
        <v>103489.9528</v>
      </c>
      <c r="O15" s="162">
        <f>P15/($D$15)</f>
        <v>0.24848238746298676</v>
      </c>
      <c r="P15" s="163">
        <f>SUM(P9:P14)</f>
        <v>156130.41449999998</v>
      </c>
      <c r="Q15" s="162">
        <f>R15/($D$15)</f>
        <v>0.25802886716936801</v>
      </c>
      <c r="R15" s="163">
        <f>SUM(R9:R14)</f>
        <v>162128.81079999998</v>
      </c>
      <c r="S15" s="162">
        <f>T15/($D$15)</f>
        <v>0.10144536535662754</v>
      </c>
      <c r="T15" s="163">
        <f>SUM(T9:T14)</f>
        <v>63741.769</v>
      </c>
      <c r="U15" s="162">
        <f>V15/($D$15)</f>
        <v>0.11097469977604657</v>
      </c>
      <c r="V15" s="163">
        <f>SUM(V9:V14)</f>
        <v>69729.392300000007</v>
      </c>
      <c r="W15" s="162"/>
      <c r="X15" s="163"/>
      <c r="Y15" s="164">
        <f>Z15/$D$15</f>
        <v>1</v>
      </c>
      <c r="Z15" s="163">
        <f>SUM(Z9:Z14)</f>
        <v>628335.93999999994</v>
      </c>
      <c r="AA15" s="248"/>
    </row>
    <row r="53" ht="342.4" customHeight="1" x14ac:dyDescent="0.2"/>
  </sheetData>
  <sheetProtection selectLockedCells="1" selectUnlockedCells="1"/>
  <mergeCells count="30">
    <mergeCell ref="M4:R4"/>
    <mergeCell ref="M5:R5"/>
    <mergeCell ref="M6:R6"/>
    <mergeCell ref="U4:X4"/>
    <mergeCell ref="U5:X5"/>
    <mergeCell ref="U6:X6"/>
    <mergeCell ref="I10:J14"/>
    <mergeCell ref="W10:X14"/>
    <mergeCell ref="Y8:Z8"/>
    <mergeCell ref="E8:F8"/>
    <mergeCell ref="G8:H8"/>
    <mergeCell ref="U8:V8"/>
    <mergeCell ref="W8:X8"/>
    <mergeCell ref="I8:J8"/>
    <mergeCell ref="K8:L8"/>
    <mergeCell ref="E10:F14"/>
    <mergeCell ref="G10:H14"/>
    <mergeCell ref="M8:N8"/>
    <mergeCell ref="O8:P8"/>
    <mergeCell ref="Q8:R8"/>
    <mergeCell ref="S8:T8"/>
    <mergeCell ref="A5:J5"/>
    <mergeCell ref="A4:J4"/>
    <mergeCell ref="A6:J6"/>
    <mergeCell ref="C1:H1"/>
    <mergeCell ref="Y1:Z1"/>
    <mergeCell ref="C2:H2"/>
    <mergeCell ref="Y2:Z2"/>
    <mergeCell ref="C3:H3"/>
    <mergeCell ref="Y3:Z3"/>
  </mergeCells>
  <printOptions horizontalCentered="1"/>
  <pageMargins left="0.78740157480314965" right="0.78740157480314965" top="1.0629921259842521" bottom="1.0629921259842521" header="0.78740157480314965" footer="0.78740157480314965"/>
  <pageSetup paperSize="9" scale="90" firstPageNumber="0" orientation="landscape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2" manualBreakCount="2">
    <brk id="12" max="14" man="1"/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ORÇAMENTO</vt:lpstr>
      <vt:lpstr>BDI</vt:lpstr>
      <vt:lpstr>ENCARGOS TRABALHISTAS</vt:lpstr>
      <vt:lpstr>RELAÇÃO DE COMPOSIÇÕES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Domingues Garcia</dc:creator>
  <cp:lastModifiedBy>José Dantas Mendes Neto</cp:lastModifiedBy>
  <cp:lastPrinted>2019-10-03T19:49:07Z</cp:lastPrinted>
  <dcterms:created xsi:type="dcterms:W3CDTF">2018-09-13T17:50:50Z</dcterms:created>
  <dcterms:modified xsi:type="dcterms:W3CDTF">2019-10-03T19:55:03Z</dcterms:modified>
</cp:coreProperties>
</file>