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DVSF\Backup_UEP\4ª-GRD-UEP\Projetos UEP 2019\2019-03-Espaço Multiuso_Itaporanga\Orçamento Codevasf\"/>
    </mc:Choice>
  </mc:AlternateContent>
  <xr:revisionPtr revIDLastSave="0" documentId="13_ncr:1_{4286C7C4-6D1F-4F31-B352-1410B7147E1B}" xr6:coauthVersionLast="44" xr6:coauthVersionMax="44" xr10:uidLastSave="{00000000-0000-0000-0000-000000000000}"/>
  <bookViews>
    <workbookView xWindow="28680" yWindow="2580" windowWidth="24240" windowHeight="13740" activeTab="2" xr2:uid="{663CB023-7F9F-4C80-8A96-69F82E6D1747}"/>
  </bookViews>
  <sheets>
    <sheet name="Obras civis" sheetId="1" r:id="rId1"/>
    <sheet name="Palco" sheetId="2" r:id="rId2"/>
    <sheet name="Instalações Elétricas" sheetId="3" r:id="rId3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1" i="3" l="1"/>
  <c r="G31" i="3" s="1"/>
  <c r="D27" i="3"/>
  <c r="G27" i="3" s="1"/>
  <c r="D29" i="3"/>
  <c r="D28" i="3"/>
  <c r="G28" i="3"/>
  <c r="G29" i="3" s="1"/>
  <c r="D30" i="3" s="1"/>
  <c r="G30" i="3" l="1"/>
  <c r="G16" i="3"/>
  <c r="G17" i="3"/>
  <c r="G18" i="3"/>
  <c r="G19" i="3"/>
  <c r="G20" i="3"/>
  <c r="G21" i="3"/>
  <c r="G22" i="3"/>
  <c r="G14" i="3"/>
  <c r="G58" i="2" l="1"/>
  <c r="G57" i="2"/>
  <c r="G56" i="2"/>
  <c r="G43" i="1" l="1"/>
  <c r="G44" i="1"/>
  <c r="D25" i="3"/>
  <c r="G25" i="3" s="1"/>
  <c r="G24" i="3"/>
  <c r="D15" i="3"/>
  <c r="G15" i="3" s="1"/>
  <c r="G13" i="3"/>
  <c r="G12" i="3"/>
  <c r="E48" i="2" l="1"/>
  <c r="G47" i="2"/>
  <c r="E47" i="2"/>
  <c r="D45" i="2"/>
  <c r="E46" i="2"/>
  <c r="G46" i="2" s="1"/>
  <c r="E45" i="2"/>
  <c r="G38" i="1"/>
  <c r="G37" i="1"/>
  <c r="E22" i="2"/>
  <c r="G43" i="2"/>
  <c r="F43" i="2"/>
  <c r="E43" i="2"/>
  <c r="D43" i="2"/>
  <c r="G42" i="2"/>
  <c r="D42" i="2"/>
  <c r="D40" i="2"/>
  <c r="F37" i="2"/>
  <c r="G39" i="2"/>
  <c r="F39" i="2"/>
  <c r="E39" i="2"/>
  <c r="D39" i="2"/>
  <c r="G32" i="2"/>
  <c r="E34" i="2"/>
  <c r="G34" i="2"/>
  <c r="G33" i="2"/>
  <c r="E33" i="2"/>
  <c r="G29" i="2"/>
  <c r="E27" i="2"/>
  <c r="D27" i="2"/>
  <c r="D26" i="2"/>
  <c r="E21" i="2"/>
  <c r="G16" i="2"/>
  <c r="G13" i="2"/>
  <c r="D11" i="2"/>
  <c r="G14" i="2"/>
  <c r="G23" i="1" l="1"/>
  <c r="E22" i="1"/>
  <c r="G22" i="1" s="1"/>
  <c r="D22" i="1"/>
  <c r="F32" i="1"/>
  <c r="E32" i="1"/>
  <c r="D32" i="1"/>
  <c r="G32" i="1" s="1"/>
  <c r="F31" i="1"/>
  <c r="E31" i="1"/>
  <c r="D31" i="1"/>
  <c r="G31" i="1" s="1"/>
  <c r="G30" i="1"/>
  <c r="F30" i="1"/>
  <c r="E30" i="1"/>
  <c r="D30" i="1"/>
  <c r="G28" i="1"/>
  <c r="F28" i="1"/>
  <c r="E28" i="1"/>
  <c r="D28" i="1"/>
  <c r="G27" i="1"/>
  <c r="F27" i="1"/>
  <c r="E27" i="1"/>
  <c r="D27" i="1"/>
  <c r="G55" i="2" l="1"/>
  <c r="G54" i="2"/>
  <c r="G53" i="2"/>
  <c r="E52" i="2"/>
  <c r="G52" i="2" s="1"/>
  <c r="E51" i="2"/>
  <c r="G51" i="2" s="1"/>
  <c r="E50" i="2"/>
  <c r="G50" i="2" s="1"/>
  <c r="E49" i="2"/>
  <c r="G49" i="2" s="1"/>
  <c r="G48" i="2"/>
  <c r="G45" i="2"/>
  <c r="E31" i="2" l="1"/>
  <c r="D31" i="2"/>
  <c r="G18" i="2"/>
  <c r="G31" i="2" l="1"/>
  <c r="G37" i="2"/>
  <c r="G40" i="2"/>
  <c r="D36" i="2"/>
  <c r="G36" i="2" s="1"/>
  <c r="G19" i="2"/>
  <c r="G22" i="2"/>
  <c r="G21" i="2"/>
  <c r="G12" i="2"/>
  <c r="G11" i="2"/>
  <c r="G27" i="2"/>
  <c r="G26" i="2"/>
  <c r="G25" i="2"/>
  <c r="G24" i="2"/>
  <c r="G36" i="1" l="1"/>
  <c r="F36" i="1"/>
  <c r="E36" i="1"/>
  <c r="G41" i="1"/>
  <c r="F39" i="1"/>
  <c r="E39" i="1"/>
  <c r="G39" i="1" s="1"/>
  <c r="E40" i="1" s="1"/>
  <c r="G35" i="1"/>
  <c r="E35" i="1"/>
  <c r="E34" i="1"/>
  <c r="G34" i="1" s="1"/>
  <c r="D40" i="1" s="1"/>
  <c r="G40" i="1" l="1"/>
  <c r="E13" i="1"/>
  <c r="D13" i="1"/>
  <c r="G29" i="1"/>
  <c r="G13" i="1" l="1"/>
  <c r="G24" i="1"/>
  <c r="D25" i="1" s="1"/>
  <c r="G25" i="1" s="1"/>
</calcChain>
</file>

<file path=xl/sharedStrings.xml><?xml version="1.0" encoding="utf-8"?>
<sst xmlns="http://schemas.openxmlformats.org/spreadsheetml/2006/main" count="315" uniqueCount="186">
  <si>
    <t>ITEM</t>
  </si>
  <si>
    <t>UNID</t>
  </si>
  <si>
    <t>Serviços Preliminares</t>
  </si>
  <si>
    <t>Limpeza manual de vegetação em terreno com enxada.af_05/2018</t>
  </si>
  <si>
    <t>m2</t>
  </si>
  <si>
    <t>Locacao convencional de obra, utilizando gabarito de tábuas corridas pontaletadas a cada 2,00m -  2 utilizações. af_10/2018</t>
  </si>
  <si>
    <t>m</t>
  </si>
  <si>
    <t>Regularização Manual</t>
  </si>
  <si>
    <t>Compactação mecânica de solo para execução de radier, com compactador de solos a percussão. af_09/2017</t>
  </si>
  <si>
    <t>Lastro com material granular, aplicação em pisos ou radiers, espessura de *5 cm*. af_08/2017</t>
  </si>
  <si>
    <t>m3</t>
  </si>
  <si>
    <t>Fornecimento/instalacao lona plastica preta, para impermeabilizacao, espessura 150 micras.</t>
  </si>
  <si>
    <t>Armacao em tela de aco soldada nervurada q-92, aco ca-60, 4,2mm, malha 15x15cm</t>
  </si>
  <si>
    <t>Acabamento de superfície de piso de concreto com desempolamento manual</t>
  </si>
  <si>
    <t>DESCRIÇÃO</t>
  </si>
  <si>
    <t>A</t>
  </si>
  <si>
    <t>B</t>
  </si>
  <si>
    <t>C</t>
  </si>
  <si>
    <t>OBSERVAÇÃO</t>
  </si>
  <si>
    <t>TOTAL</t>
  </si>
  <si>
    <t>01.01 </t>
  </si>
  <si>
    <t>Mobilização</t>
  </si>
  <si>
    <t>01.01.001 </t>
  </si>
  <si>
    <t>Mobilização de equipamentos e pessoal para pequenas obras</t>
  </si>
  <si>
    <t>un</t>
  </si>
  <si>
    <t>01.01.002 </t>
  </si>
  <si>
    <t>Placa de obra em chapa de aco galvanizado</t>
  </si>
  <si>
    <t>01.02 </t>
  </si>
  <si>
    <t>Administração local e manutenção do canteiro</t>
  </si>
  <si>
    <t>01.02.001 </t>
  </si>
  <si>
    <t>Equipe Dirigente</t>
  </si>
  <si>
    <t>01.02.002 </t>
  </si>
  <si>
    <t>Manutenção do Canteiro</t>
  </si>
  <si>
    <t>01.03 </t>
  </si>
  <si>
    <t>Desmobilização</t>
  </si>
  <si>
    <t>01.03.001 </t>
  </si>
  <si>
    <t>Desmobilização de equipamentos e pessoal para pequenas obras</t>
  </si>
  <si>
    <t>Placa de inauguração em alumínio com Acrilico, 80x60cm,com logomarca e moldura</t>
  </si>
  <si>
    <t>Piso Cimentado</t>
  </si>
  <si>
    <t>02.01 </t>
  </si>
  <si>
    <t>02.01.001 </t>
  </si>
  <si>
    <t>02.01.002 </t>
  </si>
  <si>
    <t>02.01.003 </t>
  </si>
  <si>
    <t>02.01.004 </t>
  </si>
  <si>
    <t>02.02 </t>
  </si>
  <si>
    <t>Piso</t>
  </si>
  <si>
    <t>02.02.001 </t>
  </si>
  <si>
    <t>02.02.002 </t>
  </si>
  <si>
    <t>02.02.003 </t>
  </si>
  <si>
    <t>Fabricação, montagem e desmontagem de forma para radier, em madeira serrada, 4 utilizações. af_09/2017</t>
  </si>
  <si>
    <t>02.02.004 </t>
  </si>
  <si>
    <t>02.02.005 </t>
  </si>
  <si>
    <t>02.02.006 </t>
  </si>
  <si>
    <t>A = Comprimento;
B = Largura;
TOTAL = A x B (Área)</t>
  </si>
  <si>
    <t>A = Comprimento;
B = Largura;
C = Altura;
TOTAL = 2 x (A + B) x C (Área)</t>
  </si>
  <si>
    <t>OBRA: ESPAÇO MULTIUSO</t>
  </si>
  <si>
    <t>LOCAL: POVOADO TAPERA, ITAPORANGA D'AJUDA/SE</t>
  </si>
  <si>
    <t>MEMÓRIA DE QUANTITATIVOS</t>
  </si>
  <si>
    <t>Administração</t>
  </si>
  <si>
    <t>03.01</t>
  </si>
  <si>
    <t>03.02</t>
  </si>
  <si>
    <t>03.03</t>
  </si>
  <si>
    <t>03.04</t>
  </si>
  <si>
    <t>Fundações</t>
  </si>
  <si>
    <t>Escavação</t>
  </si>
  <si>
    <t>lastro</t>
  </si>
  <si>
    <t>Fôrma</t>
  </si>
  <si>
    <t>Concreto</t>
  </si>
  <si>
    <t>Reaterro</t>
  </si>
  <si>
    <t>Estacas</t>
  </si>
  <si>
    <t>kg</t>
  </si>
  <si>
    <t>A = Número de sapatas;
B = Área das sapatas;
C = profundidade de escavação;
TOTAL = A x B x C (Volume)</t>
  </si>
  <si>
    <t>A = Número de sapatas;
B = Área das sapatas;
TOTAL = A x B (Área)</t>
  </si>
  <si>
    <t>A = Número de sapatas;
B = Volume das sapatas;
C = Volume dos pescoços;
TOTAL = A x (B + C) (Volume)</t>
  </si>
  <si>
    <t>A = Volume de escavação;
B = Volume de concreto;
TOTAL = A - B (volume)</t>
  </si>
  <si>
    <t>A = Numero de brocas;
B = Profundidade;
TOTAL = A x B (comprimento)</t>
  </si>
  <si>
    <t>Armação CA 50</t>
  </si>
  <si>
    <t>03.05</t>
  </si>
  <si>
    <t>03.06</t>
  </si>
  <si>
    <t>03.07</t>
  </si>
  <si>
    <t>03.08</t>
  </si>
  <si>
    <t>Armação CA 60</t>
  </si>
  <si>
    <t>Tesoura</t>
  </si>
  <si>
    <t>Banzo superior D = 16cm</t>
  </si>
  <si>
    <t>A = comprimento;
B = número de peças;
C = número de tesouras;
Total = A x B x C</t>
  </si>
  <si>
    <t>Banzo inferiror D = 16cm</t>
  </si>
  <si>
    <t>Montantes D = 10cm</t>
  </si>
  <si>
    <t>Diagonais D = 7cm</t>
  </si>
  <si>
    <t>Cobertura</t>
  </si>
  <si>
    <t>Pilares</t>
  </si>
  <si>
    <t>Travamentos</t>
  </si>
  <si>
    <t>Travamentos D=11cm</t>
  </si>
  <si>
    <t>Vigas</t>
  </si>
  <si>
    <t>Contraventamento</t>
  </si>
  <si>
    <t>contraventamento (5x10)</t>
  </si>
  <si>
    <t>Assoalho</t>
  </si>
  <si>
    <t>Rampa</t>
  </si>
  <si>
    <t>Escada</t>
  </si>
  <si>
    <t>telha</t>
  </si>
  <si>
    <t>pintura</t>
  </si>
  <si>
    <t>Viga</t>
  </si>
  <si>
    <t>Travamento</t>
  </si>
  <si>
    <t>Tesouras D=16</t>
  </si>
  <si>
    <t>Tesouras D=10</t>
  </si>
  <si>
    <t>Tesouras D=7</t>
  </si>
  <si>
    <t>A = Área descoberta;
B = Acesso escada;
C = Acesso rampa;
TOTAL = (A + B + C) x 0,05 (Volume)</t>
  </si>
  <si>
    <t>A = Área descoberta;
B = Área acesso escada;
C = Área acesso rampa;
TOTAL = A + B + C (Área)</t>
  </si>
  <si>
    <t>A = Área do piso descoberto;
B =Área do palco de madeira;
TOTAL = A + B (Área)</t>
  </si>
  <si>
    <t>A = Comprimento;
B = Largura;
TOTAL =(A + B) x 2 (Perímetro)</t>
  </si>
  <si>
    <t>A = Comprimento do piso descoberto;
B = Largura do piso descoberto;
TOTAL = A x B (Área)</t>
  </si>
  <si>
    <t>A = Área do piso descoberto;
TOTAL = A (Área)</t>
  </si>
  <si>
    <t>Piso em concreto</t>
  </si>
  <si>
    <t>Pilares D=20cm</t>
  </si>
  <si>
    <t>Pilares D=16cm</t>
  </si>
  <si>
    <t>Pilares da rampa</t>
  </si>
  <si>
    <t>Pilares de apoio do palco e paltamares da escada e rampa</t>
  </si>
  <si>
    <t xml:space="preserve">Pilares laterais de apoio do palco </t>
  </si>
  <si>
    <t>Pilares de suporte da tesoura</t>
  </si>
  <si>
    <t>Fechamento</t>
  </si>
  <si>
    <t>Pilares D=10cm</t>
  </si>
  <si>
    <t>Fechamento do fundo</t>
  </si>
  <si>
    <t>Vigas D=14cm</t>
  </si>
  <si>
    <t>Vigas longitudinais</t>
  </si>
  <si>
    <t>Vigas transversais</t>
  </si>
  <si>
    <t>A = comprimento;
B = número de peças;
Total = A x B</t>
  </si>
  <si>
    <t>Terças 5x10cm</t>
  </si>
  <si>
    <t>Caibros 5x8 cm</t>
  </si>
  <si>
    <t>Ripas 2,5x5 cm</t>
  </si>
  <si>
    <t>barrotes 5x13 cm</t>
  </si>
  <si>
    <t>A = comprimentos lance 1 (descendo);
B =comprimentos lance 2 (descendo);
C = comprimentos lance 3 (descendo);
Total = A + B + C</t>
  </si>
  <si>
    <t>A = Profundidade;
B = Largura;
C = Testeira (metro quadrado);
Total = A x B + C</t>
  </si>
  <si>
    <t>A = comprimentos dos lances 1 (descendo);
B = largura;
Total = A x B</t>
  </si>
  <si>
    <t>A = comprimentos dos lances);
Total = A</t>
  </si>
  <si>
    <t>A = Área patamar;
B = Área degrau;
C = Área espelho;
Total = A + B + C</t>
  </si>
  <si>
    <t>A = Número de sapatas;
B = Área da base;
C = área do pescoço;
TOTAL = A x (B + C) (Área)</t>
  </si>
  <si>
    <t>A = Número de sapatas;
B= kg
TOTAL = A x B (quilos)</t>
  </si>
  <si>
    <t>unid.</t>
  </si>
  <si>
    <t>Cabo de cobre flexível, classe 4 ou 5, isolação em PVC/A, antichama BWF-B, 1 condutor, 450/750 V, seção nominal 4 mm2</t>
  </si>
  <si>
    <t xml:space="preserve">Eletroduto de PVC rígido de 25mm </t>
  </si>
  <si>
    <t>Haste de aterrramento em aço com 3,0m DN 5/8" revestida com baixa camada de cobre, com baixa camada de cobre, com conector tipo grampo</t>
  </si>
  <si>
    <t>Quadro de distribuição com barramento trifásico, de embutir, em chapa de aço galvanizado, para 12 disjuntores 100A</t>
  </si>
  <si>
    <t>Caixa de inspeção em concreto premoldado, circular, com tampa , D = 60 CM, H= 60 CM</t>
  </si>
  <si>
    <t xml:space="preserve">Poste Padrão, 50A, com cabeamento, caixa de proteção para medidor e aterramento </t>
  </si>
  <si>
    <t>Instalações elétricas</t>
  </si>
  <si>
    <t>01.01</t>
  </si>
  <si>
    <t>01.01.001</t>
  </si>
  <si>
    <t>01.01.002</t>
  </si>
  <si>
    <t>01.01.003</t>
  </si>
  <si>
    <t>01.01.004</t>
  </si>
  <si>
    <t>01.01.005</t>
  </si>
  <si>
    <t>01.01.006</t>
  </si>
  <si>
    <t>01.01.007</t>
  </si>
  <si>
    <t>01.01.008</t>
  </si>
  <si>
    <t>01.01.009</t>
  </si>
  <si>
    <t>01.01.010</t>
  </si>
  <si>
    <t>Poste de concreto circular, 150Kg, H = 7 M</t>
  </si>
  <si>
    <t>Refletor em alumínio com suporte e alça, lâmpada 250 w - fornecimento e instalação. af_11/2017</t>
  </si>
  <si>
    <t>Disjuntor termomagnetico bipolar 90 A, padrão DIN (Europeu - linha branca), curva C, corrente 10KA</t>
  </si>
  <si>
    <t>Ponto de luz em teto ou parede, com eletroduto de ferro galvanizado aparente Ø 3/4"</t>
  </si>
  <si>
    <t>Ponto de tomada 3p, até 3000 va, com eletroduto de ferro galvanizado aparente  Ø 3/4", incluindo conjunto astop/30a, inclusive aterramento</t>
  </si>
  <si>
    <t>01.02</t>
  </si>
  <si>
    <t>Execução de valas</t>
  </si>
  <si>
    <t>Escavação manual</t>
  </si>
  <si>
    <t>Reaterro manual</t>
  </si>
  <si>
    <t>Serviços Finais</t>
  </si>
  <si>
    <t>04.01</t>
  </si>
  <si>
    <t>Limpeza Geral</t>
  </si>
  <si>
    <t>04.02</t>
  </si>
  <si>
    <t>01.02.003</t>
  </si>
  <si>
    <t>Equipamentos de apoio à produção</t>
  </si>
  <si>
    <t>und</t>
  </si>
  <si>
    <t>Barrotes dos assoalhos</t>
  </si>
  <si>
    <t>01.03</t>
  </si>
  <si>
    <t>01.03.001</t>
  </si>
  <si>
    <t>01.02.001</t>
  </si>
  <si>
    <t>01.02.002</t>
  </si>
  <si>
    <t>01.03.002</t>
  </si>
  <si>
    <t>01.03.003</t>
  </si>
  <si>
    <t>01.03.004</t>
  </si>
  <si>
    <t>01.03.005</t>
  </si>
  <si>
    <t>Alvenaria bloco cerâmico vedação, 9x19x24cm, e=9cm, com argamassa t5 - 1:2:8 (cimento/cal/areia), junta=2cm</t>
  </si>
  <si>
    <t>Reboco ou emboço externo, de parede, com argamassa traço t5 - 1:2:8 (cimento / cal / areia), espessura 2,0 cm</t>
  </si>
  <si>
    <t>Pintura para exteriores, sobre paredes, com lixamento, aplicação de 01 demão de selador acrílico, 02 demãos de massa acrílica e 02 demãos de tinta acríli ca convencional - Rev 03</t>
  </si>
  <si>
    <t>Alvenaria de pedra</t>
  </si>
  <si>
    <t>Mureta do quadro</t>
  </si>
  <si>
    <t>Concreto armado fck=15MPa fabricado na obra, adensado e lançado, para Uso Geral, com formas planas em compensado resinado 12mm (05 usos)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</si>
</sst>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.##000##"/>
    <numFmt numFmtId="165" formatCode="##.##000"/>
    <numFmt numFmtId="166" formatCode="#.##000_);\-#.##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left" vertical="center"/>
    </xf>
    <xf numFmtId="165" fontId="4" fillId="3" borderId="1" xfId="0" applyNumberFormat="1" applyFont="1" applyFill="1" applyBorder="1" applyAlignment="1">
      <alignment horizontal="left" vertical="center"/>
    </xf>
    <xf numFmtId="166" fontId="4" fillId="3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46558-9901-4E8E-927D-78B0A586BD31}">
  <dimension ref="A3:H62"/>
  <sheetViews>
    <sheetView topLeftCell="A22" zoomScale="120" zoomScaleNormal="120" workbookViewId="0">
      <selection activeCell="B17" sqref="B17"/>
    </sheetView>
  </sheetViews>
  <sheetFormatPr defaultRowHeight="12.75" x14ac:dyDescent="0.2"/>
  <cols>
    <col min="1" max="1" width="15.7109375" style="2" customWidth="1"/>
    <col min="2" max="2" width="60.7109375" style="3" customWidth="1"/>
    <col min="3" max="3" width="6.7109375" style="4" customWidth="1"/>
    <col min="4" max="4" width="5.7109375" style="5" bestFit="1" customWidth="1"/>
    <col min="5" max="5" width="5.7109375" style="6" bestFit="1" customWidth="1"/>
    <col min="6" max="7" width="10.5703125" style="6" bestFit="1" customWidth="1"/>
    <col min="8" max="8" width="32.42578125" style="1" customWidth="1"/>
    <col min="9" max="16384" width="9.140625" style="1"/>
  </cols>
  <sheetData>
    <row r="3" spans="1:8" x14ac:dyDescent="0.2">
      <c r="A3" s="7"/>
    </row>
    <row r="4" spans="1:8" ht="12.75" customHeight="1" x14ac:dyDescent="0.2">
      <c r="A4" s="33" t="s">
        <v>55</v>
      </c>
      <c r="B4" s="34"/>
      <c r="C4" s="34"/>
      <c r="D4" s="34"/>
      <c r="E4" s="34"/>
      <c r="F4" s="34"/>
      <c r="G4" s="34"/>
      <c r="H4" s="35"/>
    </row>
    <row r="5" spans="1:8" ht="12.75" customHeight="1" x14ac:dyDescent="0.2">
      <c r="A5" s="32" t="s">
        <v>56</v>
      </c>
      <c r="B5" s="32"/>
      <c r="C5" s="32"/>
      <c r="D5" s="32"/>
      <c r="E5" s="32"/>
      <c r="F5" s="32"/>
      <c r="G5" s="32"/>
      <c r="H5" s="32"/>
    </row>
    <row r="6" spans="1:8" ht="12.75" customHeight="1" x14ac:dyDescent="0.2">
      <c r="A6" s="31"/>
      <c r="B6" s="31"/>
      <c r="C6" s="31"/>
      <c r="D6" s="31"/>
      <c r="E6" s="31"/>
      <c r="F6" s="31"/>
      <c r="G6" s="31"/>
      <c r="H6" s="31"/>
    </row>
    <row r="7" spans="1:8" ht="12.75" customHeight="1" x14ac:dyDescent="0.2">
      <c r="A7" s="31" t="s">
        <v>57</v>
      </c>
      <c r="B7" s="31"/>
      <c r="C7" s="31"/>
      <c r="D7" s="31"/>
      <c r="E7" s="31"/>
      <c r="F7" s="31"/>
      <c r="G7" s="31"/>
      <c r="H7" s="31"/>
    </row>
    <row r="8" spans="1:8" ht="12.75" customHeight="1" x14ac:dyDescent="0.2">
      <c r="A8" s="31"/>
      <c r="B8" s="31"/>
      <c r="C8" s="31"/>
      <c r="D8" s="31"/>
      <c r="E8" s="31"/>
      <c r="F8" s="31"/>
      <c r="G8" s="31"/>
      <c r="H8" s="31"/>
    </row>
    <row r="9" spans="1:8" x14ac:dyDescent="0.2">
      <c r="A9" s="8" t="s">
        <v>0</v>
      </c>
      <c r="B9" s="9" t="s">
        <v>14</v>
      </c>
      <c r="C9" s="8" t="s">
        <v>1</v>
      </c>
      <c r="D9" s="8" t="s">
        <v>15</v>
      </c>
      <c r="E9" s="8" t="s">
        <v>16</v>
      </c>
      <c r="F9" s="8" t="s">
        <v>17</v>
      </c>
      <c r="G9" s="8" t="s">
        <v>19</v>
      </c>
      <c r="H9" s="8" t="s">
        <v>18</v>
      </c>
    </row>
    <row r="10" spans="1:8" x14ac:dyDescent="0.2">
      <c r="A10" s="20">
        <v>1</v>
      </c>
      <c r="B10" s="21" t="s">
        <v>58</v>
      </c>
      <c r="C10" s="22"/>
      <c r="D10" s="22"/>
      <c r="E10" s="22"/>
      <c r="F10" s="22"/>
      <c r="G10" s="22"/>
      <c r="H10" s="22"/>
    </row>
    <row r="11" spans="1:8" x14ac:dyDescent="0.2">
      <c r="A11" s="10" t="s">
        <v>20</v>
      </c>
      <c r="B11" s="11" t="s">
        <v>21</v>
      </c>
      <c r="C11" s="12"/>
      <c r="D11" s="13"/>
      <c r="E11" s="14"/>
      <c r="F11" s="15"/>
      <c r="G11" s="14"/>
      <c r="H11" s="11"/>
    </row>
    <row r="12" spans="1:8" x14ac:dyDescent="0.2">
      <c r="A12" s="16" t="s">
        <v>22</v>
      </c>
      <c r="B12" s="17" t="s">
        <v>23</v>
      </c>
      <c r="C12" s="18" t="s">
        <v>24</v>
      </c>
      <c r="D12" s="19"/>
      <c r="E12" s="19"/>
      <c r="F12" s="19"/>
      <c r="G12" s="19">
        <v>1</v>
      </c>
      <c r="H12" s="17"/>
    </row>
    <row r="13" spans="1:8" ht="33.75" x14ac:dyDescent="0.2">
      <c r="A13" s="16" t="s">
        <v>25</v>
      </c>
      <c r="B13" s="17" t="s">
        <v>26</v>
      </c>
      <c r="C13" s="18" t="s">
        <v>4</v>
      </c>
      <c r="D13" s="19">
        <f>0.4*8</f>
        <v>3.2</v>
      </c>
      <c r="E13" s="19">
        <f>0.4*5</f>
        <v>2</v>
      </c>
      <c r="F13" s="19"/>
      <c r="G13" s="19">
        <f>D13*E13</f>
        <v>6.4</v>
      </c>
      <c r="H13" s="17" t="s">
        <v>53</v>
      </c>
    </row>
    <row r="14" spans="1:8" x14ac:dyDescent="0.2">
      <c r="A14" s="10" t="s">
        <v>27</v>
      </c>
      <c r="B14" s="11" t="s">
        <v>28</v>
      </c>
      <c r="C14" s="12"/>
      <c r="D14" s="13"/>
      <c r="E14" s="14"/>
      <c r="F14" s="15"/>
      <c r="G14" s="14"/>
      <c r="H14" s="11"/>
    </row>
    <row r="15" spans="1:8" x14ac:dyDescent="0.2">
      <c r="A15" s="16" t="s">
        <v>29</v>
      </c>
      <c r="B15" s="17" t="s">
        <v>30</v>
      </c>
      <c r="C15" s="18" t="s">
        <v>24</v>
      </c>
      <c r="D15" s="19"/>
      <c r="E15" s="19"/>
      <c r="F15" s="19"/>
      <c r="G15" s="19">
        <v>1</v>
      </c>
      <c r="H15" s="17"/>
    </row>
    <row r="16" spans="1:8" x14ac:dyDescent="0.2">
      <c r="A16" s="16" t="s">
        <v>31</v>
      </c>
      <c r="B16" s="17" t="s">
        <v>32</v>
      </c>
      <c r="C16" s="18" t="s">
        <v>24</v>
      </c>
      <c r="D16" s="19"/>
      <c r="E16" s="19"/>
      <c r="F16" s="19"/>
      <c r="G16" s="19">
        <v>1</v>
      </c>
      <c r="H16" s="17"/>
    </row>
    <row r="17" spans="1:8" x14ac:dyDescent="0.2">
      <c r="A17" s="16" t="s">
        <v>168</v>
      </c>
      <c r="B17" s="17" t="s">
        <v>169</v>
      </c>
      <c r="C17" s="18" t="s">
        <v>24</v>
      </c>
      <c r="D17" s="19"/>
      <c r="E17" s="19"/>
      <c r="F17" s="19"/>
      <c r="G17" s="19">
        <v>1</v>
      </c>
      <c r="H17" s="17"/>
    </row>
    <row r="18" spans="1:8" x14ac:dyDescent="0.2">
      <c r="A18" s="10" t="s">
        <v>33</v>
      </c>
      <c r="B18" s="11" t="s">
        <v>34</v>
      </c>
      <c r="C18" s="12"/>
      <c r="D18" s="13"/>
      <c r="E18" s="14"/>
      <c r="F18" s="15"/>
      <c r="G18" s="14"/>
      <c r="H18" s="11"/>
    </row>
    <row r="19" spans="1:8" x14ac:dyDescent="0.2">
      <c r="A19" s="16" t="s">
        <v>35</v>
      </c>
      <c r="B19" s="17" t="s">
        <v>36</v>
      </c>
      <c r="C19" s="18" t="s">
        <v>24</v>
      </c>
      <c r="D19" s="19"/>
      <c r="E19" s="19"/>
      <c r="F19" s="19"/>
      <c r="G19" s="19">
        <v>1</v>
      </c>
      <c r="H19" s="17"/>
    </row>
    <row r="20" spans="1:8" x14ac:dyDescent="0.2">
      <c r="A20" s="20">
        <v>2</v>
      </c>
      <c r="B20" s="21" t="s">
        <v>38</v>
      </c>
      <c r="C20" s="22"/>
      <c r="D20" s="22"/>
      <c r="E20" s="22"/>
      <c r="F20" s="22"/>
      <c r="G20" s="22"/>
      <c r="H20" s="22"/>
    </row>
    <row r="21" spans="1:8" x14ac:dyDescent="0.2">
      <c r="A21" s="10" t="s">
        <v>39</v>
      </c>
      <c r="B21" s="11" t="s">
        <v>2</v>
      </c>
      <c r="C21" s="12"/>
      <c r="D21" s="13"/>
      <c r="E21" s="14"/>
      <c r="F21" s="15"/>
      <c r="G21" s="14"/>
      <c r="H21" s="11"/>
    </row>
    <row r="22" spans="1:8" ht="33.75" x14ac:dyDescent="0.2">
      <c r="A22" s="16" t="s">
        <v>40</v>
      </c>
      <c r="B22" s="17" t="s">
        <v>3</v>
      </c>
      <c r="C22" s="18" t="s">
        <v>4</v>
      </c>
      <c r="D22" s="19">
        <f>30.3*18.3</f>
        <v>554.49</v>
      </c>
      <c r="E22" s="19">
        <f>22.4*6.05</f>
        <v>135.51999999999998</v>
      </c>
      <c r="F22" s="19"/>
      <c r="G22" s="19">
        <f>D22+E22</f>
        <v>690.01</v>
      </c>
      <c r="H22" s="17" t="s">
        <v>107</v>
      </c>
    </row>
    <row r="23" spans="1:8" ht="33.75" x14ac:dyDescent="0.2">
      <c r="A23" s="16" t="s">
        <v>41</v>
      </c>
      <c r="B23" s="17" t="s">
        <v>5</v>
      </c>
      <c r="C23" s="18" t="s">
        <v>6</v>
      </c>
      <c r="D23" s="19">
        <v>30.3</v>
      </c>
      <c r="E23" s="19">
        <v>24.35</v>
      </c>
      <c r="F23" s="19"/>
      <c r="G23" s="19">
        <f>(D23+E23)*2</f>
        <v>109.30000000000001</v>
      </c>
      <c r="H23" s="17" t="s">
        <v>108</v>
      </c>
    </row>
    <row r="24" spans="1:8" ht="33.75" x14ac:dyDescent="0.2">
      <c r="A24" s="16" t="s">
        <v>42</v>
      </c>
      <c r="B24" s="17" t="s">
        <v>7</v>
      </c>
      <c r="C24" s="18" t="s">
        <v>4</v>
      </c>
      <c r="D24" s="19">
        <v>30.3</v>
      </c>
      <c r="E24" s="19">
        <v>18.3</v>
      </c>
      <c r="F24" s="19"/>
      <c r="G24" s="19">
        <f>D24*E24</f>
        <v>554.49</v>
      </c>
      <c r="H24" s="17" t="s">
        <v>109</v>
      </c>
    </row>
    <row r="25" spans="1:8" ht="22.5" x14ac:dyDescent="0.2">
      <c r="A25" s="16" t="s">
        <v>43</v>
      </c>
      <c r="B25" s="17" t="s">
        <v>8</v>
      </c>
      <c r="C25" s="18" t="s">
        <v>4</v>
      </c>
      <c r="D25" s="19">
        <f>G24</f>
        <v>554.49</v>
      </c>
      <c r="E25" s="19"/>
      <c r="F25" s="19"/>
      <c r="G25" s="19">
        <f>D25</f>
        <v>554.49</v>
      </c>
      <c r="H25" s="17" t="s">
        <v>110</v>
      </c>
    </row>
    <row r="26" spans="1:8" x14ac:dyDescent="0.2">
      <c r="A26" s="10" t="s">
        <v>44</v>
      </c>
      <c r="B26" s="11" t="s">
        <v>45</v>
      </c>
      <c r="C26" s="12"/>
      <c r="D26" s="13"/>
      <c r="E26" s="14"/>
      <c r="F26" s="15"/>
      <c r="G26" s="14"/>
      <c r="H26" s="11"/>
    </row>
    <row r="27" spans="1:8" ht="45" x14ac:dyDescent="0.2">
      <c r="A27" s="16" t="s">
        <v>46</v>
      </c>
      <c r="B27" s="17" t="s">
        <v>9</v>
      </c>
      <c r="C27" s="18" t="s">
        <v>10</v>
      </c>
      <c r="D27" s="19">
        <f>30.3*18.3</f>
        <v>554.49</v>
      </c>
      <c r="E27" s="19">
        <f>3.6*1.2</f>
        <v>4.32</v>
      </c>
      <c r="F27" s="19">
        <f>1.2*1.2</f>
        <v>1.44</v>
      </c>
      <c r="G27" s="19">
        <f>(D27+E27+F27)*0.05</f>
        <v>28.012500000000006</v>
      </c>
      <c r="H27" s="17" t="s">
        <v>105</v>
      </c>
    </row>
    <row r="28" spans="1:8" ht="45" x14ac:dyDescent="0.2">
      <c r="A28" s="16" t="s">
        <v>47</v>
      </c>
      <c r="B28" s="17" t="s">
        <v>11</v>
      </c>
      <c r="C28" s="18" t="s">
        <v>4</v>
      </c>
      <c r="D28" s="19">
        <f>30.3*18.3</f>
        <v>554.49</v>
      </c>
      <c r="E28" s="19">
        <f>3.6*1.2</f>
        <v>4.32</v>
      </c>
      <c r="F28" s="19">
        <f>1.2*1.2</f>
        <v>1.44</v>
      </c>
      <c r="G28" s="19">
        <f>D28+E28+F28</f>
        <v>560.25000000000011</v>
      </c>
      <c r="H28" s="17" t="s">
        <v>106</v>
      </c>
    </row>
    <row r="29" spans="1:8" ht="45" x14ac:dyDescent="0.2">
      <c r="A29" s="16" t="s">
        <v>48</v>
      </c>
      <c r="B29" s="17" t="s">
        <v>49</v>
      </c>
      <c r="C29" s="18" t="s">
        <v>4</v>
      </c>
      <c r="D29" s="19">
        <v>30.3</v>
      </c>
      <c r="E29" s="19">
        <v>18.3</v>
      </c>
      <c r="F29" s="19">
        <v>0.12</v>
      </c>
      <c r="G29" s="19">
        <f>2*(D29+E29)*F29</f>
        <v>11.664</v>
      </c>
      <c r="H29" s="17" t="s">
        <v>54</v>
      </c>
    </row>
    <row r="30" spans="1:8" ht="45" x14ac:dyDescent="0.2">
      <c r="A30" s="16" t="s">
        <v>50</v>
      </c>
      <c r="B30" s="17" t="s">
        <v>12</v>
      </c>
      <c r="C30" s="18" t="s">
        <v>4</v>
      </c>
      <c r="D30" s="19">
        <f>30.3*18.3</f>
        <v>554.49</v>
      </c>
      <c r="E30" s="19">
        <f>3.6*1.2</f>
        <v>4.32</v>
      </c>
      <c r="F30" s="19">
        <f>1.2*1.2</f>
        <v>1.44</v>
      </c>
      <c r="G30" s="19">
        <f>D30+E30+F30</f>
        <v>560.25000000000011</v>
      </c>
      <c r="H30" s="17" t="s">
        <v>106</v>
      </c>
    </row>
    <row r="31" spans="1:8" ht="45" x14ac:dyDescent="0.2">
      <c r="A31" s="16" t="s">
        <v>51</v>
      </c>
      <c r="B31" s="17" t="s">
        <v>111</v>
      </c>
      <c r="C31" s="18" t="s">
        <v>4</v>
      </c>
      <c r="D31" s="19">
        <f>30.3*18.3</f>
        <v>554.49</v>
      </c>
      <c r="E31" s="19">
        <f>3.6*1.2</f>
        <v>4.32</v>
      </c>
      <c r="F31" s="19">
        <f>1.2*1.2</f>
        <v>1.44</v>
      </c>
      <c r="G31" s="19">
        <f>D31+E31+F31</f>
        <v>560.25000000000011</v>
      </c>
      <c r="H31" s="17" t="s">
        <v>106</v>
      </c>
    </row>
    <row r="32" spans="1:8" ht="45" x14ac:dyDescent="0.2">
      <c r="A32" s="16" t="s">
        <v>52</v>
      </c>
      <c r="B32" s="17" t="s">
        <v>13</v>
      </c>
      <c r="C32" s="18" t="s">
        <v>4</v>
      </c>
      <c r="D32" s="19">
        <f>30.3*18.3</f>
        <v>554.49</v>
      </c>
      <c r="E32" s="19">
        <f>3.6*1.2</f>
        <v>4.32</v>
      </c>
      <c r="F32" s="19">
        <f>1.2*1.2</f>
        <v>1.44</v>
      </c>
      <c r="G32" s="19">
        <f>D32+E32+F32</f>
        <v>560.25000000000011</v>
      </c>
      <c r="H32" s="17" t="s">
        <v>106</v>
      </c>
    </row>
    <row r="33" spans="1:8" x14ac:dyDescent="0.2">
      <c r="A33" s="20">
        <v>3</v>
      </c>
      <c r="B33" s="21" t="s">
        <v>63</v>
      </c>
      <c r="C33" s="22"/>
      <c r="D33" s="22"/>
      <c r="E33" s="22"/>
      <c r="F33" s="22"/>
      <c r="G33" s="22"/>
      <c r="H33" s="22"/>
    </row>
    <row r="34" spans="1:8" ht="45" x14ac:dyDescent="0.2">
      <c r="A34" s="16" t="s">
        <v>59</v>
      </c>
      <c r="B34" s="17" t="s">
        <v>64</v>
      </c>
      <c r="C34" s="18" t="s">
        <v>10</v>
      </c>
      <c r="D34" s="19">
        <v>25</v>
      </c>
      <c r="E34" s="19">
        <f>0.75*0.75</f>
        <v>0.5625</v>
      </c>
      <c r="F34" s="19">
        <v>1</v>
      </c>
      <c r="G34" s="19">
        <f>D34*E34*F34</f>
        <v>14.0625</v>
      </c>
      <c r="H34" s="17" t="s">
        <v>71</v>
      </c>
    </row>
    <row r="35" spans="1:8" ht="33.75" x14ac:dyDescent="0.2">
      <c r="A35" s="16" t="s">
        <v>60</v>
      </c>
      <c r="B35" s="17" t="s">
        <v>65</v>
      </c>
      <c r="C35" s="18" t="s">
        <v>4</v>
      </c>
      <c r="D35" s="19">
        <v>25</v>
      </c>
      <c r="E35" s="19">
        <f>0.75*0.75</f>
        <v>0.5625</v>
      </c>
      <c r="F35" s="19"/>
      <c r="G35" s="19">
        <f>D35*E35</f>
        <v>14.0625</v>
      </c>
      <c r="H35" s="17" t="s">
        <v>72</v>
      </c>
    </row>
    <row r="36" spans="1:8" ht="45" x14ac:dyDescent="0.2">
      <c r="A36" s="16" t="s">
        <v>61</v>
      </c>
      <c r="B36" s="17" t="s">
        <v>66</v>
      </c>
      <c r="C36" s="18" t="s">
        <v>4</v>
      </c>
      <c r="D36" s="19">
        <v>25</v>
      </c>
      <c r="E36" s="19">
        <f>(4*0.75)*0.2</f>
        <v>0.60000000000000009</v>
      </c>
      <c r="F36" s="19">
        <f>(4*0.25)*1</f>
        <v>1</v>
      </c>
      <c r="G36" s="19">
        <f>D36*(E36+F36)</f>
        <v>40</v>
      </c>
      <c r="H36" s="17" t="s">
        <v>134</v>
      </c>
    </row>
    <row r="37" spans="1:8" ht="33.75" x14ac:dyDescent="0.2">
      <c r="A37" s="16" t="s">
        <v>62</v>
      </c>
      <c r="B37" s="17" t="s">
        <v>76</v>
      </c>
      <c r="C37" s="18" t="s">
        <v>70</v>
      </c>
      <c r="D37" s="19">
        <v>25</v>
      </c>
      <c r="E37" s="19">
        <v>5.4</v>
      </c>
      <c r="F37" s="19"/>
      <c r="G37" s="19">
        <f>D37*E37</f>
        <v>135</v>
      </c>
      <c r="H37" s="17" t="s">
        <v>135</v>
      </c>
    </row>
    <row r="38" spans="1:8" ht="33.75" x14ac:dyDescent="0.2">
      <c r="A38" s="16" t="s">
        <v>77</v>
      </c>
      <c r="B38" s="17" t="s">
        <v>81</v>
      </c>
      <c r="C38" s="18" t="s">
        <v>70</v>
      </c>
      <c r="D38" s="19">
        <v>25</v>
      </c>
      <c r="E38" s="19">
        <v>1.1000000000000001</v>
      </c>
      <c r="F38" s="19"/>
      <c r="G38" s="19">
        <f>D38*E38</f>
        <v>27.500000000000004</v>
      </c>
      <c r="H38" s="17" t="s">
        <v>135</v>
      </c>
    </row>
    <row r="39" spans="1:8" ht="45" x14ac:dyDescent="0.2">
      <c r="A39" s="16" t="s">
        <v>78</v>
      </c>
      <c r="B39" s="17" t="s">
        <v>67</v>
      </c>
      <c r="C39" s="18" t="s">
        <v>10</v>
      </c>
      <c r="D39" s="19">
        <v>25</v>
      </c>
      <c r="E39" s="19">
        <f>(0.75*0.75*0.2)+((0.1*0.25/2)*0.75*4)+(0.25*0.25*0.1)</f>
        <v>0.15625000000000003</v>
      </c>
      <c r="F39" s="19">
        <f>0.25*0.25*1</f>
        <v>6.25E-2</v>
      </c>
      <c r="G39" s="19">
        <f>D39*(E39+F39)</f>
        <v>5.4687500000000009</v>
      </c>
      <c r="H39" s="17" t="s">
        <v>73</v>
      </c>
    </row>
    <row r="40" spans="1:8" ht="33.75" x14ac:dyDescent="0.2">
      <c r="A40" s="16" t="s">
        <v>79</v>
      </c>
      <c r="B40" s="17" t="s">
        <v>68</v>
      </c>
      <c r="C40" s="18" t="s">
        <v>10</v>
      </c>
      <c r="D40" s="19">
        <f>G34</f>
        <v>14.0625</v>
      </c>
      <c r="E40" s="19">
        <f>G39</f>
        <v>5.4687500000000009</v>
      </c>
      <c r="F40" s="19"/>
      <c r="G40" s="19">
        <f>D40-E40</f>
        <v>8.59375</v>
      </c>
      <c r="H40" s="17" t="s">
        <v>74</v>
      </c>
    </row>
    <row r="41" spans="1:8" ht="33.75" x14ac:dyDescent="0.2">
      <c r="A41" s="16" t="s">
        <v>80</v>
      </c>
      <c r="B41" s="17" t="s">
        <v>69</v>
      </c>
      <c r="C41" s="18" t="s">
        <v>6</v>
      </c>
      <c r="D41" s="19">
        <v>44</v>
      </c>
      <c r="E41" s="19">
        <v>1.8</v>
      </c>
      <c r="F41" s="19"/>
      <c r="G41" s="19">
        <f>D41*E41</f>
        <v>79.2</v>
      </c>
      <c r="H41" s="17" t="s">
        <v>75</v>
      </c>
    </row>
    <row r="42" spans="1:8" x14ac:dyDescent="0.2">
      <c r="A42" s="20">
        <v>4</v>
      </c>
      <c r="B42" s="21" t="s">
        <v>164</v>
      </c>
      <c r="C42" s="22"/>
      <c r="D42" s="22"/>
      <c r="E42" s="22"/>
      <c r="F42" s="22"/>
      <c r="G42" s="22"/>
      <c r="H42" s="22"/>
    </row>
    <row r="43" spans="1:8" x14ac:dyDescent="0.2">
      <c r="A43" s="16" t="s">
        <v>165</v>
      </c>
      <c r="B43" s="17" t="s">
        <v>166</v>
      </c>
      <c r="C43" s="18" t="s">
        <v>4</v>
      </c>
      <c r="D43" s="19">
        <v>690</v>
      </c>
      <c r="E43" s="19"/>
      <c r="F43" s="19"/>
      <c r="G43" s="19">
        <f>D43</f>
        <v>690</v>
      </c>
      <c r="H43" s="17"/>
    </row>
    <row r="44" spans="1:8" x14ac:dyDescent="0.2">
      <c r="A44" s="16" t="s">
        <v>167</v>
      </c>
      <c r="B44" s="17" t="s">
        <v>37</v>
      </c>
      <c r="C44" s="18" t="s">
        <v>170</v>
      </c>
      <c r="D44" s="19">
        <v>1</v>
      </c>
      <c r="E44" s="19"/>
      <c r="F44" s="19"/>
      <c r="G44" s="19">
        <f>D44</f>
        <v>1</v>
      </c>
      <c r="H44" s="17"/>
    </row>
    <row r="45" spans="1:8" x14ac:dyDescent="0.2">
      <c r="C45" s="5"/>
    </row>
    <row r="46" spans="1:8" x14ac:dyDescent="0.2">
      <c r="C46" s="5"/>
    </row>
    <row r="47" spans="1:8" x14ac:dyDescent="0.2">
      <c r="C47" s="5"/>
    </row>
    <row r="48" spans="1:8" x14ac:dyDescent="0.2">
      <c r="C48" s="5"/>
    </row>
    <row r="49" spans="1:3" x14ac:dyDescent="0.2">
      <c r="C49" s="5"/>
    </row>
    <row r="50" spans="1:3" x14ac:dyDescent="0.2">
      <c r="C50" s="5"/>
    </row>
    <row r="51" spans="1:3" x14ac:dyDescent="0.2">
      <c r="C51" s="5"/>
    </row>
    <row r="52" spans="1:3" x14ac:dyDescent="0.2">
      <c r="C52" s="5"/>
    </row>
    <row r="53" spans="1:3" x14ac:dyDescent="0.2">
      <c r="C53" s="5"/>
    </row>
    <row r="54" spans="1:3" x14ac:dyDescent="0.2">
      <c r="C54" s="5"/>
    </row>
    <row r="55" spans="1:3" x14ac:dyDescent="0.2">
      <c r="C55" s="5"/>
    </row>
    <row r="56" spans="1:3" x14ac:dyDescent="0.2">
      <c r="C56" s="5"/>
    </row>
    <row r="57" spans="1:3" x14ac:dyDescent="0.2">
      <c r="A57" s="1"/>
      <c r="B57" s="1"/>
      <c r="C57" s="1"/>
    </row>
    <row r="58" spans="1:3" x14ac:dyDescent="0.2">
      <c r="A58" s="1"/>
      <c r="B58" s="1"/>
      <c r="C58" s="1"/>
    </row>
    <row r="59" spans="1:3" x14ac:dyDescent="0.2">
      <c r="A59" s="1"/>
      <c r="B59" s="1"/>
      <c r="C59" s="1"/>
    </row>
    <row r="60" spans="1:3" x14ac:dyDescent="0.2">
      <c r="A60" s="1"/>
      <c r="B60" s="1"/>
      <c r="C60" s="1"/>
    </row>
    <row r="61" spans="1:3" x14ac:dyDescent="0.2">
      <c r="A61" s="1"/>
      <c r="B61" s="1"/>
      <c r="C61" s="1"/>
    </row>
    <row r="62" spans="1:3" x14ac:dyDescent="0.2">
      <c r="A62" s="1"/>
      <c r="B62" s="1"/>
      <c r="C62" s="1"/>
    </row>
  </sheetData>
  <mergeCells count="5">
    <mergeCell ref="A8:H8"/>
    <mergeCell ref="A5:H5"/>
    <mergeCell ref="A4:H4"/>
    <mergeCell ref="A6:H6"/>
    <mergeCell ref="A7:H7"/>
  </mergeCells>
  <phoneticPr fontId="6" type="noConversion"/>
  <pageMargins left="0.5" right="0.5" top="0.5" bottom="0.5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5701F-F15B-407C-8CB0-1DB555F7EF16}">
  <dimension ref="A3:I73"/>
  <sheetViews>
    <sheetView zoomScale="120" zoomScaleNormal="120" workbookViewId="0">
      <selection activeCell="G45" sqref="G45:G58"/>
    </sheetView>
  </sheetViews>
  <sheetFormatPr defaultRowHeight="12.75" x14ac:dyDescent="0.2"/>
  <cols>
    <col min="1" max="1" width="15.7109375" style="2" customWidth="1"/>
    <col min="2" max="2" width="60.7109375" style="3" customWidth="1"/>
    <col min="3" max="3" width="8" style="4" bestFit="1" customWidth="1"/>
    <col min="4" max="4" width="9.140625" style="5" bestFit="1" customWidth="1"/>
    <col min="5" max="5" width="5.85546875" style="6" bestFit="1" customWidth="1"/>
    <col min="6" max="7" width="10.5703125" style="6" bestFit="1" customWidth="1"/>
    <col min="8" max="8" width="32.42578125" style="1" customWidth="1"/>
    <col min="9" max="16384" width="9.140625" style="1"/>
  </cols>
  <sheetData>
    <row r="3" spans="1:9" x14ac:dyDescent="0.2">
      <c r="A3" s="7"/>
    </row>
    <row r="4" spans="1:9" ht="12.75" customHeight="1" x14ac:dyDescent="0.2">
      <c r="A4" s="33" t="s">
        <v>55</v>
      </c>
      <c r="B4" s="34"/>
      <c r="C4" s="34"/>
      <c r="D4" s="34"/>
      <c r="E4" s="34"/>
      <c r="F4" s="34"/>
      <c r="G4" s="34"/>
      <c r="H4" s="35"/>
    </row>
    <row r="5" spans="1:9" ht="12.75" customHeight="1" x14ac:dyDescent="0.2">
      <c r="A5" s="32" t="s">
        <v>56</v>
      </c>
      <c r="B5" s="32"/>
      <c r="C5" s="32"/>
      <c r="D5" s="32"/>
      <c r="E5" s="32"/>
      <c r="F5" s="32"/>
      <c r="G5" s="32"/>
      <c r="H5" s="32"/>
    </row>
    <row r="6" spans="1:9" ht="12.75" customHeight="1" x14ac:dyDescent="0.2">
      <c r="A6" s="31"/>
      <c r="B6" s="31"/>
      <c r="C6" s="31"/>
      <c r="D6" s="31"/>
      <c r="E6" s="31"/>
      <c r="F6" s="31"/>
      <c r="G6" s="31"/>
      <c r="H6" s="31"/>
    </row>
    <row r="7" spans="1:9" ht="12.75" customHeight="1" x14ac:dyDescent="0.2">
      <c r="A7" s="31" t="s">
        <v>57</v>
      </c>
      <c r="B7" s="31"/>
      <c r="C7" s="31"/>
      <c r="D7" s="31"/>
      <c r="E7" s="31"/>
      <c r="F7" s="31"/>
      <c r="G7" s="31"/>
      <c r="H7" s="31"/>
    </row>
    <row r="8" spans="1:9" ht="12.75" customHeight="1" x14ac:dyDescent="0.2">
      <c r="A8" s="31"/>
      <c r="B8" s="31"/>
      <c r="C8" s="31"/>
      <c r="D8" s="31"/>
      <c r="E8" s="31"/>
      <c r="F8" s="31"/>
      <c r="G8" s="31"/>
      <c r="H8" s="31"/>
    </row>
    <row r="9" spans="1:9" x14ac:dyDescent="0.2">
      <c r="A9" s="8" t="s">
        <v>0</v>
      </c>
      <c r="B9" s="9" t="s">
        <v>14</v>
      </c>
      <c r="C9" s="8" t="s">
        <v>1</v>
      </c>
      <c r="D9" s="8" t="s">
        <v>15</v>
      </c>
      <c r="E9" s="8" t="s">
        <v>16</v>
      </c>
      <c r="F9" s="8" t="s">
        <v>17</v>
      </c>
      <c r="G9" s="8" t="s">
        <v>19</v>
      </c>
      <c r="H9" s="8" t="s">
        <v>18</v>
      </c>
    </row>
    <row r="10" spans="1:9" x14ac:dyDescent="0.2">
      <c r="A10" s="10"/>
      <c r="B10" s="11" t="s">
        <v>89</v>
      </c>
      <c r="C10" s="12"/>
      <c r="D10" s="13"/>
      <c r="E10" s="14"/>
      <c r="F10" s="15"/>
      <c r="G10" s="14"/>
      <c r="H10" s="11"/>
    </row>
    <row r="11" spans="1:9" x14ac:dyDescent="0.2">
      <c r="A11" s="16"/>
      <c r="B11" s="17" t="s">
        <v>112</v>
      </c>
      <c r="C11" s="18" t="s">
        <v>6</v>
      </c>
      <c r="D11" s="19">
        <f>2.84+1.05-0.3</f>
        <v>3.59</v>
      </c>
      <c r="E11" s="19">
        <v>9</v>
      </c>
      <c r="F11" s="19"/>
      <c r="G11" s="19">
        <f>D11*E11</f>
        <v>32.31</v>
      </c>
      <c r="H11" s="17" t="s">
        <v>117</v>
      </c>
    </row>
    <row r="12" spans="1:9" x14ac:dyDescent="0.2">
      <c r="A12" s="16"/>
      <c r="B12" s="17" t="s">
        <v>112</v>
      </c>
      <c r="C12" s="18" t="s">
        <v>6</v>
      </c>
      <c r="D12" s="19">
        <v>0.46</v>
      </c>
      <c r="E12" s="19">
        <v>4</v>
      </c>
      <c r="F12" s="19"/>
      <c r="G12" s="19">
        <f>D12*E12</f>
        <v>1.84</v>
      </c>
      <c r="H12" s="17" t="s">
        <v>116</v>
      </c>
    </row>
    <row r="13" spans="1:9" ht="22.5" x14ac:dyDescent="0.2">
      <c r="A13" s="16"/>
      <c r="B13" s="17" t="s">
        <v>113</v>
      </c>
      <c r="C13" s="18" t="s">
        <v>6</v>
      </c>
      <c r="D13" s="19">
        <v>0.46</v>
      </c>
      <c r="E13" s="19">
        <v>16</v>
      </c>
      <c r="F13" s="19"/>
      <c r="G13" s="19">
        <f>D13*E13</f>
        <v>7.36</v>
      </c>
      <c r="H13" s="17" t="s">
        <v>115</v>
      </c>
    </row>
    <row r="14" spans="1:9" x14ac:dyDescent="0.2">
      <c r="A14" s="16"/>
      <c r="B14" s="17" t="s">
        <v>113</v>
      </c>
      <c r="C14" s="18" t="s">
        <v>6</v>
      </c>
      <c r="D14" s="19">
        <v>0.41</v>
      </c>
      <c r="E14" s="19">
        <v>17</v>
      </c>
      <c r="F14" s="19"/>
      <c r="G14" s="19">
        <f>D14*E14</f>
        <v>6.97</v>
      </c>
      <c r="H14" s="17" t="s">
        <v>114</v>
      </c>
      <c r="I14" s="30"/>
    </row>
    <row r="15" spans="1:9" x14ac:dyDescent="0.2">
      <c r="A15" s="10"/>
      <c r="B15" s="11" t="s">
        <v>118</v>
      </c>
      <c r="C15" s="12"/>
      <c r="D15" s="13"/>
      <c r="E15" s="14"/>
      <c r="F15" s="15"/>
      <c r="G15" s="27"/>
      <c r="H15" s="11"/>
    </row>
    <row r="16" spans="1:9" x14ac:dyDescent="0.2">
      <c r="A16" s="16"/>
      <c r="B16" s="17" t="s">
        <v>119</v>
      </c>
      <c r="C16" s="18" t="s">
        <v>6</v>
      </c>
      <c r="D16" s="19">
        <v>2.84</v>
      </c>
      <c r="E16" s="19">
        <v>112</v>
      </c>
      <c r="F16" s="19"/>
      <c r="G16" s="19">
        <f>D16*E16</f>
        <v>318.08</v>
      </c>
      <c r="H16" s="17" t="s">
        <v>120</v>
      </c>
    </row>
    <row r="17" spans="1:8" x14ac:dyDescent="0.2">
      <c r="A17" s="10"/>
      <c r="B17" s="11" t="s">
        <v>92</v>
      </c>
      <c r="C17" s="12"/>
      <c r="D17" s="13"/>
      <c r="E17" s="14"/>
      <c r="F17" s="15"/>
      <c r="G17" s="27"/>
      <c r="H17" s="11"/>
    </row>
    <row r="18" spans="1:8" x14ac:dyDescent="0.2">
      <c r="A18" s="16"/>
      <c r="B18" s="17" t="s">
        <v>121</v>
      </c>
      <c r="C18" s="18" t="s">
        <v>6</v>
      </c>
      <c r="D18" s="19">
        <v>12</v>
      </c>
      <c r="E18" s="19">
        <v>12</v>
      </c>
      <c r="F18" s="19"/>
      <c r="G18" s="19">
        <f>D18*E18</f>
        <v>144</v>
      </c>
      <c r="H18" s="17" t="s">
        <v>122</v>
      </c>
    </row>
    <row r="19" spans="1:8" x14ac:dyDescent="0.2">
      <c r="A19" s="16"/>
      <c r="B19" s="17" t="s">
        <v>121</v>
      </c>
      <c r="C19" s="18" t="s">
        <v>6</v>
      </c>
      <c r="D19" s="19">
        <v>6</v>
      </c>
      <c r="E19" s="19">
        <v>12</v>
      </c>
      <c r="F19" s="19"/>
      <c r="G19" s="19">
        <f>D19*E19</f>
        <v>72</v>
      </c>
      <c r="H19" s="17" t="s">
        <v>123</v>
      </c>
    </row>
    <row r="20" spans="1:8" x14ac:dyDescent="0.2">
      <c r="A20" s="10"/>
      <c r="B20" s="11" t="s">
        <v>90</v>
      </c>
      <c r="C20" s="12"/>
      <c r="D20" s="13"/>
      <c r="E20" s="14"/>
      <c r="F20" s="15"/>
      <c r="G20" s="27"/>
      <c r="H20" s="11"/>
    </row>
    <row r="21" spans="1:8" x14ac:dyDescent="0.2">
      <c r="A21" s="16"/>
      <c r="B21" s="17" t="s">
        <v>91</v>
      </c>
      <c r="C21" s="18" t="s">
        <v>6</v>
      </c>
      <c r="D21" s="19">
        <v>1.2</v>
      </c>
      <c r="E21" s="19">
        <f>8*5</f>
        <v>40</v>
      </c>
      <c r="F21" s="19"/>
      <c r="G21" s="19">
        <f>D21*E21</f>
        <v>48</v>
      </c>
      <c r="H21" s="17" t="s">
        <v>122</v>
      </c>
    </row>
    <row r="22" spans="1:8" x14ac:dyDescent="0.2">
      <c r="A22" s="16"/>
      <c r="B22" s="17" t="s">
        <v>91</v>
      </c>
      <c r="C22" s="18" t="s">
        <v>6</v>
      </c>
      <c r="D22" s="19">
        <v>0.7</v>
      </c>
      <c r="E22" s="19">
        <f>8*2+12</f>
        <v>28</v>
      </c>
      <c r="F22" s="19"/>
      <c r="G22" s="19">
        <f>D22*E22</f>
        <v>19.599999999999998</v>
      </c>
      <c r="H22" s="17" t="s">
        <v>123</v>
      </c>
    </row>
    <row r="23" spans="1:8" x14ac:dyDescent="0.2">
      <c r="A23" s="10">
        <v>1</v>
      </c>
      <c r="B23" s="11" t="s">
        <v>82</v>
      </c>
      <c r="C23" s="10"/>
      <c r="D23" s="23"/>
      <c r="E23" s="24"/>
      <c r="F23" s="25"/>
      <c r="G23" s="28"/>
      <c r="H23" s="11"/>
    </row>
    <row r="24" spans="1:8" ht="45" x14ac:dyDescent="0.2">
      <c r="A24" s="16"/>
      <c r="B24" s="17" t="s">
        <v>83</v>
      </c>
      <c r="C24" s="18" t="s">
        <v>6</v>
      </c>
      <c r="D24" s="19">
        <v>7</v>
      </c>
      <c r="E24" s="19">
        <v>2</v>
      </c>
      <c r="F24" s="19">
        <v>3</v>
      </c>
      <c r="G24" s="29">
        <f>D24*E24*F24</f>
        <v>42</v>
      </c>
      <c r="H24" s="26" t="s">
        <v>84</v>
      </c>
    </row>
    <row r="25" spans="1:8" ht="45" x14ac:dyDescent="0.2">
      <c r="A25" s="16"/>
      <c r="B25" s="17" t="s">
        <v>85</v>
      </c>
      <c r="C25" s="18" t="s">
        <v>6</v>
      </c>
      <c r="D25" s="19">
        <v>12.7</v>
      </c>
      <c r="E25" s="19">
        <v>1</v>
      </c>
      <c r="F25" s="19">
        <v>3</v>
      </c>
      <c r="G25" s="29">
        <f>D25*E25*F25</f>
        <v>38.099999999999994</v>
      </c>
      <c r="H25" s="26" t="s">
        <v>84</v>
      </c>
    </row>
    <row r="26" spans="1:8" ht="45" x14ac:dyDescent="0.2">
      <c r="A26" s="16"/>
      <c r="B26" s="17" t="s">
        <v>86</v>
      </c>
      <c r="C26" s="18" t="s">
        <v>6</v>
      </c>
      <c r="D26" s="19">
        <f>0.19+0.46+0.73+(0.99/2)</f>
        <v>1.875</v>
      </c>
      <c r="E26" s="19">
        <v>2</v>
      </c>
      <c r="F26" s="19">
        <v>3</v>
      </c>
      <c r="G26" s="29">
        <f>D26*E26*F26</f>
        <v>11.25</v>
      </c>
      <c r="H26" s="26" t="s">
        <v>84</v>
      </c>
    </row>
    <row r="27" spans="1:8" ht="45" x14ac:dyDescent="0.2">
      <c r="A27" s="16"/>
      <c r="B27" s="17" t="s">
        <v>87</v>
      </c>
      <c r="C27" s="18" t="s">
        <v>6</v>
      </c>
      <c r="D27" s="19">
        <f>1.75+1.74+1.84</f>
        <v>5.33</v>
      </c>
      <c r="E27" s="19">
        <f>2*2</f>
        <v>4</v>
      </c>
      <c r="F27" s="19">
        <v>3</v>
      </c>
      <c r="G27" s="29">
        <f>D27*E27*F27</f>
        <v>63.96</v>
      </c>
      <c r="H27" s="26" t="s">
        <v>84</v>
      </c>
    </row>
    <row r="28" spans="1:8" x14ac:dyDescent="0.2">
      <c r="A28" s="10"/>
      <c r="B28" s="11" t="s">
        <v>93</v>
      </c>
      <c r="C28" s="12"/>
      <c r="D28" s="13"/>
      <c r="E28" s="14"/>
      <c r="F28" s="15"/>
      <c r="G28" s="27"/>
      <c r="H28" s="11"/>
    </row>
    <row r="29" spans="1:8" ht="45" x14ac:dyDescent="0.2">
      <c r="A29" s="16"/>
      <c r="B29" s="17" t="s">
        <v>94</v>
      </c>
      <c r="C29" s="18" t="s">
        <v>6</v>
      </c>
      <c r="D29" s="19">
        <v>3.2</v>
      </c>
      <c r="E29" s="19">
        <v>4</v>
      </c>
      <c r="F29" s="19">
        <v>3</v>
      </c>
      <c r="G29" s="29">
        <f>D29*E29*F29</f>
        <v>38.400000000000006</v>
      </c>
      <c r="H29" s="26" t="s">
        <v>84</v>
      </c>
    </row>
    <row r="30" spans="1:8" x14ac:dyDescent="0.2">
      <c r="A30" s="10"/>
      <c r="B30" s="11" t="s">
        <v>88</v>
      </c>
      <c r="C30" s="12"/>
      <c r="D30" s="13"/>
      <c r="E30" s="14"/>
      <c r="F30" s="15"/>
      <c r="G30" s="27"/>
      <c r="H30" s="11"/>
    </row>
    <row r="31" spans="1:8" x14ac:dyDescent="0.2">
      <c r="A31" s="16"/>
      <c r="B31" s="17" t="s">
        <v>98</v>
      </c>
      <c r="C31" s="18" t="s">
        <v>4</v>
      </c>
      <c r="D31" s="19">
        <f>12+1.2+1.2+1</f>
        <v>15.399999999999999</v>
      </c>
      <c r="E31" s="19">
        <f>6+0.45+0.45</f>
        <v>6.9</v>
      </c>
      <c r="F31" s="19"/>
      <c r="G31" s="29">
        <f>D31*E31</f>
        <v>106.25999999999999</v>
      </c>
      <c r="H31" s="26"/>
    </row>
    <row r="32" spans="1:8" ht="33.75" x14ac:dyDescent="0.2">
      <c r="A32" s="16"/>
      <c r="B32" s="17" t="s">
        <v>125</v>
      </c>
      <c r="C32" s="18" t="s">
        <v>6</v>
      </c>
      <c r="D32" s="19">
        <v>7</v>
      </c>
      <c r="E32" s="19">
        <v>22</v>
      </c>
      <c r="F32" s="19"/>
      <c r="G32" s="29">
        <f>D32*E32</f>
        <v>154</v>
      </c>
      <c r="H32" s="26" t="s">
        <v>124</v>
      </c>
    </row>
    <row r="33" spans="1:8" ht="33.75" x14ac:dyDescent="0.2">
      <c r="A33" s="16"/>
      <c r="B33" s="17" t="s">
        <v>126</v>
      </c>
      <c r="C33" s="18" t="s">
        <v>6</v>
      </c>
      <c r="D33" s="19">
        <v>7.8</v>
      </c>
      <c r="E33" s="19">
        <f>2*8</f>
        <v>16</v>
      </c>
      <c r="F33" s="19"/>
      <c r="G33" s="29">
        <f>D33*E33</f>
        <v>124.8</v>
      </c>
      <c r="H33" s="26" t="s">
        <v>124</v>
      </c>
    </row>
    <row r="34" spans="1:8" ht="33.75" x14ac:dyDescent="0.2">
      <c r="A34" s="16"/>
      <c r="B34" s="17" t="s">
        <v>127</v>
      </c>
      <c r="C34" s="18" t="s">
        <v>6</v>
      </c>
      <c r="D34" s="19">
        <v>6.95</v>
      </c>
      <c r="E34" s="19">
        <f>19*2</f>
        <v>38</v>
      </c>
      <c r="F34" s="19"/>
      <c r="G34" s="29">
        <f>D34*E34</f>
        <v>264.10000000000002</v>
      </c>
      <c r="H34" s="26" t="s">
        <v>124</v>
      </c>
    </row>
    <row r="35" spans="1:8" x14ac:dyDescent="0.2">
      <c r="A35" s="10"/>
      <c r="B35" s="11" t="s">
        <v>95</v>
      </c>
      <c r="C35" s="12"/>
      <c r="D35" s="13"/>
      <c r="E35" s="14"/>
      <c r="F35" s="15"/>
      <c r="G35" s="27"/>
      <c r="H35" s="11"/>
    </row>
    <row r="36" spans="1:8" ht="33.75" x14ac:dyDescent="0.2">
      <c r="A36" s="16"/>
      <c r="B36" s="17" t="s">
        <v>128</v>
      </c>
      <c r="C36" s="18" t="s">
        <v>6</v>
      </c>
      <c r="D36" s="19">
        <f>6</f>
        <v>6</v>
      </c>
      <c r="E36" s="19">
        <v>28</v>
      </c>
      <c r="F36" s="19"/>
      <c r="G36" s="19">
        <f>D36*E36</f>
        <v>168</v>
      </c>
      <c r="H36" s="26" t="s">
        <v>124</v>
      </c>
    </row>
    <row r="37" spans="1:8" ht="45" x14ac:dyDescent="0.2">
      <c r="A37" s="16"/>
      <c r="B37" s="17" t="s">
        <v>95</v>
      </c>
      <c r="C37" s="18" t="s">
        <v>4</v>
      </c>
      <c r="D37" s="19">
        <v>6</v>
      </c>
      <c r="E37" s="19">
        <v>12</v>
      </c>
      <c r="F37" s="19">
        <f>12*0.15</f>
        <v>1.7999999999999998</v>
      </c>
      <c r="G37" s="19">
        <f>D37*E37+F37</f>
        <v>73.8</v>
      </c>
      <c r="H37" s="26" t="s">
        <v>130</v>
      </c>
    </row>
    <row r="38" spans="1:8" x14ac:dyDescent="0.2">
      <c r="A38" s="10"/>
      <c r="B38" s="11" t="s">
        <v>96</v>
      </c>
      <c r="C38" s="12"/>
      <c r="D38" s="13"/>
      <c r="E38" s="14"/>
      <c r="F38" s="15"/>
      <c r="G38" s="27"/>
      <c r="H38" s="11"/>
    </row>
    <row r="39" spans="1:8" ht="45" x14ac:dyDescent="0.2">
      <c r="A39" s="16"/>
      <c r="B39" s="17" t="s">
        <v>128</v>
      </c>
      <c r="C39" s="18" t="s">
        <v>6</v>
      </c>
      <c r="D39" s="19">
        <f>(1.2+6.75+1.2)*3+(4*1.2)</f>
        <v>32.25</v>
      </c>
      <c r="E39" s="19">
        <f>(1.2+3.85+1.2)*3+(1.2)*1</f>
        <v>19.95</v>
      </c>
      <c r="F39" s="19">
        <f>(1.2+6.75)*3+(1.2)*2</f>
        <v>26.25</v>
      </c>
      <c r="G39" s="19">
        <f>D39+E39+F39</f>
        <v>78.45</v>
      </c>
      <c r="H39" s="26" t="s">
        <v>129</v>
      </c>
    </row>
    <row r="40" spans="1:8" ht="33.75" x14ac:dyDescent="0.2">
      <c r="A40" s="16"/>
      <c r="B40" s="17" t="s">
        <v>95</v>
      </c>
      <c r="C40" s="18" t="s">
        <v>4</v>
      </c>
      <c r="D40" s="19">
        <f>1.2+6.75+1.2+3.85+1.2+6.75</f>
        <v>20.95</v>
      </c>
      <c r="E40" s="19">
        <v>1.2</v>
      </c>
      <c r="F40" s="19"/>
      <c r="G40" s="19">
        <f>D40*E40</f>
        <v>25.139999999999997</v>
      </c>
      <c r="H40" s="26" t="s">
        <v>131</v>
      </c>
    </row>
    <row r="41" spans="1:8" x14ac:dyDescent="0.2">
      <c r="A41" s="10"/>
      <c r="B41" s="11" t="s">
        <v>97</v>
      </c>
      <c r="C41" s="12"/>
      <c r="D41" s="13"/>
      <c r="E41" s="14"/>
      <c r="F41" s="15"/>
      <c r="G41" s="27"/>
      <c r="H41" s="11"/>
    </row>
    <row r="42" spans="1:8" ht="22.5" x14ac:dyDescent="0.2">
      <c r="A42" s="16"/>
      <c r="B42" s="17" t="s">
        <v>128</v>
      </c>
      <c r="C42" s="18" t="s">
        <v>6</v>
      </c>
      <c r="D42" s="19">
        <f>(1.2+1.94)*3+(1.2)*2</f>
        <v>11.819999999999999</v>
      </c>
      <c r="E42" s="19"/>
      <c r="F42" s="19"/>
      <c r="G42" s="19">
        <f>D42</f>
        <v>11.819999999999999</v>
      </c>
      <c r="H42" s="26" t="s">
        <v>132</v>
      </c>
    </row>
    <row r="43" spans="1:8" ht="45" x14ac:dyDescent="0.2">
      <c r="A43" s="16"/>
      <c r="B43" s="17" t="s">
        <v>95</v>
      </c>
      <c r="C43" s="18" t="s">
        <v>4</v>
      </c>
      <c r="D43" s="19">
        <f>1.2*1.2</f>
        <v>1.44</v>
      </c>
      <c r="E43" s="19">
        <f>1.2*1.5</f>
        <v>1.7999999999999998</v>
      </c>
      <c r="F43" s="19">
        <f>1.05*1.2</f>
        <v>1.26</v>
      </c>
      <c r="G43" s="19">
        <f>D43+E43+F43</f>
        <v>4.5</v>
      </c>
      <c r="H43" s="26" t="s">
        <v>133</v>
      </c>
    </row>
    <row r="44" spans="1:8" s="5" customFormat="1" x14ac:dyDescent="0.2">
      <c r="A44" s="10"/>
      <c r="B44" s="11" t="s">
        <v>99</v>
      </c>
      <c r="C44" s="12"/>
      <c r="D44" s="13"/>
      <c r="E44" s="14"/>
      <c r="F44" s="15"/>
      <c r="G44" s="27"/>
      <c r="H44" s="11"/>
    </row>
    <row r="45" spans="1:8" s="5" customFormat="1" x14ac:dyDescent="0.2">
      <c r="A45" s="16"/>
      <c r="B45" s="17" t="s">
        <v>112</v>
      </c>
      <c r="C45" s="18" t="s">
        <v>4</v>
      </c>
      <c r="D45" s="19">
        <f>39</f>
        <v>39</v>
      </c>
      <c r="E45" s="19">
        <f>PI()*0.2</f>
        <v>0.62831853071795862</v>
      </c>
      <c r="F45" s="19"/>
      <c r="G45" s="19">
        <f t="shared" ref="G45:G50" si="0">D45*E45</f>
        <v>24.504422698000386</v>
      </c>
      <c r="H45" s="17"/>
    </row>
    <row r="46" spans="1:8" s="5" customFormat="1" x14ac:dyDescent="0.2">
      <c r="A46" s="16"/>
      <c r="B46" s="17" t="s">
        <v>113</v>
      </c>
      <c r="C46" s="18" t="s">
        <v>4</v>
      </c>
      <c r="D46" s="19">
        <v>16</v>
      </c>
      <c r="E46" s="19">
        <f>PI()*0.16</f>
        <v>0.50265482457436694</v>
      </c>
      <c r="F46" s="19"/>
      <c r="G46" s="19">
        <f t="shared" si="0"/>
        <v>8.0424771931898711</v>
      </c>
      <c r="H46" s="17"/>
    </row>
    <row r="47" spans="1:8" s="5" customFormat="1" x14ac:dyDescent="0.2">
      <c r="A47" s="16"/>
      <c r="B47" s="17" t="s">
        <v>119</v>
      </c>
      <c r="C47" s="18" t="s">
        <v>4</v>
      </c>
      <c r="D47" s="19">
        <v>336</v>
      </c>
      <c r="E47" s="19">
        <f>PI()*0.1</f>
        <v>0.31415926535897931</v>
      </c>
      <c r="F47" s="19"/>
      <c r="G47" s="19">
        <f t="shared" si="0"/>
        <v>105.55751316061705</v>
      </c>
      <c r="H47" s="17"/>
    </row>
    <row r="48" spans="1:8" s="5" customFormat="1" x14ac:dyDescent="0.2">
      <c r="A48" s="16"/>
      <c r="B48" s="17" t="s">
        <v>100</v>
      </c>
      <c r="C48" s="18" t="s">
        <v>4</v>
      </c>
      <c r="D48" s="19">
        <v>110</v>
      </c>
      <c r="E48" s="19">
        <f>PI()*0.14</f>
        <v>0.4398229715025711</v>
      </c>
      <c r="F48" s="19"/>
      <c r="G48" s="19">
        <f t="shared" si="0"/>
        <v>48.380526865282825</v>
      </c>
      <c r="H48" s="17"/>
    </row>
    <row r="49" spans="1:8" s="5" customFormat="1" x14ac:dyDescent="0.2">
      <c r="A49" s="16"/>
      <c r="B49" s="17" t="s">
        <v>101</v>
      </c>
      <c r="C49" s="18" t="s">
        <v>4</v>
      </c>
      <c r="D49" s="19">
        <v>78</v>
      </c>
      <c r="E49" s="19">
        <f>PI()*0.11</f>
        <v>0.34557519189487723</v>
      </c>
      <c r="F49" s="19"/>
      <c r="G49" s="19">
        <f t="shared" si="0"/>
        <v>26.954864967800425</v>
      </c>
      <c r="H49" s="17"/>
    </row>
    <row r="50" spans="1:8" s="5" customFormat="1" x14ac:dyDescent="0.2">
      <c r="A50" s="16"/>
      <c r="B50" s="17" t="s">
        <v>102</v>
      </c>
      <c r="C50" s="18" t="s">
        <v>4</v>
      </c>
      <c r="D50" s="19">
        <v>80.25</v>
      </c>
      <c r="E50" s="19">
        <f>PI()*0.16</f>
        <v>0.50265482457436694</v>
      </c>
      <c r="F50" s="19"/>
      <c r="G50" s="19">
        <f t="shared" si="0"/>
        <v>40.33804967209295</v>
      </c>
      <c r="H50" s="17"/>
    </row>
    <row r="51" spans="1:8" s="5" customFormat="1" x14ac:dyDescent="0.2">
      <c r="A51" s="16"/>
      <c r="B51" s="17" t="s">
        <v>103</v>
      </c>
      <c r="C51" s="18" t="s">
        <v>4</v>
      </c>
      <c r="D51" s="19">
        <v>11.25</v>
      </c>
      <c r="E51" s="19">
        <f>PI()*0.1</f>
        <v>0.31415926535897931</v>
      </c>
      <c r="F51" s="19"/>
      <c r="G51" s="19">
        <f t="shared" ref="G51:G52" si="1">D51*E51</f>
        <v>3.5342917352885173</v>
      </c>
      <c r="H51" s="17"/>
    </row>
    <row r="52" spans="1:8" s="5" customFormat="1" x14ac:dyDescent="0.2">
      <c r="A52" s="16"/>
      <c r="B52" s="17" t="s">
        <v>104</v>
      </c>
      <c r="C52" s="18" t="s">
        <v>4</v>
      </c>
      <c r="D52" s="19">
        <v>64</v>
      </c>
      <c r="E52" s="19">
        <f>PI()*0.07</f>
        <v>0.21991148575128555</v>
      </c>
      <c r="F52" s="19"/>
      <c r="G52" s="19">
        <f t="shared" si="1"/>
        <v>14.074335088082275</v>
      </c>
      <c r="H52" s="17"/>
    </row>
    <row r="53" spans="1:8" s="5" customFormat="1" x14ac:dyDescent="0.2">
      <c r="A53" s="16"/>
      <c r="B53" s="17" t="s">
        <v>93</v>
      </c>
      <c r="C53" s="18" t="s">
        <v>4</v>
      </c>
      <c r="D53" s="19">
        <v>38.4</v>
      </c>
      <c r="E53" s="19">
        <v>0.05</v>
      </c>
      <c r="F53" s="19">
        <v>0.11</v>
      </c>
      <c r="G53" s="19">
        <f>D53*(E53*2+F53*2)</f>
        <v>12.288</v>
      </c>
      <c r="H53" s="17"/>
    </row>
    <row r="54" spans="1:8" s="5" customFormat="1" x14ac:dyDescent="0.2">
      <c r="A54" s="16"/>
      <c r="B54" s="17" t="s">
        <v>95</v>
      </c>
      <c r="C54" s="18" t="s">
        <v>4</v>
      </c>
      <c r="D54" s="19">
        <v>106.26</v>
      </c>
      <c r="E54" s="19">
        <v>2</v>
      </c>
      <c r="F54" s="19"/>
      <c r="G54" s="19">
        <f>D54*E54</f>
        <v>212.52</v>
      </c>
      <c r="H54" s="17"/>
    </row>
    <row r="55" spans="1:8" s="5" customFormat="1" x14ac:dyDescent="0.2">
      <c r="A55" s="16"/>
      <c r="B55" s="17" t="s">
        <v>171</v>
      </c>
      <c r="C55" s="18" t="s">
        <v>4</v>
      </c>
      <c r="D55" s="19">
        <v>260</v>
      </c>
      <c r="E55" s="19">
        <v>0.05</v>
      </c>
      <c r="F55" s="19">
        <v>0.14000000000000001</v>
      </c>
      <c r="G55" s="19">
        <f>D55*(E55*2+F55*2)</f>
        <v>98.8</v>
      </c>
      <c r="H55" s="17"/>
    </row>
    <row r="56" spans="1:8" s="5" customFormat="1" x14ac:dyDescent="0.2">
      <c r="A56" s="16"/>
      <c r="B56" s="16" t="s">
        <v>125</v>
      </c>
      <c r="C56" s="18" t="s">
        <v>4</v>
      </c>
      <c r="D56" s="29">
        <v>154</v>
      </c>
      <c r="E56" s="19">
        <v>0.05</v>
      </c>
      <c r="F56" s="19">
        <v>0.1</v>
      </c>
      <c r="G56" s="19">
        <f>D56*(E56*2+F56*2)</f>
        <v>46.20000000000001</v>
      </c>
      <c r="H56" s="17"/>
    </row>
    <row r="57" spans="1:8" s="5" customFormat="1" x14ac:dyDescent="0.2">
      <c r="A57" s="16"/>
      <c r="B57" s="16" t="s">
        <v>126</v>
      </c>
      <c r="C57" s="18" t="s">
        <v>4</v>
      </c>
      <c r="D57" s="29">
        <v>124.8</v>
      </c>
      <c r="E57" s="19">
        <v>0.05</v>
      </c>
      <c r="F57" s="19">
        <v>0.08</v>
      </c>
      <c r="G57" s="19">
        <f>D57*(E57*2+F57*2)</f>
        <v>32.448</v>
      </c>
      <c r="H57" s="17"/>
    </row>
    <row r="58" spans="1:8" s="5" customFormat="1" x14ac:dyDescent="0.2">
      <c r="A58" s="16"/>
      <c r="B58" s="16" t="s">
        <v>127</v>
      </c>
      <c r="C58" s="18" t="s">
        <v>4</v>
      </c>
      <c r="D58" s="29">
        <v>264.10000000000002</v>
      </c>
      <c r="E58" s="19">
        <v>0.05</v>
      </c>
      <c r="F58" s="19">
        <v>2.5000000000000001E-2</v>
      </c>
      <c r="G58" s="19">
        <f>D58*(E58*2+F58*2)</f>
        <v>39.615000000000009</v>
      </c>
      <c r="H58" s="17"/>
    </row>
    <row r="59" spans="1:8" s="5" customFormat="1" x14ac:dyDescent="0.2">
      <c r="A59" s="2"/>
      <c r="B59" s="3"/>
      <c r="E59" s="6"/>
      <c r="F59" s="6"/>
      <c r="G59" s="6"/>
      <c r="H59" s="1"/>
    </row>
    <row r="60" spans="1:8" s="5" customFormat="1" x14ac:dyDescent="0.2">
      <c r="A60" s="2"/>
      <c r="B60" s="3"/>
      <c r="E60" s="6"/>
      <c r="F60" s="6"/>
      <c r="G60" s="6"/>
      <c r="H60" s="1"/>
    </row>
    <row r="61" spans="1:8" s="5" customFormat="1" x14ac:dyDescent="0.2">
      <c r="A61" s="2"/>
      <c r="B61" s="3"/>
      <c r="E61" s="6"/>
      <c r="F61" s="6"/>
      <c r="H61" s="6"/>
    </row>
    <row r="62" spans="1:8" s="5" customFormat="1" x14ac:dyDescent="0.2">
      <c r="A62" s="2"/>
      <c r="B62" s="3"/>
      <c r="E62" s="6"/>
      <c r="F62" s="6"/>
      <c r="G62" s="6"/>
      <c r="H62" s="1"/>
    </row>
    <row r="63" spans="1:8" x14ac:dyDescent="0.2">
      <c r="C63" s="5"/>
    </row>
    <row r="64" spans="1:8" x14ac:dyDescent="0.2">
      <c r="C64" s="5"/>
    </row>
    <row r="65" spans="1:3" x14ac:dyDescent="0.2">
      <c r="C65" s="5"/>
    </row>
    <row r="66" spans="1:3" x14ac:dyDescent="0.2">
      <c r="C66" s="5"/>
    </row>
    <row r="67" spans="1:3" x14ac:dyDescent="0.2">
      <c r="C67" s="5"/>
    </row>
    <row r="68" spans="1:3" x14ac:dyDescent="0.2">
      <c r="A68" s="1"/>
      <c r="B68" s="1"/>
      <c r="C68" s="1"/>
    </row>
    <row r="69" spans="1:3" x14ac:dyDescent="0.2">
      <c r="A69" s="1"/>
      <c r="B69" s="1"/>
      <c r="C69" s="1"/>
    </row>
    <row r="70" spans="1:3" x14ac:dyDescent="0.2">
      <c r="A70" s="1"/>
      <c r="B70" s="1"/>
      <c r="C70" s="1"/>
    </row>
    <row r="71" spans="1:3" x14ac:dyDescent="0.2">
      <c r="A71" s="1"/>
      <c r="B71" s="1"/>
      <c r="C71" s="1"/>
    </row>
    <row r="72" spans="1:3" x14ac:dyDescent="0.2">
      <c r="A72" s="1"/>
      <c r="B72" s="1"/>
      <c r="C72" s="1"/>
    </row>
    <row r="73" spans="1:3" x14ac:dyDescent="0.2">
      <c r="A73" s="1"/>
      <c r="B73" s="1"/>
      <c r="C73" s="1"/>
    </row>
  </sheetData>
  <mergeCells count="5">
    <mergeCell ref="A4:H4"/>
    <mergeCell ref="A5:H5"/>
    <mergeCell ref="A6:H6"/>
    <mergeCell ref="A7:H7"/>
    <mergeCell ref="A8:H8"/>
  </mergeCells>
  <pageMargins left="0.5" right="0.5" top="0.5" bottom="0.5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13E2E-267F-40B4-BA0E-AEB55101A025}">
  <dimension ref="A3:H36"/>
  <sheetViews>
    <sheetView tabSelected="1" topLeftCell="A22" zoomScale="120" zoomScaleNormal="120" workbookViewId="0">
      <selection activeCell="E32" sqref="E32"/>
    </sheetView>
  </sheetViews>
  <sheetFormatPr defaultRowHeight="12.75" x14ac:dyDescent="0.2"/>
  <cols>
    <col min="1" max="1" width="15.7109375" style="2" customWidth="1"/>
    <col min="2" max="2" width="60.7109375" style="3" customWidth="1"/>
    <col min="3" max="3" width="6.7109375" style="4" customWidth="1"/>
    <col min="4" max="4" width="5.7109375" style="5" bestFit="1" customWidth="1"/>
    <col min="5" max="5" width="6.5703125" style="6" bestFit="1" customWidth="1"/>
    <col min="6" max="7" width="10.5703125" style="6" bestFit="1" customWidth="1"/>
    <col min="8" max="8" width="32.42578125" style="1" customWidth="1"/>
    <col min="9" max="16384" width="9.140625" style="1"/>
  </cols>
  <sheetData>
    <row r="3" spans="1:8" x14ac:dyDescent="0.2">
      <c r="A3" s="7"/>
    </row>
    <row r="4" spans="1:8" ht="12.75" customHeight="1" x14ac:dyDescent="0.2">
      <c r="A4" s="33" t="s">
        <v>55</v>
      </c>
      <c r="B4" s="34"/>
      <c r="C4" s="34"/>
      <c r="D4" s="34"/>
      <c r="E4" s="34"/>
      <c r="F4" s="34"/>
      <c r="G4" s="34"/>
      <c r="H4" s="35"/>
    </row>
    <row r="5" spans="1:8" ht="12.75" customHeight="1" x14ac:dyDescent="0.2">
      <c r="A5" s="32" t="s">
        <v>56</v>
      </c>
      <c r="B5" s="32"/>
      <c r="C5" s="32"/>
      <c r="D5" s="32"/>
      <c r="E5" s="32"/>
      <c r="F5" s="32"/>
      <c r="G5" s="32"/>
      <c r="H5" s="32"/>
    </row>
    <row r="6" spans="1:8" ht="12.75" customHeight="1" x14ac:dyDescent="0.2">
      <c r="A6" s="31"/>
      <c r="B6" s="31"/>
      <c r="C6" s="31"/>
      <c r="D6" s="31"/>
      <c r="E6" s="31"/>
      <c r="F6" s="31"/>
      <c r="G6" s="31"/>
      <c r="H6" s="31"/>
    </row>
    <row r="7" spans="1:8" ht="12.75" customHeight="1" x14ac:dyDescent="0.2">
      <c r="A7" s="31" t="s">
        <v>57</v>
      </c>
      <c r="B7" s="31"/>
      <c r="C7" s="31"/>
      <c r="D7" s="31"/>
      <c r="E7" s="31"/>
      <c r="F7" s="31"/>
      <c r="G7" s="31"/>
      <c r="H7" s="31"/>
    </row>
    <row r="8" spans="1:8" ht="12.75" customHeight="1" x14ac:dyDescent="0.2">
      <c r="A8" s="31"/>
      <c r="B8" s="31"/>
      <c r="C8" s="31"/>
      <c r="D8" s="31"/>
      <c r="E8" s="31"/>
      <c r="F8" s="31"/>
      <c r="G8" s="31"/>
      <c r="H8" s="31"/>
    </row>
    <row r="9" spans="1:8" x14ac:dyDescent="0.2">
      <c r="A9" s="8" t="s">
        <v>0</v>
      </c>
      <c r="B9" s="9" t="s">
        <v>14</v>
      </c>
      <c r="C9" s="8" t="s">
        <v>1</v>
      </c>
      <c r="D9" s="8" t="s">
        <v>15</v>
      </c>
      <c r="E9" s="8" t="s">
        <v>16</v>
      </c>
      <c r="F9" s="8" t="s">
        <v>17</v>
      </c>
      <c r="G9" s="8" t="s">
        <v>19</v>
      </c>
      <c r="H9" s="8" t="s">
        <v>18</v>
      </c>
    </row>
    <row r="10" spans="1:8" x14ac:dyDescent="0.2">
      <c r="A10" s="20">
        <v>1</v>
      </c>
      <c r="B10" s="21" t="s">
        <v>143</v>
      </c>
      <c r="C10" s="22"/>
      <c r="D10" s="22"/>
      <c r="E10" s="22"/>
      <c r="F10" s="22"/>
      <c r="G10" s="22"/>
      <c r="H10" s="22"/>
    </row>
    <row r="11" spans="1:8" x14ac:dyDescent="0.2">
      <c r="A11" s="10" t="s">
        <v>144</v>
      </c>
      <c r="B11" s="11" t="s">
        <v>143</v>
      </c>
      <c r="C11" s="12"/>
      <c r="D11" s="13"/>
      <c r="E11" s="14"/>
      <c r="F11" s="15"/>
      <c r="G11" s="14"/>
      <c r="H11" s="11"/>
    </row>
    <row r="12" spans="1:8" x14ac:dyDescent="0.2">
      <c r="A12" s="16" t="s">
        <v>145</v>
      </c>
      <c r="B12" s="17" t="s">
        <v>155</v>
      </c>
      <c r="C12" s="18" t="s">
        <v>136</v>
      </c>
      <c r="D12" s="19">
        <v>6</v>
      </c>
      <c r="E12" s="19"/>
      <c r="F12" s="19"/>
      <c r="G12" s="19">
        <f>D12</f>
        <v>6</v>
      </c>
      <c r="H12" s="17"/>
    </row>
    <row r="13" spans="1:8" ht="22.5" x14ac:dyDescent="0.2">
      <c r="A13" s="16" t="s">
        <v>146</v>
      </c>
      <c r="B13" s="17" t="s">
        <v>156</v>
      </c>
      <c r="C13" s="18" t="s">
        <v>136</v>
      </c>
      <c r="D13" s="19">
        <v>6</v>
      </c>
      <c r="E13" s="19">
        <v>2</v>
      </c>
      <c r="F13" s="19"/>
      <c r="G13" s="19">
        <f>D13*E13</f>
        <v>12</v>
      </c>
      <c r="H13" s="17"/>
    </row>
    <row r="14" spans="1:8" ht="22.5" x14ac:dyDescent="0.2">
      <c r="A14" s="16" t="s">
        <v>147</v>
      </c>
      <c r="B14" s="17" t="s">
        <v>137</v>
      </c>
      <c r="C14" s="18" t="s">
        <v>6</v>
      </c>
      <c r="D14" s="19">
        <v>300</v>
      </c>
      <c r="E14" s="19"/>
      <c r="F14" s="19"/>
      <c r="G14" s="19">
        <f>D14</f>
        <v>300</v>
      </c>
      <c r="H14" s="17"/>
    </row>
    <row r="15" spans="1:8" x14ac:dyDescent="0.2">
      <c r="A15" s="16" t="s">
        <v>148</v>
      </c>
      <c r="B15" s="17" t="s">
        <v>138</v>
      </c>
      <c r="C15" s="18" t="s">
        <v>6</v>
      </c>
      <c r="D15" s="19">
        <f>100+6*6</f>
        <v>136</v>
      </c>
      <c r="E15" s="19"/>
      <c r="F15" s="19"/>
      <c r="G15" s="19">
        <f t="shared" ref="G15:G22" si="0">D15</f>
        <v>136</v>
      </c>
      <c r="H15" s="17"/>
    </row>
    <row r="16" spans="1:8" ht="22.5" x14ac:dyDescent="0.2">
      <c r="A16" s="16" t="s">
        <v>149</v>
      </c>
      <c r="B16" s="17" t="s">
        <v>139</v>
      </c>
      <c r="C16" s="18" t="s">
        <v>136</v>
      </c>
      <c r="D16" s="19">
        <v>2</v>
      </c>
      <c r="E16" s="19"/>
      <c r="F16" s="19"/>
      <c r="G16" s="19">
        <f t="shared" si="0"/>
        <v>2</v>
      </c>
      <c r="H16" s="17"/>
    </row>
    <row r="17" spans="1:8" ht="22.5" x14ac:dyDescent="0.2">
      <c r="A17" s="16" t="s">
        <v>150</v>
      </c>
      <c r="B17" s="17" t="s">
        <v>140</v>
      </c>
      <c r="C17" s="18" t="s">
        <v>136</v>
      </c>
      <c r="D17" s="19">
        <v>1</v>
      </c>
      <c r="E17" s="19"/>
      <c r="F17" s="19"/>
      <c r="G17" s="19">
        <f t="shared" si="0"/>
        <v>1</v>
      </c>
      <c r="H17" s="17"/>
    </row>
    <row r="18" spans="1:8" ht="22.5" x14ac:dyDescent="0.2">
      <c r="A18" s="16" t="s">
        <v>151</v>
      </c>
      <c r="B18" s="17" t="s">
        <v>157</v>
      </c>
      <c r="C18" s="18" t="s">
        <v>136</v>
      </c>
      <c r="D18" s="19">
        <v>6</v>
      </c>
      <c r="E18" s="19"/>
      <c r="F18" s="19"/>
      <c r="G18" s="19">
        <f t="shared" si="0"/>
        <v>6</v>
      </c>
      <c r="H18" s="17"/>
    </row>
    <row r="19" spans="1:8" ht="22.5" x14ac:dyDescent="0.2">
      <c r="A19" s="16" t="s">
        <v>152</v>
      </c>
      <c r="B19" s="17" t="s">
        <v>141</v>
      </c>
      <c r="C19" s="18" t="s">
        <v>136</v>
      </c>
      <c r="D19" s="19">
        <v>8</v>
      </c>
      <c r="E19" s="19"/>
      <c r="F19" s="19"/>
      <c r="G19" s="19">
        <f t="shared" si="0"/>
        <v>8</v>
      </c>
      <c r="H19" s="17"/>
    </row>
    <row r="20" spans="1:8" ht="22.5" x14ac:dyDescent="0.2">
      <c r="A20" s="16" t="s">
        <v>153</v>
      </c>
      <c r="B20" s="17" t="s">
        <v>142</v>
      </c>
      <c r="C20" s="18" t="s">
        <v>136</v>
      </c>
      <c r="D20" s="19">
        <v>1</v>
      </c>
      <c r="E20" s="19"/>
      <c r="F20" s="19"/>
      <c r="G20" s="19">
        <f t="shared" si="0"/>
        <v>1</v>
      </c>
      <c r="H20" s="17"/>
    </row>
    <row r="21" spans="1:8" ht="22.5" x14ac:dyDescent="0.2">
      <c r="A21" s="16" t="s">
        <v>154</v>
      </c>
      <c r="B21" s="17" t="s">
        <v>158</v>
      </c>
      <c r="C21" s="18" t="s">
        <v>136</v>
      </c>
      <c r="D21" s="19">
        <v>4</v>
      </c>
      <c r="E21" s="19"/>
      <c r="F21" s="19"/>
      <c r="G21" s="19">
        <f t="shared" si="0"/>
        <v>4</v>
      </c>
      <c r="H21" s="17"/>
    </row>
    <row r="22" spans="1:8" ht="22.5" x14ac:dyDescent="0.2">
      <c r="A22" s="16" t="s">
        <v>154</v>
      </c>
      <c r="B22" s="17" t="s">
        <v>159</v>
      </c>
      <c r="C22" s="18" t="s">
        <v>136</v>
      </c>
      <c r="D22" s="19">
        <v>5</v>
      </c>
      <c r="E22" s="19"/>
      <c r="F22" s="19"/>
      <c r="G22" s="19">
        <f t="shared" si="0"/>
        <v>5</v>
      </c>
      <c r="H22" s="17"/>
    </row>
    <row r="23" spans="1:8" x14ac:dyDescent="0.2">
      <c r="A23" s="10" t="s">
        <v>160</v>
      </c>
      <c r="B23" s="11" t="s">
        <v>161</v>
      </c>
      <c r="C23" s="12"/>
      <c r="D23" s="13"/>
      <c r="E23" s="14"/>
      <c r="F23" s="15"/>
      <c r="G23" s="14"/>
      <c r="H23" s="11"/>
    </row>
    <row r="24" spans="1:8" x14ac:dyDescent="0.2">
      <c r="A24" s="16" t="s">
        <v>174</v>
      </c>
      <c r="B24" s="17" t="s">
        <v>162</v>
      </c>
      <c r="C24" s="18" t="s">
        <v>10</v>
      </c>
      <c r="D24" s="19">
        <v>100</v>
      </c>
      <c r="E24" s="19">
        <v>0.4</v>
      </c>
      <c r="F24" s="19">
        <v>0.6</v>
      </c>
      <c r="G24" s="19">
        <f>D24*E24*F24</f>
        <v>24</v>
      </c>
      <c r="H24" s="17"/>
    </row>
    <row r="25" spans="1:8" x14ac:dyDescent="0.2">
      <c r="A25" s="16" t="s">
        <v>175</v>
      </c>
      <c r="B25" s="17" t="s">
        <v>163</v>
      </c>
      <c r="C25" s="18" t="s">
        <v>10</v>
      </c>
      <c r="D25" s="19">
        <f>G24</f>
        <v>24</v>
      </c>
      <c r="E25" s="19"/>
      <c r="F25" s="19"/>
      <c r="G25" s="19">
        <f>D25</f>
        <v>24</v>
      </c>
      <c r="H25" s="17"/>
    </row>
    <row r="26" spans="1:8" x14ac:dyDescent="0.2">
      <c r="A26" s="10" t="s">
        <v>172</v>
      </c>
      <c r="B26" s="11" t="s">
        <v>184</v>
      </c>
      <c r="C26" s="12"/>
      <c r="D26" s="13"/>
      <c r="E26" s="14"/>
      <c r="F26" s="15"/>
      <c r="G26" s="14"/>
      <c r="H26" s="11"/>
    </row>
    <row r="27" spans="1:8" x14ac:dyDescent="0.2">
      <c r="A27" s="16" t="s">
        <v>173</v>
      </c>
      <c r="B27" s="17" t="s">
        <v>183</v>
      </c>
      <c r="C27" s="18" t="s">
        <v>10</v>
      </c>
      <c r="D27" s="19">
        <f>0.5*0.5*1.2</f>
        <v>0.3</v>
      </c>
      <c r="E27" s="19"/>
      <c r="F27" s="19"/>
      <c r="G27" s="19">
        <f>D27</f>
        <v>0.3</v>
      </c>
      <c r="H27" s="17"/>
    </row>
    <row r="28" spans="1:8" s="5" customFormat="1" ht="22.5" x14ac:dyDescent="0.2">
      <c r="A28" s="16" t="s">
        <v>176</v>
      </c>
      <c r="B28" s="17" t="s">
        <v>180</v>
      </c>
      <c r="C28" s="18" t="s">
        <v>4</v>
      </c>
      <c r="D28" s="19">
        <f>(1.1*2.12)+((0.25*2.12)*2+(0.6*0.15)+(0.6*0.25))*4</f>
        <v>7.532</v>
      </c>
      <c r="E28" s="19"/>
      <c r="F28" s="19"/>
      <c r="G28" s="19">
        <f t="shared" ref="G28:G31" si="1">D28</f>
        <v>7.532</v>
      </c>
      <c r="H28" s="17"/>
    </row>
    <row r="29" spans="1:8" s="5" customFormat="1" ht="22.5" x14ac:dyDescent="0.2">
      <c r="A29" s="16" t="s">
        <v>177</v>
      </c>
      <c r="B29" s="17" t="s">
        <v>181</v>
      </c>
      <c r="C29" s="18" t="s">
        <v>4</v>
      </c>
      <c r="D29" s="19">
        <f>2.12*1.1*2+0.4*2.12*2</f>
        <v>6.3600000000000012</v>
      </c>
      <c r="E29" s="19"/>
      <c r="F29" s="19"/>
      <c r="G29" s="19">
        <f t="shared" si="1"/>
        <v>6.3600000000000012</v>
      </c>
      <c r="H29" s="17"/>
    </row>
    <row r="30" spans="1:8" s="5" customFormat="1" ht="33.75" x14ac:dyDescent="0.2">
      <c r="A30" s="16" t="s">
        <v>178</v>
      </c>
      <c r="B30" s="17" t="s">
        <v>182</v>
      </c>
      <c r="C30" s="18" t="s">
        <v>4</v>
      </c>
      <c r="D30" s="19">
        <f>G29*2</f>
        <v>12.720000000000002</v>
      </c>
      <c r="E30" s="19"/>
      <c r="F30" s="19"/>
      <c r="G30" s="19">
        <f t="shared" si="1"/>
        <v>12.720000000000002</v>
      </c>
      <c r="H30" s="17"/>
    </row>
    <row r="31" spans="1:8" s="5" customFormat="1" ht="22.5" x14ac:dyDescent="0.2">
      <c r="A31" s="16" t="s">
        <v>179</v>
      </c>
      <c r="B31" s="17" t="s">
        <v>185</v>
      </c>
      <c r="C31" s="18" t="s">
        <v>4</v>
      </c>
      <c r="D31" s="19">
        <f>0.66*1.2*0.07</f>
        <v>5.544000000000001E-2</v>
      </c>
      <c r="E31" s="19"/>
      <c r="F31" s="19"/>
      <c r="G31" s="19">
        <f t="shared" si="1"/>
        <v>5.544000000000001E-2</v>
      </c>
      <c r="H31" s="17"/>
    </row>
    <row r="32" spans="1:8" s="5" customFormat="1" x14ac:dyDescent="0.2">
      <c r="A32" s="1"/>
      <c r="B32" s="1"/>
      <c r="C32" s="1"/>
      <c r="E32" s="6"/>
      <c r="F32" s="6"/>
      <c r="G32" s="6"/>
      <c r="H32" s="1"/>
    </row>
    <row r="33" spans="1:8" s="5" customFormat="1" x14ac:dyDescent="0.2">
      <c r="A33" s="1"/>
      <c r="B33" s="1"/>
      <c r="C33" s="1"/>
      <c r="E33" s="6"/>
      <c r="F33" s="6"/>
      <c r="G33" s="6"/>
      <c r="H33" s="1"/>
    </row>
    <row r="34" spans="1:8" s="5" customFormat="1" x14ac:dyDescent="0.2">
      <c r="A34" s="1"/>
      <c r="B34" s="1"/>
      <c r="C34" s="1"/>
      <c r="E34" s="6"/>
      <c r="F34" s="6"/>
      <c r="G34" s="6"/>
      <c r="H34" s="1"/>
    </row>
    <row r="35" spans="1:8" s="5" customFormat="1" x14ac:dyDescent="0.2">
      <c r="A35" s="1"/>
      <c r="B35" s="1"/>
      <c r="C35" s="1"/>
      <c r="E35" s="6"/>
      <c r="F35" s="6"/>
      <c r="G35" s="6"/>
      <c r="H35" s="1"/>
    </row>
    <row r="36" spans="1:8" s="5" customFormat="1" x14ac:dyDescent="0.2">
      <c r="A36" s="1"/>
      <c r="B36" s="1"/>
      <c r="C36" s="1"/>
      <c r="E36" s="6"/>
      <c r="F36" s="6"/>
      <c r="G36" s="6"/>
      <c r="H36" s="1"/>
    </row>
  </sheetData>
  <mergeCells count="5">
    <mergeCell ref="A4:H4"/>
    <mergeCell ref="A5:H5"/>
    <mergeCell ref="A6:H6"/>
    <mergeCell ref="A7:H7"/>
    <mergeCell ref="A8:H8"/>
  </mergeCells>
  <phoneticPr fontId="6" type="noConversion"/>
  <pageMargins left="0.5" right="0.5" top="0.5" bottom="0.5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Obras civis</vt:lpstr>
      <vt:lpstr>Palco</vt:lpstr>
      <vt:lpstr>Instalações Elétricas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Dantas Mendes Neto</dc:creator>
  <cp:lastModifiedBy>José Dantas Mendes Neto</cp:lastModifiedBy>
  <dcterms:created xsi:type="dcterms:W3CDTF">2019-06-27T12:57:19Z</dcterms:created>
  <dcterms:modified xsi:type="dcterms:W3CDTF">2019-09-24T18:54:16Z</dcterms:modified>
</cp:coreProperties>
</file>