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3-Espaço Multiuso_Itaporanga\Orçamento Codevasf\"/>
    </mc:Choice>
  </mc:AlternateContent>
  <xr:revisionPtr revIDLastSave="0" documentId="13_ncr:1_{B759C543-68E3-4995-885A-589AFAF074D3}" xr6:coauthVersionLast="44" xr6:coauthVersionMax="44" xr10:uidLastSave="{00000000-0000-0000-0000-000000000000}"/>
  <bookViews>
    <workbookView xWindow="28680" yWindow="2580" windowWidth="24240" windowHeight="13740" tabRatio="676" activeTab="3" xr2:uid="{00000000-000D-0000-FFFF-FFFF00000000}"/>
  </bookViews>
  <sheets>
    <sheet name="RESUMO" sheetId="6" r:id="rId1"/>
    <sheet name="ORÇAMENTO" sheetId="1" r:id="rId2"/>
    <sheet name="BDI" sheetId="2" r:id="rId3"/>
    <sheet name="ENCARGOS TRABALHISTAS" sheetId="3" r:id="rId4"/>
    <sheet name="RELAÇÃO DE COMPOSIÇÕES" sheetId="5" r:id="rId5"/>
    <sheet name="CRONOGRAMA" sheetId="4" r:id="rId6"/>
  </sheets>
  <definedNames>
    <definedName name="_xlnm._FilterDatabase" localSheetId="5" hidden="1">CRONOGRAMA!$A$8:$N$13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3" i="1" l="1"/>
  <c r="G18" i="6"/>
  <c r="G100" i="1"/>
  <c r="H100" i="1" s="1"/>
  <c r="G101" i="1"/>
  <c r="H101" i="1" s="1"/>
  <c r="G102" i="1"/>
  <c r="H102" i="1" s="1"/>
  <c r="F99" i="1"/>
  <c r="F100" i="1"/>
  <c r="F101" i="1"/>
  <c r="F102" i="1"/>
  <c r="F98" i="1"/>
  <c r="F73" i="5"/>
  <c r="G73" i="5"/>
  <c r="F74" i="5"/>
  <c r="G74" i="5" s="1"/>
  <c r="F75" i="5"/>
  <c r="G75" i="5"/>
  <c r="F76" i="5"/>
  <c r="G76" i="5" s="1"/>
  <c r="F77" i="5"/>
  <c r="G77" i="5"/>
  <c r="F11" i="5" l="1"/>
  <c r="F12" i="5"/>
  <c r="F13" i="5"/>
  <c r="F17" i="1" s="1"/>
  <c r="F14" i="5"/>
  <c r="F19" i="1" s="1"/>
  <c r="F15" i="5"/>
  <c r="F16" i="5"/>
  <c r="F17" i="5"/>
  <c r="F24" i="1" s="1"/>
  <c r="F18" i="5"/>
  <c r="F25" i="1" s="1"/>
  <c r="F19" i="5"/>
  <c r="F20" i="5"/>
  <c r="F21" i="5"/>
  <c r="F29" i="1" s="1"/>
  <c r="F22" i="5"/>
  <c r="F30" i="1" s="1"/>
  <c r="F23" i="5"/>
  <c r="F24" i="5"/>
  <c r="F25" i="5"/>
  <c r="F33" i="1" s="1"/>
  <c r="F26" i="5"/>
  <c r="F27" i="5"/>
  <c r="F28" i="5"/>
  <c r="F29" i="5"/>
  <c r="F30" i="5"/>
  <c r="F31" i="5"/>
  <c r="F32" i="5"/>
  <c r="F33" i="5"/>
  <c r="F34" i="5"/>
  <c r="F35" i="5"/>
  <c r="F36" i="5"/>
  <c r="F37" i="5"/>
  <c r="F49" i="1" s="1"/>
  <c r="F38" i="5"/>
  <c r="F50" i="1" s="1"/>
  <c r="F39" i="5"/>
  <c r="F40" i="5"/>
  <c r="F41" i="5"/>
  <c r="F54" i="1" s="1"/>
  <c r="F42" i="5"/>
  <c r="F56" i="1" s="1"/>
  <c r="F43" i="5"/>
  <c r="F44" i="5"/>
  <c r="F45" i="5"/>
  <c r="F60" i="1" s="1"/>
  <c r="F46" i="5"/>
  <c r="F62" i="1" s="1"/>
  <c r="F47" i="5"/>
  <c r="F48" i="5"/>
  <c r="F49" i="5"/>
  <c r="F50" i="5"/>
  <c r="F68" i="1" s="1"/>
  <c r="F51" i="5"/>
  <c r="F52" i="5"/>
  <c r="F53" i="5"/>
  <c r="F54" i="5"/>
  <c r="F73" i="1" s="1"/>
  <c r="F55" i="5"/>
  <c r="F56" i="5"/>
  <c r="F57" i="5"/>
  <c r="F77" i="1" s="1"/>
  <c r="F58" i="5"/>
  <c r="F79" i="1" s="1"/>
  <c r="F59" i="5"/>
  <c r="F60" i="5"/>
  <c r="F61" i="5"/>
  <c r="F84" i="1" s="1"/>
  <c r="F62" i="5"/>
  <c r="F85" i="1" s="1"/>
  <c r="F63" i="5"/>
  <c r="F64" i="5"/>
  <c r="F65" i="5"/>
  <c r="F66" i="5"/>
  <c r="F89" i="1" s="1"/>
  <c r="F67" i="5"/>
  <c r="F68" i="5"/>
  <c r="F69" i="5"/>
  <c r="F70" i="5"/>
  <c r="F93" i="1" s="1"/>
  <c r="F71" i="5"/>
  <c r="F72" i="5"/>
  <c r="F10" i="5"/>
  <c r="G10" i="5" s="1"/>
  <c r="G13" i="5" s="1"/>
  <c r="G16" i="5" s="1"/>
  <c r="F67" i="1"/>
  <c r="F16" i="1"/>
  <c r="G11" i="5"/>
  <c r="G14" i="5" s="1"/>
  <c r="G17" i="5" s="1"/>
  <c r="G20" i="5" s="1"/>
  <c r="G23" i="5" s="1"/>
  <c r="G26" i="5" s="1"/>
  <c r="G29" i="5" s="1"/>
  <c r="G32" i="5" s="1"/>
  <c r="G35" i="5" s="1"/>
  <c r="G38" i="5" s="1"/>
  <c r="G41" i="5" s="1"/>
  <c r="G44" i="5" s="1"/>
  <c r="G47" i="5" s="1"/>
  <c r="G50" i="5" s="1"/>
  <c r="G53" i="5" s="1"/>
  <c r="G56" i="5" s="1"/>
  <c r="G59" i="5" s="1"/>
  <c r="G62" i="5" s="1"/>
  <c r="G65" i="5" s="1"/>
  <c r="G68" i="5" s="1"/>
  <c r="G71" i="5" s="1"/>
  <c r="G12" i="5"/>
  <c r="F22" i="1"/>
  <c r="F23" i="1"/>
  <c r="F26" i="1"/>
  <c r="F28" i="1"/>
  <c r="F31" i="1"/>
  <c r="F32" i="1"/>
  <c r="F35" i="1"/>
  <c r="F36" i="1"/>
  <c r="F37" i="1"/>
  <c r="F38" i="1"/>
  <c r="F39" i="1"/>
  <c r="F40" i="1"/>
  <c r="F41" i="1"/>
  <c r="F42" i="1"/>
  <c r="F44" i="1"/>
  <c r="F45" i="1"/>
  <c r="F48" i="1"/>
  <c r="F51" i="1"/>
  <c r="F52" i="1"/>
  <c r="F58" i="1"/>
  <c r="F59" i="1"/>
  <c r="F63" i="1"/>
  <c r="F65" i="1"/>
  <c r="F69" i="1"/>
  <c r="F70" i="1"/>
  <c r="F71" i="1"/>
  <c r="F74" i="1"/>
  <c r="F75" i="1"/>
  <c r="F80" i="1"/>
  <c r="F83" i="1"/>
  <c r="F86" i="1"/>
  <c r="F87" i="1"/>
  <c r="F88" i="1"/>
  <c r="F90" i="1"/>
  <c r="F91" i="1"/>
  <c r="F92" i="1"/>
  <c r="F95" i="1"/>
  <c r="F96" i="1"/>
  <c r="F13" i="1" l="1"/>
  <c r="G19" i="5"/>
  <c r="G22" i="5" s="1"/>
  <c r="G25" i="5" s="1"/>
  <c r="G28" i="5" s="1"/>
  <c r="G31" i="5" s="1"/>
  <c r="G34" i="5" s="1"/>
  <c r="G37" i="5" s="1"/>
  <c r="G40" i="5" s="1"/>
  <c r="G43" i="5" s="1"/>
  <c r="G46" i="5" s="1"/>
  <c r="G49" i="5" s="1"/>
  <c r="G52" i="5" s="1"/>
  <c r="G55" i="5" s="1"/>
  <c r="G58" i="5" s="1"/>
  <c r="G61" i="5" s="1"/>
  <c r="G64" i="5" s="1"/>
  <c r="G67" i="5" s="1"/>
  <c r="G70" i="5" s="1"/>
  <c r="F15" i="1"/>
  <c r="G15" i="5"/>
  <c r="G18" i="5" s="1"/>
  <c r="G21" i="5" s="1"/>
  <c r="G24" i="5" s="1"/>
  <c r="G27" i="5" s="1"/>
  <c r="G30" i="5" s="1"/>
  <c r="G33" i="5" s="1"/>
  <c r="G36" i="5" s="1"/>
  <c r="G39" i="5" s="1"/>
  <c r="G42" i="5" s="1"/>
  <c r="G45" i="5" s="1"/>
  <c r="G48" i="5" s="1"/>
  <c r="G51" i="5" s="1"/>
  <c r="G54" i="5" s="1"/>
  <c r="G57" i="5" s="1"/>
  <c r="G60" i="5" s="1"/>
  <c r="G63" i="5" s="1"/>
  <c r="G66" i="5" s="1"/>
  <c r="G69" i="5" s="1"/>
  <c r="G72" i="5" s="1"/>
  <c r="G5" i="5" l="1"/>
  <c r="G4" i="5"/>
  <c r="F5" i="3"/>
  <c r="C5" i="2"/>
  <c r="H4" i="1"/>
  <c r="A5" i="3"/>
  <c r="A4" i="3"/>
  <c r="A5" i="2"/>
  <c r="A4" i="2"/>
  <c r="I5" i="4"/>
  <c r="I4" i="4"/>
  <c r="C30" i="2"/>
  <c r="C35" i="2" s="1"/>
  <c r="H6" i="4" s="1"/>
  <c r="N6" i="4" s="1"/>
  <c r="A28" i="2"/>
  <c r="A29" i="2" s="1"/>
  <c r="F21" i="3"/>
  <c r="G21" i="3"/>
  <c r="G46" i="3" s="1"/>
  <c r="F34" i="3"/>
  <c r="G34" i="3"/>
  <c r="F42" i="3"/>
  <c r="G42" i="3"/>
  <c r="H4" i="4" l="1"/>
  <c r="N4" i="4" s="1"/>
  <c r="F45" i="3"/>
  <c r="F46" i="3"/>
  <c r="G6" i="6"/>
  <c r="H6" i="1"/>
  <c r="G45" i="3"/>
  <c r="G47" i="3" s="1"/>
  <c r="G49" i="3" s="1"/>
  <c r="F47" i="3" l="1"/>
  <c r="F49" i="3" s="1"/>
  <c r="G98" i="1"/>
  <c r="H98" i="1" s="1"/>
  <c r="G99" i="1"/>
  <c r="H99" i="1" s="1"/>
  <c r="G37" i="1"/>
  <c r="H37" i="1" s="1"/>
  <c r="G85" i="1"/>
  <c r="H85" i="1" s="1"/>
  <c r="G89" i="1"/>
  <c r="H89" i="1" s="1"/>
  <c r="G93" i="1"/>
  <c r="H93" i="1" s="1"/>
  <c r="G77" i="1"/>
  <c r="H77" i="1" s="1"/>
  <c r="G68" i="1"/>
  <c r="H68" i="1" s="1"/>
  <c r="G67" i="1"/>
  <c r="H67" i="1" s="1"/>
  <c r="G59" i="1"/>
  <c r="H59" i="1" s="1"/>
  <c r="G54" i="1"/>
  <c r="H54" i="1" s="1"/>
  <c r="G52" i="1"/>
  <c r="H52" i="1" s="1"/>
  <c r="G36" i="1"/>
  <c r="H36" i="1" s="1"/>
  <c r="G41" i="1"/>
  <c r="H41" i="1" s="1"/>
  <c r="G30" i="1"/>
  <c r="H30" i="1" s="1"/>
  <c r="G28" i="1"/>
  <c r="H28" i="1" s="1"/>
  <c r="G26" i="1"/>
  <c r="H26" i="1" s="1"/>
  <c r="G17" i="1"/>
  <c r="H17" i="1" s="1"/>
  <c r="G87" i="1"/>
  <c r="H87" i="1" s="1"/>
  <c r="G80" i="1"/>
  <c r="H80" i="1" s="1"/>
  <c r="G70" i="1"/>
  <c r="H70" i="1" s="1"/>
  <c r="G58" i="1"/>
  <c r="H58" i="1" s="1"/>
  <c r="G50" i="1"/>
  <c r="H50" i="1" s="1"/>
  <c r="G39" i="1"/>
  <c r="H39" i="1" s="1"/>
  <c r="G32" i="1"/>
  <c r="H32" i="1" s="1"/>
  <c r="G13" i="1"/>
  <c r="H13" i="1" s="1"/>
  <c r="G88" i="1"/>
  <c r="H88" i="1" s="1"/>
  <c r="G79" i="1"/>
  <c r="H79" i="1" s="1"/>
  <c r="G71" i="1"/>
  <c r="H71" i="1" s="1"/>
  <c r="G62" i="1"/>
  <c r="H62" i="1" s="1"/>
  <c r="G51" i="1"/>
  <c r="H51" i="1" s="1"/>
  <c r="G40" i="1"/>
  <c r="H40" i="1" s="1"/>
  <c r="G33" i="1"/>
  <c r="H33" i="1" s="1"/>
  <c r="G96" i="1"/>
  <c r="H96" i="1" s="1"/>
  <c r="G86" i="1"/>
  <c r="H86" i="1" s="1"/>
  <c r="G90" i="1"/>
  <c r="H90" i="1" s="1"/>
  <c r="G83" i="1"/>
  <c r="H83" i="1" s="1"/>
  <c r="G74" i="1"/>
  <c r="H74" i="1" s="1"/>
  <c r="G69" i="1"/>
  <c r="H69" i="1" s="1"/>
  <c r="G65" i="1"/>
  <c r="H65" i="1" s="1"/>
  <c r="G60" i="1"/>
  <c r="H60" i="1" s="1"/>
  <c r="G49" i="1"/>
  <c r="H49" i="1" s="1"/>
  <c r="G48" i="1"/>
  <c r="H48" i="1" s="1"/>
  <c r="G38" i="1"/>
  <c r="H38" i="1" s="1"/>
  <c r="G42" i="1"/>
  <c r="H42" i="1" s="1"/>
  <c r="G31" i="1"/>
  <c r="H31" i="1" s="1"/>
  <c r="G23" i="1"/>
  <c r="H23" i="1" s="1"/>
  <c r="G22" i="1"/>
  <c r="H22" i="1" s="1"/>
  <c r="G15" i="1"/>
  <c r="H15" i="1" s="1"/>
  <c r="G95" i="1"/>
  <c r="H95" i="1" s="1"/>
  <c r="G91" i="1"/>
  <c r="H91" i="1" s="1"/>
  <c r="G75" i="1"/>
  <c r="H75" i="1" s="1"/>
  <c r="G63" i="1"/>
  <c r="H63" i="1" s="1"/>
  <c r="G45" i="1"/>
  <c r="H45" i="1" s="1"/>
  <c r="G35" i="1"/>
  <c r="H35" i="1" s="1"/>
  <c r="G24" i="1"/>
  <c r="H24" i="1" s="1"/>
  <c r="G19" i="1"/>
  <c r="H19" i="1" s="1"/>
  <c r="G84" i="1"/>
  <c r="H84" i="1" s="1"/>
  <c r="G92" i="1"/>
  <c r="H92" i="1" s="1"/>
  <c r="G73" i="1"/>
  <c r="H73" i="1" s="1"/>
  <c r="G56" i="1"/>
  <c r="H56" i="1" s="1"/>
  <c r="G44" i="1"/>
  <c r="H44" i="1" s="1"/>
  <c r="G29" i="1"/>
  <c r="H29" i="1" s="1"/>
  <c r="G16" i="1"/>
  <c r="H16" i="1" s="1"/>
  <c r="G25" i="1"/>
  <c r="H25" i="1" s="1"/>
  <c r="L14" i="4"/>
  <c r="G16" i="6" l="1"/>
  <c r="F16" i="6" s="1"/>
  <c r="G12" i="6"/>
  <c r="G14" i="6"/>
  <c r="F14" i="4"/>
  <c r="H5" i="1" l="1"/>
  <c r="D12" i="4"/>
  <c r="H12" i="4" s="1"/>
  <c r="F12" i="6"/>
  <c r="G20" i="6"/>
  <c r="G5" i="6" s="1"/>
  <c r="D10" i="4"/>
  <c r="F14" i="6"/>
  <c r="D11" i="4"/>
  <c r="F18" i="6"/>
  <c r="D13" i="4"/>
  <c r="J12" i="4" l="1"/>
  <c r="N12" i="4" s="1"/>
  <c r="M12" i="4" s="1"/>
  <c r="J13" i="4"/>
  <c r="H13" i="4"/>
  <c r="J10" i="4"/>
  <c r="H10" i="4"/>
  <c r="D14" i="4"/>
  <c r="J11" i="4"/>
  <c r="H11" i="4"/>
  <c r="N11" i="4" l="1"/>
  <c r="M11" i="4" s="1"/>
  <c r="K14" i="4"/>
  <c r="E14" i="4"/>
  <c r="H5" i="4"/>
  <c r="N5" i="4"/>
  <c r="H14" i="4"/>
  <c r="G14" i="4" s="1"/>
  <c r="N10" i="4"/>
  <c r="J14" i="4"/>
  <c r="I14" i="4" s="1"/>
  <c r="N13" i="4"/>
  <c r="M13" i="4" s="1"/>
  <c r="M10" i="4" l="1"/>
  <c r="N14" i="4"/>
  <c r="M14" i="4" s="1"/>
</calcChain>
</file>

<file path=xl/sharedStrings.xml><?xml version="1.0" encoding="utf-8"?>
<sst xmlns="http://schemas.openxmlformats.org/spreadsheetml/2006/main" count="807" uniqueCount="498">
  <si>
    <t xml:space="preserve">DATA BASE: </t>
  </si>
  <si>
    <t>PREÇO GLOBAL:</t>
  </si>
  <si>
    <t>BDI:</t>
  </si>
  <si>
    <t>ITEM</t>
  </si>
  <si>
    <t>DESCRIÇÃO</t>
  </si>
  <si>
    <t>UNID.</t>
  </si>
  <si>
    <t>QUANTIDADE</t>
  </si>
  <si>
    <t>PREÇO UNIT.</t>
  </si>
  <si>
    <t>PREÇO TOTAL</t>
  </si>
  <si>
    <t>un</t>
  </si>
  <si>
    <t>m2</t>
  </si>
  <si>
    <t>Equipe Dirigente</t>
  </si>
  <si>
    <t>Manutenção do Canteiro</t>
  </si>
  <si>
    <t>m3</t>
  </si>
  <si>
    <t>m</t>
  </si>
  <si>
    <t>pt</t>
  </si>
  <si>
    <t xml:space="preserve">DATA: </t>
  </si>
  <si>
    <t>FÓRMULA APLICADA</t>
  </si>
  <si>
    <t>BDI = { [ ( 1 + AC / 100  + R / 100 + SG/100 ) . ( 1 + DF / 100 ) . ( 1 + L / 100 ) / ( 1 - I / 100 ) ] - 1 } . 100</t>
  </si>
  <si>
    <t>ONDE:</t>
  </si>
  <si>
    <t>BDI =</t>
  </si>
  <si>
    <t>Bonificação e Despesas Indiretas</t>
  </si>
  <si>
    <t>AC =</t>
  </si>
  <si>
    <t>Administração Central</t>
  </si>
  <si>
    <t>SG=</t>
  </si>
  <si>
    <t>Seguros e garantias</t>
  </si>
  <si>
    <t>DF =</t>
  </si>
  <si>
    <t>Despesas Financeiras</t>
  </si>
  <si>
    <t>R =</t>
  </si>
  <si>
    <t>Riscos</t>
  </si>
  <si>
    <t>L =</t>
  </si>
  <si>
    <t>Lucro</t>
  </si>
  <si>
    <t>I =</t>
  </si>
  <si>
    <t>Impostos</t>
  </si>
  <si>
    <t>PERCENTUAIS    (%)</t>
  </si>
  <si>
    <t>6.1</t>
  </si>
  <si>
    <t>COFINS</t>
  </si>
  <si>
    <t>6.2</t>
  </si>
  <si>
    <t>PIS</t>
  </si>
  <si>
    <t>6.3</t>
  </si>
  <si>
    <t>ISS</t>
  </si>
  <si>
    <t>BDI</t>
  </si>
  <si>
    <t>DISCRIMINAÇÃO</t>
  </si>
  <si>
    <t>Horista</t>
  </si>
  <si>
    <t>Mensalista</t>
  </si>
  <si>
    <t>%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</si>
  <si>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</si>
  <si>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</si>
  <si>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</si>
  <si>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</si>
  <si>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</si>
  <si>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</si>
  <si>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</si>
  <si>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</si>
  <si>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</si>
  <si>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</si>
  <si>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</si>
  <si>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</si>
  <si>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</si>
  <si>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</si>
  <si>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</si>
  <si>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</si>
  <si>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</si>
  <si>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</si>
  <si>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</si>
  <si>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</si>
  <si>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</si>
  <si>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</si>
  <si>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</si>
  <si>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</si>
  <si>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</si>
  <si>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</si>
  <si>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</si>
  <si>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</si>
  <si>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</si>
  <si>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</si>
  <si>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13º Salário  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</si>
  <si>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</si>
  <si>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</si>
  <si>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</si>
  <si>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</si>
  <si>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</si>
  <si>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</si>
  <si>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</si>
  <si>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</si>
  <si>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</si>
  <si>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</si>
  <si>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</si>
  <si>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</si>
  <si>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</si>
  <si>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</si>
  <si>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</si>
  <si>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</si>
  <si>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</si>
  <si>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</si>
  <si>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</si>
  <si>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</si>
  <si>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</si>
  <si>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</si>
  <si>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</si>
  <si>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</si>
  <si>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</si>
  <si>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</si>
  <si>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</si>
  <si>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</si>
  <si>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</si>
  <si>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</si>
  <si>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</si>
  <si>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</si>
  <si>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</si>
  <si>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</si>
  <si>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DOCUMENTO: CRONOGRAMA</t>
  </si>
  <si>
    <t>UNIDADE</t>
  </si>
  <si>
    <t>TOTAL</t>
  </si>
  <si>
    <t>ENCERRAMENTO DO CONTRATO</t>
  </si>
  <si>
    <t>02.01 </t>
  </si>
  <si>
    <t>02.01.001 </t>
  </si>
  <si>
    <t>02.01.002 </t>
  </si>
  <si>
    <t>02.01.003 </t>
  </si>
  <si>
    <t>02.01.004 </t>
  </si>
  <si>
    <t>02.02 </t>
  </si>
  <si>
    <t>02.02.001 </t>
  </si>
  <si>
    <t>02.02.002 </t>
  </si>
  <si>
    <t>03.01 </t>
  </si>
  <si>
    <t>03.01.001 </t>
  </si>
  <si>
    <t xml:space="preserve"> 1.º MÊS</t>
  </si>
  <si>
    <t xml:space="preserve"> 2.º MÊS</t>
  </si>
  <si>
    <t xml:space="preserve"> 3.º MÊS</t>
  </si>
  <si>
    <t xml:space="preserve"> 4.º MÊS</t>
  </si>
  <si>
    <t>01.01 </t>
  </si>
  <si>
    <t>01.01.001 </t>
  </si>
  <si>
    <t>PREÇO GLOBAL</t>
  </si>
  <si>
    <t>CPRB</t>
  </si>
  <si>
    <t>6.4</t>
  </si>
  <si>
    <t>CÓDIGO</t>
  </si>
  <si>
    <t>CÓDIGO ORÇAMENTO</t>
  </si>
  <si>
    <t>CÓDIGO REFERÊNCIA</t>
  </si>
  <si>
    <t>PERCENT. DESC. FINAL</t>
  </si>
  <si>
    <t>01.02 </t>
  </si>
  <si>
    <t>01.02.001 </t>
  </si>
  <si>
    <t>01.02.002 </t>
  </si>
  <si>
    <t>01.03 </t>
  </si>
  <si>
    <t>01.03.001 </t>
  </si>
  <si>
    <t>02.02.003 </t>
  </si>
  <si>
    <t>02.02.004 </t>
  </si>
  <si>
    <t>02.02.005 </t>
  </si>
  <si>
    <t>02.02.006 </t>
  </si>
  <si>
    <t>Administração</t>
  </si>
  <si>
    <t>Mobilização</t>
  </si>
  <si>
    <t>Mobilização de equipamentos e pessoal para pequenas obras</t>
  </si>
  <si>
    <t>Placa de obra em chapa de aco galvanizado</t>
  </si>
  <si>
    <t>Administração local e manutenção do canteiro</t>
  </si>
  <si>
    <t>Desmobilização</t>
  </si>
  <si>
    <t>Desmobilização de equipamentos e pessoal para pequenas obras</t>
  </si>
  <si>
    <t>Placa de inauguração em alumínio com Acrilico, 80x60cm,com logomarca e moldura</t>
  </si>
  <si>
    <t>Piso Cimentado</t>
  </si>
  <si>
    <t>Serviços Preliminares</t>
  </si>
  <si>
    <t>Limpeza manual de vegetação em terreno com enxada.af_05/2018</t>
  </si>
  <si>
    <t>Locacao convencional de obra, utilizando gabarito de tábuas corridas pontaletadas a cada 2,00m -  2 utilizações. af_10/2018</t>
  </si>
  <si>
    <t>Regularização Manual</t>
  </si>
  <si>
    <t>Compactação mecânica de solo para execução de radier, com compactador de solos a percussão. af_09/2017</t>
  </si>
  <si>
    <t>Lastro com material granular, aplicação em pisos ou radiers, espessura de *5 cm*. af_08/2017</t>
  </si>
  <si>
    <t>Fornecimento/instalacao lona plastica preta, para impermeabilizacao, espessura 150 micras.</t>
  </si>
  <si>
    <t>Fabricação, montagem e desmontagem de forma para radier, em madeira serrada, 4 utilizações. af_09/2017</t>
  </si>
  <si>
    <t>Armacao em tela de aco soldada nervurada q-92, aco ca-60, 4,2mm, malha 15x15cm</t>
  </si>
  <si>
    <t>Acabamento de superfície de piso de concreto com desempolamento manual</t>
  </si>
  <si>
    <t>Poste circular de concreto  7/150 - fornecimento e assentamento</t>
  </si>
  <si>
    <t>und</t>
  </si>
  <si>
    <t>m²</t>
  </si>
  <si>
    <t>Instalações Elétricas</t>
  </si>
  <si>
    <t>04.01 </t>
  </si>
  <si>
    <t>04.01.001 </t>
  </si>
  <si>
    <t>OBRA: ESPAÇO MULTIUSO</t>
  </si>
  <si>
    <t>LOCAL: POVOADO TAPERA, ITAPORANGA D'AJUDA/SE</t>
  </si>
  <si>
    <t>Instalações Elétrica</t>
  </si>
  <si>
    <t>PERCENTUAL</t>
  </si>
  <si>
    <t>PREÇO</t>
  </si>
  <si>
    <t>ORDEM DE SERVIÇO</t>
  </si>
  <si>
    <t>PLANILHA ORÇAMENTÁRIA DA OBRA - RESUMO</t>
  </si>
  <si>
    <t>PLANILHA ORÇAMENTÁRIA DA OBRA</t>
  </si>
  <si>
    <t>DETALHAMENTO DA BONIFICAÇÃO E DESPESAS INDIRETAS</t>
  </si>
  <si>
    <t>BDI DE SERVIÇOS</t>
  </si>
  <si>
    <t>DETALHAMENTO DOS ENCARGOS SOCIAIS E TRABALHISTAS</t>
  </si>
  <si>
    <t>RELAÇÃO DE COMPOSIÇÕES</t>
  </si>
  <si>
    <t>DESCONTO (LICITAÇÃO):</t>
  </si>
  <si>
    <t>01.02.003 </t>
  </si>
  <si>
    <t>Equipamentos de Apoio à Produção</t>
  </si>
  <si>
    <t>Obra Civil</t>
  </si>
  <si>
    <t>02.01.005 </t>
  </si>
  <si>
    <t>Palco em Madeira</t>
  </si>
  <si>
    <t>Pilares</t>
  </si>
  <si>
    <t>Fechamento</t>
  </si>
  <si>
    <t>Vigas</t>
  </si>
  <si>
    <t>Travamentos</t>
  </si>
  <si>
    <t>Tesouras</t>
  </si>
  <si>
    <t>Assoalho</t>
  </si>
  <si>
    <t>02.03 </t>
  </si>
  <si>
    <t>02.03.001 </t>
  </si>
  <si>
    <t>02.03.002 </t>
  </si>
  <si>
    <t>02.03.003 </t>
  </si>
  <si>
    <t>02.03.004 </t>
  </si>
  <si>
    <t>02.03.005 </t>
  </si>
  <si>
    <t>02.03.006 </t>
  </si>
  <si>
    <t>02.03.007 </t>
  </si>
  <si>
    <t>02.03.008 </t>
  </si>
  <si>
    <t>02.04 </t>
  </si>
  <si>
    <t>02.04.001 </t>
  </si>
  <si>
    <t>02.04.002 </t>
  </si>
  <si>
    <t>03.01.002 </t>
  </si>
  <si>
    <t>03.01.003 </t>
  </si>
  <si>
    <t>03.01.004 </t>
  </si>
  <si>
    <t>03.01.005 </t>
  </si>
  <si>
    <t>03.02 </t>
  </si>
  <si>
    <t>03.02.001 </t>
  </si>
  <si>
    <t>03.03 </t>
  </si>
  <si>
    <t>03.03.001 </t>
  </si>
  <si>
    <t>03.04 </t>
  </si>
  <si>
    <t>03.04.001 </t>
  </si>
  <si>
    <t>03.04.002 </t>
  </si>
  <si>
    <t>03.04.003 </t>
  </si>
  <si>
    <t>03.05 </t>
  </si>
  <si>
    <t>03.05.001 </t>
  </si>
  <si>
    <t>03.05.002 </t>
  </si>
  <si>
    <t>03.06 </t>
  </si>
  <si>
    <t>03.06.001 </t>
  </si>
  <si>
    <t>03.07 </t>
  </si>
  <si>
    <t>03.07.001 </t>
  </si>
  <si>
    <t>03.07.002 </t>
  </si>
  <si>
    <t>03.07.003 </t>
  </si>
  <si>
    <t>03.07.004 </t>
  </si>
  <si>
    <t>03.07.005 </t>
  </si>
  <si>
    <t>03.08 </t>
  </si>
  <si>
    <t>03.08.001 </t>
  </si>
  <si>
    <t>03.08.002 </t>
  </si>
  <si>
    <t>03.08.003 </t>
  </si>
  <si>
    <t>03.09 </t>
  </si>
  <si>
    <t>03.09.001 </t>
  </si>
  <si>
    <t>03.10 </t>
  </si>
  <si>
    <t>03.10.001 </t>
  </si>
  <si>
    <t>03.10.002 </t>
  </si>
  <si>
    <t>04.01.002 </t>
  </si>
  <si>
    <t>04.01.003 </t>
  </si>
  <si>
    <t>04.01.004 </t>
  </si>
  <si>
    <t>04.01.005 </t>
  </si>
  <si>
    <t>04.01.006 </t>
  </si>
  <si>
    <t>04.01.007 </t>
  </si>
  <si>
    <t>04.01.008 </t>
  </si>
  <si>
    <t>04.01.009 </t>
  </si>
  <si>
    <t>04.01.010 </t>
  </si>
  <si>
    <t>04.01.011 </t>
  </si>
  <si>
    <t>04.02 </t>
  </si>
  <si>
    <t>04.02.001 </t>
  </si>
  <si>
    <t>04.02.002 </t>
  </si>
  <si>
    <t>Piso em concreto simples desempolado, fck = 15 MPa, e = 7 cm, com forma em quadros 2,0x2,0m, para juntas de concretagem - tres usos</t>
  </si>
  <si>
    <t>Fundações</t>
  </si>
  <si>
    <t>Escavação manual para bloco de coroamento ou sapata, com previsão de fôrma. af_06/2017</t>
  </si>
  <si>
    <t>Lastro de concreto magro, aplicado em blocos de coroamento ou sapatas, espessura de 5 cm. af_08/2017</t>
  </si>
  <si>
    <t>Fabricação, montagem e desmontagem de fôrma para sapata, em madeira serrada, e=25 mm, 4 utilizações. af_06/2017</t>
  </si>
  <si>
    <t>Armação de bloco, viga baldrame ou sapata utilizando aço ca-50 de 6,3 mm - montagem. af_06/2017</t>
  </si>
  <si>
    <t>kg</t>
  </si>
  <si>
    <t>Armação de bloco, viga baldrame e sapata utilizando aço ca-60 de 5 mm - montagem. af_06/2017</t>
  </si>
  <si>
    <t>Concreto fck = 15mpa, traço 1:3,4:3,5 (cimento/ areia média/ brita 1)  - preparo mecânico com betoneira 400 l. af_07/2016</t>
  </si>
  <si>
    <t>Reaterro manual apiloado com soquete. af_10/2017</t>
  </si>
  <si>
    <t>Estaca broca de concreto, diãmetro de 25 cm, profundidade de até 3 m, escavação manual com trado concha, não armada. af_03/2018</t>
  </si>
  <si>
    <t>Serviços Finais</t>
  </si>
  <si>
    <t>Limpeza geral</t>
  </si>
  <si>
    <t>Palco em madeira</t>
  </si>
  <si>
    <t>Peça de eucalipto tratado, d= 19 a 22cm, L = 4,00m - Fornecimento</t>
  </si>
  <si>
    <t>Peça de eucalipto tratado, d= 19 a 22cm, L = 3,00m - Fornecimento</t>
  </si>
  <si>
    <t>Assentamento de peças de eucalipto tratado, d=19 a 22cm</t>
  </si>
  <si>
    <t>Peça de eucalipto tratado, d= 16 a 19cm, L = 4,00m - Fornecimento</t>
  </si>
  <si>
    <t>Assentamento de peças de eucalipto tratado, d=16 a 19cm</t>
  </si>
  <si>
    <t>Fornecimento e assentamento de peças de eucalipto tratado, d=7 a 10cm</t>
  </si>
  <si>
    <t>Fornecimento e assentamento de peças de eucalipto tratado, d=13 a 16cm</t>
  </si>
  <si>
    <t>Assentamento de peças de eucalipto tratado, d=10 a 13cm</t>
  </si>
  <si>
    <t>Peça de eucalipto tratado, d= 10 a 13cm, L = 2,00m - Fornecimento</t>
  </si>
  <si>
    <t>Peça de eucalipto tratado, d= 10 a 13cm, L = 2,50m - Fornecimento</t>
  </si>
  <si>
    <t>Contraventamento</t>
  </si>
  <si>
    <t>Madeiramento em massaranduba/madeira de lei, peça serrada 5cm x 11cm com abertura de encaixes</t>
  </si>
  <si>
    <t>Cobertura</t>
  </si>
  <si>
    <t>Madeira massaranduba serrada (peça) 5cm x 11cm (0,0055 m³/m)</t>
  </si>
  <si>
    <t>Madeira massaranduba serrada (peça) 5cm x 9cm (0,0045 m³/m)</t>
  </si>
  <si>
    <t>Ripão massaranduba serrada  5cm x 3cm</t>
  </si>
  <si>
    <t>Trama de madeira composta por ripas, caibros e terças para telhados de até 2 águas (exclusive madeira), incluso transporte vertical</t>
  </si>
  <si>
    <t>Telhamento com telha de fibra vegetal com betume, onduline ecológica, 2,00 x 0,95 x 0,028 m</t>
  </si>
  <si>
    <t>Madeira massaranduba serrada (peça) 5cm x 14cm (0,007 m³/m)</t>
  </si>
  <si>
    <t>Tabua de madeira aparelhada *2,5 x 15* cm, macaranduba, angelim ou equivalente da regiao</t>
  </si>
  <si>
    <t>Piso em assoalho de madeira lei, exclusive madeiras</t>
  </si>
  <si>
    <t>Pintura</t>
  </si>
  <si>
    <t>Pintura de proteção sobre madeira, com 2 demãos, verniz POLISTEN - STAIN, ação fungicida e inseticida, cor transparente, Sayerlack ou similar - R1</t>
  </si>
  <si>
    <t>Tirantes</t>
  </si>
  <si>
    <t>Cabo de aço galvanizado 15mm (tensor)</t>
  </si>
  <si>
    <t>Esticador para cabo de aço 5/8"</t>
  </si>
  <si>
    <t>Infraestrutura elétrica</t>
  </si>
  <si>
    <t>Instalações elétricas</t>
  </si>
  <si>
    <t>Refletor em alumínio com suporte e alça, lâmpada 250 w - fornecimento e instalação. af_11/2017</t>
  </si>
  <si>
    <t>Cabo de cobre flexível isolado, 4 mm², anti-chama 0,6/1,0 kv, para circuitos terminais - fornecimento e instalação. af_12/2015</t>
  </si>
  <si>
    <t>Eletroduto de pvc rígido roscável, diâm = 25mm (3/4")</t>
  </si>
  <si>
    <t>Haste de aterramento 5/8  para spda - fornecimento e instalação. af_12/2017</t>
  </si>
  <si>
    <t>Quadro de distribuicao de energia em chapa de aco galvanizado, para 12 disjuntores termomagneticos monopolares, com barramento trifasico e neutro - fornecimento e instalacao</t>
  </si>
  <si>
    <t>Disjuntor termomagnetico bipolar 90 A, padrão DIN (Europeu - linha branca), curva C, corrente 10KA</t>
  </si>
  <si>
    <t>Caixa de inspeção em concreto pré-moldado dn 60cm com tampa h= 60cm - fornecimento e instalacao</t>
  </si>
  <si>
    <t>Entrada de energia elétrica bifásica demanda entre 10,1 e 12,7 kw - Rev 01</t>
  </si>
  <si>
    <t>Ponto de luz em teto ou parede, com eletroduto de ferro galvanizado aparente Ø 3/4"</t>
  </si>
  <si>
    <t>Ponto de tomada 3p, até 3000 va, com eletroduto de ferro galvanizado aparente  Ø 3/4", incluindo conjunto astop/30a, inclusive aterramento</t>
  </si>
  <si>
    <t>Execução de valas</t>
  </si>
  <si>
    <t>Escavação manual de vala com profundidade menor ou igual a 1,30 m. af_03/2016</t>
  </si>
  <si>
    <t>Reaterro manual de valas, com compactação utilizando sêpo, sem controle do grau de compactação</t>
  </si>
  <si>
    <t>JULHO/2019</t>
  </si>
  <si>
    <t>CODEVASF/202</t>
  </si>
  <si>
    <t/>
  </si>
  <si>
    <t>CPU/1</t>
  </si>
  <si>
    <t>CPU/2</t>
  </si>
  <si>
    <t>CPU/3</t>
  </si>
  <si>
    <t>CODEVASF/243</t>
  </si>
  <si>
    <t>SINAPI/742091</t>
  </si>
  <si>
    <t>SINAPI/98524</t>
  </si>
  <si>
    <t>SINAPI/99059</t>
  </si>
  <si>
    <t>ORSE/5103</t>
  </si>
  <si>
    <t>SINAPI/97083</t>
  </si>
  <si>
    <t>SINAPI/96622</t>
  </si>
  <si>
    <t>SINAPI/68053</t>
  </si>
  <si>
    <t>SINAPI/97086</t>
  </si>
  <si>
    <t>SINAPI/85662</t>
  </si>
  <si>
    <t>ORSE/11798</t>
  </si>
  <si>
    <t>ORSE/3644</t>
  </si>
  <si>
    <t>SINAPI/96523</t>
  </si>
  <si>
    <t>SINAPI/96619</t>
  </si>
  <si>
    <t>SINAPI/96535</t>
  </si>
  <si>
    <t>SINAPI/96544</t>
  </si>
  <si>
    <t>SINAPI/96543</t>
  </si>
  <si>
    <t>SINAPI/94963</t>
  </si>
  <si>
    <t>SINAPI/96995</t>
  </si>
  <si>
    <t>SINAPI/98229</t>
  </si>
  <si>
    <t>ORSE/2450</t>
  </si>
  <si>
    <t>ORSE/11986</t>
  </si>
  <si>
    <t>ORSE/4203</t>
  </si>
  <si>
    <t>ORSE/4247</t>
  </si>
  <si>
    <t>ORSE/9857</t>
  </si>
  <si>
    <t>ORSE/4092</t>
  </si>
  <si>
    <t>ORSE/10666</t>
  </si>
  <si>
    <t>ORSE/11114</t>
  </si>
  <si>
    <t>ORSE/11115</t>
  </si>
  <si>
    <t>ORSE/9858</t>
  </si>
  <si>
    <t>ORSE/4450</t>
  </si>
  <si>
    <t>ORSE/4451</t>
  </si>
  <si>
    <t>ORSE/202</t>
  </si>
  <si>
    <t>ORSE/1567</t>
  </si>
  <si>
    <t>ORSE/1566</t>
  </si>
  <si>
    <t>ORSE/9410</t>
  </si>
  <si>
    <t>CODEVASF/351</t>
  </si>
  <si>
    <t>ORSE/283</t>
  </si>
  <si>
    <t>ORSE/8877</t>
  </si>
  <si>
    <t>SINAPI/3993</t>
  </si>
  <si>
    <t>CODEVASF/352</t>
  </si>
  <si>
    <t>ORSE/7988</t>
  </si>
  <si>
    <t>ORSE/3848</t>
  </si>
  <si>
    <t>ORSE/10899</t>
  </si>
  <si>
    <t>ORSE/10794</t>
  </si>
  <si>
    <t>SINAPI/97601</t>
  </si>
  <si>
    <t>SINAPI/91929</t>
  </si>
  <si>
    <t>ORSE/353</t>
  </si>
  <si>
    <t>SINAPI/96985</t>
  </si>
  <si>
    <t>SINAPI/83463</t>
  </si>
  <si>
    <t>ORSE/11562</t>
  </si>
  <si>
    <t>SINAPI/741661</t>
  </si>
  <si>
    <t>ORSE/11126</t>
  </si>
  <si>
    <t>ORSE/640</t>
  </si>
  <si>
    <t>ORSE/3293</t>
  </si>
  <si>
    <t>SINAPI/93358</t>
  </si>
  <si>
    <t>ORSE/72</t>
  </si>
  <si>
    <t>Mobilização de equipamentos e pessoal para pequenas obra s</t>
  </si>
  <si>
    <t>Desmobilização de equipamentos e pessoal para pequenas o bras</t>
  </si>
  <si>
    <t>Limpeza manual de vegetação em terreno com enxada.af_05/ 2018</t>
  </si>
  <si>
    <t>Locacao convencional de obra, utilizando gabarito de táb uas corridas pontaletadas a cada 2,00m -  2 utilizações. af_10/2018</t>
  </si>
  <si>
    <t>Compactação mecânica de solo para execução de radier, co m compactador de solos a percussão. af_09/2017</t>
  </si>
  <si>
    <t>Lastro com material granular, aplicação em pisos ou radi ers, espessura de *5 cm*. af_08/2017</t>
  </si>
  <si>
    <t>Fornecimento/instalacao lona plastica preta, para imperm eabilizacao, espessura 150 micras.</t>
  </si>
  <si>
    <t>Armacao em tela de aco soldada nervurada q-92, aco ca-60 , 4,2mm, malha 15x15cm</t>
  </si>
  <si>
    <t>Piso em concreto simples desempolado, fck = 15 MPa, e =  7 cm, com forma em quadros 2,0x2,0m, para juntas de conc retagem - tres usos</t>
  </si>
  <si>
    <t>Acabamento de superfície de piso de concreto com desempo lamento manual</t>
  </si>
  <si>
    <t>Lastro de concreto magro, aplicado em blocos de coroamen to ou sapatas, espessura de 5 cm. af_08/2017</t>
  </si>
  <si>
    <t>Armação de bloco, viga baldrame e sapata utilizando aço  ca-60 de 5 mm - montagem. af_06/2017</t>
  </si>
  <si>
    <t>Concreto fck = 15mpa, traço 1:3,4:3,5 (cimento/ areia mé dia/ brita 1)  - preparo mecânico com betoneira 400 l. a f_07/2016</t>
  </si>
  <si>
    <t>Estaca broca de concreto, diãmetro de 25 cm, profundidad e de até 3 m, escavação manual com trado concha, não arm ada. af_03/2018</t>
  </si>
  <si>
    <t>Placa de inauguração em alumínio com Acrilico, 80x60cm,c om logomarca e moldura</t>
  </si>
  <si>
    <t>Peça de eucalipto tratado, d= 19 a 22cm, L = 4,00m - For necimento</t>
  </si>
  <si>
    <t>Peça de eucalipto tratado, d= 19 a 22cm, L = 3,00m - For necimento</t>
  </si>
  <si>
    <t>Peça de eucalipto tratado, d= 16 a 19cm, L = 4,00m - For necimento</t>
  </si>
  <si>
    <t>Fornecimento e assentamento de peças de eucalipto tratad o, d=7 a 10cm</t>
  </si>
  <si>
    <t>Fornecimento e assentamento de peças de eucalipto tratad o, d=13 a 16cm</t>
  </si>
  <si>
    <t>Peça de eucalipto tratado, d= 10 a 13cm, L = 2,00m - For necimento</t>
  </si>
  <si>
    <t>Peça de eucalipto tratado, d= 10 a 13cm, L = 2,50m - For necimento</t>
  </si>
  <si>
    <t>Madeiramento em massaranduba/madeira de lei, peça serrad a 5cm x 11cm com abertura de encaixes</t>
  </si>
  <si>
    <t>Madeira massaranduba serrada (peça) 5cm x 11cm (0,0055 m ³/m)</t>
  </si>
  <si>
    <t>Madeira massaranduba serrada (peça) 5cm x 9cm (0,0045 m³ /m)</t>
  </si>
  <si>
    <t>Trama de madeira composta por ripas, caibros e terças pa ra telhados de até 2 águas (exclusive madeira), incluso  transporte vertical</t>
  </si>
  <si>
    <t>Telhamento com telha de fibra vegetal com betume, onduli ne ecológica, 2,00 x 0,95 x 0,028 m</t>
  </si>
  <si>
    <t>Madeira massaranduba serrada (peça) 5cm x 14cm (0,007 m³ /m)</t>
  </si>
  <si>
    <t>Tabua de madeira aparelhada *2,5 x 15* cm, macaranduba,  angelim ou equivalente da regiao</t>
  </si>
  <si>
    <t>Pintura de proteção sobre madeira, com 2 demãos, verniz  POLISTEN - STAIN, ação fungicida e inseticida, cor trans parente, Sayerlack ou similar - R1</t>
  </si>
  <si>
    <t>Poste circular de concreto  7/150 - fornecimento e assen tamento</t>
  </si>
  <si>
    <t>Cabo de cobre flexível isolado, 4 mm², anti-chama 0,6/1, 0 kv, para circuitos terminais - fornecimento e instalaç ão. af_12/2015</t>
  </si>
  <si>
    <t>Haste de aterramento 5/8  para spda - fornecimento e ins talação. af_12/2017</t>
  </si>
  <si>
    <t>Quadro de distribuicao de energia em chapa de aco galvan izado, para 12 disjuntores termomagneticos monopolares,  com barramento trifasico e neutro - fornecimento e insta lacao</t>
  </si>
  <si>
    <t>Disjuntor termomagnetico bipolar 90 A, padrão DIN (Europ eu - linha branca), curva C, corrente 10KA</t>
  </si>
  <si>
    <t>Caixa de inspeção em concreto pré-moldado dn 60cm com ta mpa h= 60cm - fornecimento e instalacao</t>
  </si>
  <si>
    <t>Entrada de energia elétrica bifásica demanda entre 10,1  e 12,7 kw - Rev 01</t>
  </si>
  <si>
    <t>Ponto de luz em teto ou parede, com eletroduto de ferro  galvanizado aparente Ø 3/4"</t>
  </si>
  <si>
    <t>Ponto de tomada 3p, até 3000 va, com eletroduto de ferro galvanizado aparente  Ø 3/4", incluindo conjunto astop/3 0a, inclusive aterramento</t>
  </si>
  <si>
    <t>Reaterro manual de valas, com compactação utilizando sêp o, sem controle do grau de compactação</t>
  </si>
  <si>
    <t>CPU_1</t>
  </si>
  <si>
    <t>CPU_2</t>
  </si>
  <si>
    <t>CPU_3</t>
  </si>
  <si>
    <t>CPU_4</t>
  </si>
  <si>
    <t>CPU_5</t>
  </si>
  <si>
    <t>CPU_6</t>
  </si>
  <si>
    <t>CPU_7</t>
  </si>
  <si>
    <t>CPU_8</t>
  </si>
  <si>
    <t>CPU_9</t>
  </si>
  <si>
    <t>CPU_10</t>
  </si>
  <si>
    <t>CPU_11</t>
  </si>
  <si>
    <t>CPU_12</t>
  </si>
  <si>
    <t>CPU_13</t>
  </si>
  <si>
    <t>CPU_14</t>
  </si>
  <si>
    <t>CPU_15</t>
  </si>
  <si>
    <t>CPU_16</t>
  </si>
  <si>
    <t>CPU_17</t>
  </si>
  <si>
    <t>CPU_18</t>
  </si>
  <si>
    <t>CPU_19</t>
  </si>
  <si>
    <t>CPU_20</t>
  </si>
  <si>
    <t>CPU_21</t>
  </si>
  <si>
    <t>CPU_22</t>
  </si>
  <si>
    <t>CPU_23</t>
  </si>
  <si>
    <t>CPU_24</t>
  </si>
  <si>
    <t>CPU_25</t>
  </si>
  <si>
    <t>CPU_26</t>
  </si>
  <si>
    <t>CPU_27</t>
  </si>
  <si>
    <t>CPU_28</t>
  </si>
  <si>
    <t>CPU_29</t>
  </si>
  <si>
    <t>CPU_30</t>
  </si>
  <si>
    <t>CPU_31</t>
  </si>
  <si>
    <t>CPU_32</t>
  </si>
  <si>
    <t>CPU_33</t>
  </si>
  <si>
    <t>CPU_34</t>
  </si>
  <si>
    <t>CPU_35</t>
  </si>
  <si>
    <t>CPU_36</t>
  </si>
  <si>
    <t>CPU_37</t>
  </si>
  <si>
    <t>CPU_38</t>
  </si>
  <si>
    <t>CPU_39</t>
  </si>
  <si>
    <t>CPU_40</t>
  </si>
  <si>
    <t>CPU_41</t>
  </si>
  <si>
    <t>CPU_42</t>
  </si>
  <si>
    <t>CPU_43</t>
  </si>
  <si>
    <t>CPU_44</t>
  </si>
  <si>
    <t>CPU_45</t>
  </si>
  <si>
    <t>CPU_46</t>
  </si>
  <si>
    <t>CPU_47</t>
  </si>
  <si>
    <t>CPU_48</t>
  </si>
  <si>
    <t>CPU_49</t>
  </si>
  <si>
    <t>CPU_50</t>
  </si>
  <si>
    <t>CPU_51</t>
  </si>
  <si>
    <t>CPU_52</t>
  </si>
  <si>
    <t>CPU_53</t>
  </si>
  <si>
    <t>CPU_54</t>
  </si>
  <si>
    <t>CPU_55</t>
  </si>
  <si>
    <t>CPU_56</t>
  </si>
  <si>
    <t>CPU_57</t>
  </si>
  <si>
    <t>CPU_58</t>
  </si>
  <si>
    <t>CPU_59</t>
  </si>
  <si>
    <t>CPU_60</t>
  </si>
  <si>
    <t>CPU_61</t>
  </si>
  <si>
    <t>CPU_62</t>
  </si>
  <si>
    <t>CPU_63</t>
  </si>
  <si>
    <t>CUST. UNIT</t>
  </si>
  <si>
    <t>CUST UNIT. CODEVASF</t>
  </si>
  <si>
    <t>CUST UNIT. C/ DESCONTO</t>
  </si>
  <si>
    <t>Alvenaria pedra calcárea argamassada c/ cimento e areia  traço t-4 (1:5) - 1 saco cimento 50kg / 5 padiolas areia dim. 0,35z0,45x0,23m - Confecção mecânica e transporte</t>
  </si>
  <si>
    <t>Alvenaria bloco cerâmico vedação, 9x19x24cm, e=9cm, com  argamassa t5 - 1:2:8 (cimento/cal/areia), junta=1cm - Re v.09</t>
  </si>
  <si>
    <t>Reboco ou emboço externo, de parede, com argamassa traço t5 - 1:2:8 (cimento / cal / areia), espessura 2,0 cm</t>
  </si>
  <si>
    <t>Pintura para exteriores, sobre paredes, com lixamento, a plicação de 01 demão de líquido selador acrílico e 02 de mãos de tinta pva latex convencional para exteriores</t>
  </si>
  <si>
    <t>Concreto armado fck=15MPa fabricado na obra, adensado e  lançado, para Uso Geral, com formas planas em compensado resinado 12mm (05 usos)</t>
  </si>
  <si>
    <t>04.03</t>
  </si>
  <si>
    <t>04.03.001</t>
  </si>
  <si>
    <t>04.03.003</t>
  </si>
  <si>
    <t>04.03.002</t>
  </si>
  <si>
    <t>04.03.004</t>
  </si>
  <si>
    <t>04.03.005</t>
  </si>
  <si>
    <t>ORSE/91</t>
  </si>
  <si>
    <t>ORSE/151</t>
  </si>
  <si>
    <t>ORSE/1908</t>
  </si>
  <si>
    <t>ORSE/2290</t>
  </si>
  <si>
    <t>ORSE/6457</t>
  </si>
  <si>
    <t>CPU_64</t>
  </si>
  <si>
    <t>CPU_65</t>
  </si>
  <si>
    <t>CPU_66</t>
  </si>
  <si>
    <t>CPU_67</t>
  </si>
  <si>
    <t>CPU_68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</si>
</sst>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R$&quot;* #,##0.00_-;\-&quot;R$&quot;* #,##0.00_-;_-&quot;R$&quot;* &quot;-&quot;??_-;_-@_-"/>
    <numFmt numFmtId="165" formatCode="#,##0.00_);[Red]\(#,##0.00\)"/>
    <numFmt numFmtId="166" formatCode="_-* #,##0.00_-;\-* #,##0.00_-;_-* \-??_-;_-@_-"/>
    <numFmt numFmtId="167" formatCode="d/m/yyyy"/>
    <numFmt numFmtId="168" formatCode="_(* #,##0.00_);_(* \(#,##0.00\);_(* \-??_);_(@_)"/>
    <numFmt numFmtId="169" formatCode="&quot;R$ &quot;#,##0.00;[Red]&quot;-R$ &quot;#,##0.00"/>
    <numFmt numFmtId="170" formatCode="[$R$-416]\ #,##0.00;[Red]\-[$R$-416]\ #,##0.00"/>
    <numFmt numFmtId="171" formatCode="&quot;R$&quot;\ #,##0.0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sz val="11"/>
      <color indexed="8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 tint="-0.249977111117893"/>
        <bgColor indexed="41"/>
      </patternFill>
    </fill>
    <fill>
      <patternFill patternType="solid">
        <fgColor rgb="FF99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FF"/>
        <bgColor indexed="41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4" fontId="2" fillId="0" borderId="0" applyFill="0" applyBorder="0" applyAlignment="0" applyProtection="0"/>
    <xf numFmtId="0" fontId="3" fillId="0" borderId="0"/>
    <xf numFmtId="0" fontId="4" fillId="0" borderId="0"/>
    <xf numFmtId="0" fontId="12" fillId="0" borderId="0"/>
    <xf numFmtId="0" fontId="3" fillId="0" borderId="0"/>
    <xf numFmtId="9" fontId="5" fillId="0" borderId="0" applyFill="0" applyBorder="0" applyProtection="0"/>
    <xf numFmtId="9" fontId="5" fillId="0" borderId="0" applyFill="0" applyBorder="0" applyProtection="0"/>
    <xf numFmtId="165" fontId="4" fillId="0" borderId="0" applyFill="0" applyBorder="0" applyProtection="0"/>
    <xf numFmtId="168" fontId="5" fillId="0" borderId="0" applyFill="0" applyBorder="0" applyProtection="0"/>
    <xf numFmtId="166" fontId="5" fillId="0" borderId="0" applyFill="0" applyBorder="0" applyProtection="0"/>
    <xf numFmtId="166" fontId="5" fillId="0" borderId="0" applyFill="0" applyBorder="0" applyProtection="0"/>
    <xf numFmtId="0" fontId="1" fillId="0" borderId="0"/>
  </cellStyleXfs>
  <cellXfs count="230">
    <xf numFmtId="0" fontId="0" fillId="0" borderId="0" xfId="0"/>
    <xf numFmtId="0" fontId="6" fillId="0" borderId="2" xfId="0" applyFont="1" applyFill="1" applyBorder="1" applyAlignment="1">
      <alignment horizontal="left" vertical="center" indent="15"/>
    </xf>
    <xf numFmtId="0" fontId="6" fillId="0" borderId="3" xfId="0" applyFont="1" applyFill="1" applyBorder="1" applyAlignment="1">
      <alignment horizontal="left" vertical="center" indent="15"/>
    </xf>
    <xf numFmtId="0" fontId="6" fillId="0" borderId="4" xfId="0" applyFont="1" applyFill="1" applyBorder="1" applyAlignment="1">
      <alignment horizontal="left" vertical="center" indent="15"/>
    </xf>
    <xf numFmtId="0" fontId="7" fillId="0" borderId="5" xfId="0" applyFont="1" applyFill="1" applyBorder="1" applyAlignment="1">
      <alignment horizontal="left" vertical="center" indent="15"/>
    </xf>
    <xf numFmtId="0" fontId="7" fillId="0" borderId="0" xfId="0" applyFont="1" applyFill="1" applyBorder="1" applyAlignment="1">
      <alignment horizontal="left" vertical="center" indent="15"/>
    </xf>
    <xf numFmtId="0" fontId="7" fillId="0" borderId="6" xfId="0" applyFont="1" applyFill="1" applyBorder="1" applyAlignment="1">
      <alignment horizontal="left" vertical="center" indent="15"/>
    </xf>
    <xf numFmtId="0" fontId="7" fillId="0" borderId="0" xfId="2" applyFont="1"/>
    <xf numFmtId="0" fontId="6" fillId="2" borderId="8" xfId="2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14" xfId="2" applyFont="1" applyBorder="1" applyAlignment="1">
      <alignment vertical="center"/>
    </xf>
    <xf numFmtId="0" fontId="6" fillId="0" borderId="13" xfId="2" applyFont="1" applyBorder="1" applyAlignment="1">
      <alignment horizontal="right" vertical="center"/>
    </xf>
    <xf numFmtId="0" fontId="7" fillId="0" borderId="0" xfId="2" applyFont="1" applyBorder="1" applyAlignment="1">
      <alignment horizontal="left" vertical="center"/>
    </xf>
    <xf numFmtId="0" fontId="7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right" vertical="center"/>
    </xf>
    <xf numFmtId="0" fontId="7" fillId="0" borderId="16" xfId="2" applyFont="1" applyBorder="1" applyAlignment="1">
      <alignment horizontal="left" vertical="center"/>
    </xf>
    <xf numFmtId="0" fontId="7" fillId="0" borderId="17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4" fontId="7" fillId="0" borderId="23" xfId="2" applyNumberFormat="1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9" xfId="2" applyFont="1" applyBorder="1" applyAlignment="1">
      <alignment vertical="center"/>
    </xf>
    <xf numFmtId="4" fontId="7" fillId="0" borderId="25" xfId="2" applyNumberFormat="1" applyFont="1" applyBorder="1" applyAlignment="1">
      <alignment horizontal="center" vertical="center"/>
    </xf>
    <xf numFmtId="2" fontId="7" fillId="0" borderId="25" xfId="2" applyNumberFormat="1" applyFont="1" applyBorder="1" applyAlignment="1">
      <alignment horizontal="center" vertical="center"/>
    </xf>
    <xf numFmtId="0" fontId="7" fillId="0" borderId="26" xfId="2" applyFont="1" applyBorder="1" applyAlignment="1">
      <alignment vertical="center"/>
    </xf>
    <xf numFmtId="4" fontId="7" fillId="0" borderId="27" xfId="2" applyNumberFormat="1" applyFont="1" applyBorder="1" applyAlignment="1">
      <alignment horizontal="center" vertical="center"/>
    </xf>
    <xf numFmtId="0" fontId="7" fillId="0" borderId="18" xfId="2" applyFont="1" applyBorder="1" applyAlignment="1">
      <alignment vertical="center"/>
    </xf>
    <xf numFmtId="0" fontId="6" fillId="0" borderId="19" xfId="2" applyFont="1" applyBorder="1" applyAlignment="1">
      <alignment horizontal="right" vertical="center"/>
    </xf>
    <xf numFmtId="10" fontId="6" fillId="0" borderId="20" xfId="7" applyNumberFormat="1" applyFont="1" applyFill="1" applyBorder="1" applyAlignment="1" applyProtection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7" fillId="0" borderId="28" xfId="3" applyFont="1" applyBorder="1" applyAlignment="1">
      <alignment horizontal="left"/>
    </xf>
    <xf numFmtId="10" fontId="7" fillId="0" borderId="28" xfId="8" applyNumberFormat="1" applyFont="1" applyFill="1" applyBorder="1" applyAlignment="1" applyProtection="1">
      <alignment horizontal="center"/>
    </xf>
    <xf numFmtId="10" fontId="7" fillId="0" borderId="7" xfId="8" applyNumberFormat="1" applyFont="1" applyFill="1" applyBorder="1" applyAlignment="1" applyProtection="1">
      <alignment horizontal="center"/>
    </xf>
    <xf numFmtId="10" fontId="6" fillId="0" borderId="28" xfId="3" applyNumberFormat="1" applyFont="1" applyBorder="1" applyAlignment="1">
      <alignment horizontal="center"/>
    </xf>
    <xf numFmtId="10" fontId="6" fillId="0" borderId="7" xfId="3" applyNumberFormat="1" applyFont="1" applyBorder="1" applyAlignment="1">
      <alignment horizontal="center"/>
    </xf>
    <xf numFmtId="0" fontId="7" fillId="2" borderId="1" xfId="5" applyFont="1" applyFill="1" applyBorder="1" applyAlignment="1">
      <alignment vertical="center"/>
    </xf>
    <xf numFmtId="0" fontId="7" fillId="2" borderId="28" xfId="5" applyFont="1" applyFill="1" applyBorder="1" applyAlignment="1">
      <alignment vertical="center"/>
    </xf>
    <xf numFmtId="0" fontId="7" fillId="2" borderId="7" xfId="5" applyFont="1" applyFill="1" applyBorder="1" applyAlignment="1">
      <alignment vertical="center"/>
    </xf>
    <xf numFmtId="0" fontId="7" fillId="0" borderId="28" xfId="3" applyFont="1" applyBorder="1" applyAlignment="1"/>
    <xf numFmtId="0" fontId="7" fillId="0" borderId="28" xfId="5" applyFont="1" applyBorder="1" applyAlignment="1">
      <alignment horizontal="left" vertical="center"/>
    </xf>
    <xf numFmtId="10" fontId="7" fillId="0" borderId="7" xfId="6" applyNumberFormat="1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>
      <alignment horizontal="right" vertical="center"/>
    </xf>
    <xf numFmtId="0" fontId="6" fillId="2" borderId="1" xfId="5" applyFont="1" applyFill="1" applyBorder="1" applyAlignment="1">
      <alignment vertical="center"/>
    </xf>
    <xf numFmtId="0" fontId="6" fillId="2" borderId="28" xfId="5" applyFont="1" applyFill="1" applyBorder="1" applyAlignment="1">
      <alignment vertical="center"/>
    </xf>
    <xf numFmtId="0" fontId="6" fillId="2" borderId="7" xfId="5" applyFont="1" applyFill="1" applyBorder="1" applyAlignment="1">
      <alignment vertical="center"/>
    </xf>
    <xf numFmtId="10" fontId="6" fillId="0" borderId="28" xfId="8" applyNumberFormat="1" applyFont="1" applyFill="1" applyBorder="1" applyAlignment="1" applyProtection="1">
      <alignment horizontal="center" vertical="center"/>
    </xf>
    <xf numFmtId="10" fontId="6" fillId="0" borderId="7" xfId="8" applyNumberFormat="1" applyFont="1" applyFill="1" applyBorder="1" applyAlignment="1" applyProtection="1">
      <alignment horizontal="center" vertical="center"/>
    </xf>
    <xf numFmtId="0" fontId="8" fillId="0" borderId="0" xfId="0" applyFont="1"/>
    <xf numFmtId="2" fontId="8" fillId="0" borderId="0" xfId="0" applyNumberFormat="1" applyFont="1" applyAlignment="1">
      <alignment horizontal="center" vertical="center"/>
    </xf>
    <xf numFmtId="2" fontId="8" fillId="0" borderId="0" xfId="0" applyNumberFormat="1" applyFont="1"/>
    <xf numFmtId="0" fontId="8" fillId="0" borderId="2" xfId="0" applyFont="1" applyBorder="1"/>
    <xf numFmtId="1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5" xfId="0" applyFont="1" applyBorder="1"/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Fill="1" applyBorder="1"/>
    <xf numFmtId="0" fontId="8" fillId="0" borderId="29" xfId="0" applyFont="1" applyFill="1" applyBorder="1"/>
    <xf numFmtId="0" fontId="0" fillId="0" borderId="0" xfId="0" applyFont="1"/>
    <xf numFmtId="2" fontId="9" fillId="0" borderId="30" xfId="9" applyNumberFormat="1" applyFont="1" applyFill="1" applyBorder="1" applyAlignment="1" applyProtection="1">
      <alignment horizontal="right" vertical="center"/>
    </xf>
    <xf numFmtId="0" fontId="9" fillId="2" borderId="30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center" vertical="center" wrapText="1"/>
    </xf>
    <xf numFmtId="2" fontId="8" fillId="2" borderId="30" xfId="0" applyNumberFormat="1" applyFont="1" applyFill="1" applyBorder="1" applyAlignment="1">
      <alignment horizontal="center" vertical="center" wrapText="1"/>
    </xf>
    <xf numFmtId="1" fontId="8" fillId="0" borderId="30" xfId="0" applyNumberFormat="1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 wrapText="1"/>
    </xf>
    <xf numFmtId="2" fontId="8" fillId="0" borderId="30" xfId="0" applyNumberFormat="1" applyFont="1" applyFill="1" applyBorder="1" applyAlignment="1" applyProtection="1">
      <alignment horizontal="center" vertical="center"/>
      <protection locked="0"/>
    </xf>
    <xf numFmtId="0" fontId="8" fillId="0" borderId="30" xfId="0" applyNumberFormat="1" applyFont="1" applyFill="1" applyBorder="1" applyAlignment="1" applyProtection="1">
      <alignment horizontal="center" vertical="center"/>
      <protection locked="0"/>
    </xf>
    <xf numFmtId="1" fontId="9" fillId="5" borderId="30" xfId="0" applyNumberFormat="1" applyFont="1" applyFill="1" applyBorder="1" applyAlignment="1">
      <alignment vertical="center" wrapText="1"/>
    </xf>
    <xf numFmtId="1" fontId="8" fillId="5" borderId="30" xfId="0" applyNumberFormat="1" applyFont="1" applyFill="1" applyBorder="1" applyAlignment="1">
      <alignment horizontal="center" vertical="center" wrapText="1"/>
    </xf>
    <xf numFmtId="2" fontId="8" fillId="5" borderId="30" xfId="0" applyNumberFormat="1" applyFont="1" applyFill="1" applyBorder="1" applyAlignment="1" applyProtection="1">
      <alignment horizontal="center" vertical="center"/>
      <protection locked="0"/>
    </xf>
    <xf numFmtId="1" fontId="8" fillId="0" borderId="30" xfId="0" applyNumberFormat="1" applyFont="1" applyFill="1" applyBorder="1" applyAlignment="1">
      <alignment horizontal="center" vertical="center" wrapText="1"/>
    </xf>
    <xf numFmtId="2" fontId="8" fillId="0" borderId="30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30" xfId="0" applyFont="1" applyBorder="1"/>
    <xf numFmtId="0" fontId="9" fillId="0" borderId="31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2" fontId="9" fillId="0" borderId="32" xfId="0" applyNumberFormat="1" applyFont="1" applyFill="1" applyBorder="1" applyAlignment="1">
      <alignment horizontal="center" vertical="center"/>
    </xf>
    <xf numFmtId="2" fontId="9" fillId="0" borderId="32" xfId="0" applyNumberFormat="1" applyFont="1" applyFill="1" applyBorder="1" applyAlignment="1">
      <alignment horizontal="right" vertical="center"/>
    </xf>
    <xf numFmtId="167" fontId="9" fillId="0" borderId="33" xfId="0" applyNumberFormat="1" applyFont="1" applyFill="1" applyBorder="1" applyAlignment="1">
      <alignment horizontal="center" vertical="center"/>
    </xf>
    <xf numFmtId="0" fontId="9" fillId="6" borderId="35" xfId="0" applyNumberFormat="1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center" vertical="center" wrapText="1"/>
    </xf>
    <xf numFmtId="1" fontId="8" fillId="0" borderId="35" xfId="0" applyNumberFormat="1" applyFont="1" applyFill="1" applyBorder="1" applyAlignment="1">
      <alignment horizontal="left" vertical="center" wrapText="1"/>
    </xf>
    <xf numFmtId="1" fontId="9" fillId="5" borderId="35" xfId="0" applyNumberFormat="1" applyFont="1" applyFill="1" applyBorder="1" applyAlignment="1">
      <alignment horizontal="left" vertical="center" wrapText="1"/>
    </xf>
    <xf numFmtId="1" fontId="8" fillId="0" borderId="35" xfId="0" applyNumberFormat="1" applyFont="1" applyBorder="1" applyAlignment="1">
      <alignment horizontal="left" vertical="center" wrapText="1"/>
    </xf>
    <xf numFmtId="0" fontId="8" fillId="0" borderId="35" xfId="0" applyNumberFormat="1" applyFont="1" applyFill="1" applyBorder="1" applyAlignment="1">
      <alignment horizontal="left" vertical="center" wrapText="1"/>
    </xf>
    <xf numFmtId="0" fontId="9" fillId="6" borderId="36" xfId="0" applyNumberFormat="1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9" fillId="2" borderId="37" xfId="0" applyFont="1" applyFill="1" applyBorder="1" applyAlignment="1">
      <alignment horizontal="center" vertical="center" wrapText="1"/>
    </xf>
    <xf numFmtId="2" fontId="9" fillId="2" borderId="37" xfId="0" applyNumberFormat="1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2" fontId="9" fillId="2" borderId="30" xfId="0" applyNumberFormat="1" applyFont="1" applyFill="1" applyBorder="1" applyAlignment="1">
      <alignment horizontal="center"/>
    </xf>
    <xf numFmtId="2" fontId="9" fillId="2" borderId="3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30" xfId="0" applyFont="1" applyBorder="1" applyAlignment="1">
      <alignment horizontal="center"/>
    </xf>
    <xf numFmtId="170" fontId="8" fillId="0" borderId="30" xfId="11" applyNumberFormat="1" applyFont="1" applyFill="1" applyBorder="1" applyAlignment="1" applyProtection="1">
      <alignment horizontal="center" vertical="center"/>
    </xf>
    <xf numFmtId="10" fontId="8" fillId="0" borderId="30" xfId="11" applyNumberFormat="1" applyFont="1" applyFill="1" applyBorder="1" applyAlignment="1" applyProtection="1">
      <alignment horizontal="center" vertical="center"/>
    </xf>
    <xf numFmtId="0" fontId="9" fillId="0" borderId="38" xfId="0" applyFont="1" applyFill="1" applyBorder="1" applyAlignment="1">
      <alignment horizontal="left" vertical="center"/>
    </xf>
    <xf numFmtId="0" fontId="9" fillId="6" borderId="39" xfId="0" applyNumberFormat="1" applyFont="1" applyFill="1" applyBorder="1" applyAlignment="1">
      <alignment horizontal="left" vertical="center" wrapText="1"/>
    </xf>
    <xf numFmtId="1" fontId="8" fillId="0" borderId="39" xfId="0" applyNumberFormat="1" applyFont="1" applyFill="1" applyBorder="1" applyAlignment="1">
      <alignment horizontal="left" vertical="center" wrapText="1"/>
    </xf>
    <xf numFmtId="1" fontId="9" fillId="5" borderId="39" xfId="0" applyNumberFormat="1" applyFont="1" applyFill="1" applyBorder="1" applyAlignment="1">
      <alignment horizontal="left" vertical="center" wrapText="1"/>
    </xf>
    <xf numFmtId="1" fontId="8" fillId="0" borderId="39" xfId="0" applyNumberFormat="1" applyFont="1" applyBorder="1" applyAlignment="1">
      <alignment horizontal="left" vertical="center" wrapText="1"/>
    </xf>
    <xf numFmtId="0" fontId="8" fillId="0" borderId="39" xfId="0" applyNumberFormat="1" applyFont="1" applyFill="1" applyBorder="1" applyAlignment="1">
      <alignment horizontal="left" vertical="center" wrapText="1"/>
    </xf>
    <xf numFmtId="0" fontId="9" fillId="6" borderId="40" xfId="0" applyNumberFormat="1" applyFont="1" applyFill="1" applyBorder="1" applyAlignment="1">
      <alignment horizontal="left" vertical="center" wrapText="1"/>
    </xf>
    <xf numFmtId="1" fontId="8" fillId="0" borderId="30" xfId="0" applyNumberFormat="1" applyFont="1" applyFill="1" applyBorder="1" applyAlignment="1">
      <alignment vertical="center" wrapText="1"/>
    </xf>
    <xf numFmtId="0" fontId="8" fillId="0" borderId="35" xfId="2" applyFont="1" applyFill="1" applyBorder="1" applyAlignment="1">
      <alignment horizontal="left" vertical="center"/>
    </xf>
    <xf numFmtId="0" fontId="8" fillId="0" borderId="39" xfId="2" applyFont="1" applyFill="1" applyBorder="1" applyAlignment="1">
      <alignment horizontal="left" vertical="center"/>
    </xf>
    <xf numFmtId="0" fontId="8" fillId="0" borderId="30" xfId="2" applyFont="1" applyFill="1" applyBorder="1" applyAlignment="1">
      <alignment horizontal="left" vertical="center"/>
    </xf>
    <xf numFmtId="0" fontId="8" fillId="0" borderId="30" xfId="2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171" fontId="8" fillId="0" borderId="30" xfId="1" applyNumberFormat="1" applyFont="1" applyFill="1" applyBorder="1" applyAlignment="1">
      <alignment horizontal="center" vertical="center"/>
    </xf>
    <xf numFmtId="2" fontId="9" fillId="2" borderId="42" xfId="0" applyNumberFormat="1" applyFont="1" applyFill="1" applyBorder="1" applyAlignment="1">
      <alignment horizontal="center" vertical="center" wrapText="1"/>
    </xf>
    <xf numFmtId="2" fontId="9" fillId="2" borderId="43" xfId="0" applyNumberFormat="1" applyFont="1" applyFill="1" applyBorder="1" applyAlignment="1">
      <alignment horizontal="center" vertical="center" wrapText="1"/>
    </xf>
    <xf numFmtId="164" fontId="10" fillId="0" borderId="0" xfId="1" applyFont="1"/>
    <xf numFmtId="171" fontId="8" fillId="0" borderId="34" xfId="0" applyNumberFormat="1" applyFont="1" applyFill="1" applyBorder="1" applyAlignment="1" applyProtection="1">
      <alignment horizontal="center" vertical="center"/>
      <protection locked="0"/>
    </xf>
    <xf numFmtId="171" fontId="8" fillId="2" borderId="30" xfId="0" applyNumberFormat="1" applyFont="1" applyFill="1" applyBorder="1" applyAlignment="1">
      <alignment horizontal="center" vertical="center" wrapText="1"/>
    </xf>
    <xf numFmtId="171" fontId="13" fillId="0" borderId="30" xfId="0" applyNumberFormat="1" applyFont="1" applyBorder="1" applyAlignment="1">
      <alignment horizontal="center"/>
    </xf>
    <xf numFmtId="171" fontId="13" fillId="5" borderId="30" xfId="0" applyNumberFormat="1" applyFont="1" applyFill="1" applyBorder="1" applyAlignment="1">
      <alignment horizontal="center"/>
    </xf>
    <xf numFmtId="171" fontId="8" fillId="5" borderId="34" xfId="0" applyNumberFormat="1" applyFont="1" applyFill="1" applyBorder="1" applyAlignment="1" applyProtection="1">
      <alignment horizontal="center" vertical="center"/>
      <protection locked="0"/>
    </xf>
    <xf numFmtId="171" fontId="8" fillId="2" borderId="34" xfId="0" applyNumberFormat="1" applyFont="1" applyFill="1" applyBorder="1" applyAlignment="1">
      <alignment horizontal="center" vertical="center" wrapText="1"/>
    </xf>
    <xf numFmtId="171" fontId="9" fillId="2" borderId="44" xfId="0" applyNumberFormat="1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171" fontId="8" fillId="0" borderId="41" xfId="0" applyNumberFormat="1" applyFont="1" applyFill="1" applyBorder="1" applyAlignment="1">
      <alignment horizontal="center" vertical="center"/>
    </xf>
    <xf numFmtId="171" fontId="8" fillId="0" borderId="0" xfId="0" applyNumberFormat="1" applyFont="1"/>
    <xf numFmtId="0" fontId="9" fillId="0" borderId="30" xfId="0" applyFont="1" applyFill="1" applyBorder="1" applyAlignment="1">
      <alignment horizontal="left" vertical="center" wrapText="1"/>
    </xf>
    <xf numFmtId="0" fontId="9" fillId="0" borderId="35" xfId="0" applyNumberFormat="1" applyFont="1" applyFill="1" applyBorder="1" applyAlignment="1">
      <alignment horizontal="left" vertical="center" wrapText="1"/>
    </xf>
    <xf numFmtId="0" fontId="9" fillId="0" borderId="39" xfId="0" applyNumberFormat="1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/>
    </xf>
    <xf numFmtId="2" fontId="9" fillId="2" borderId="30" xfId="0" applyNumberFormat="1" applyFont="1" applyFill="1" applyBorder="1" applyAlignment="1">
      <alignment horizontal="center" vertical="center"/>
    </xf>
    <xf numFmtId="2" fontId="9" fillId="2" borderId="34" xfId="0" applyNumberFormat="1" applyFont="1" applyFill="1" applyBorder="1" applyAlignment="1">
      <alignment horizontal="center" vertical="center"/>
    </xf>
    <xf numFmtId="171" fontId="13" fillId="5" borderId="30" xfId="0" applyNumberFormat="1" applyFont="1" applyFill="1" applyBorder="1" applyAlignment="1">
      <alignment horizontal="center" vertical="center"/>
    </xf>
    <xf numFmtId="171" fontId="8" fillId="0" borderId="30" xfId="1" applyNumberFormat="1" applyFont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 wrapText="1"/>
    </xf>
    <xf numFmtId="167" fontId="9" fillId="0" borderId="33" xfId="0" quotePrefix="1" applyNumberFormat="1" applyFont="1" applyFill="1" applyBorder="1" applyAlignment="1">
      <alignment horizontal="center" vertical="center"/>
    </xf>
    <xf numFmtId="169" fontId="9" fillId="0" borderId="34" xfId="9" applyNumberFormat="1" applyFont="1" applyFill="1" applyBorder="1" applyAlignment="1" applyProtection="1">
      <alignment horizontal="center" vertical="center"/>
    </xf>
    <xf numFmtId="10" fontId="14" fillId="0" borderId="34" xfId="6" applyNumberFormat="1" applyFont="1" applyFill="1" applyBorder="1" applyAlignment="1" applyProtection="1">
      <alignment horizontal="center"/>
    </xf>
    <xf numFmtId="0" fontId="6" fillId="0" borderId="30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center" vertical="center"/>
    </xf>
    <xf numFmtId="168" fontId="6" fillId="0" borderId="30" xfId="9" applyFont="1" applyFill="1" applyBorder="1" applyAlignment="1" applyProtection="1">
      <alignment horizontal="center" vertical="center"/>
    </xf>
    <xf numFmtId="0" fontId="6" fillId="5" borderId="1" xfId="5" applyFont="1" applyFill="1" applyBorder="1" applyAlignment="1">
      <alignment horizontal="center" vertical="center"/>
    </xf>
    <xf numFmtId="0" fontId="6" fillId="5" borderId="28" xfId="5" applyFont="1" applyFill="1" applyBorder="1" applyAlignment="1">
      <alignment horizontal="center" vertical="center"/>
    </xf>
    <xf numFmtId="0" fontId="6" fillId="5" borderId="7" xfId="5" applyFont="1" applyFill="1" applyBorder="1" applyAlignment="1">
      <alignment horizontal="center" vertical="center"/>
    </xf>
    <xf numFmtId="0" fontId="6" fillId="2" borderId="50" xfId="2" applyFont="1" applyFill="1" applyBorder="1" applyAlignment="1">
      <alignment horizontal="center" vertical="center"/>
    </xf>
    <xf numFmtId="10" fontId="11" fillId="0" borderId="34" xfId="6" applyNumberFormat="1" applyFont="1" applyFill="1" applyBorder="1" applyAlignment="1">
      <alignment horizontal="center"/>
    </xf>
    <xf numFmtId="0" fontId="9" fillId="0" borderId="48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vertical="center"/>
    </xf>
    <xf numFmtId="0" fontId="9" fillId="0" borderId="48" xfId="0" applyFont="1" applyFill="1" applyBorder="1" applyAlignment="1">
      <alignment vertical="center"/>
    </xf>
    <xf numFmtId="2" fontId="9" fillId="0" borderId="30" xfId="0" applyNumberFormat="1" applyFont="1" applyFill="1" applyBorder="1" applyAlignment="1">
      <alignment horizontal="right" vertical="center"/>
    </xf>
    <xf numFmtId="167" fontId="9" fillId="0" borderId="30" xfId="0" applyNumberFormat="1" applyFont="1" applyFill="1" applyBorder="1" applyAlignment="1">
      <alignment horizontal="center" vertical="center"/>
    </xf>
    <xf numFmtId="0" fontId="9" fillId="3" borderId="30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170" fontId="9" fillId="2" borderId="30" xfId="0" applyNumberFormat="1" applyFont="1" applyFill="1" applyBorder="1" applyAlignment="1" applyProtection="1">
      <alignment horizontal="right" vertical="center"/>
      <protection locked="0"/>
    </xf>
    <xf numFmtId="10" fontId="9" fillId="4" borderId="30" xfId="0" applyNumberFormat="1" applyFont="1" applyFill="1" applyBorder="1" applyAlignment="1">
      <alignment horizontal="center" vertical="center"/>
    </xf>
    <xf numFmtId="170" fontId="9" fillId="4" borderId="30" xfId="0" applyNumberFormat="1" applyFont="1" applyFill="1" applyBorder="1" applyAlignment="1">
      <alignment horizontal="center" vertical="center"/>
    </xf>
    <xf numFmtId="9" fontId="9" fillId="4" borderId="30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left" vertical="center"/>
    </xf>
    <xf numFmtId="169" fontId="9" fillId="0" borderId="0" xfId="9" applyNumberFormat="1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>
      <alignment horizontal="right" vertical="center"/>
    </xf>
    <xf numFmtId="169" fontId="9" fillId="0" borderId="30" xfId="9" quotePrefix="1" applyNumberFormat="1" applyFont="1" applyFill="1" applyBorder="1" applyAlignment="1" applyProtection="1">
      <alignment horizontal="center" vertical="center"/>
    </xf>
    <xf numFmtId="169" fontId="9" fillId="0" borderId="30" xfId="9" applyNumberFormat="1" applyFont="1" applyFill="1" applyBorder="1" applyAlignment="1" applyProtection="1">
      <alignment horizontal="center" vertical="center"/>
    </xf>
    <xf numFmtId="168" fontId="9" fillId="0" borderId="30" xfId="9" applyFont="1" applyFill="1" applyBorder="1" applyAlignment="1" applyProtection="1">
      <alignment horizontal="right" vertical="center"/>
    </xf>
    <xf numFmtId="10" fontId="9" fillId="0" borderId="30" xfId="9" applyNumberFormat="1" applyFont="1" applyFill="1" applyBorder="1" applyAlignment="1" applyProtection="1">
      <alignment horizontal="center" vertical="center"/>
    </xf>
    <xf numFmtId="10" fontId="5" fillId="0" borderId="0" xfId="6" applyNumberFormat="1"/>
    <xf numFmtId="1" fontId="8" fillId="0" borderId="54" xfId="0" applyNumberFormat="1" applyFont="1" applyFill="1" applyBorder="1" applyAlignment="1">
      <alignment horizontal="left" vertical="center" wrapText="1"/>
    </xf>
    <xf numFmtId="1" fontId="8" fillId="0" borderId="55" xfId="0" applyNumberFormat="1" applyFont="1" applyFill="1" applyBorder="1" applyAlignment="1">
      <alignment horizontal="left" vertical="center" wrapText="1"/>
    </xf>
    <xf numFmtId="1" fontId="8" fillId="0" borderId="55" xfId="0" applyNumberFormat="1" applyFont="1" applyFill="1" applyBorder="1" applyAlignment="1">
      <alignment horizontal="center" vertical="center" wrapText="1"/>
    </xf>
    <xf numFmtId="2" fontId="8" fillId="0" borderId="55" xfId="0" applyNumberFormat="1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left" vertical="center" indent="15"/>
    </xf>
    <xf numFmtId="0" fontId="8" fillId="0" borderId="46" xfId="0" applyFont="1" applyFill="1" applyBorder="1" applyAlignment="1">
      <alignment horizontal="left" vertical="center" indent="15"/>
    </xf>
    <xf numFmtId="0" fontId="9" fillId="0" borderId="35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/>
    </xf>
    <xf numFmtId="0" fontId="9" fillId="0" borderId="39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left" vertical="center"/>
    </xf>
    <xf numFmtId="0" fontId="9" fillId="0" borderId="48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7" fillId="0" borderId="30" xfId="5" applyFont="1" applyBorder="1" applyAlignment="1">
      <alignment horizontal="center" vertical="center"/>
    </xf>
    <xf numFmtId="0" fontId="6" fillId="0" borderId="1" xfId="5" applyFont="1" applyBorder="1" applyAlignment="1">
      <alignment horizontal="right" vertical="center"/>
    </xf>
    <xf numFmtId="0" fontId="6" fillId="5" borderId="28" xfId="5" applyFont="1" applyFill="1" applyBorder="1" applyAlignment="1">
      <alignment horizontal="left" vertical="center"/>
    </xf>
    <xf numFmtId="0" fontId="7" fillId="0" borderId="28" xfId="5" applyFont="1" applyBorder="1" applyAlignment="1">
      <alignment horizontal="left" vertical="center"/>
    </xf>
    <xf numFmtId="0" fontId="6" fillId="2" borderId="50" xfId="2" applyFont="1" applyFill="1" applyBorder="1" applyAlignment="1">
      <alignment horizontal="center" vertical="center"/>
    </xf>
    <xf numFmtId="0" fontId="7" fillId="0" borderId="28" xfId="5" applyFont="1" applyBorder="1" applyAlignment="1">
      <alignment horizontal="left" vertical="center" wrapText="1"/>
    </xf>
    <xf numFmtId="0" fontId="6" fillId="0" borderId="1" xfId="5" applyNumberFormat="1" applyFont="1" applyBorder="1" applyAlignment="1">
      <alignment horizontal="right" vertical="center"/>
    </xf>
    <xf numFmtId="0" fontId="7" fillId="0" borderId="28" xfId="3" applyFont="1" applyBorder="1" applyAlignment="1">
      <alignment horizontal="left"/>
    </xf>
    <xf numFmtId="0" fontId="6" fillId="0" borderId="30" xfId="0" applyFont="1" applyFill="1" applyBorder="1" applyAlignment="1">
      <alignment horizontal="left" vertical="center"/>
    </xf>
    <xf numFmtId="168" fontId="6" fillId="0" borderId="30" xfId="9" applyFont="1" applyFill="1" applyBorder="1" applyAlignment="1" applyProtection="1">
      <alignment horizontal="center" vertical="center"/>
    </xf>
    <xf numFmtId="0" fontId="6" fillId="0" borderId="45" xfId="0" applyFont="1" applyFill="1" applyBorder="1" applyAlignment="1">
      <alignment horizontal="left" vertical="center" indent="15"/>
    </xf>
    <xf numFmtId="0" fontId="7" fillId="0" borderId="46" xfId="0" applyFont="1" applyFill="1" applyBorder="1" applyAlignment="1">
      <alignment horizontal="left" vertical="center" indent="15"/>
    </xf>
    <xf numFmtId="2" fontId="9" fillId="0" borderId="48" xfId="9" applyNumberFormat="1" applyFont="1" applyFill="1" applyBorder="1" applyAlignment="1" applyProtection="1">
      <alignment horizontal="right" vertical="center"/>
    </xf>
    <xf numFmtId="2" fontId="9" fillId="0" borderId="39" xfId="9" applyNumberFormat="1" applyFont="1" applyFill="1" applyBorder="1" applyAlignment="1" applyProtection="1">
      <alignment horizontal="right" vertical="center"/>
    </xf>
    <xf numFmtId="10" fontId="8" fillId="0" borderId="30" xfId="11" applyNumberFormat="1" applyFont="1" applyFill="1" applyBorder="1" applyAlignment="1" applyProtection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0" borderId="30" xfId="9" applyNumberFormat="1" applyFont="1" applyFill="1" applyBorder="1" applyAlignment="1" applyProtection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</cellXfs>
  <cellStyles count="13">
    <cellStyle name="Moeda" xfId="1" builtinId="4"/>
    <cellStyle name="Normal" xfId="0" builtinId="0"/>
    <cellStyle name="Normal 2" xfId="2" xr:uid="{00000000-0005-0000-0000-000002000000}"/>
    <cellStyle name="Normal 2 3" xfId="3" xr:uid="{00000000-0005-0000-0000-000003000000}"/>
    <cellStyle name="Normal 3" xfId="4" xr:uid="{00000000-0005-0000-0000-000004000000}"/>
    <cellStyle name="Normal 4" xfId="12" xr:uid="{9CE73485-F9F5-44DD-92D9-900545636766}"/>
    <cellStyle name="Normal_PP-VI" xfId="5" xr:uid="{00000000-0005-0000-0000-000005000000}"/>
    <cellStyle name="Porcentagem" xfId="6" builtinId="5"/>
    <cellStyle name="Porcentagem 2" xfId="7" xr:uid="{00000000-0005-0000-0000-000007000000}"/>
    <cellStyle name="Separador de milhares 2 3" xfId="8" xr:uid="{00000000-0005-0000-0000-000008000000}"/>
    <cellStyle name="Vírgula" xfId="9" builtinId="3"/>
    <cellStyle name="Vírgula 2" xfId="10" xr:uid="{00000000-0005-0000-0000-00000A000000}"/>
    <cellStyle name="Vírgula 3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9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view="pageBreakPreview" zoomScale="130" zoomScaleNormal="140" zoomScaleSheetLayoutView="130" workbookViewId="0">
      <selection activeCell="G19" sqref="G19"/>
    </sheetView>
  </sheetViews>
  <sheetFormatPr defaultColWidth="11.5703125" defaultRowHeight="12.75" x14ac:dyDescent="0.2"/>
  <cols>
    <col min="1" max="2" width="11.28515625" style="58" customWidth="1"/>
    <col min="3" max="3" width="44" style="58" customWidth="1"/>
    <col min="4" max="4" width="5" style="58" bestFit="1" customWidth="1"/>
    <col min="5" max="5" width="10.7109375" style="59" bestFit="1" customWidth="1"/>
    <col min="6" max="6" width="13.5703125" style="60" bestFit="1" customWidth="1"/>
    <col min="7" max="7" width="11.85546875" style="58" bestFit="1" customWidth="1"/>
  </cols>
  <sheetData>
    <row r="1" spans="1:7" x14ac:dyDescent="0.2">
      <c r="A1" s="184"/>
      <c r="B1" s="184"/>
      <c r="C1" s="184"/>
      <c r="D1" s="184"/>
      <c r="E1" s="184"/>
      <c r="F1" s="184"/>
      <c r="G1" s="184"/>
    </row>
    <row r="2" spans="1:7" x14ac:dyDescent="0.2">
      <c r="A2" s="185"/>
      <c r="B2" s="185"/>
      <c r="C2" s="185"/>
      <c r="D2" s="185"/>
      <c r="E2" s="185"/>
      <c r="F2" s="185"/>
      <c r="G2" s="185"/>
    </row>
    <row r="3" spans="1:7" ht="13.5" thickBot="1" x14ac:dyDescent="0.25">
      <c r="A3" s="185"/>
      <c r="B3" s="185"/>
      <c r="C3" s="185"/>
      <c r="D3" s="185"/>
      <c r="E3" s="185"/>
      <c r="F3" s="185"/>
      <c r="G3" s="185"/>
    </row>
    <row r="4" spans="1:7" x14ac:dyDescent="0.2">
      <c r="A4" s="86"/>
      <c r="B4" s="109"/>
      <c r="C4" s="87"/>
      <c r="D4" s="87"/>
      <c r="E4" s="88"/>
      <c r="F4" s="89" t="s">
        <v>0</v>
      </c>
      <c r="G4" s="147" t="s">
        <v>308</v>
      </c>
    </row>
    <row r="5" spans="1:7" ht="12.75" customHeight="1" x14ac:dyDescent="0.2">
      <c r="A5" s="186" t="s">
        <v>172</v>
      </c>
      <c r="B5" s="187"/>
      <c r="C5" s="188"/>
      <c r="D5" s="188"/>
      <c r="E5" s="188"/>
      <c r="F5" s="71" t="s">
        <v>1</v>
      </c>
      <c r="G5" s="148">
        <f>G20</f>
        <v>231459.64</v>
      </c>
    </row>
    <row r="6" spans="1:7" x14ac:dyDescent="0.2">
      <c r="A6" s="189" t="s">
        <v>173</v>
      </c>
      <c r="B6" s="190"/>
      <c r="C6" s="191"/>
      <c r="D6" s="191"/>
      <c r="E6" s="191"/>
      <c r="F6" s="71" t="s">
        <v>2</v>
      </c>
      <c r="G6" s="149">
        <f>BDI!C35</f>
        <v>0.2354</v>
      </c>
    </row>
    <row r="7" spans="1:7" x14ac:dyDescent="0.2">
      <c r="A7" s="181"/>
      <c r="B7" s="182"/>
      <c r="C7" s="182"/>
      <c r="D7" s="182"/>
      <c r="E7" s="182"/>
      <c r="F7" s="182"/>
      <c r="G7" s="183"/>
    </row>
    <row r="8" spans="1:7" x14ac:dyDescent="0.2">
      <c r="A8" s="192" t="s">
        <v>178</v>
      </c>
      <c r="B8" s="193"/>
      <c r="C8" s="194"/>
      <c r="D8" s="194"/>
      <c r="E8" s="194"/>
      <c r="F8" s="194"/>
      <c r="G8" s="195"/>
    </row>
    <row r="9" spans="1:7" x14ac:dyDescent="0.2">
      <c r="A9" s="181"/>
      <c r="B9" s="182"/>
      <c r="C9" s="182"/>
      <c r="D9" s="182"/>
      <c r="E9" s="182"/>
      <c r="F9" s="182"/>
      <c r="G9" s="183"/>
    </row>
    <row r="10" spans="1:7" s="105" customFormat="1" x14ac:dyDescent="0.2">
      <c r="A10" s="101" t="s">
        <v>3</v>
      </c>
      <c r="B10" s="101" t="s">
        <v>134</v>
      </c>
      <c r="C10" s="102" t="s">
        <v>4</v>
      </c>
      <c r="D10" s="102" t="s">
        <v>5</v>
      </c>
      <c r="E10" s="103" t="s">
        <v>6</v>
      </c>
      <c r="F10" s="103" t="s">
        <v>7</v>
      </c>
      <c r="G10" s="104" t="s">
        <v>8</v>
      </c>
    </row>
    <row r="11" spans="1:7" x14ac:dyDescent="0.2">
      <c r="A11" s="137"/>
      <c r="B11" s="138"/>
      <c r="C11" s="136"/>
      <c r="D11" s="139"/>
      <c r="E11" s="83"/>
      <c r="F11" s="83"/>
      <c r="G11" s="140"/>
    </row>
    <row r="12" spans="1:7" x14ac:dyDescent="0.2">
      <c r="A12" s="94">
        <v>1</v>
      </c>
      <c r="B12" s="112"/>
      <c r="C12" s="79" t="s">
        <v>147</v>
      </c>
      <c r="D12" s="80" t="s">
        <v>168</v>
      </c>
      <c r="E12" s="81">
        <v>690.01</v>
      </c>
      <c r="F12" s="129">
        <f>G12/E12</f>
        <v>36.622730105360787</v>
      </c>
      <c r="G12" s="130">
        <f>SUM(ORÇAMENTO!H13:H19)</f>
        <v>25270.049999999996</v>
      </c>
    </row>
    <row r="13" spans="1:7" x14ac:dyDescent="0.2">
      <c r="A13" s="93"/>
      <c r="B13" s="111"/>
      <c r="C13" s="75"/>
      <c r="D13" s="82"/>
      <c r="E13" s="83"/>
      <c r="F13" s="128"/>
      <c r="G13" s="126"/>
    </row>
    <row r="14" spans="1:7" x14ac:dyDescent="0.2">
      <c r="A14" s="94">
        <v>2</v>
      </c>
      <c r="B14" s="112"/>
      <c r="C14" s="79" t="s">
        <v>187</v>
      </c>
      <c r="D14" s="80" t="s">
        <v>168</v>
      </c>
      <c r="E14" s="81">
        <v>690.01</v>
      </c>
      <c r="F14" s="129">
        <f>G14/E14</f>
        <v>117.53865886001655</v>
      </c>
      <c r="G14" s="130">
        <f>SUM(ORÇAMENTO!H22:H45)</f>
        <v>81102.85000000002</v>
      </c>
    </row>
    <row r="15" spans="1:7" x14ac:dyDescent="0.2">
      <c r="A15" s="93"/>
      <c r="B15" s="111"/>
      <c r="C15" s="75"/>
      <c r="D15" s="82"/>
      <c r="E15" s="83"/>
      <c r="F15" s="128"/>
      <c r="G15" s="126"/>
    </row>
    <row r="16" spans="1:7" x14ac:dyDescent="0.2">
      <c r="A16" s="94">
        <v>3</v>
      </c>
      <c r="B16" s="112"/>
      <c r="C16" s="79" t="s">
        <v>189</v>
      </c>
      <c r="D16" s="80" t="s">
        <v>168</v>
      </c>
      <c r="E16" s="81">
        <v>690.01</v>
      </c>
      <c r="F16" s="129">
        <f>G16/E16</f>
        <v>151.2242431269112</v>
      </c>
      <c r="G16" s="130">
        <f>SUM(ORÇAMENTO!H48:H80)</f>
        <v>104346.24000000001</v>
      </c>
    </row>
    <row r="17" spans="1:7" x14ac:dyDescent="0.2">
      <c r="A17" s="96"/>
      <c r="B17" s="114"/>
      <c r="C17" s="84"/>
      <c r="D17" s="76"/>
      <c r="E17" s="83"/>
      <c r="F17" s="128"/>
      <c r="G17" s="126"/>
    </row>
    <row r="18" spans="1:7" x14ac:dyDescent="0.2">
      <c r="A18" s="94">
        <v>4</v>
      </c>
      <c r="B18" s="112"/>
      <c r="C18" s="79" t="s">
        <v>169</v>
      </c>
      <c r="D18" s="80" t="s">
        <v>168</v>
      </c>
      <c r="E18" s="81">
        <v>690.01</v>
      </c>
      <c r="F18" s="129">
        <f>G18/E18</f>
        <v>30.058260025217027</v>
      </c>
      <c r="G18" s="130">
        <f>SUM(ORÇAMENTO!H83:H102)</f>
        <v>20740.5</v>
      </c>
    </row>
    <row r="19" spans="1:7" x14ac:dyDescent="0.2">
      <c r="A19" s="96"/>
      <c r="B19" s="114"/>
      <c r="C19" s="84"/>
      <c r="D19" s="76"/>
      <c r="E19" s="83"/>
      <c r="F19" s="128"/>
      <c r="G19" s="126"/>
    </row>
    <row r="20" spans="1:7" ht="13.5" thickBot="1" x14ac:dyDescent="0.25">
      <c r="A20" s="97"/>
      <c r="B20" s="115"/>
      <c r="C20" s="98"/>
      <c r="D20" s="99"/>
      <c r="E20" s="100"/>
      <c r="F20" s="100" t="s">
        <v>131</v>
      </c>
      <c r="G20" s="132">
        <f>SUM(G12:G18)</f>
        <v>231459.64</v>
      </c>
    </row>
    <row r="22" spans="1:7" x14ac:dyDescent="0.2">
      <c r="G22" s="125"/>
    </row>
    <row r="23" spans="1:7" x14ac:dyDescent="0.2">
      <c r="G23" s="135"/>
    </row>
  </sheetData>
  <sheetProtection selectLockedCells="1" selectUnlockedCells="1"/>
  <mergeCells count="8">
    <mergeCell ref="A9:G9"/>
    <mergeCell ref="A1:G1"/>
    <mergeCell ref="A2:G2"/>
    <mergeCell ref="A3:G3"/>
    <mergeCell ref="A5:E5"/>
    <mergeCell ref="A6:E6"/>
    <mergeCell ref="A8:G8"/>
    <mergeCell ref="A7:G7"/>
  </mergeCells>
  <printOptions horizontalCentered="1"/>
  <pageMargins left="0.59027777777777779" right="0.59027777777777779" top="0.78749999999999998" bottom="1.0527777777777778" header="0.51180555555555551" footer="0.78749999999999998"/>
  <pageSetup paperSize="9" scale="7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6"/>
  <sheetViews>
    <sheetView view="pageBreakPreview" zoomScale="130" zoomScaleNormal="140" zoomScaleSheetLayoutView="130" workbookViewId="0">
      <selection activeCell="H5" sqref="H5"/>
    </sheetView>
  </sheetViews>
  <sheetFormatPr defaultColWidth="11.5703125" defaultRowHeight="12.75" x14ac:dyDescent="0.2"/>
  <cols>
    <col min="1" max="1" width="11.28515625" style="58" customWidth="1"/>
    <col min="2" max="2" width="11.85546875" style="58" bestFit="1" customWidth="1"/>
    <col min="3" max="3" width="44" style="58" customWidth="1"/>
    <col min="4" max="4" width="5" style="58" bestFit="1" customWidth="1"/>
    <col min="5" max="5" width="10.7109375" style="59" bestFit="1" customWidth="1"/>
    <col min="6" max="6" width="10.7109375" style="59" customWidth="1"/>
    <col min="7" max="7" width="13.5703125" style="60" bestFit="1" customWidth="1"/>
    <col min="8" max="8" width="11.85546875" style="58" bestFit="1" customWidth="1"/>
  </cols>
  <sheetData>
    <row r="1" spans="1:8" x14ac:dyDescent="0.2">
      <c r="A1" s="184"/>
      <c r="B1" s="184"/>
      <c r="C1" s="184"/>
      <c r="D1" s="184"/>
      <c r="E1" s="184"/>
      <c r="F1" s="184"/>
      <c r="G1" s="184"/>
      <c r="H1" s="184"/>
    </row>
    <row r="2" spans="1:8" x14ac:dyDescent="0.2">
      <c r="A2" s="185"/>
      <c r="B2" s="185"/>
      <c r="C2" s="185"/>
      <c r="D2" s="185"/>
      <c r="E2" s="185"/>
      <c r="F2" s="185"/>
      <c r="G2" s="185"/>
      <c r="H2" s="185"/>
    </row>
    <row r="3" spans="1:8" ht="13.5" thickBot="1" x14ac:dyDescent="0.25">
      <c r="A3" s="185"/>
      <c r="B3" s="185"/>
      <c r="C3" s="185"/>
      <c r="D3" s="185"/>
      <c r="E3" s="185"/>
      <c r="F3" s="185"/>
      <c r="G3" s="185"/>
      <c r="H3" s="185"/>
    </row>
    <row r="4" spans="1:8" x14ac:dyDescent="0.2">
      <c r="A4" s="196"/>
      <c r="B4" s="197"/>
      <c r="C4" s="197"/>
      <c r="D4" s="197"/>
      <c r="E4" s="197"/>
      <c r="F4" s="198"/>
      <c r="G4" s="89" t="s">
        <v>0</v>
      </c>
      <c r="H4" s="90" t="str">
        <f>RESUMO!G4</f>
        <v>JULHO/2019</v>
      </c>
    </row>
    <row r="5" spans="1:8" ht="12.75" customHeight="1" x14ac:dyDescent="0.2">
      <c r="A5" s="199" t="s">
        <v>172</v>
      </c>
      <c r="B5" s="200"/>
      <c r="C5" s="200"/>
      <c r="D5" s="200"/>
      <c r="E5" s="200"/>
      <c r="F5" s="187"/>
      <c r="G5" s="71" t="s">
        <v>1</v>
      </c>
      <c r="H5" s="148">
        <f>H103</f>
        <v>231459.63999999998</v>
      </c>
    </row>
    <row r="6" spans="1:8" x14ac:dyDescent="0.2">
      <c r="A6" s="201" t="s">
        <v>173</v>
      </c>
      <c r="B6" s="202"/>
      <c r="C6" s="202"/>
      <c r="D6" s="202"/>
      <c r="E6" s="202"/>
      <c r="F6" s="190"/>
      <c r="G6" s="71" t="s">
        <v>2</v>
      </c>
      <c r="H6" s="149">
        <f>BDI!C35</f>
        <v>0.2354</v>
      </c>
    </row>
    <row r="7" spans="1:8" x14ac:dyDescent="0.2">
      <c r="A7" s="181"/>
      <c r="B7" s="182"/>
      <c r="C7" s="182"/>
      <c r="D7" s="182"/>
      <c r="E7" s="182"/>
      <c r="F7" s="182"/>
      <c r="G7" s="182"/>
      <c r="H7" s="183"/>
    </row>
    <row r="8" spans="1:8" x14ac:dyDescent="0.2">
      <c r="A8" s="192" t="s">
        <v>179</v>
      </c>
      <c r="B8" s="193"/>
      <c r="C8" s="194"/>
      <c r="D8" s="194"/>
      <c r="E8" s="194"/>
      <c r="F8" s="194"/>
      <c r="G8" s="194"/>
      <c r="H8" s="195"/>
    </row>
    <row r="9" spans="1:8" x14ac:dyDescent="0.2">
      <c r="A9" s="181"/>
      <c r="B9" s="182"/>
      <c r="C9" s="182"/>
      <c r="D9" s="182"/>
      <c r="E9" s="182"/>
      <c r="F9" s="182"/>
      <c r="G9" s="182"/>
      <c r="H9" s="183"/>
    </row>
    <row r="10" spans="1:8" s="105" customFormat="1" x14ac:dyDescent="0.2">
      <c r="A10" s="141" t="s">
        <v>3</v>
      </c>
      <c r="B10" s="141" t="s">
        <v>134</v>
      </c>
      <c r="C10" s="121" t="s">
        <v>4</v>
      </c>
      <c r="D10" s="121" t="s">
        <v>5</v>
      </c>
      <c r="E10" s="142" t="s">
        <v>6</v>
      </c>
      <c r="F10" s="142" t="s">
        <v>474</v>
      </c>
      <c r="G10" s="142" t="s">
        <v>7</v>
      </c>
      <c r="H10" s="143" t="s">
        <v>8</v>
      </c>
    </row>
    <row r="11" spans="1:8" x14ac:dyDescent="0.2">
      <c r="A11" s="91">
        <v>1</v>
      </c>
      <c r="B11" s="110"/>
      <c r="C11" s="72" t="s">
        <v>147</v>
      </c>
      <c r="D11" s="73"/>
      <c r="E11" s="74"/>
      <c r="F11" s="74"/>
      <c r="G11" s="74"/>
      <c r="H11" s="92"/>
    </row>
    <row r="12" spans="1:8" x14ac:dyDescent="0.2">
      <c r="A12" s="94" t="s">
        <v>129</v>
      </c>
      <c r="B12" s="112"/>
      <c r="C12" s="79" t="s">
        <v>148</v>
      </c>
      <c r="D12" s="80"/>
      <c r="E12" s="81"/>
      <c r="F12" s="81"/>
      <c r="G12" s="144"/>
      <c r="H12" s="130"/>
    </row>
    <row r="13" spans="1:8" ht="22.5" x14ac:dyDescent="0.2">
      <c r="A13" s="93" t="s">
        <v>130</v>
      </c>
      <c r="B13" s="111" t="s">
        <v>411</v>
      </c>
      <c r="C13" s="75" t="s">
        <v>149</v>
      </c>
      <c r="D13" s="76" t="s">
        <v>9</v>
      </c>
      <c r="E13" s="77">
        <v>1</v>
      </c>
      <c r="F13" s="77">
        <f>VLOOKUP(B13,'RELAÇÃO DE COMPOSIÇÕES'!$A$10:$F$72,6,FALSE)</f>
        <v>744.03</v>
      </c>
      <c r="G13" s="145">
        <f>ROUND(F13*(1+$H$6),2)</f>
        <v>919.17</v>
      </c>
      <c r="H13" s="126">
        <f>ROUND(E13*G13,2)</f>
        <v>919.17</v>
      </c>
    </row>
    <row r="14" spans="1:8" x14ac:dyDescent="0.2">
      <c r="A14" s="94" t="s">
        <v>138</v>
      </c>
      <c r="B14" s="112"/>
      <c r="C14" s="79" t="s">
        <v>151</v>
      </c>
      <c r="D14" s="80"/>
      <c r="E14" s="81"/>
      <c r="F14" s="81"/>
      <c r="G14" s="144"/>
      <c r="H14" s="130"/>
    </row>
    <row r="15" spans="1:8" x14ac:dyDescent="0.2">
      <c r="A15" s="93" t="s">
        <v>139</v>
      </c>
      <c r="B15" s="111" t="s">
        <v>412</v>
      </c>
      <c r="C15" s="75" t="s">
        <v>11</v>
      </c>
      <c r="D15" s="82" t="s">
        <v>9</v>
      </c>
      <c r="E15" s="83">
        <v>1</v>
      </c>
      <c r="F15" s="77">
        <f>VLOOKUP(B15,'RELAÇÃO DE COMPOSIÇÕES'!$A$10:$F$72,6,FALSE)</f>
        <v>11300.78</v>
      </c>
      <c r="G15" s="145">
        <f>ROUND(F15*(1+$H$6),2)</f>
        <v>13960.98</v>
      </c>
      <c r="H15" s="126">
        <f t="shared" ref="H15:H33" si="0">ROUND(E15*G15,2)</f>
        <v>13960.98</v>
      </c>
    </row>
    <row r="16" spans="1:8" x14ac:dyDescent="0.2">
      <c r="A16" s="93" t="s">
        <v>140</v>
      </c>
      <c r="B16" s="111" t="s">
        <v>413</v>
      </c>
      <c r="C16" s="75" t="s">
        <v>12</v>
      </c>
      <c r="D16" s="82" t="s">
        <v>9</v>
      </c>
      <c r="E16" s="83">
        <v>1</v>
      </c>
      <c r="F16" s="77">
        <f>VLOOKUP(B16,'RELAÇÃO DE COMPOSIÇÕES'!$A$10:$F$72,6,FALSE)</f>
        <v>2118.88</v>
      </c>
      <c r="G16" s="145">
        <f t="shared" ref="G16:G19" si="1">ROUND(F16*(1+$H$6),2)</f>
        <v>2617.66</v>
      </c>
      <c r="H16" s="126">
        <f t="shared" si="0"/>
        <v>2617.66</v>
      </c>
    </row>
    <row r="17" spans="1:8" x14ac:dyDescent="0.2">
      <c r="A17" s="93" t="s">
        <v>185</v>
      </c>
      <c r="B17" s="111" t="s">
        <v>414</v>
      </c>
      <c r="C17" s="75" t="s">
        <v>186</v>
      </c>
      <c r="D17" s="82" t="s">
        <v>9</v>
      </c>
      <c r="E17" s="83">
        <v>1</v>
      </c>
      <c r="F17" s="77">
        <f>VLOOKUP(B17,'RELAÇÃO DE COMPOSIÇÕES'!$A$10:$F$72,6,FALSE)</f>
        <v>5874.55</v>
      </c>
      <c r="G17" s="145">
        <f t="shared" si="1"/>
        <v>7257.42</v>
      </c>
      <c r="H17" s="126">
        <f t="shared" ref="H17" si="2">ROUND(E17*G17,2)</f>
        <v>7257.42</v>
      </c>
    </row>
    <row r="18" spans="1:8" x14ac:dyDescent="0.2">
      <c r="A18" s="94" t="s">
        <v>141</v>
      </c>
      <c r="B18" s="112" t="s">
        <v>310</v>
      </c>
      <c r="C18" s="79" t="s">
        <v>152</v>
      </c>
      <c r="D18" s="80"/>
      <c r="E18" s="81"/>
      <c r="F18" s="81"/>
      <c r="G18" s="144"/>
      <c r="H18" s="130"/>
    </row>
    <row r="19" spans="1:8" ht="22.5" x14ac:dyDescent="0.2">
      <c r="A19" s="93" t="s">
        <v>142</v>
      </c>
      <c r="B19" s="111" t="s">
        <v>415</v>
      </c>
      <c r="C19" s="75" t="s">
        <v>153</v>
      </c>
      <c r="D19" s="82" t="s">
        <v>9</v>
      </c>
      <c r="E19" s="83">
        <v>1</v>
      </c>
      <c r="F19" s="77">
        <f>VLOOKUP(B19,'RELAÇÃO DE COMPOSIÇÕES'!$A$10:$F$72,6,FALSE)</f>
        <v>416.72</v>
      </c>
      <c r="G19" s="145">
        <f t="shared" si="1"/>
        <v>514.82000000000005</v>
      </c>
      <c r="H19" s="126">
        <f t="shared" si="0"/>
        <v>514.82000000000005</v>
      </c>
    </row>
    <row r="20" spans="1:8" x14ac:dyDescent="0.2">
      <c r="A20" s="91">
        <v>2</v>
      </c>
      <c r="B20" s="110" t="s">
        <v>310</v>
      </c>
      <c r="C20" s="72" t="s">
        <v>187</v>
      </c>
      <c r="D20" s="73"/>
      <c r="E20" s="74"/>
      <c r="F20" s="74"/>
      <c r="G20" s="74"/>
      <c r="H20" s="92"/>
    </row>
    <row r="21" spans="1:8" x14ac:dyDescent="0.2">
      <c r="A21" s="94" t="s">
        <v>115</v>
      </c>
      <c r="B21" s="112" t="s">
        <v>310</v>
      </c>
      <c r="C21" s="79" t="s">
        <v>156</v>
      </c>
      <c r="D21" s="80"/>
      <c r="E21" s="81"/>
      <c r="F21" s="81"/>
      <c r="G21" s="144"/>
      <c r="H21" s="130"/>
    </row>
    <row r="22" spans="1:8" x14ac:dyDescent="0.2">
      <c r="A22" s="93" t="s">
        <v>116</v>
      </c>
      <c r="B22" s="111" t="s">
        <v>416</v>
      </c>
      <c r="C22" s="75" t="s">
        <v>150</v>
      </c>
      <c r="D22" s="82" t="s">
        <v>10</v>
      </c>
      <c r="E22" s="83">
        <v>6.4</v>
      </c>
      <c r="F22" s="77">
        <f>VLOOKUP(B22,'RELAÇÃO DE COMPOSIÇÕES'!$A$10:$F$72,6,FALSE)</f>
        <v>253.7</v>
      </c>
      <c r="G22" s="145">
        <f t="shared" ref="G22:G45" si="3">ROUND(F22*(1+$H$6),2)</f>
        <v>313.42</v>
      </c>
      <c r="H22" s="126">
        <f t="shared" si="0"/>
        <v>2005.89</v>
      </c>
    </row>
    <row r="23" spans="1:8" ht="22.5" x14ac:dyDescent="0.2">
      <c r="A23" s="93" t="s">
        <v>117</v>
      </c>
      <c r="B23" s="111" t="s">
        <v>417</v>
      </c>
      <c r="C23" s="75" t="s">
        <v>157</v>
      </c>
      <c r="D23" s="82" t="s">
        <v>10</v>
      </c>
      <c r="E23" s="83">
        <v>690.01</v>
      </c>
      <c r="F23" s="77">
        <f>VLOOKUP(B23,'RELAÇÃO DE COMPOSIÇÕES'!$A$10:$F$72,6,FALSE)</f>
        <v>2.2999999999999998</v>
      </c>
      <c r="G23" s="145">
        <f t="shared" si="3"/>
        <v>2.84</v>
      </c>
      <c r="H23" s="126">
        <f t="shared" si="0"/>
        <v>1959.63</v>
      </c>
    </row>
    <row r="24" spans="1:8" ht="33.75" x14ac:dyDescent="0.2">
      <c r="A24" s="93" t="s">
        <v>118</v>
      </c>
      <c r="B24" s="111" t="s">
        <v>418</v>
      </c>
      <c r="C24" s="75" t="s">
        <v>158</v>
      </c>
      <c r="D24" s="82" t="s">
        <v>14</v>
      </c>
      <c r="E24" s="83">
        <v>109.3</v>
      </c>
      <c r="F24" s="77">
        <f>VLOOKUP(B24,'RELAÇÃO DE COMPOSIÇÕES'!$A$10:$F$72,6,FALSE)</f>
        <v>36.14</v>
      </c>
      <c r="G24" s="145">
        <f t="shared" si="3"/>
        <v>44.65</v>
      </c>
      <c r="H24" s="126">
        <f t="shared" si="0"/>
        <v>4880.25</v>
      </c>
    </row>
    <row r="25" spans="1:8" x14ac:dyDescent="0.2">
      <c r="A25" s="93" t="s">
        <v>119</v>
      </c>
      <c r="B25" s="111" t="s">
        <v>419</v>
      </c>
      <c r="C25" s="75" t="s">
        <v>159</v>
      </c>
      <c r="D25" s="82" t="s">
        <v>10</v>
      </c>
      <c r="E25" s="83">
        <v>554.49</v>
      </c>
      <c r="F25" s="77">
        <f>VLOOKUP(B25,'RELAÇÃO DE COMPOSIÇÕES'!$A$10:$F$72,6,FALSE)</f>
        <v>3.82</v>
      </c>
      <c r="G25" s="145">
        <f t="shared" si="3"/>
        <v>4.72</v>
      </c>
      <c r="H25" s="126">
        <f t="shared" si="0"/>
        <v>2617.19</v>
      </c>
    </row>
    <row r="26" spans="1:8" ht="22.5" x14ac:dyDescent="0.2">
      <c r="A26" s="93" t="s">
        <v>188</v>
      </c>
      <c r="B26" s="111" t="s">
        <v>420</v>
      </c>
      <c r="C26" s="75" t="s">
        <v>160</v>
      </c>
      <c r="D26" s="82" t="s">
        <v>10</v>
      </c>
      <c r="E26" s="83">
        <v>554.49</v>
      </c>
      <c r="F26" s="77">
        <f>VLOOKUP(B26,'RELAÇÃO DE COMPOSIÇÕES'!$A$10:$F$72,6,FALSE)</f>
        <v>2.2000000000000002</v>
      </c>
      <c r="G26" s="145">
        <f t="shared" si="3"/>
        <v>2.72</v>
      </c>
      <c r="H26" s="126">
        <f t="shared" si="0"/>
        <v>1508.21</v>
      </c>
    </row>
    <row r="27" spans="1:8" x14ac:dyDescent="0.2">
      <c r="A27" s="94" t="s">
        <v>120</v>
      </c>
      <c r="B27" s="112" t="s">
        <v>310</v>
      </c>
      <c r="C27" s="79" t="s">
        <v>155</v>
      </c>
      <c r="D27" s="80"/>
      <c r="E27" s="81"/>
      <c r="F27" s="81"/>
      <c r="G27" s="144"/>
      <c r="H27" s="130"/>
    </row>
    <row r="28" spans="1:8" ht="22.5" x14ac:dyDescent="0.2">
      <c r="A28" s="95" t="s">
        <v>121</v>
      </c>
      <c r="B28" s="113" t="s">
        <v>421</v>
      </c>
      <c r="C28" s="75" t="s">
        <v>161</v>
      </c>
      <c r="D28" s="82" t="s">
        <v>13</v>
      </c>
      <c r="E28" s="83">
        <v>28.01</v>
      </c>
      <c r="F28" s="77">
        <f>VLOOKUP(B28,'RELAÇÃO DE COMPOSIÇÕES'!$A$10:$F$72,6,FALSE)</f>
        <v>105.93</v>
      </c>
      <c r="G28" s="145">
        <f t="shared" si="3"/>
        <v>130.87</v>
      </c>
      <c r="H28" s="126">
        <f t="shared" si="0"/>
        <v>3665.67</v>
      </c>
    </row>
    <row r="29" spans="1:8" ht="22.5" x14ac:dyDescent="0.2">
      <c r="A29" s="93" t="s">
        <v>122</v>
      </c>
      <c r="B29" s="111" t="s">
        <v>422</v>
      </c>
      <c r="C29" s="75" t="s">
        <v>162</v>
      </c>
      <c r="D29" s="82" t="s">
        <v>10</v>
      </c>
      <c r="E29" s="83">
        <v>560.25</v>
      </c>
      <c r="F29" s="77">
        <f>VLOOKUP(B29,'RELAÇÃO DE COMPOSIÇÕES'!$A$10:$F$72,6,FALSE)</f>
        <v>5.24</v>
      </c>
      <c r="G29" s="145">
        <f t="shared" si="3"/>
        <v>6.47</v>
      </c>
      <c r="H29" s="126">
        <f t="shared" si="0"/>
        <v>3624.82</v>
      </c>
    </row>
    <row r="30" spans="1:8" s="70" customFormat="1" ht="22.5" x14ac:dyDescent="0.2">
      <c r="A30" s="96" t="s">
        <v>143</v>
      </c>
      <c r="B30" s="114" t="s">
        <v>423</v>
      </c>
      <c r="C30" s="84" t="s">
        <v>163</v>
      </c>
      <c r="D30" s="76" t="s">
        <v>10</v>
      </c>
      <c r="E30" s="83">
        <v>11.66</v>
      </c>
      <c r="F30" s="77">
        <f>VLOOKUP(B30,'RELAÇÃO DE COMPOSIÇÕES'!$A$10:$F$72,6,FALSE)</f>
        <v>81.37</v>
      </c>
      <c r="G30" s="145">
        <f t="shared" si="3"/>
        <v>100.52</v>
      </c>
      <c r="H30" s="126">
        <f t="shared" si="0"/>
        <v>1172.06</v>
      </c>
    </row>
    <row r="31" spans="1:8" ht="22.5" x14ac:dyDescent="0.2">
      <c r="A31" s="95" t="s">
        <v>144</v>
      </c>
      <c r="B31" s="113" t="s">
        <v>424</v>
      </c>
      <c r="C31" s="75" t="s">
        <v>164</v>
      </c>
      <c r="D31" s="78" t="s">
        <v>10</v>
      </c>
      <c r="E31" s="78">
        <v>560.25</v>
      </c>
      <c r="F31" s="77">
        <f>VLOOKUP(B31,'RELAÇÃO DE COMPOSIÇÕES'!$A$10:$F$72,6,FALSE)</f>
        <v>12.06</v>
      </c>
      <c r="G31" s="145">
        <f t="shared" si="3"/>
        <v>14.9</v>
      </c>
      <c r="H31" s="126">
        <f t="shared" si="0"/>
        <v>8347.73</v>
      </c>
    </row>
    <row r="32" spans="1:8" ht="33.75" x14ac:dyDescent="0.2">
      <c r="A32" s="93" t="s">
        <v>145</v>
      </c>
      <c r="B32" s="111" t="s">
        <v>425</v>
      </c>
      <c r="C32" s="75" t="s">
        <v>253</v>
      </c>
      <c r="D32" s="78" t="s">
        <v>10</v>
      </c>
      <c r="E32" s="78">
        <v>560.25</v>
      </c>
      <c r="F32" s="77">
        <f>VLOOKUP(B32,'RELAÇÃO DE COMPOSIÇÕES'!$A$10:$F$72,6,FALSE)</f>
        <v>33.5</v>
      </c>
      <c r="G32" s="145">
        <f t="shared" si="3"/>
        <v>41.39</v>
      </c>
      <c r="H32" s="126">
        <f t="shared" si="0"/>
        <v>23188.75</v>
      </c>
    </row>
    <row r="33" spans="1:8" ht="22.5" x14ac:dyDescent="0.2">
      <c r="A33" s="93" t="s">
        <v>146</v>
      </c>
      <c r="B33" s="111" t="s">
        <v>426</v>
      </c>
      <c r="C33" s="75" t="s">
        <v>165</v>
      </c>
      <c r="D33" s="78" t="s">
        <v>10</v>
      </c>
      <c r="E33" s="78">
        <v>560.25</v>
      </c>
      <c r="F33" s="77">
        <f>VLOOKUP(B33,'RELAÇÃO DE COMPOSIÇÕES'!$A$10:$F$72,6,FALSE)</f>
        <v>11.94</v>
      </c>
      <c r="G33" s="145">
        <f t="shared" si="3"/>
        <v>14.75</v>
      </c>
      <c r="H33" s="126">
        <f t="shared" si="0"/>
        <v>8263.69</v>
      </c>
    </row>
    <row r="34" spans="1:8" x14ac:dyDescent="0.2">
      <c r="A34" s="94" t="s">
        <v>196</v>
      </c>
      <c r="B34" s="112" t="s">
        <v>310</v>
      </c>
      <c r="C34" s="79" t="s">
        <v>254</v>
      </c>
      <c r="D34" s="80"/>
      <c r="E34" s="81"/>
      <c r="F34" s="81"/>
      <c r="G34" s="144"/>
      <c r="H34" s="130"/>
    </row>
    <row r="35" spans="1:8" ht="22.5" x14ac:dyDescent="0.2">
      <c r="A35" s="95" t="s">
        <v>197</v>
      </c>
      <c r="B35" s="113" t="s">
        <v>427</v>
      </c>
      <c r="C35" s="75" t="s">
        <v>255</v>
      </c>
      <c r="D35" s="82" t="s">
        <v>13</v>
      </c>
      <c r="E35" s="83">
        <v>14.06</v>
      </c>
      <c r="F35" s="77">
        <f>VLOOKUP(B35,'RELAÇÃO DE COMPOSIÇÕES'!$A$10:$F$72,6,FALSE)</f>
        <v>65.42</v>
      </c>
      <c r="G35" s="145">
        <f t="shared" si="3"/>
        <v>80.819999999999993</v>
      </c>
      <c r="H35" s="126">
        <f t="shared" ref="H35:H42" si="4">ROUND(E35*G35,2)</f>
        <v>1136.33</v>
      </c>
    </row>
    <row r="36" spans="1:8" ht="22.5" x14ac:dyDescent="0.2">
      <c r="A36" s="93" t="s">
        <v>198</v>
      </c>
      <c r="B36" s="111" t="s">
        <v>428</v>
      </c>
      <c r="C36" s="75" t="s">
        <v>256</v>
      </c>
      <c r="D36" s="82" t="s">
        <v>10</v>
      </c>
      <c r="E36" s="83">
        <v>14.06</v>
      </c>
      <c r="F36" s="77">
        <f>VLOOKUP(B36,'RELAÇÃO DE COMPOSIÇÕES'!$A$10:$F$72,6,FALSE)</f>
        <v>22.37</v>
      </c>
      <c r="G36" s="145">
        <f t="shared" si="3"/>
        <v>27.64</v>
      </c>
      <c r="H36" s="126">
        <f t="shared" si="4"/>
        <v>388.62</v>
      </c>
    </row>
    <row r="37" spans="1:8" ht="33.75" x14ac:dyDescent="0.2">
      <c r="A37" s="96" t="s">
        <v>199</v>
      </c>
      <c r="B37" s="114" t="s">
        <v>429</v>
      </c>
      <c r="C37" s="84" t="s">
        <v>257</v>
      </c>
      <c r="D37" s="76" t="s">
        <v>10</v>
      </c>
      <c r="E37" s="83">
        <v>40</v>
      </c>
      <c r="F37" s="77">
        <f>VLOOKUP(B37,'RELAÇÃO DE COMPOSIÇÕES'!$A$10:$F$72,6,FALSE)</f>
        <v>96.92</v>
      </c>
      <c r="G37" s="145">
        <f>ROUNDUP(F37*(1+$H$6),2)</f>
        <v>119.74000000000001</v>
      </c>
      <c r="H37" s="126">
        <f t="shared" si="4"/>
        <v>4789.6000000000004</v>
      </c>
    </row>
    <row r="38" spans="1:8" ht="22.5" x14ac:dyDescent="0.2">
      <c r="A38" s="95" t="s">
        <v>200</v>
      </c>
      <c r="B38" s="113" t="s">
        <v>430</v>
      </c>
      <c r="C38" s="75" t="s">
        <v>258</v>
      </c>
      <c r="D38" s="78" t="s">
        <v>259</v>
      </c>
      <c r="E38" s="78">
        <v>135</v>
      </c>
      <c r="F38" s="77">
        <f>VLOOKUP(B38,'RELAÇÃO DE COMPOSIÇÕES'!$A$10:$F$72,6,FALSE)</f>
        <v>10.73</v>
      </c>
      <c r="G38" s="145">
        <f t="shared" si="3"/>
        <v>13.26</v>
      </c>
      <c r="H38" s="126">
        <f t="shared" si="4"/>
        <v>1790.1</v>
      </c>
    </row>
    <row r="39" spans="1:8" ht="22.5" x14ac:dyDescent="0.2">
      <c r="A39" s="93" t="s">
        <v>201</v>
      </c>
      <c r="B39" s="111" t="s">
        <v>431</v>
      </c>
      <c r="C39" s="75" t="s">
        <v>260</v>
      </c>
      <c r="D39" s="78" t="s">
        <v>259</v>
      </c>
      <c r="E39" s="78">
        <v>27.5</v>
      </c>
      <c r="F39" s="77">
        <f>VLOOKUP(B39,'RELAÇÃO DE COMPOSIÇÕES'!$A$10:$F$72,6,FALSE)</f>
        <v>12.28</v>
      </c>
      <c r="G39" s="145">
        <f t="shared" si="3"/>
        <v>15.17</v>
      </c>
      <c r="H39" s="126">
        <f t="shared" si="4"/>
        <v>417.18</v>
      </c>
    </row>
    <row r="40" spans="1:8" ht="22.5" x14ac:dyDescent="0.2">
      <c r="A40" s="93" t="s">
        <v>202</v>
      </c>
      <c r="B40" s="111" t="s">
        <v>432</v>
      </c>
      <c r="C40" s="75" t="s">
        <v>261</v>
      </c>
      <c r="D40" s="78" t="s">
        <v>13</v>
      </c>
      <c r="E40" s="78">
        <v>5.47</v>
      </c>
      <c r="F40" s="77">
        <f>VLOOKUP(B40,'RELAÇÃO DE COMPOSIÇÕES'!$A$10:$F$72,6,FALSE)</f>
        <v>303.06</v>
      </c>
      <c r="G40" s="145">
        <f t="shared" si="3"/>
        <v>374.4</v>
      </c>
      <c r="H40" s="126">
        <f t="shared" si="4"/>
        <v>2047.97</v>
      </c>
    </row>
    <row r="41" spans="1:8" x14ac:dyDescent="0.2">
      <c r="A41" s="93" t="s">
        <v>203</v>
      </c>
      <c r="B41" s="111" t="s">
        <v>433</v>
      </c>
      <c r="C41" s="75" t="s">
        <v>262</v>
      </c>
      <c r="D41" s="78" t="s">
        <v>13</v>
      </c>
      <c r="E41" s="78">
        <v>8.59</v>
      </c>
      <c r="F41" s="77">
        <f>VLOOKUP(B41,'RELAÇÃO DE COMPOSIÇÕES'!$A$10:$F$72,6,FALSE)</f>
        <v>33.909999999999997</v>
      </c>
      <c r="G41" s="145">
        <f t="shared" si="3"/>
        <v>41.89</v>
      </c>
      <c r="H41" s="126">
        <f t="shared" si="4"/>
        <v>359.84</v>
      </c>
    </row>
    <row r="42" spans="1:8" ht="33.75" x14ac:dyDescent="0.2">
      <c r="A42" s="93" t="s">
        <v>204</v>
      </c>
      <c r="B42" s="111" t="s">
        <v>434</v>
      </c>
      <c r="C42" s="75" t="s">
        <v>263</v>
      </c>
      <c r="D42" s="78" t="s">
        <v>14</v>
      </c>
      <c r="E42" s="78">
        <v>79.2</v>
      </c>
      <c r="F42" s="77">
        <f>VLOOKUP(B42,'RELAÇÃO DE COMPOSIÇÕES'!$A$10:$F$72,6,FALSE)</f>
        <v>64.7</v>
      </c>
      <c r="G42" s="145">
        <f t="shared" si="3"/>
        <v>79.930000000000007</v>
      </c>
      <c r="H42" s="126">
        <f t="shared" si="4"/>
        <v>6330.46</v>
      </c>
    </row>
    <row r="43" spans="1:8" x14ac:dyDescent="0.2">
      <c r="A43" s="94" t="s">
        <v>205</v>
      </c>
      <c r="B43" s="112" t="s">
        <v>310</v>
      </c>
      <c r="C43" s="79" t="s">
        <v>264</v>
      </c>
      <c r="D43" s="80"/>
      <c r="E43" s="81"/>
      <c r="F43" s="81"/>
      <c r="G43" s="144"/>
      <c r="H43" s="130"/>
    </row>
    <row r="44" spans="1:8" x14ac:dyDescent="0.2">
      <c r="A44" s="95" t="s">
        <v>206</v>
      </c>
      <c r="B44" s="113" t="s">
        <v>435</v>
      </c>
      <c r="C44" s="75" t="s">
        <v>265</v>
      </c>
      <c r="D44" s="82" t="s">
        <v>10</v>
      </c>
      <c r="E44" s="83">
        <v>690.01</v>
      </c>
      <c r="F44" s="77">
        <f>VLOOKUP(B44,'RELAÇÃO DE COMPOSIÇÕES'!$A$10:$F$72,6,FALSE)</f>
        <v>1.71</v>
      </c>
      <c r="G44" s="145">
        <f t="shared" si="3"/>
        <v>2.11</v>
      </c>
      <c r="H44" s="126">
        <f t="shared" ref="H44:H45" si="5">ROUND(E44*G44,2)</f>
        <v>1455.92</v>
      </c>
    </row>
    <row r="45" spans="1:8" ht="22.5" x14ac:dyDescent="0.2">
      <c r="A45" s="93" t="s">
        <v>207</v>
      </c>
      <c r="B45" s="111" t="s">
        <v>436</v>
      </c>
      <c r="C45" s="75" t="s">
        <v>154</v>
      </c>
      <c r="D45" s="82" t="s">
        <v>9</v>
      </c>
      <c r="E45" s="83">
        <v>1</v>
      </c>
      <c r="F45" s="77">
        <f>VLOOKUP(B45,'RELAÇÃO DE COMPOSIÇÕES'!$A$10:$F$72,6,FALSE)</f>
        <v>933.25</v>
      </c>
      <c r="G45" s="145">
        <f t="shared" si="3"/>
        <v>1152.94</v>
      </c>
      <c r="H45" s="126">
        <f t="shared" si="5"/>
        <v>1152.94</v>
      </c>
    </row>
    <row r="46" spans="1:8" x14ac:dyDescent="0.2">
      <c r="A46" s="91">
        <v>3</v>
      </c>
      <c r="B46" s="110" t="s">
        <v>310</v>
      </c>
      <c r="C46" s="72" t="s">
        <v>266</v>
      </c>
      <c r="D46" s="73"/>
      <c r="E46" s="74"/>
      <c r="F46" s="74"/>
      <c r="G46" s="127"/>
      <c r="H46" s="131"/>
    </row>
    <row r="47" spans="1:8" x14ac:dyDescent="0.2">
      <c r="A47" s="94" t="s">
        <v>123</v>
      </c>
      <c r="B47" s="112" t="s">
        <v>310</v>
      </c>
      <c r="C47" s="79" t="s">
        <v>190</v>
      </c>
      <c r="D47" s="80"/>
      <c r="E47" s="81"/>
      <c r="F47" s="81"/>
      <c r="G47" s="144"/>
      <c r="H47" s="130"/>
    </row>
    <row r="48" spans="1:8" ht="22.5" x14ac:dyDescent="0.2">
      <c r="A48" s="93" t="s">
        <v>124</v>
      </c>
      <c r="B48" s="111" t="s">
        <v>437</v>
      </c>
      <c r="C48" s="75" t="s">
        <v>267</v>
      </c>
      <c r="D48" s="82" t="s">
        <v>9</v>
      </c>
      <c r="E48" s="83">
        <v>9</v>
      </c>
      <c r="F48" s="77">
        <f>VLOOKUP(B48,'RELAÇÃO DE COMPOSIÇÕES'!$A$10:$F$72,6,FALSE)</f>
        <v>499.68</v>
      </c>
      <c r="G48" s="145">
        <f t="shared" ref="G48:G80" si="6">ROUND(F48*(1+$H$6),2)</f>
        <v>617.29999999999995</v>
      </c>
      <c r="H48" s="126">
        <f t="shared" ref="H48:H52" si="7">ROUND(E48*G48,2)</f>
        <v>5555.7</v>
      </c>
    </row>
    <row r="49" spans="1:8" ht="22.5" x14ac:dyDescent="0.2">
      <c r="A49" s="93" t="s">
        <v>208</v>
      </c>
      <c r="B49" s="111" t="s">
        <v>438</v>
      </c>
      <c r="C49" s="75" t="s">
        <v>268</v>
      </c>
      <c r="D49" s="82" t="s">
        <v>9</v>
      </c>
      <c r="E49" s="83">
        <v>1</v>
      </c>
      <c r="F49" s="77">
        <f>VLOOKUP(B49,'RELAÇÃO DE COMPOSIÇÕES'!$A$10:$F$72,6,FALSE)</f>
        <v>374.76</v>
      </c>
      <c r="G49" s="145">
        <f t="shared" si="6"/>
        <v>462.98</v>
      </c>
      <c r="H49" s="126">
        <f t="shared" si="7"/>
        <v>462.98</v>
      </c>
    </row>
    <row r="50" spans="1:8" x14ac:dyDescent="0.2">
      <c r="A50" s="93" t="s">
        <v>209</v>
      </c>
      <c r="B50" s="111" t="s">
        <v>439</v>
      </c>
      <c r="C50" s="75" t="s">
        <v>269</v>
      </c>
      <c r="D50" s="82" t="s">
        <v>14</v>
      </c>
      <c r="E50" s="83">
        <v>39</v>
      </c>
      <c r="F50" s="77">
        <f>VLOOKUP(B50,'RELAÇÃO DE COMPOSIÇÕES'!$A$10:$F$72,6,FALSE)</f>
        <v>24.77</v>
      </c>
      <c r="G50" s="145">
        <f t="shared" si="6"/>
        <v>30.6</v>
      </c>
      <c r="H50" s="126">
        <f t="shared" si="7"/>
        <v>1193.4000000000001</v>
      </c>
    </row>
    <row r="51" spans="1:8" ht="22.5" x14ac:dyDescent="0.2">
      <c r="A51" s="93" t="s">
        <v>210</v>
      </c>
      <c r="B51" s="111" t="s">
        <v>440</v>
      </c>
      <c r="C51" s="75" t="s">
        <v>270</v>
      </c>
      <c r="D51" s="82" t="s">
        <v>9</v>
      </c>
      <c r="E51" s="83">
        <v>4</v>
      </c>
      <c r="F51" s="77">
        <f>VLOOKUP(B51,'RELAÇÃO DE COMPOSIÇÕES'!$A$10:$F$72,6,FALSE)</f>
        <v>311.44</v>
      </c>
      <c r="G51" s="145">
        <f t="shared" si="6"/>
        <v>384.75</v>
      </c>
      <c r="H51" s="126">
        <f t="shared" si="7"/>
        <v>1539</v>
      </c>
    </row>
    <row r="52" spans="1:8" x14ac:dyDescent="0.2">
      <c r="A52" s="93" t="s">
        <v>211</v>
      </c>
      <c r="B52" s="111" t="s">
        <v>441</v>
      </c>
      <c r="C52" s="75" t="s">
        <v>271</v>
      </c>
      <c r="D52" s="82" t="s">
        <v>14</v>
      </c>
      <c r="E52" s="83">
        <v>16</v>
      </c>
      <c r="F52" s="77">
        <f>VLOOKUP(B52,'RELAÇÃO DE COMPOSIÇÕES'!$A$10:$F$72,6,FALSE)</f>
        <v>21.81</v>
      </c>
      <c r="G52" s="145">
        <f t="shared" si="6"/>
        <v>26.94</v>
      </c>
      <c r="H52" s="126">
        <f t="shared" si="7"/>
        <v>431.04</v>
      </c>
    </row>
    <row r="53" spans="1:8" x14ac:dyDescent="0.2">
      <c r="A53" s="94" t="s">
        <v>212</v>
      </c>
      <c r="B53" s="112" t="s">
        <v>310</v>
      </c>
      <c r="C53" s="79" t="s">
        <v>191</v>
      </c>
      <c r="D53" s="80"/>
      <c r="E53" s="81"/>
      <c r="F53" s="81"/>
      <c r="G53" s="144"/>
      <c r="H53" s="130"/>
    </row>
    <row r="54" spans="1:8" ht="22.5" x14ac:dyDescent="0.2">
      <c r="A54" s="95" t="s">
        <v>213</v>
      </c>
      <c r="B54" s="113" t="s">
        <v>442</v>
      </c>
      <c r="C54" s="75" t="s">
        <v>272</v>
      </c>
      <c r="D54" s="82" t="s">
        <v>14</v>
      </c>
      <c r="E54" s="83">
        <v>336</v>
      </c>
      <c r="F54" s="77">
        <f>VLOOKUP(B54,'RELAÇÃO DE COMPOSIÇÕES'!$A$10:$F$72,6,FALSE)</f>
        <v>29.97</v>
      </c>
      <c r="G54" s="145">
        <f t="shared" si="6"/>
        <v>37.020000000000003</v>
      </c>
      <c r="H54" s="126">
        <f t="shared" ref="H54:H62" si="8">ROUND(E54*G54,2)</f>
        <v>12438.72</v>
      </c>
    </row>
    <row r="55" spans="1:8" x14ac:dyDescent="0.2">
      <c r="A55" s="94" t="s">
        <v>214</v>
      </c>
      <c r="B55" s="112" t="s">
        <v>310</v>
      </c>
      <c r="C55" s="79" t="s">
        <v>192</v>
      </c>
      <c r="D55" s="80"/>
      <c r="E55" s="81"/>
      <c r="F55" s="81"/>
      <c r="G55" s="144"/>
      <c r="H55" s="130"/>
    </row>
    <row r="56" spans="1:8" ht="22.5" x14ac:dyDescent="0.2">
      <c r="A56" s="93" t="s">
        <v>215</v>
      </c>
      <c r="B56" s="111" t="s">
        <v>443</v>
      </c>
      <c r="C56" s="75" t="s">
        <v>273</v>
      </c>
      <c r="D56" s="82" t="s">
        <v>14</v>
      </c>
      <c r="E56" s="83">
        <v>216</v>
      </c>
      <c r="F56" s="77">
        <f>VLOOKUP(B56,'RELAÇÃO DE COMPOSIÇÕES'!$A$10:$F$72,6,FALSE)</f>
        <v>58.96</v>
      </c>
      <c r="G56" s="145">
        <f t="shared" si="6"/>
        <v>72.84</v>
      </c>
      <c r="H56" s="126">
        <f t="shared" si="8"/>
        <v>15733.44</v>
      </c>
    </row>
    <row r="57" spans="1:8" x14ac:dyDescent="0.2">
      <c r="A57" s="94" t="s">
        <v>216</v>
      </c>
      <c r="B57" s="112" t="s">
        <v>310</v>
      </c>
      <c r="C57" s="79" t="s">
        <v>193</v>
      </c>
      <c r="D57" s="80"/>
      <c r="E57" s="81"/>
      <c r="F57" s="81"/>
      <c r="G57" s="144"/>
      <c r="H57" s="130"/>
    </row>
    <row r="58" spans="1:8" x14ac:dyDescent="0.2">
      <c r="A58" s="96" t="s">
        <v>217</v>
      </c>
      <c r="B58" s="114" t="s">
        <v>444</v>
      </c>
      <c r="C58" s="84" t="s">
        <v>274</v>
      </c>
      <c r="D58" s="76" t="s">
        <v>14</v>
      </c>
      <c r="E58" s="83">
        <v>78</v>
      </c>
      <c r="F58" s="77">
        <f>VLOOKUP(B58,'RELAÇÃO DE COMPOSIÇÕES'!$A$10:$F$72,6,FALSE)</f>
        <v>12.32</v>
      </c>
      <c r="G58" s="145">
        <f t="shared" si="6"/>
        <v>15.22</v>
      </c>
      <c r="H58" s="126">
        <f t="shared" si="8"/>
        <v>1187.1600000000001</v>
      </c>
    </row>
    <row r="59" spans="1:8" ht="22.5" x14ac:dyDescent="0.2">
      <c r="A59" s="95" t="s">
        <v>218</v>
      </c>
      <c r="B59" s="113" t="s">
        <v>445</v>
      </c>
      <c r="C59" s="75" t="s">
        <v>275</v>
      </c>
      <c r="D59" s="78" t="s">
        <v>9</v>
      </c>
      <c r="E59" s="78">
        <v>14</v>
      </c>
      <c r="F59" s="77">
        <f>VLOOKUP(B59,'RELAÇÃO DE COMPOSIÇÕES'!$A$10:$F$72,6,FALSE)</f>
        <v>34.26</v>
      </c>
      <c r="G59" s="145">
        <f t="shared" si="6"/>
        <v>42.32</v>
      </c>
      <c r="H59" s="126">
        <f t="shared" si="8"/>
        <v>592.48</v>
      </c>
    </row>
    <row r="60" spans="1:8" ht="22.5" x14ac:dyDescent="0.2">
      <c r="A60" s="93" t="s">
        <v>219</v>
      </c>
      <c r="B60" s="111" t="s">
        <v>446</v>
      </c>
      <c r="C60" s="75" t="s">
        <v>276</v>
      </c>
      <c r="D60" s="78" t="s">
        <v>9</v>
      </c>
      <c r="E60" s="78">
        <v>20</v>
      </c>
      <c r="F60" s="77">
        <f>VLOOKUP(B60,'RELAÇÃO DE COMPOSIÇÕES'!$A$10:$F$72,6,FALSE)</f>
        <v>42.83</v>
      </c>
      <c r="G60" s="145">
        <f t="shared" si="6"/>
        <v>52.91</v>
      </c>
      <c r="H60" s="126">
        <f t="shared" si="8"/>
        <v>1058.2</v>
      </c>
    </row>
    <row r="61" spans="1:8" x14ac:dyDescent="0.2">
      <c r="A61" s="94" t="s">
        <v>220</v>
      </c>
      <c r="B61" s="112" t="s">
        <v>310</v>
      </c>
      <c r="C61" s="79" t="s">
        <v>194</v>
      </c>
      <c r="D61" s="80"/>
      <c r="E61" s="81"/>
      <c r="F61" s="81"/>
      <c r="G61" s="144"/>
      <c r="H61" s="130"/>
    </row>
    <row r="62" spans="1:8" ht="22.5" x14ac:dyDescent="0.2">
      <c r="A62" s="93" t="s">
        <v>221</v>
      </c>
      <c r="B62" s="111" t="s">
        <v>447</v>
      </c>
      <c r="C62" s="75" t="s">
        <v>273</v>
      </c>
      <c r="D62" s="78" t="s">
        <v>14</v>
      </c>
      <c r="E62" s="78">
        <v>80.25</v>
      </c>
      <c r="F62" s="77">
        <f>VLOOKUP(B62,'RELAÇÃO DE COMPOSIÇÕES'!$A$10:$F$72,6,FALSE)</f>
        <v>58.96</v>
      </c>
      <c r="G62" s="145">
        <f t="shared" si="6"/>
        <v>72.84</v>
      </c>
      <c r="H62" s="126">
        <f t="shared" si="8"/>
        <v>5845.41</v>
      </c>
    </row>
    <row r="63" spans="1:8" ht="22.5" x14ac:dyDescent="0.2">
      <c r="A63" s="95" t="s">
        <v>222</v>
      </c>
      <c r="B63" s="113" t="s">
        <v>448</v>
      </c>
      <c r="C63" s="75" t="s">
        <v>272</v>
      </c>
      <c r="D63" s="82" t="s">
        <v>14</v>
      </c>
      <c r="E63" s="83">
        <v>75.2</v>
      </c>
      <c r="F63" s="77">
        <f>VLOOKUP(B63,'RELAÇÃO DE COMPOSIÇÕES'!$A$10:$F$72,6,FALSE)</f>
        <v>29.97</v>
      </c>
      <c r="G63" s="145">
        <f t="shared" si="6"/>
        <v>37.020000000000003</v>
      </c>
      <c r="H63" s="126">
        <f t="shared" ref="H63:H70" si="9">ROUND(E63*G63,2)</f>
        <v>2783.9</v>
      </c>
    </row>
    <row r="64" spans="1:8" x14ac:dyDescent="0.2">
      <c r="A64" s="94" t="s">
        <v>223</v>
      </c>
      <c r="B64" s="112" t="s">
        <v>310</v>
      </c>
      <c r="C64" s="79" t="s">
        <v>277</v>
      </c>
      <c r="D64" s="80"/>
      <c r="E64" s="81"/>
      <c r="F64" s="81"/>
      <c r="G64" s="144"/>
      <c r="H64" s="130"/>
    </row>
    <row r="65" spans="1:8" ht="22.5" x14ac:dyDescent="0.2">
      <c r="A65" s="93" t="s">
        <v>224</v>
      </c>
      <c r="B65" s="111" t="s">
        <v>449</v>
      </c>
      <c r="C65" s="75" t="s">
        <v>278</v>
      </c>
      <c r="D65" s="82" t="s">
        <v>14</v>
      </c>
      <c r="E65" s="83">
        <v>38.4</v>
      </c>
      <c r="F65" s="77">
        <f>VLOOKUP(B65,'RELAÇÃO DE COMPOSIÇÕES'!$A$10:$F$72,6,FALSE)</f>
        <v>32.409999999999997</v>
      </c>
      <c r="G65" s="145">
        <f t="shared" si="6"/>
        <v>40.04</v>
      </c>
      <c r="H65" s="126">
        <f t="shared" si="9"/>
        <v>1537.54</v>
      </c>
    </row>
    <row r="66" spans="1:8" x14ac:dyDescent="0.2">
      <c r="A66" s="94" t="s">
        <v>225</v>
      </c>
      <c r="B66" s="112" t="s">
        <v>310</v>
      </c>
      <c r="C66" s="79" t="s">
        <v>279</v>
      </c>
      <c r="D66" s="80"/>
      <c r="E66" s="81"/>
      <c r="F66" s="81"/>
      <c r="G66" s="144"/>
      <c r="H66" s="130"/>
    </row>
    <row r="67" spans="1:8" ht="22.5" x14ac:dyDescent="0.2">
      <c r="A67" s="96" t="s">
        <v>226</v>
      </c>
      <c r="B67" s="114" t="s">
        <v>450</v>
      </c>
      <c r="C67" s="84" t="s">
        <v>280</v>
      </c>
      <c r="D67" s="76" t="s">
        <v>14</v>
      </c>
      <c r="E67" s="83">
        <v>154</v>
      </c>
      <c r="F67" s="77">
        <f>VLOOKUP(B67,'RELAÇÃO DE COMPOSIÇÕES'!$A$10:$F$72,6,FALSE)</f>
        <v>17</v>
      </c>
      <c r="G67" s="145">
        <f t="shared" si="6"/>
        <v>21</v>
      </c>
      <c r="H67" s="126">
        <f t="shared" si="9"/>
        <v>3234</v>
      </c>
    </row>
    <row r="68" spans="1:8" ht="22.5" x14ac:dyDescent="0.2">
      <c r="A68" s="95" t="s">
        <v>227</v>
      </c>
      <c r="B68" s="113" t="s">
        <v>451</v>
      </c>
      <c r="C68" s="75" t="s">
        <v>281</v>
      </c>
      <c r="D68" s="78" t="s">
        <v>14</v>
      </c>
      <c r="E68" s="78">
        <v>125</v>
      </c>
      <c r="F68" s="77">
        <f>VLOOKUP(B68,'RELAÇÃO DE COMPOSIÇÕES'!$A$10:$F$72,6,FALSE)</f>
        <v>14</v>
      </c>
      <c r="G68" s="145">
        <f t="shared" si="6"/>
        <v>17.3</v>
      </c>
      <c r="H68" s="126">
        <f t="shared" si="9"/>
        <v>2162.5</v>
      </c>
    </row>
    <row r="69" spans="1:8" x14ac:dyDescent="0.2">
      <c r="A69" s="93" t="s">
        <v>228</v>
      </c>
      <c r="B69" s="111" t="s">
        <v>452</v>
      </c>
      <c r="C69" s="75" t="s">
        <v>282</v>
      </c>
      <c r="D69" s="78" t="s">
        <v>14</v>
      </c>
      <c r="E69" s="78">
        <v>265</v>
      </c>
      <c r="F69" s="77">
        <f>VLOOKUP(B69,'RELAÇÃO DE COMPOSIÇÕES'!$A$10:$F$72,6,FALSE)</f>
        <v>5.29</v>
      </c>
      <c r="G69" s="145">
        <f t="shared" si="6"/>
        <v>6.54</v>
      </c>
      <c r="H69" s="126">
        <f t="shared" si="9"/>
        <v>1733.1</v>
      </c>
    </row>
    <row r="70" spans="1:8" ht="33.75" x14ac:dyDescent="0.2">
      <c r="A70" s="93" t="s">
        <v>229</v>
      </c>
      <c r="B70" s="111" t="s">
        <v>453</v>
      </c>
      <c r="C70" s="75" t="s">
        <v>283</v>
      </c>
      <c r="D70" s="78" t="s">
        <v>10</v>
      </c>
      <c r="E70" s="78">
        <v>106.26</v>
      </c>
      <c r="F70" s="77">
        <f>VLOOKUP(B70,'RELAÇÃO DE COMPOSIÇÕES'!$A$10:$F$72,6,FALSE)</f>
        <v>17.12</v>
      </c>
      <c r="G70" s="145">
        <f t="shared" si="6"/>
        <v>21.15</v>
      </c>
      <c r="H70" s="126">
        <f t="shared" si="9"/>
        <v>2247.4</v>
      </c>
    </row>
    <row r="71" spans="1:8" ht="22.5" x14ac:dyDescent="0.2">
      <c r="A71" s="93" t="s">
        <v>230</v>
      </c>
      <c r="B71" s="111" t="s">
        <v>454</v>
      </c>
      <c r="C71" s="75" t="s">
        <v>284</v>
      </c>
      <c r="D71" s="78" t="s">
        <v>10</v>
      </c>
      <c r="E71" s="78">
        <v>106.26</v>
      </c>
      <c r="F71" s="77">
        <f>VLOOKUP(B71,'RELAÇÃO DE COMPOSIÇÕES'!$A$10:$F$72,6,FALSE)</f>
        <v>50.2</v>
      </c>
      <c r="G71" s="145">
        <f t="shared" si="6"/>
        <v>62.02</v>
      </c>
      <c r="H71" s="126">
        <f t="shared" ref="H71" si="10">ROUND(E71*G71,2)</f>
        <v>6590.25</v>
      </c>
    </row>
    <row r="72" spans="1:8" x14ac:dyDescent="0.2">
      <c r="A72" s="94" t="s">
        <v>231</v>
      </c>
      <c r="B72" s="112" t="s">
        <v>310</v>
      </c>
      <c r="C72" s="79" t="s">
        <v>195</v>
      </c>
      <c r="D72" s="80"/>
      <c r="E72" s="81"/>
      <c r="F72" s="81"/>
      <c r="G72" s="144"/>
      <c r="H72" s="130"/>
    </row>
    <row r="73" spans="1:8" ht="22.5" x14ac:dyDescent="0.2">
      <c r="A73" s="95" t="s">
        <v>232</v>
      </c>
      <c r="B73" s="113" t="s">
        <v>455</v>
      </c>
      <c r="C73" s="75" t="s">
        <v>285</v>
      </c>
      <c r="D73" s="82" t="s">
        <v>14</v>
      </c>
      <c r="E73" s="83">
        <v>260</v>
      </c>
      <c r="F73" s="77">
        <f>VLOOKUP(B73,'RELAÇÃO DE COMPOSIÇÕES'!$A$10:$F$72,6,FALSE)</f>
        <v>26</v>
      </c>
      <c r="G73" s="145">
        <f t="shared" si="6"/>
        <v>32.119999999999997</v>
      </c>
      <c r="H73" s="126">
        <f t="shared" ref="H73:H75" si="11">ROUND(E73*G73,2)</f>
        <v>8351.2000000000007</v>
      </c>
    </row>
    <row r="74" spans="1:8" ht="22.5" x14ac:dyDescent="0.2">
      <c r="A74" s="95" t="s">
        <v>233</v>
      </c>
      <c r="B74" s="113" t="s">
        <v>456</v>
      </c>
      <c r="C74" s="75" t="s">
        <v>286</v>
      </c>
      <c r="D74" s="82" t="s">
        <v>10</v>
      </c>
      <c r="E74" s="83">
        <v>104</v>
      </c>
      <c r="F74" s="77">
        <f>VLOOKUP(B74,'RELAÇÃO DE COMPOSIÇÕES'!$A$10:$F$72,6,FALSE)</f>
        <v>79.14</v>
      </c>
      <c r="G74" s="145">
        <f t="shared" si="6"/>
        <v>97.77</v>
      </c>
      <c r="H74" s="126">
        <f t="shared" si="11"/>
        <v>10168.08</v>
      </c>
    </row>
    <row r="75" spans="1:8" x14ac:dyDescent="0.2">
      <c r="A75" s="93" t="s">
        <v>234</v>
      </c>
      <c r="B75" s="111" t="s">
        <v>457</v>
      </c>
      <c r="C75" s="75" t="s">
        <v>287</v>
      </c>
      <c r="D75" s="82" t="s">
        <v>10</v>
      </c>
      <c r="E75" s="83">
        <v>104</v>
      </c>
      <c r="F75" s="77">
        <f>VLOOKUP(B75,'RELAÇÃO DE COMPOSIÇÕES'!$A$10:$F$72,6,FALSE)</f>
        <v>32.159999999999997</v>
      </c>
      <c r="G75" s="145">
        <f t="shared" si="6"/>
        <v>39.729999999999997</v>
      </c>
      <c r="H75" s="126">
        <f t="shared" si="11"/>
        <v>4131.92</v>
      </c>
    </row>
    <row r="76" spans="1:8" x14ac:dyDescent="0.2">
      <c r="A76" s="94" t="s">
        <v>235</v>
      </c>
      <c r="B76" s="112" t="s">
        <v>310</v>
      </c>
      <c r="C76" s="79" t="s">
        <v>288</v>
      </c>
      <c r="D76" s="80"/>
      <c r="E76" s="81"/>
      <c r="F76" s="81"/>
      <c r="G76" s="144"/>
      <c r="H76" s="130"/>
    </row>
    <row r="77" spans="1:8" ht="33.75" x14ac:dyDescent="0.2">
      <c r="A77" s="93" t="s">
        <v>236</v>
      </c>
      <c r="B77" s="111" t="s">
        <v>458</v>
      </c>
      <c r="C77" s="75" t="s">
        <v>289</v>
      </c>
      <c r="D77" s="82" t="s">
        <v>10</v>
      </c>
      <c r="E77" s="83">
        <v>714</v>
      </c>
      <c r="F77" s="77">
        <f>VLOOKUP(B77,'RELAÇÃO DE COMPOSIÇÕES'!$A$10:$F$72,6,FALSE)</f>
        <v>14.17</v>
      </c>
      <c r="G77" s="145">
        <f t="shared" si="6"/>
        <v>17.510000000000002</v>
      </c>
      <c r="H77" s="126">
        <f t="shared" ref="H77" si="12">ROUND(E77*G77,2)</f>
        <v>12502.14</v>
      </c>
    </row>
    <row r="78" spans="1:8" x14ac:dyDescent="0.2">
      <c r="A78" s="94" t="s">
        <v>237</v>
      </c>
      <c r="B78" s="112" t="s">
        <v>310</v>
      </c>
      <c r="C78" s="79" t="s">
        <v>290</v>
      </c>
      <c r="D78" s="80"/>
      <c r="E78" s="81"/>
      <c r="F78" s="81"/>
      <c r="G78" s="144"/>
      <c r="H78" s="130"/>
    </row>
    <row r="79" spans="1:8" x14ac:dyDescent="0.2">
      <c r="A79" s="96" t="s">
        <v>238</v>
      </c>
      <c r="B79" s="114" t="s">
        <v>459</v>
      </c>
      <c r="C79" s="84" t="s">
        <v>291</v>
      </c>
      <c r="D79" s="76" t="s">
        <v>14</v>
      </c>
      <c r="E79" s="83">
        <v>73</v>
      </c>
      <c r="F79" s="77">
        <f>VLOOKUP(B79,'RELAÇÃO DE COMPOSIÇÕES'!$A$10:$F$72,6,FALSE)</f>
        <v>27.68</v>
      </c>
      <c r="G79" s="145">
        <f t="shared" si="6"/>
        <v>34.200000000000003</v>
      </c>
      <c r="H79" s="126">
        <f t="shared" ref="H79:H80" si="13">ROUND(E79*G79,2)</f>
        <v>2496.6</v>
      </c>
    </row>
    <row r="80" spans="1:8" x14ac:dyDescent="0.2">
      <c r="A80" s="95" t="s">
        <v>239</v>
      </c>
      <c r="B80" s="113" t="s">
        <v>460</v>
      </c>
      <c r="C80" s="75" t="s">
        <v>292</v>
      </c>
      <c r="D80" s="78" t="s">
        <v>9</v>
      </c>
      <c r="E80" s="78">
        <v>16</v>
      </c>
      <c r="F80" s="77">
        <f>VLOOKUP(B80,'RELAÇÃO DE COMPOSIÇÕES'!$A$10:$F$72,6,FALSE)</f>
        <v>18.72</v>
      </c>
      <c r="G80" s="145">
        <f t="shared" si="6"/>
        <v>23.13</v>
      </c>
      <c r="H80" s="126">
        <f t="shared" si="13"/>
        <v>370.08</v>
      </c>
    </row>
    <row r="81" spans="1:8" x14ac:dyDescent="0.2">
      <c r="A81" s="91">
        <v>4</v>
      </c>
      <c r="B81" s="110" t="s">
        <v>310</v>
      </c>
      <c r="C81" s="72" t="s">
        <v>293</v>
      </c>
      <c r="D81" s="73"/>
      <c r="E81" s="74"/>
      <c r="F81" s="74"/>
      <c r="G81" s="127"/>
      <c r="H81" s="131"/>
    </row>
    <row r="82" spans="1:8" x14ac:dyDescent="0.2">
      <c r="A82" s="94" t="s">
        <v>170</v>
      </c>
      <c r="B82" s="112" t="s">
        <v>310</v>
      </c>
      <c r="C82" s="79" t="s">
        <v>294</v>
      </c>
      <c r="D82" s="80"/>
      <c r="E82" s="81"/>
      <c r="F82" s="81"/>
      <c r="G82" s="144"/>
      <c r="H82" s="130"/>
    </row>
    <row r="83" spans="1:8" ht="22.5" x14ac:dyDescent="0.2">
      <c r="A83" s="95" t="s">
        <v>171</v>
      </c>
      <c r="B83" s="113" t="s">
        <v>461</v>
      </c>
      <c r="C83" s="75" t="s">
        <v>166</v>
      </c>
      <c r="D83" s="82" t="s">
        <v>9</v>
      </c>
      <c r="E83" s="83">
        <v>6</v>
      </c>
      <c r="F83" s="77">
        <f>VLOOKUP(B83,'RELAÇÃO DE COMPOSIÇÕES'!$A$10:$F$72,6,FALSE)</f>
        <v>568.09</v>
      </c>
      <c r="G83" s="145">
        <f t="shared" ref="G83:G96" si="14">ROUND(F83*(1+$H$6),2)</f>
        <v>701.82</v>
      </c>
      <c r="H83" s="126">
        <f t="shared" ref="H83:H93" si="15">ROUND(E83*G83,2)</f>
        <v>4210.92</v>
      </c>
    </row>
    <row r="84" spans="1:8" ht="22.5" x14ac:dyDescent="0.2">
      <c r="A84" s="93" t="s">
        <v>240</v>
      </c>
      <c r="B84" s="111" t="s">
        <v>462</v>
      </c>
      <c r="C84" s="75" t="s">
        <v>295</v>
      </c>
      <c r="D84" s="82" t="s">
        <v>9</v>
      </c>
      <c r="E84" s="83">
        <v>12</v>
      </c>
      <c r="F84" s="77">
        <f>VLOOKUP(B84,'RELAÇÃO DE COMPOSIÇÕES'!$A$10:$F$72,6,FALSE)</f>
        <v>191.34</v>
      </c>
      <c r="G84" s="145">
        <f t="shared" si="14"/>
        <v>236.38</v>
      </c>
      <c r="H84" s="126">
        <f t="shared" si="15"/>
        <v>2836.56</v>
      </c>
    </row>
    <row r="85" spans="1:8" ht="33.75" x14ac:dyDescent="0.2">
      <c r="A85" s="96" t="s">
        <v>241</v>
      </c>
      <c r="B85" s="114" t="s">
        <v>463</v>
      </c>
      <c r="C85" s="84" t="s">
        <v>296</v>
      </c>
      <c r="D85" s="76" t="s">
        <v>14</v>
      </c>
      <c r="E85" s="83">
        <v>300</v>
      </c>
      <c r="F85" s="77">
        <f>VLOOKUP(B85,'RELAÇÃO DE COMPOSIÇÕES'!$A$10:$F$72,6,FALSE)</f>
        <v>4.1399999999999997</v>
      </c>
      <c r="G85" s="145">
        <f t="shared" si="14"/>
        <v>5.1100000000000003</v>
      </c>
      <c r="H85" s="126">
        <f t="shared" si="15"/>
        <v>1533</v>
      </c>
    </row>
    <row r="86" spans="1:8" x14ac:dyDescent="0.2">
      <c r="A86" s="95" t="s">
        <v>242</v>
      </c>
      <c r="B86" s="113" t="s">
        <v>464</v>
      </c>
      <c r="C86" s="75" t="s">
        <v>297</v>
      </c>
      <c r="D86" s="78" t="s">
        <v>14</v>
      </c>
      <c r="E86" s="78">
        <v>136</v>
      </c>
      <c r="F86" s="77">
        <f>VLOOKUP(B86,'RELAÇÃO DE COMPOSIÇÕES'!$A$10:$F$72,6,FALSE)</f>
        <v>8.8699999999999992</v>
      </c>
      <c r="G86" s="145">
        <f t="shared" si="14"/>
        <v>10.96</v>
      </c>
      <c r="H86" s="126">
        <f t="shared" si="15"/>
        <v>1490.56</v>
      </c>
    </row>
    <row r="87" spans="1:8" ht="22.5" x14ac:dyDescent="0.2">
      <c r="A87" s="93" t="s">
        <v>243</v>
      </c>
      <c r="B87" s="111" t="s">
        <v>465</v>
      </c>
      <c r="C87" s="75" t="s">
        <v>298</v>
      </c>
      <c r="D87" s="78" t="s">
        <v>9</v>
      </c>
      <c r="E87" s="78">
        <v>2</v>
      </c>
      <c r="F87" s="77">
        <f>VLOOKUP(B87,'RELAÇÃO DE COMPOSIÇÕES'!$A$10:$F$72,6,FALSE)</f>
        <v>40.799999999999997</v>
      </c>
      <c r="G87" s="145">
        <f t="shared" si="14"/>
        <v>50.4</v>
      </c>
      <c r="H87" s="126">
        <f t="shared" si="15"/>
        <v>100.8</v>
      </c>
    </row>
    <row r="88" spans="1:8" ht="45" x14ac:dyDescent="0.2">
      <c r="A88" s="93" t="s">
        <v>244</v>
      </c>
      <c r="B88" s="111" t="s">
        <v>466</v>
      </c>
      <c r="C88" s="75" t="s">
        <v>299</v>
      </c>
      <c r="D88" s="78" t="s">
        <v>9</v>
      </c>
      <c r="E88" s="78">
        <v>1</v>
      </c>
      <c r="F88" s="77">
        <f>VLOOKUP(B88,'RELAÇÃO DE COMPOSIÇÕES'!$A$10:$F$72,6,FALSE)</f>
        <v>226.49</v>
      </c>
      <c r="G88" s="145">
        <f t="shared" si="14"/>
        <v>279.81</v>
      </c>
      <c r="H88" s="126">
        <f t="shared" si="15"/>
        <v>279.81</v>
      </c>
    </row>
    <row r="89" spans="1:8" ht="22.5" x14ac:dyDescent="0.2">
      <c r="A89" s="93" t="s">
        <v>245</v>
      </c>
      <c r="B89" s="111" t="s">
        <v>467</v>
      </c>
      <c r="C89" s="75" t="s">
        <v>300</v>
      </c>
      <c r="D89" s="78" t="s">
        <v>9</v>
      </c>
      <c r="E89" s="78">
        <v>6</v>
      </c>
      <c r="F89" s="77">
        <f>VLOOKUP(B89,'RELAÇÃO DE COMPOSIÇÕES'!$A$10:$F$72,6,FALSE)</f>
        <v>98.63</v>
      </c>
      <c r="G89" s="145">
        <f t="shared" si="14"/>
        <v>121.85</v>
      </c>
      <c r="H89" s="126">
        <f t="shared" si="15"/>
        <v>731.1</v>
      </c>
    </row>
    <row r="90" spans="1:8" ht="22.5" x14ac:dyDescent="0.2">
      <c r="A90" s="93" t="s">
        <v>246</v>
      </c>
      <c r="B90" s="111" t="s">
        <v>468</v>
      </c>
      <c r="C90" s="75" t="s">
        <v>301</v>
      </c>
      <c r="D90" s="78" t="s">
        <v>9</v>
      </c>
      <c r="E90" s="78">
        <v>8</v>
      </c>
      <c r="F90" s="77">
        <f>VLOOKUP(B90,'RELAÇÃO DE COMPOSIÇÕES'!$A$10:$F$72,6,FALSE)</f>
        <v>177.9</v>
      </c>
      <c r="G90" s="145">
        <f t="shared" si="14"/>
        <v>219.78</v>
      </c>
      <c r="H90" s="126">
        <f t="shared" si="15"/>
        <v>1758.24</v>
      </c>
    </row>
    <row r="91" spans="1:8" ht="22.5" x14ac:dyDescent="0.2">
      <c r="A91" s="93" t="s">
        <v>247</v>
      </c>
      <c r="B91" s="111" t="s">
        <v>469</v>
      </c>
      <c r="C91" s="75" t="s">
        <v>302</v>
      </c>
      <c r="D91" s="78" t="s">
        <v>9</v>
      </c>
      <c r="E91" s="78">
        <v>1</v>
      </c>
      <c r="F91" s="77">
        <f>VLOOKUP(B91,'RELAÇÃO DE COMPOSIÇÕES'!$A$10:$F$72,6,FALSE)</f>
        <v>1307.9100000000001</v>
      </c>
      <c r="G91" s="145">
        <f t="shared" si="14"/>
        <v>1615.79</v>
      </c>
      <c r="H91" s="126">
        <f t="shared" si="15"/>
        <v>1615.79</v>
      </c>
    </row>
    <row r="92" spans="1:8" ht="22.5" x14ac:dyDescent="0.2">
      <c r="A92" s="93" t="s">
        <v>248</v>
      </c>
      <c r="B92" s="111" t="s">
        <v>470</v>
      </c>
      <c r="C92" s="75" t="s">
        <v>303</v>
      </c>
      <c r="D92" s="78" t="s">
        <v>9</v>
      </c>
      <c r="E92" s="78">
        <v>4</v>
      </c>
      <c r="F92" s="77">
        <f>VLOOKUP(B92,'RELAÇÃO DE COMPOSIÇÕES'!$A$10:$F$72,6,FALSE)</f>
        <v>238.16</v>
      </c>
      <c r="G92" s="145">
        <f t="shared" si="14"/>
        <v>294.22000000000003</v>
      </c>
      <c r="H92" s="126">
        <f t="shared" si="15"/>
        <v>1176.8800000000001</v>
      </c>
    </row>
    <row r="93" spans="1:8" ht="33.75" x14ac:dyDescent="0.2">
      <c r="A93" s="93" t="s">
        <v>249</v>
      </c>
      <c r="B93" s="111" t="s">
        <v>471</v>
      </c>
      <c r="C93" s="75" t="s">
        <v>304</v>
      </c>
      <c r="D93" s="78" t="s">
        <v>15</v>
      </c>
      <c r="E93" s="78">
        <v>5</v>
      </c>
      <c r="F93" s="77">
        <f>VLOOKUP(B93,'RELAÇÃO DE COMPOSIÇÕES'!$A$10:$F$72,6,FALSE)</f>
        <v>253.81</v>
      </c>
      <c r="G93" s="145">
        <f t="shared" si="14"/>
        <v>313.56</v>
      </c>
      <c r="H93" s="126">
        <f t="shared" si="15"/>
        <v>1567.8</v>
      </c>
    </row>
    <row r="94" spans="1:8" x14ac:dyDescent="0.2">
      <c r="A94" s="94" t="s">
        <v>250</v>
      </c>
      <c r="B94" s="112" t="s">
        <v>310</v>
      </c>
      <c r="C94" s="79" t="s">
        <v>305</v>
      </c>
      <c r="D94" s="80"/>
      <c r="E94" s="81"/>
      <c r="F94" s="81"/>
      <c r="G94" s="144"/>
      <c r="H94" s="130"/>
    </row>
    <row r="95" spans="1:8" ht="22.5" x14ac:dyDescent="0.2">
      <c r="A95" s="95" t="s">
        <v>251</v>
      </c>
      <c r="B95" s="113" t="s">
        <v>472</v>
      </c>
      <c r="C95" s="75" t="s">
        <v>306</v>
      </c>
      <c r="D95" s="82" t="s">
        <v>13</v>
      </c>
      <c r="E95" s="83">
        <v>24</v>
      </c>
      <c r="F95" s="77">
        <f>VLOOKUP(B95,'RELAÇÃO DE COMPOSIÇÕES'!$A$10:$F$72,6,FALSE)</f>
        <v>55.93</v>
      </c>
      <c r="G95" s="145">
        <f t="shared" si="14"/>
        <v>69.099999999999994</v>
      </c>
      <c r="H95" s="126">
        <f t="shared" ref="H95:H96" si="16">ROUND(E95*G95,2)</f>
        <v>1658.4</v>
      </c>
    </row>
    <row r="96" spans="1:8" ht="22.5" x14ac:dyDescent="0.2">
      <c r="A96" s="93" t="s">
        <v>252</v>
      </c>
      <c r="B96" s="111" t="s">
        <v>473</v>
      </c>
      <c r="C96" s="75" t="s">
        <v>307</v>
      </c>
      <c r="D96" s="82" t="s">
        <v>13</v>
      </c>
      <c r="E96" s="83">
        <v>24</v>
      </c>
      <c r="F96" s="77">
        <f>VLOOKUP(B96,'RELAÇÃO DE COMPOSIÇÕES'!$A$10:$F$72,6,FALSE)</f>
        <v>25.53</v>
      </c>
      <c r="G96" s="145">
        <f t="shared" si="14"/>
        <v>31.54</v>
      </c>
      <c r="H96" s="126">
        <f t="shared" si="16"/>
        <v>756.96</v>
      </c>
    </row>
    <row r="97" spans="1:10" x14ac:dyDescent="0.2">
      <c r="A97" s="94" t="s">
        <v>482</v>
      </c>
      <c r="B97" s="112" t="s">
        <v>310</v>
      </c>
      <c r="C97" s="79" t="s">
        <v>305</v>
      </c>
      <c r="D97" s="80"/>
      <c r="E97" s="81"/>
      <c r="F97" s="81"/>
      <c r="G97" s="144"/>
      <c r="H97" s="130"/>
    </row>
    <row r="98" spans="1:10" ht="33.75" x14ac:dyDescent="0.25">
      <c r="A98" s="95" t="s">
        <v>483</v>
      </c>
      <c r="B98" s="113" t="s">
        <v>493</v>
      </c>
      <c r="C98" s="75" t="s">
        <v>477</v>
      </c>
      <c r="D98" s="82" t="s">
        <v>13</v>
      </c>
      <c r="E98" s="83">
        <v>0.3</v>
      </c>
      <c r="F98" s="77">
        <f>VLOOKUP(B98,'RELAÇÃO DE COMPOSIÇÕES'!$A$73:$F$77,6,FALSE)</f>
        <v>353.14</v>
      </c>
      <c r="G98" s="145">
        <f t="shared" ref="G98:G99" si="17">ROUND(F98*(1+$H$6),2)</f>
        <v>436.27</v>
      </c>
      <c r="H98" s="126">
        <f t="shared" ref="H98:H99" si="18">ROUND(E98*G98,2)</f>
        <v>130.88</v>
      </c>
      <c r="J98" s="176"/>
    </row>
    <row r="99" spans="1:10" ht="22.5" x14ac:dyDescent="0.2">
      <c r="A99" s="95" t="s">
        <v>485</v>
      </c>
      <c r="B99" s="111" t="s">
        <v>494</v>
      </c>
      <c r="C99" s="75" t="s">
        <v>478</v>
      </c>
      <c r="D99" s="82" t="s">
        <v>10</v>
      </c>
      <c r="E99" s="83">
        <v>7.53</v>
      </c>
      <c r="F99" s="77">
        <f>VLOOKUP(B99,'RELAÇÃO DE COMPOSIÇÕES'!$A$73:$F$77,6,FALSE)</f>
        <v>30.87</v>
      </c>
      <c r="G99" s="145">
        <f t="shared" si="17"/>
        <v>38.14</v>
      </c>
      <c r="H99" s="126">
        <f t="shared" si="18"/>
        <v>287.19</v>
      </c>
    </row>
    <row r="100" spans="1:10" ht="22.5" x14ac:dyDescent="0.2">
      <c r="A100" s="95" t="s">
        <v>484</v>
      </c>
      <c r="B100" s="177" t="s">
        <v>495</v>
      </c>
      <c r="C100" s="178" t="s">
        <v>479</v>
      </c>
      <c r="D100" s="179" t="s">
        <v>10</v>
      </c>
      <c r="E100" s="180">
        <v>6.36</v>
      </c>
      <c r="F100" s="77">
        <f>VLOOKUP(B100,'RELAÇÃO DE COMPOSIÇÕES'!$A$73:$F$77,6,FALSE)</f>
        <v>25.23</v>
      </c>
      <c r="G100" s="145">
        <f t="shared" ref="G100:G102" si="19">ROUND(F100*(1+$H$6),2)</f>
        <v>31.17</v>
      </c>
      <c r="H100" s="126">
        <f t="shared" ref="H100:H102" si="20">ROUND(E100*G100,2)</f>
        <v>198.24</v>
      </c>
    </row>
    <row r="101" spans="1:10" ht="33.75" x14ac:dyDescent="0.2">
      <c r="A101" s="95" t="s">
        <v>486</v>
      </c>
      <c r="B101" s="177" t="s">
        <v>496</v>
      </c>
      <c r="C101" s="178" t="s">
        <v>480</v>
      </c>
      <c r="D101" s="179" t="s">
        <v>10</v>
      </c>
      <c r="E101" s="180">
        <v>12.72</v>
      </c>
      <c r="F101" s="77">
        <f>VLOOKUP(B101,'RELAÇÃO DE COMPOSIÇÕES'!$A$73:$F$77,6,FALSE)</f>
        <v>18.350000000000001</v>
      </c>
      <c r="G101" s="145">
        <f t="shared" si="19"/>
        <v>22.67</v>
      </c>
      <c r="H101" s="126">
        <f t="shared" si="20"/>
        <v>288.36</v>
      </c>
    </row>
    <row r="102" spans="1:10" ht="33.75" x14ac:dyDescent="0.2">
      <c r="A102" s="95" t="s">
        <v>487</v>
      </c>
      <c r="B102" s="177" t="s">
        <v>497</v>
      </c>
      <c r="C102" s="178" t="s">
        <v>481</v>
      </c>
      <c r="D102" s="179" t="s">
        <v>13</v>
      </c>
      <c r="E102" s="180">
        <v>0.06</v>
      </c>
      <c r="F102" s="77">
        <f>VLOOKUP(B102,'RELAÇÃO DE COMPOSIÇÕES'!$A$73:$F$77,6,FALSE)</f>
        <v>1605.52</v>
      </c>
      <c r="G102" s="145">
        <f t="shared" si="19"/>
        <v>1983.46</v>
      </c>
      <c r="H102" s="126">
        <f t="shared" si="20"/>
        <v>119.01</v>
      </c>
    </row>
    <row r="103" spans="1:10" ht="13.5" thickBot="1" x14ac:dyDescent="0.25">
      <c r="A103" s="97"/>
      <c r="B103" s="115"/>
      <c r="C103" s="98"/>
      <c r="D103" s="99"/>
      <c r="E103" s="100"/>
      <c r="F103" s="100"/>
      <c r="G103" s="100" t="s">
        <v>131</v>
      </c>
      <c r="H103" s="132">
        <f>SUM(H13:H102)</f>
        <v>231459.63999999998</v>
      </c>
    </row>
    <row r="105" spans="1:10" x14ac:dyDescent="0.2">
      <c r="H105" s="125"/>
    </row>
    <row r="106" spans="1:10" x14ac:dyDescent="0.2">
      <c r="H106" s="135"/>
    </row>
  </sheetData>
  <sheetProtection selectLockedCells="1" selectUnlockedCells="1"/>
  <mergeCells count="9">
    <mergeCell ref="A9:H9"/>
    <mergeCell ref="A1:H1"/>
    <mergeCell ref="A2:H2"/>
    <mergeCell ref="A3:H3"/>
    <mergeCell ref="A8:H8"/>
    <mergeCell ref="A7:H7"/>
    <mergeCell ref="A4:F4"/>
    <mergeCell ref="A5:F5"/>
    <mergeCell ref="A6:F6"/>
  </mergeCells>
  <phoneticPr fontId="8" type="noConversion"/>
  <printOptions horizontalCentered="1"/>
  <pageMargins left="0.59027777777777779" right="0.59027777777777779" top="0.78749999999999998" bottom="1.0527777777777778" header="0.51180555555555551" footer="0.78749999999999998"/>
  <pageSetup paperSize="9" scale="7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"/>
  <sheetViews>
    <sheetView view="pageBreakPreview" zoomScale="130" zoomScaleNormal="140" zoomScaleSheetLayoutView="130" workbookViewId="0">
      <selection activeCell="C5" sqref="C5"/>
    </sheetView>
  </sheetViews>
  <sheetFormatPr defaultColWidth="11.5703125" defaultRowHeight="12.75" x14ac:dyDescent="0.2"/>
  <cols>
    <col min="2" max="2" width="49.85546875" customWidth="1"/>
    <col min="3" max="3" width="12.85546875" customWidth="1"/>
  </cols>
  <sheetData>
    <row r="1" spans="1:3" x14ac:dyDescent="0.2">
      <c r="A1" s="1"/>
      <c r="B1" s="2"/>
      <c r="C1" s="3"/>
    </row>
    <row r="2" spans="1:3" x14ac:dyDescent="0.2">
      <c r="A2" s="4"/>
      <c r="B2" s="5"/>
      <c r="C2" s="6"/>
    </row>
    <row r="3" spans="1:3" x14ac:dyDescent="0.2">
      <c r="A3" s="4"/>
      <c r="B3" s="5"/>
      <c r="C3" s="6"/>
    </row>
    <row r="4" spans="1:3" x14ac:dyDescent="0.2">
      <c r="A4" s="150" t="str">
        <f>ORÇAMENTO!A5</f>
        <v>OBRA: ESPAÇO MULTIUSO</v>
      </c>
      <c r="B4" s="150"/>
      <c r="C4" s="151" t="s">
        <v>16</v>
      </c>
    </row>
    <row r="5" spans="1:3" x14ac:dyDescent="0.2">
      <c r="A5" s="150" t="str">
        <f>ORÇAMENTO!A6</f>
        <v>LOCAL: POVOADO TAPERA, ITAPORANGA D'AJUDA/SE</v>
      </c>
      <c r="B5" s="150"/>
      <c r="C5" s="152" t="str">
        <f>RESUMO!G4</f>
        <v>JULHO/2019</v>
      </c>
    </row>
    <row r="6" spans="1:3" x14ac:dyDescent="0.2">
      <c r="A6" s="206"/>
      <c r="B6" s="207"/>
      <c r="C6" s="208"/>
    </row>
    <row r="7" spans="1:3" x14ac:dyDescent="0.2">
      <c r="A7" s="203" t="s">
        <v>180</v>
      </c>
      <c r="B7" s="203"/>
      <c r="C7" s="203"/>
    </row>
    <row r="8" spans="1:3" x14ac:dyDescent="0.2">
      <c r="A8" s="7"/>
      <c r="B8" s="7"/>
      <c r="C8" s="7"/>
    </row>
    <row r="9" spans="1:3" x14ac:dyDescent="0.2">
      <c r="A9" s="204" t="s">
        <v>17</v>
      </c>
      <c r="B9" s="204"/>
      <c r="C9" s="204"/>
    </row>
    <row r="10" spans="1:3" x14ac:dyDescent="0.2">
      <c r="A10" s="9"/>
      <c r="B10" s="9"/>
      <c r="C10" s="10"/>
    </row>
    <row r="11" spans="1:3" ht="14.65" customHeight="1" x14ac:dyDescent="0.2">
      <c r="A11" s="205" t="s">
        <v>18</v>
      </c>
      <c r="B11" s="205"/>
      <c r="C11" s="205"/>
    </row>
    <row r="12" spans="1:3" x14ac:dyDescent="0.2">
      <c r="A12" s="11"/>
      <c r="B12" s="12"/>
      <c r="C12" s="13"/>
    </row>
    <row r="13" spans="1:3" x14ac:dyDescent="0.2">
      <c r="A13" s="14" t="s">
        <v>19</v>
      </c>
      <c r="B13" s="15"/>
      <c r="C13" s="16"/>
    </row>
    <row r="14" spans="1:3" x14ac:dyDescent="0.2">
      <c r="A14" s="17" t="s">
        <v>20</v>
      </c>
      <c r="B14" s="18" t="s">
        <v>21</v>
      </c>
      <c r="C14" s="19"/>
    </row>
    <row r="15" spans="1:3" x14ac:dyDescent="0.2">
      <c r="A15" s="17" t="s">
        <v>22</v>
      </c>
      <c r="B15" s="18" t="s">
        <v>23</v>
      </c>
      <c r="C15" s="19"/>
    </row>
    <row r="16" spans="1:3" x14ac:dyDescent="0.2">
      <c r="A16" s="17" t="s">
        <v>24</v>
      </c>
      <c r="B16" s="18" t="s">
        <v>25</v>
      </c>
      <c r="C16" s="19"/>
    </row>
    <row r="17" spans="1:3" x14ac:dyDescent="0.2">
      <c r="A17" s="17" t="s">
        <v>26</v>
      </c>
      <c r="B17" s="18" t="s">
        <v>27</v>
      </c>
      <c r="C17" s="19"/>
    </row>
    <row r="18" spans="1:3" x14ac:dyDescent="0.2">
      <c r="A18" s="17" t="s">
        <v>28</v>
      </c>
      <c r="B18" s="18" t="s">
        <v>29</v>
      </c>
      <c r="C18" s="19"/>
    </row>
    <row r="19" spans="1:3" x14ac:dyDescent="0.2">
      <c r="A19" s="17" t="s">
        <v>30</v>
      </c>
      <c r="B19" s="18" t="s">
        <v>31</v>
      </c>
      <c r="C19" s="19"/>
    </row>
    <row r="20" spans="1:3" x14ac:dyDescent="0.2">
      <c r="A20" s="20" t="s">
        <v>32</v>
      </c>
      <c r="B20" s="21" t="s">
        <v>33</v>
      </c>
      <c r="C20" s="22"/>
    </row>
    <row r="21" spans="1:3" x14ac:dyDescent="0.2">
      <c r="A21" s="23"/>
      <c r="B21" s="23"/>
      <c r="C21" s="23"/>
    </row>
    <row r="22" spans="1:3" ht="14.65" customHeight="1" x14ac:dyDescent="0.2">
      <c r="A22" s="204" t="s">
        <v>181</v>
      </c>
      <c r="B22" s="204"/>
      <c r="C22" s="204"/>
    </row>
    <row r="23" spans="1:3" x14ac:dyDescent="0.2">
      <c r="A23" s="23"/>
      <c r="B23" s="23"/>
      <c r="C23" s="23"/>
    </row>
    <row r="24" spans="1:3" ht="22.5" x14ac:dyDescent="0.2">
      <c r="A24" s="24" t="s">
        <v>3</v>
      </c>
      <c r="B24" s="25" t="s">
        <v>4</v>
      </c>
      <c r="C24" s="26" t="s">
        <v>34</v>
      </c>
    </row>
    <row r="25" spans="1:3" x14ac:dyDescent="0.2">
      <c r="A25" s="27">
        <v>1</v>
      </c>
      <c r="B25" s="28" t="s">
        <v>23</v>
      </c>
      <c r="C25" s="29">
        <v>4</v>
      </c>
    </row>
    <row r="26" spans="1:3" x14ac:dyDescent="0.2">
      <c r="A26" s="30">
        <v>2</v>
      </c>
      <c r="B26" s="31" t="s">
        <v>25</v>
      </c>
      <c r="C26" s="32">
        <v>0.8</v>
      </c>
    </row>
    <row r="27" spans="1:3" x14ac:dyDescent="0.2">
      <c r="A27" s="30">
        <v>3</v>
      </c>
      <c r="B27" s="31" t="s">
        <v>27</v>
      </c>
      <c r="C27" s="32">
        <v>1.23</v>
      </c>
    </row>
    <row r="28" spans="1:3" x14ac:dyDescent="0.2">
      <c r="A28" s="30">
        <f>1+A27</f>
        <v>4</v>
      </c>
      <c r="B28" s="31" t="s">
        <v>29</v>
      </c>
      <c r="C28" s="32">
        <v>1.27</v>
      </c>
    </row>
    <row r="29" spans="1:3" x14ac:dyDescent="0.2">
      <c r="A29" s="30">
        <f>1+A28</f>
        <v>5</v>
      </c>
      <c r="B29" s="31" t="s">
        <v>31</v>
      </c>
      <c r="C29" s="32">
        <v>7.4</v>
      </c>
    </row>
    <row r="30" spans="1:3" x14ac:dyDescent="0.2">
      <c r="A30" s="30">
        <v>6</v>
      </c>
      <c r="B30" s="31" t="s">
        <v>33</v>
      </c>
      <c r="C30" s="33">
        <f>SUM(C31:C34)</f>
        <v>6.65</v>
      </c>
    </row>
    <row r="31" spans="1:3" x14ac:dyDescent="0.2">
      <c r="A31" s="30" t="s">
        <v>35</v>
      </c>
      <c r="B31" s="31" t="s">
        <v>36</v>
      </c>
      <c r="C31" s="32">
        <v>3</v>
      </c>
    </row>
    <row r="32" spans="1:3" x14ac:dyDescent="0.2">
      <c r="A32" s="30" t="s">
        <v>37</v>
      </c>
      <c r="B32" s="31" t="s">
        <v>38</v>
      </c>
      <c r="C32" s="32">
        <v>0.65</v>
      </c>
    </row>
    <row r="33" spans="1:3" x14ac:dyDescent="0.2">
      <c r="A33" s="30" t="s">
        <v>39</v>
      </c>
      <c r="B33" s="34" t="s">
        <v>40</v>
      </c>
      <c r="C33" s="35">
        <v>3</v>
      </c>
    </row>
    <row r="34" spans="1:3" x14ac:dyDescent="0.2">
      <c r="A34" s="30" t="s">
        <v>133</v>
      </c>
      <c r="B34" s="34" t="s">
        <v>132</v>
      </c>
      <c r="C34" s="35"/>
    </row>
    <row r="35" spans="1:3" x14ac:dyDescent="0.2">
      <c r="A35" s="36"/>
      <c r="B35" s="37" t="s">
        <v>41</v>
      </c>
      <c r="C35" s="38">
        <f>ROUND((((1+C25/100+C26/100+C28/100)*(1+C27/100)*(1+C29/100))/(1-C30/100))-1,4)</f>
        <v>0.2354</v>
      </c>
    </row>
  </sheetData>
  <sheetProtection selectLockedCells="1" selectUnlockedCells="1"/>
  <mergeCells count="5">
    <mergeCell ref="A7:C7"/>
    <mergeCell ref="A9:C9"/>
    <mergeCell ref="A11:C11"/>
    <mergeCell ref="A22:C22"/>
    <mergeCell ref="A6:C6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tabSelected="1" view="pageBreakPreview" zoomScale="140" zoomScaleNormal="140" zoomScaleSheetLayoutView="140" workbookViewId="0">
      <selection activeCell="K43" sqref="K43"/>
    </sheetView>
  </sheetViews>
  <sheetFormatPr defaultColWidth="11.5703125" defaultRowHeight="12.75" x14ac:dyDescent="0.2"/>
  <cols>
    <col min="5" max="5" width="17.7109375" customWidth="1"/>
    <col min="6" max="6" width="6.7109375" customWidth="1"/>
    <col min="7" max="7" width="9.42578125" customWidth="1"/>
  </cols>
  <sheetData>
    <row r="1" spans="1:7" x14ac:dyDescent="0.2">
      <c r="A1" s="219"/>
      <c r="B1" s="219"/>
      <c r="C1" s="219"/>
      <c r="D1" s="219"/>
      <c r="E1" s="219"/>
      <c r="F1" s="219"/>
      <c r="G1" s="219"/>
    </row>
    <row r="2" spans="1:7" x14ac:dyDescent="0.2">
      <c r="A2" s="220"/>
      <c r="B2" s="220"/>
      <c r="C2" s="220"/>
      <c r="D2" s="220"/>
      <c r="E2" s="220"/>
      <c r="F2" s="220"/>
      <c r="G2" s="220"/>
    </row>
    <row r="3" spans="1:7" x14ac:dyDescent="0.2">
      <c r="A3" s="220"/>
      <c r="B3" s="220"/>
      <c r="C3" s="220"/>
      <c r="D3" s="220"/>
      <c r="E3" s="220"/>
      <c r="F3" s="220"/>
      <c r="G3" s="220"/>
    </row>
    <row r="4" spans="1:7" x14ac:dyDescent="0.2">
      <c r="A4" s="217" t="str">
        <f>ORÇAMENTO!A5</f>
        <v>OBRA: ESPAÇO MULTIUSO</v>
      </c>
      <c r="B4" s="217"/>
      <c r="C4" s="217"/>
      <c r="D4" s="217"/>
      <c r="E4" s="217"/>
      <c r="F4" s="203" t="s">
        <v>16</v>
      </c>
      <c r="G4" s="203"/>
    </row>
    <row r="5" spans="1:7" x14ac:dyDescent="0.2">
      <c r="A5" s="217" t="str">
        <f>ORÇAMENTO!A6</f>
        <v>LOCAL: POVOADO TAPERA, ITAPORANGA D'AJUDA/SE</v>
      </c>
      <c r="B5" s="217"/>
      <c r="C5" s="217"/>
      <c r="D5" s="217"/>
      <c r="E5" s="217"/>
      <c r="F5" s="218" t="str">
        <f>RESUMO!G4</f>
        <v>JULHO/2019</v>
      </c>
      <c r="G5" s="218"/>
    </row>
    <row r="6" spans="1:7" x14ac:dyDescent="0.2">
      <c r="A6" s="203"/>
      <c r="B6" s="203"/>
      <c r="C6" s="203"/>
      <c r="D6" s="203"/>
      <c r="E6" s="203"/>
      <c r="F6" s="203"/>
      <c r="G6" s="203"/>
    </row>
    <row r="7" spans="1:7" x14ac:dyDescent="0.2">
      <c r="A7" s="203" t="s">
        <v>182</v>
      </c>
      <c r="B7" s="203"/>
      <c r="C7" s="203"/>
      <c r="D7" s="203"/>
      <c r="E7" s="203"/>
      <c r="F7" s="203"/>
      <c r="G7" s="203"/>
    </row>
    <row r="8" spans="1:7" x14ac:dyDescent="0.2">
      <c r="A8" s="209"/>
      <c r="B8" s="209"/>
      <c r="C8" s="209"/>
      <c r="D8" s="209"/>
      <c r="E8" s="209"/>
      <c r="F8" s="209"/>
      <c r="G8" s="209"/>
    </row>
    <row r="9" spans="1:7" x14ac:dyDescent="0.2">
      <c r="A9" s="213" t="s">
        <v>42</v>
      </c>
      <c r="B9" s="213"/>
      <c r="C9" s="213"/>
      <c r="D9" s="213"/>
      <c r="E9" s="213"/>
      <c r="F9" s="156" t="s">
        <v>43</v>
      </c>
      <c r="G9" s="156" t="s">
        <v>44</v>
      </c>
    </row>
    <row r="10" spans="1:7" x14ac:dyDescent="0.2">
      <c r="A10" s="204"/>
      <c r="B10" s="204"/>
      <c r="C10" s="204"/>
      <c r="D10" s="204"/>
      <c r="E10" s="204"/>
      <c r="F10" s="8" t="s">
        <v>45</v>
      </c>
      <c r="G10" s="8" t="s">
        <v>45</v>
      </c>
    </row>
    <row r="11" spans="1:7" ht="14.65" customHeight="1" x14ac:dyDescent="0.2">
      <c r="A11" s="153" t="s">
        <v>46</v>
      </c>
      <c r="B11" s="211" t="s">
        <v>47</v>
      </c>
      <c r="C11" s="211"/>
      <c r="D11" s="211"/>
      <c r="E11" s="211"/>
      <c r="F11" s="154"/>
      <c r="G11" s="155"/>
    </row>
    <row r="12" spans="1:7" x14ac:dyDescent="0.2">
      <c r="A12" s="39" t="s">
        <v>48</v>
      </c>
      <c r="B12" s="41" t="s">
        <v>49</v>
      </c>
      <c r="C12" s="41"/>
      <c r="D12" s="41"/>
      <c r="E12" s="41"/>
      <c r="F12" s="42">
        <v>0.2</v>
      </c>
      <c r="G12" s="43">
        <v>0.2</v>
      </c>
    </row>
    <row r="13" spans="1:7" x14ac:dyDescent="0.2">
      <c r="A13" s="39" t="s">
        <v>50</v>
      </c>
      <c r="B13" s="41" t="s">
        <v>51</v>
      </c>
      <c r="C13" s="41"/>
      <c r="D13" s="41"/>
      <c r="E13" s="41"/>
      <c r="F13" s="42">
        <v>1.4999999999999999E-2</v>
      </c>
      <c r="G13" s="43">
        <v>1.4999999999999999E-2</v>
      </c>
    </row>
    <row r="14" spans="1:7" x14ac:dyDescent="0.2">
      <c r="A14" s="39" t="s">
        <v>52</v>
      </c>
      <c r="B14" s="41" t="s">
        <v>53</v>
      </c>
      <c r="C14" s="41"/>
      <c r="D14" s="41"/>
      <c r="E14" s="41"/>
      <c r="F14" s="42">
        <v>0.01</v>
      </c>
      <c r="G14" s="43">
        <v>0.01</v>
      </c>
    </row>
    <row r="15" spans="1:7" x14ac:dyDescent="0.2">
      <c r="A15" s="39" t="s">
        <v>54</v>
      </c>
      <c r="B15" s="41" t="s">
        <v>55</v>
      </c>
      <c r="C15" s="41"/>
      <c r="D15" s="41"/>
      <c r="E15" s="41"/>
      <c r="F15" s="42">
        <v>2E-3</v>
      </c>
      <c r="G15" s="43">
        <v>2E-3</v>
      </c>
    </row>
    <row r="16" spans="1:7" x14ac:dyDescent="0.2">
      <c r="A16" s="39" t="s">
        <v>56</v>
      </c>
      <c r="B16" s="41" t="s">
        <v>57</v>
      </c>
      <c r="C16" s="41"/>
      <c r="D16" s="41"/>
      <c r="E16" s="41"/>
      <c r="F16" s="42">
        <v>6.0000000000000001E-3</v>
      </c>
      <c r="G16" s="43">
        <v>6.0000000000000001E-3</v>
      </c>
    </row>
    <row r="17" spans="1:7" x14ac:dyDescent="0.2">
      <c r="A17" s="39" t="s">
        <v>58</v>
      </c>
      <c r="B17" s="41" t="s">
        <v>59</v>
      </c>
      <c r="C17" s="41"/>
      <c r="D17" s="41"/>
      <c r="E17" s="41"/>
      <c r="F17" s="42">
        <v>2.5000000000000001E-2</v>
      </c>
      <c r="G17" s="43">
        <v>2.5000000000000001E-2</v>
      </c>
    </row>
    <row r="18" spans="1:7" x14ac:dyDescent="0.2">
      <c r="A18" s="39" t="s">
        <v>60</v>
      </c>
      <c r="B18" s="41" t="s">
        <v>61</v>
      </c>
      <c r="C18" s="41"/>
      <c r="D18" s="41"/>
      <c r="E18" s="41"/>
      <c r="F18" s="42">
        <v>0.03</v>
      </c>
      <c r="G18" s="43">
        <v>0.03</v>
      </c>
    </row>
    <row r="19" spans="1:7" x14ac:dyDescent="0.2">
      <c r="A19" s="39" t="s">
        <v>62</v>
      </c>
      <c r="B19" s="41" t="s">
        <v>63</v>
      </c>
      <c r="C19" s="41"/>
      <c r="D19" s="41"/>
      <c r="E19" s="41"/>
      <c r="F19" s="42">
        <v>0.08</v>
      </c>
      <c r="G19" s="43">
        <v>0.08</v>
      </c>
    </row>
    <row r="20" spans="1:7" x14ac:dyDescent="0.2">
      <c r="A20" s="39" t="s">
        <v>64</v>
      </c>
      <c r="B20" s="41" t="s">
        <v>65</v>
      </c>
      <c r="C20" s="41"/>
      <c r="D20" s="41"/>
      <c r="E20" s="41"/>
      <c r="F20" s="42">
        <v>0</v>
      </c>
      <c r="G20" s="43">
        <v>0</v>
      </c>
    </row>
    <row r="21" spans="1:7" ht="14.65" customHeight="1" x14ac:dyDescent="0.2">
      <c r="A21" s="210" t="s">
        <v>66</v>
      </c>
      <c r="B21" s="210"/>
      <c r="C21" s="210"/>
      <c r="D21" s="210"/>
      <c r="E21" s="210"/>
      <c r="F21" s="44">
        <f>ROUND(SUM(F12:F20),4)</f>
        <v>0.36799999999999999</v>
      </c>
      <c r="G21" s="45">
        <f>ROUND(SUM(G12:G20),4)</f>
        <v>0.36799999999999999</v>
      </c>
    </row>
    <row r="22" spans="1:7" x14ac:dyDescent="0.2">
      <c r="A22" s="46"/>
      <c r="B22" s="47"/>
      <c r="C22" s="47"/>
      <c r="D22" s="47"/>
      <c r="E22" s="47"/>
      <c r="F22" s="47"/>
      <c r="G22" s="48"/>
    </row>
    <row r="23" spans="1:7" ht="14.65" customHeight="1" x14ac:dyDescent="0.2">
      <c r="A23" s="153" t="s">
        <v>67</v>
      </c>
      <c r="B23" s="211" t="s">
        <v>68</v>
      </c>
      <c r="C23" s="211"/>
      <c r="D23" s="211"/>
      <c r="E23" s="211"/>
      <c r="F23" s="154"/>
      <c r="G23" s="155"/>
    </row>
    <row r="24" spans="1:7" x14ac:dyDescent="0.2">
      <c r="A24" s="39" t="s">
        <v>69</v>
      </c>
      <c r="B24" s="49" t="s">
        <v>70</v>
      </c>
      <c r="C24" s="50"/>
      <c r="D24" s="50"/>
      <c r="E24" s="50"/>
      <c r="F24" s="42">
        <v>0.1787</v>
      </c>
      <c r="G24" s="40"/>
    </row>
    <row r="25" spans="1:7" x14ac:dyDescent="0.2">
      <c r="A25" s="39" t="s">
        <v>71</v>
      </c>
      <c r="B25" s="49" t="s">
        <v>72</v>
      </c>
      <c r="C25" s="50"/>
      <c r="D25" s="50"/>
      <c r="E25" s="50"/>
      <c r="F25" s="42">
        <v>3.9399999999999998E-2</v>
      </c>
      <c r="G25" s="40"/>
    </row>
    <row r="26" spans="1:7" x14ac:dyDescent="0.2">
      <c r="A26" s="39" t="s">
        <v>73</v>
      </c>
      <c r="B26" s="49" t="s">
        <v>74</v>
      </c>
      <c r="C26" s="50"/>
      <c r="D26" s="50"/>
      <c r="E26" s="50"/>
      <c r="F26" s="42">
        <v>9.1000000000000004E-3</v>
      </c>
      <c r="G26" s="51">
        <v>7.0999999999999995E-3</v>
      </c>
    </row>
    <row r="27" spans="1:7" x14ac:dyDescent="0.2">
      <c r="A27" s="39" t="s">
        <v>75</v>
      </c>
      <c r="B27" s="49" t="s">
        <v>76</v>
      </c>
      <c r="C27" s="50"/>
      <c r="D27" s="50"/>
      <c r="E27" s="50"/>
      <c r="F27" s="42">
        <v>0.107</v>
      </c>
      <c r="G27" s="51">
        <v>8.3299999999999999E-2</v>
      </c>
    </row>
    <row r="28" spans="1:7" x14ac:dyDescent="0.2">
      <c r="A28" s="39" t="s">
        <v>77</v>
      </c>
      <c r="B28" s="49" t="s">
        <v>78</v>
      </c>
      <c r="C28" s="50"/>
      <c r="D28" s="50"/>
      <c r="E28" s="50"/>
      <c r="F28" s="42">
        <v>7.000000000000001E-4</v>
      </c>
      <c r="G28" s="43">
        <v>5.9999999999999995E-4</v>
      </c>
    </row>
    <row r="29" spans="1:7" x14ac:dyDescent="0.2">
      <c r="A29" s="39" t="s">
        <v>79</v>
      </c>
      <c r="B29" s="49" t="s">
        <v>80</v>
      </c>
      <c r="C29" s="50"/>
      <c r="D29" s="50"/>
      <c r="E29" s="50"/>
      <c r="F29" s="42">
        <v>7.0999999999999995E-3</v>
      </c>
      <c r="G29" s="43">
        <v>5.6000000000000008E-3</v>
      </c>
    </row>
    <row r="30" spans="1:7" x14ac:dyDescent="0.2">
      <c r="A30" s="39" t="s">
        <v>81</v>
      </c>
      <c r="B30" s="49" t="s">
        <v>82</v>
      </c>
      <c r="C30" s="50"/>
      <c r="D30" s="50"/>
      <c r="E30" s="50"/>
      <c r="F30" s="42">
        <v>1.4199999999999999E-2</v>
      </c>
      <c r="G30" s="43"/>
    </row>
    <row r="31" spans="1:7" x14ac:dyDescent="0.2">
      <c r="A31" s="39" t="s">
        <v>83</v>
      </c>
      <c r="B31" s="49" t="s">
        <v>84</v>
      </c>
      <c r="C31" s="50"/>
      <c r="D31" s="50"/>
      <c r="E31" s="50"/>
      <c r="F31" s="42">
        <v>1.1000000000000001E-3</v>
      </c>
      <c r="G31" s="43">
        <v>8.9999999999999998E-4</v>
      </c>
    </row>
    <row r="32" spans="1:7" x14ac:dyDescent="0.2">
      <c r="A32" s="39" t="s">
        <v>85</v>
      </c>
      <c r="B32" s="49" t="s">
        <v>86</v>
      </c>
      <c r="C32" s="50"/>
      <c r="D32" s="50"/>
      <c r="E32" s="50"/>
      <c r="F32" s="42">
        <v>0.13849999999999998</v>
      </c>
      <c r="G32" s="43">
        <v>0.1079</v>
      </c>
    </row>
    <row r="33" spans="1:7" x14ac:dyDescent="0.2">
      <c r="A33" s="39" t="s">
        <v>87</v>
      </c>
      <c r="B33" s="49" t="s">
        <v>88</v>
      </c>
      <c r="C33" s="50"/>
      <c r="D33" s="50"/>
      <c r="E33" s="50"/>
      <c r="F33" s="42">
        <v>2.9999999999999997E-4</v>
      </c>
      <c r="G33" s="43">
        <v>2.0000000000000001E-4</v>
      </c>
    </row>
    <row r="34" spans="1:7" ht="14.65" customHeight="1" x14ac:dyDescent="0.2">
      <c r="A34" s="210" t="s">
        <v>89</v>
      </c>
      <c r="B34" s="210"/>
      <c r="C34" s="210"/>
      <c r="D34" s="210"/>
      <c r="E34" s="210"/>
      <c r="F34" s="44">
        <f>ROUND(SUM(F24:F33),4)</f>
        <v>0.49609999999999999</v>
      </c>
      <c r="G34" s="45">
        <f>ROUND(SUM(G26:G33),4)</f>
        <v>0.2056</v>
      </c>
    </row>
    <row r="35" spans="1:7" x14ac:dyDescent="0.2">
      <c r="A35" s="52"/>
      <c r="B35" s="47"/>
      <c r="C35" s="47"/>
      <c r="D35" s="47"/>
      <c r="E35" s="47"/>
      <c r="F35" s="47"/>
      <c r="G35" s="48"/>
    </row>
    <row r="36" spans="1:7" ht="14.65" customHeight="1" x14ac:dyDescent="0.2">
      <c r="A36" s="153" t="s">
        <v>90</v>
      </c>
      <c r="B36" s="211" t="s">
        <v>91</v>
      </c>
      <c r="C36" s="211"/>
      <c r="D36" s="211"/>
      <c r="E36" s="211"/>
      <c r="F36" s="154"/>
      <c r="G36" s="155"/>
    </row>
    <row r="37" spans="1:7" ht="14.65" customHeight="1" x14ac:dyDescent="0.2">
      <c r="A37" s="39" t="s">
        <v>92</v>
      </c>
      <c r="B37" s="216" t="s">
        <v>93</v>
      </c>
      <c r="C37" s="216"/>
      <c r="D37" s="216"/>
      <c r="E37" s="216"/>
      <c r="F37" s="42">
        <v>4.1399999999999999E-2</v>
      </c>
      <c r="G37" s="43">
        <v>3.2300000000000002E-2</v>
      </c>
    </row>
    <row r="38" spans="1:7" ht="14.65" customHeight="1" x14ac:dyDescent="0.2">
      <c r="A38" s="39" t="s">
        <v>94</v>
      </c>
      <c r="B38" s="216" t="s">
        <v>95</v>
      </c>
      <c r="C38" s="216"/>
      <c r="D38" s="216"/>
      <c r="E38" s="216"/>
      <c r="F38" s="42">
        <v>1E-3</v>
      </c>
      <c r="G38" s="43">
        <v>8.0000000000000004E-4</v>
      </c>
    </row>
    <row r="39" spans="1:7" ht="14.65" customHeight="1" x14ac:dyDescent="0.2">
      <c r="A39" s="39" t="s">
        <v>96</v>
      </c>
      <c r="B39" s="216" t="s">
        <v>97</v>
      </c>
      <c r="C39" s="216"/>
      <c r="D39" s="216"/>
      <c r="E39" s="216"/>
      <c r="F39" s="42">
        <v>4.5999999999999999E-3</v>
      </c>
      <c r="G39" s="43">
        <v>3.5999999999999999E-3</v>
      </c>
    </row>
    <row r="40" spans="1:7" ht="14.65" customHeight="1" x14ac:dyDescent="0.2">
      <c r="A40" s="39" t="s">
        <v>98</v>
      </c>
      <c r="B40" s="216" t="s">
        <v>99</v>
      </c>
      <c r="C40" s="216"/>
      <c r="D40" s="216"/>
      <c r="E40" s="216"/>
      <c r="F40" s="42">
        <v>4.6500000000000007E-2</v>
      </c>
      <c r="G40" s="43">
        <v>3.6299999999999999E-2</v>
      </c>
    </row>
    <row r="41" spans="1:7" ht="14.65" customHeight="1" x14ac:dyDescent="0.2">
      <c r="A41" s="39" t="s">
        <v>100</v>
      </c>
      <c r="B41" s="216" t="s">
        <v>101</v>
      </c>
      <c r="C41" s="216"/>
      <c r="D41" s="216"/>
      <c r="E41" s="216"/>
      <c r="F41" s="42">
        <v>3.4999999999999996E-3</v>
      </c>
      <c r="G41" s="43">
        <v>2.7000000000000001E-3</v>
      </c>
    </row>
    <row r="42" spans="1:7" ht="14.65" customHeight="1" x14ac:dyDescent="0.2">
      <c r="A42" s="210" t="s">
        <v>102</v>
      </c>
      <c r="B42" s="210"/>
      <c r="C42" s="210"/>
      <c r="D42" s="210"/>
      <c r="E42" s="210"/>
      <c r="F42" s="44">
        <f>ROUND(SUM(F37:F41),4)</f>
        <v>9.7000000000000003E-2</v>
      </c>
      <c r="G42" s="45">
        <f>ROUND(SUM(G37:G41),4)</f>
        <v>7.5700000000000003E-2</v>
      </c>
    </row>
    <row r="43" spans="1:7" x14ac:dyDescent="0.2">
      <c r="A43" s="46"/>
      <c r="B43" s="47"/>
      <c r="C43" s="47"/>
      <c r="D43" s="47"/>
      <c r="E43" s="47"/>
      <c r="F43" s="47"/>
      <c r="G43" s="48"/>
    </row>
    <row r="44" spans="1:7" ht="14.65" customHeight="1" x14ac:dyDescent="0.2">
      <c r="A44" s="153" t="s">
        <v>103</v>
      </c>
      <c r="B44" s="211" t="s">
        <v>104</v>
      </c>
      <c r="C44" s="211"/>
      <c r="D44" s="211"/>
      <c r="E44" s="211"/>
      <c r="F44" s="154"/>
      <c r="G44" s="155"/>
    </row>
    <row r="45" spans="1:7" ht="14.65" customHeight="1" x14ac:dyDescent="0.2">
      <c r="A45" s="39" t="s">
        <v>105</v>
      </c>
      <c r="B45" s="212" t="s">
        <v>106</v>
      </c>
      <c r="C45" s="212"/>
      <c r="D45" s="212"/>
      <c r="E45" s="212"/>
      <c r="F45" s="42">
        <f>ROUND(F21*F34,4)</f>
        <v>0.18260000000000001</v>
      </c>
      <c r="G45" s="43">
        <f>ROUND(G21*G34,4)</f>
        <v>7.5700000000000003E-2</v>
      </c>
    </row>
    <row r="46" spans="1:7" ht="21.4" customHeight="1" x14ac:dyDescent="0.2">
      <c r="A46" s="39" t="s">
        <v>107</v>
      </c>
      <c r="B46" s="214" t="s">
        <v>108</v>
      </c>
      <c r="C46" s="214"/>
      <c r="D46" s="214"/>
      <c r="E46" s="214"/>
      <c r="F46" s="42">
        <f>ROUND(F21*F38+F19*F37,4)</f>
        <v>3.7000000000000002E-3</v>
      </c>
      <c r="G46" s="43">
        <f>ROUND(G21*G38+G19*G37,4)</f>
        <v>2.8999999999999998E-3</v>
      </c>
    </row>
    <row r="47" spans="1:7" ht="14.65" customHeight="1" x14ac:dyDescent="0.2">
      <c r="A47" s="210" t="s">
        <v>109</v>
      </c>
      <c r="B47" s="210"/>
      <c r="C47" s="210"/>
      <c r="D47" s="210"/>
      <c r="E47" s="210"/>
      <c r="F47" s="44">
        <f>SUM(F45:F46)</f>
        <v>0.18630000000000002</v>
      </c>
      <c r="G47" s="45">
        <f>SUM(G45:G46)</f>
        <v>7.8600000000000003E-2</v>
      </c>
    </row>
    <row r="48" spans="1:7" x14ac:dyDescent="0.2">
      <c r="A48" s="53"/>
      <c r="B48" s="54"/>
      <c r="C48" s="54"/>
      <c r="D48" s="54"/>
      <c r="E48" s="54"/>
      <c r="F48" s="54"/>
      <c r="G48" s="55"/>
    </row>
    <row r="49" spans="1:7" ht="14.65" customHeight="1" x14ac:dyDescent="0.2">
      <c r="A49" s="215" t="s">
        <v>110</v>
      </c>
      <c r="B49" s="215"/>
      <c r="C49" s="215"/>
      <c r="D49" s="215"/>
      <c r="E49" s="215"/>
      <c r="F49" s="56">
        <f>ROUND(F21+F34+F42+F47,4)</f>
        <v>1.1474</v>
      </c>
      <c r="G49" s="57">
        <f>ROUND(G21+G34+G42+G47,4)</f>
        <v>0.72789999999999999</v>
      </c>
    </row>
  </sheetData>
  <sheetProtection selectLockedCells="1" selectUnlockedCells="1"/>
  <mergeCells count="27">
    <mergeCell ref="A5:E5"/>
    <mergeCell ref="F5:G5"/>
    <mergeCell ref="A1:G1"/>
    <mergeCell ref="A2:G2"/>
    <mergeCell ref="A3:G3"/>
    <mergeCell ref="A4:E4"/>
    <mergeCell ref="F4:G4"/>
    <mergeCell ref="B46:E46"/>
    <mergeCell ref="A47:E47"/>
    <mergeCell ref="A49:E49"/>
    <mergeCell ref="B36:E36"/>
    <mergeCell ref="B37:E37"/>
    <mergeCell ref="B38:E38"/>
    <mergeCell ref="B39:E39"/>
    <mergeCell ref="B40:E40"/>
    <mergeCell ref="B41:E41"/>
    <mergeCell ref="A6:G6"/>
    <mergeCell ref="A8:G8"/>
    <mergeCell ref="A42:E42"/>
    <mergeCell ref="B44:E44"/>
    <mergeCell ref="B45:E45"/>
    <mergeCell ref="A7:G7"/>
    <mergeCell ref="A9:E10"/>
    <mergeCell ref="B11:E11"/>
    <mergeCell ref="A21:E21"/>
    <mergeCell ref="B23:E23"/>
    <mergeCell ref="A34:E34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7"/>
  <sheetViews>
    <sheetView view="pageBreakPreview" topLeftCell="A13" zoomScale="130" zoomScaleNormal="140" zoomScaleSheetLayoutView="130" workbookViewId="0">
      <selection activeCell="F72" sqref="F72:G77"/>
    </sheetView>
  </sheetViews>
  <sheetFormatPr defaultColWidth="11.5703125" defaultRowHeight="12.75" x14ac:dyDescent="0.2"/>
  <cols>
    <col min="1" max="1" width="10.85546875" style="58" bestFit="1" customWidth="1"/>
    <col min="2" max="2" width="14.140625" style="58" bestFit="1" customWidth="1"/>
    <col min="3" max="3" width="44" style="58" customWidth="1"/>
    <col min="4" max="4" width="6.42578125" style="58" customWidth="1"/>
    <col min="5" max="5" width="10.5703125" style="60" bestFit="1" customWidth="1"/>
    <col min="6" max="6" width="12.5703125" style="60" bestFit="1" customWidth="1"/>
    <col min="7" max="7" width="10.28515625" style="58" bestFit="1" customWidth="1"/>
  </cols>
  <sheetData>
    <row r="1" spans="1:7" x14ac:dyDescent="0.2">
      <c r="A1" s="184"/>
      <c r="B1" s="184"/>
      <c r="C1" s="184"/>
      <c r="D1" s="184"/>
      <c r="E1" s="184"/>
      <c r="F1" s="184"/>
      <c r="G1" s="184"/>
    </row>
    <row r="2" spans="1:7" x14ac:dyDescent="0.2">
      <c r="A2" s="185"/>
      <c r="B2" s="185"/>
      <c r="C2" s="185"/>
      <c r="D2" s="185"/>
      <c r="E2" s="185"/>
      <c r="F2" s="185"/>
      <c r="G2" s="185"/>
    </row>
    <row r="3" spans="1:7" x14ac:dyDescent="0.2">
      <c r="A3" s="185"/>
      <c r="B3" s="185"/>
      <c r="C3" s="185"/>
      <c r="D3" s="185"/>
      <c r="E3" s="185"/>
      <c r="F3" s="185"/>
      <c r="G3" s="185"/>
    </row>
    <row r="4" spans="1:7" x14ac:dyDescent="0.2">
      <c r="A4" s="199" t="s">
        <v>172</v>
      </c>
      <c r="B4" s="200"/>
      <c r="C4" s="200"/>
      <c r="D4" s="200"/>
      <c r="E4" s="187"/>
      <c r="F4" s="161" t="s">
        <v>0</v>
      </c>
      <c r="G4" s="162" t="str">
        <f>RESUMO!G4</f>
        <v>JULHO/2019</v>
      </c>
    </row>
    <row r="5" spans="1:7" ht="12.75" customHeight="1" x14ac:dyDescent="0.2">
      <c r="A5" s="199" t="s">
        <v>173</v>
      </c>
      <c r="B5" s="200"/>
      <c r="C5" s="200"/>
      <c r="D5" s="200"/>
      <c r="E5" s="187"/>
      <c r="F5" s="71" t="s">
        <v>2</v>
      </c>
      <c r="G5" s="149">
        <f>BDI!C35</f>
        <v>0.2354</v>
      </c>
    </row>
    <row r="6" spans="1:7" ht="15" customHeight="1" x14ac:dyDescent="0.2">
      <c r="A6" s="181"/>
      <c r="B6" s="182"/>
      <c r="C6" s="182"/>
      <c r="D6" s="182"/>
      <c r="E6" s="182"/>
      <c r="F6" s="182"/>
      <c r="G6" s="182"/>
    </row>
    <row r="7" spans="1:7" x14ac:dyDescent="0.2">
      <c r="A7" s="159"/>
      <c r="B7" s="160"/>
      <c r="C7" s="158" t="s">
        <v>183</v>
      </c>
      <c r="D7" s="160"/>
      <c r="E7" s="221" t="s">
        <v>184</v>
      </c>
      <c r="F7" s="222"/>
      <c r="G7" s="149">
        <v>0</v>
      </c>
    </row>
    <row r="8" spans="1:7" ht="15" customHeight="1" x14ac:dyDescent="0.2">
      <c r="A8" s="181"/>
      <c r="B8" s="182"/>
      <c r="C8" s="182"/>
      <c r="D8" s="182"/>
      <c r="E8" s="182"/>
      <c r="F8" s="182"/>
      <c r="G8" s="193"/>
    </row>
    <row r="9" spans="1:7" s="105" customFormat="1" ht="38.25" customHeight="1" x14ac:dyDescent="0.2">
      <c r="A9" s="73" t="s">
        <v>135</v>
      </c>
      <c r="B9" s="133" t="s">
        <v>136</v>
      </c>
      <c r="C9" s="121" t="s">
        <v>4</v>
      </c>
      <c r="D9" s="121" t="s">
        <v>5</v>
      </c>
      <c r="E9" s="123" t="s">
        <v>475</v>
      </c>
      <c r="F9" s="123" t="s">
        <v>476</v>
      </c>
      <c r="G9" s="124" t="s">
        <v>137</v>
      </c>
    </row>
    <row r="10" spans="1:7" x14ac:dyDescent="0.2">
      <c r="A10" s="117" t="s">
        <v>411</v>
      </c>
      <c r="B10" s="118" t="s">
        <v>309</v>
      </c>
      <c r="C10" s="119" t="s">
        <v>371</v>
      </c>
      <c r="D10" s="120" t="s">
        <v>9</v>
      </c>
      <c r="E10" s="122">
        <v>744.03</v>
      </c>
      <c r="F10" s="134">
        <f>TRUNC(E10*(1-$G$7),2)</f>
        <v>744.03</v>
      </c>
      <c r="G10" s="157">
        <f>ROUND(F10/E10,4)</f>
        <v>1</v>
      </c>
    </row>
    <row r="11" spans="1:7" x14ac:dyDescent="0.2">
      <c r="A11" s="117" t="s">
        <v>412</v>
      </c>
      <c r="B11" s="111" t="s">
        <v>311</v>
      </c>
      <c r="C11" s="75" t="s">
        <v>11</v>
      </c>
      <c r="D11" s="76" t="s">
        <v>9</v>
      </c>
      <c r="E11" s="122">
        <v>11300.78</v>
      </c>
      <c r="F11" s="134">
        <f t="shared" ref="F11:F72" si="0">TRUNC(E11*(1-$G$7),2)</f>
        <v>11300.78</v>
      </c>
      <c r="G11" s="157">
        <f t="shared" ref="G11:G72" si="1">ROUND(F11/E11,4)</f>
        <v>1</v>
      </c>
    </row>
    <row r="12" spans="1:7" x14ac:dyDescent="0.2">
      <c r="A12" s="117" t="s">
        <v>413</v>
      </c>
      <c r="B12" s="111" t="s">
        <v>312</v>
      </c>
      <c r="C12" s="75" t="s">
        <v>12</v>
      </c>
      <c r="D12" s="76" t="s">
        <v>9</v>
      </c>
      <c r="E12" s="122">
        <v>2118.88</v>
      </c>
      <c r="F12" s="134">
        <f t="shared" si="0"/>
        <v>2118.88</v>
      </c>
      <c r="G12" s="157">
        <f t="shared" si="1"/>
        <v>1</v>
      </c>
    </row>
    <row r="13" spans="1:7" x14ac:dyDescent="0.2">
      <c r="A13" s="117" t="s">
        <v>414</v>
      </c>
      <c r="B13" s="111" t="s">
        <v>313</v>
      </c>
      <c r="C13" s="116" t="s">
        <v>186</v>
      </c>
      <c r="D13" s="82" t="s">
        <v>9</v>
      </c>
      <c r="E13" s="122">
        <v>5874.55</v>
      </c>
      <c r="F13" s="134">
        <f t="shared" si="0"/>
        <v>5874.55</v>
      </c>
      <c r="G13" s="157">
        <f t="shared" si="1"/>
        <v>1</v>
      </c>
    </row>
    <row r="14" spans="1:7" ht="22.5" x14ac:dyDescent="0.2">
      <c r="A14" s="117" t="s">
        <v>415</v>
      </c>
      <c r="B14" s="111" t="s">
        <v>314</v>
      </c>
      <c r="C14" s="75" t="s">
        <v>372</v>
      </c>
      <c r="D14" s="82" t="s">
        <v>9</v>
      </c>
      <c r="E14" s="122">
        <v>416.72</v>
      </c>
      <c r="F14" s="134">
        <f t="shared" si="0"/>
        <v>416.72</v>
      </c>
      <c r="G14" s="157">
        <f t="shared" si="1"/>
        <v>1</v>
      </c>
    </row>
    <row r="15" spans="1:7" x14ac:dyDescent="0.2">
      <c r="A15" s="117" t="s">
        <v>416</v>
      </c>
      <c r="B15" s="111" t="s">
        <v>315</v>
      </c>
      <c r="C15" s="75" t="s">
        <v>150</v>
      </c>
      <c r="D15" s="82" t="s">
        <v>10</v>
      </c>
      <c r="E15" s="122">
        <v>253.7</v>
      </c>
      <c r="F15" s="134">
        <f t="shared" si="0"/>
        <v>253.7</v>
      </c>
      <c r="G15" s="157">
        <f t="shared" si="1"/>
        <v>1</v>
      </c>
    </row>
    <row r="16" spans="1:7" ht="22.5" x14ac:dyDescent="0.2">
      <c r="A16" s="117" t="s">
        <v>417</v>
      </c>
      <c r="B16" s="111" t="s">
        <v>316</v>
      </c>
      <c r="C16" s="75" t="s">
        <v>373</v>
      </c>
      <c r="D16" s="82" t="s">
        <v>10</v>
      </c>
      <c r="E16" s="122">
        <v>2.2999999999999998</v>
      </c>
      <c r="F16" s="134">
        <f t="shared" si="0"/>
        <v>2.2999999999999998</v>
      </c>
      <c r="G16" s="157">
        <f t="shared" si="1"/>
        <v>1</v>
      </c>
    </row>
    <row r="17" spans="1:7" ht="33.75" x14ac:dyDescent="0.2">
      <c r="A17" s="117" t="s">
        <v>418</v>
      </c>
      <c r="B17" s="111" t="s">
        <v>317</v>
      </c>
      <c r="C17" s="75" t="s">
        <v>374</v>
      </c>
      <c r="D17" s="82" t="s">
        <v>14</v>
      </c>
      <c r="E17" s="122">
        <v>36.14</v>
      </c>
      <c r="F17" s="134">
        <f t="shared" si="0"/>
        <v>36.14</v>
      </c>
      <c r="G17" s="157">
        <f t="shared" si="1"/>
        <v>1</v>
      </c>
    </row>
    <row r="18" spans="1:7" x14ac:dyDescent="0.2">
      <c r="A18" s="117" t="s">
        <v>419</v>
      </c>
      <c r="B18" s="111" t="s">
        <v>318</v>
      </c>
      <c r="C18" s="75" t="s">
        <v>159</v>
      </c>
      <c r="D18" s="82" t="s">
        <v>10</v>
      </c>
      <c r="E18" s="122">
        <v>3.82</v>
      </c>
      <c r="F18" s="134">
        <f t="shared" si="0"/>
        <v>3.82</v>
      </c>
      <c r="G18" s="157">
        <f t="shared" si="1"/>
        <v>1</v>
      </c>
    </row>
    <row r="19" spans="1:7" ht="22.5" x14ac:dyDescent="0.2">
      <c r="A19" s="117" t="s">
        <v>420</v>
      </c>
      <c r="B19" s="111" t="s">
        <v>319</v>
      </c>
      <c r="C19" s="75" t="s">
        <v>375</v>
      </c>
      <c r="D19" s="82" t="s">
        <v>10</v>
      </c>
      <c r="E19" s="122">
        <v>2.2000000000000002</v>
      </c>
      <c r="F19" s="134">
        <f t="shared" si="0"/>
        <v>2.2000000000000002</v>
      </c>
      <c r="G19" s="157">
        <f t="shared" si="1"/>
        <v>1</v>
      </c>
    </row>
    <row r="20" spans="1:7" ht="22.5" x14ac:dyDescent="0.2">
      <c r="A20" s="117" t="s">
        <v>421</v>
      </c>
      <c r="B20" s="111" t="s">
        <v>320</v>
      </c>
      <c r="C20" s="75" t="s">
        <v>376</v>
      </c>
      <c r="D20" s="82" t="s">
        <v>13</v>
      </c>
      <c r="E20" s="122">
        <v>105.93</v>
      </c>
      <c r="F20" s="134">
        <f t="shared" si="0"/>
        <v>105.93</v>
      </c>
      <c r="G20" s="157">
        <f t="shared" si="1"/>
        <v>1</v>
      </c>
    </row>
    <row r="21" spans="1:7" ht="22.5" x14ac:dyDescent="0.2">
      <c r="A21" s="117" t="s">
        <v>422</v>
      </c>
      <c r="B21" s="114" t="s">
        <v>321</v>
      </c>
      <c r="C21" s="84" t="s">
        <v>377</v>
      </c>
      <c r="D21" s="76" t="s">
        <v>10</v>
      </c>
      <c r="E21" s="122">
        <v>5.24</v>
      </c>
      <c r="F21" s="134">
        <f t="shared" si="0"/>
        <v>5.24</v>
      </c>
      <c r="G21" s="157">
        <f t="shared" si="1"/>
        <v>1</v>
      </c>
    </row>
    <row r="22" spans="1:7" ht="22.5" x14ac:dyDescent="0.2">
      <c r="A22" s="117" t="s">
        <v>423</v>
      </c>
      <c r="B22" s="111" t="s">
        <v>322</v>
      </c>
      <c r="C22" s="75" t="s">
        <v>163</v>
      </c>
      <c r="D22" s="82" t="s">
        <v>10</v>
      </c>
      <c r="E22" s="122">
        <v>81.37</v>
      </c>
      <c r="F22" s="134">
        <f t="shared" si="0"/>
        <v>81.37</v>
      </c>
      <c r="G22" s="157">
        <f t="shared" si="1"/>
        <v>1</v>
      </c>
    </row>
    <row r="23" spans="1:7" ht="22.5" x14ac:dyDescent="0.2">
      <c r="A23" s="117" t="s">
        <v>424</v>
      </c>
      <c r="B23" s="111" t="s">
        <v>323</v>
      </c>
      <c r="C23" s="75" t="s">
        <v>378</v>
      </c>
      <c r="D23" s="82" t="s">
        <v>10</v>
      </c>
      <c r="E23" s="122">
        <v>12.06</v>
      </c>
      <c r="F23" s="134">
        <f t="shared" si="0"/>
        <v>12.06</v>
      </c>
      <c r="G23" s="157">
        <f t="shared" si="1"/>
        <v>1</v>
      </c>
    </row>
    <row r="24" spans="1:7" ht="33.75" x14ac:dyDescent="0.2">
      <c r="A24" s="117" t="s">
        <v>425</v>
      </c>
      <c r="B24" s="114" t="s">
        <v>324</v>
      </c>
      <c r="C24" s="84" t="s">
        <v>379</v>
      </c>
      <c r="D24" s="76" t="s">
        <v>10</v>
      </c>
      <c r="E24" s="122">
        <v>33.5</v>
      </c>
      <c r="F24" s="134">
        <f t="shared" si="0"/>
        <v>33.5</v>
      </c>
      <c r="G24" s="157">
        <f t="shared" si="1"/>
        <v>1</v>
      </c>
    </row>
    <row r="25" spans="1:7" s="70" customFormat="1" ht="22.5" x14ac:dyDescent="0.2">
      <c r="A25" s="117" t="s">
        <v>426</v>
      </c>
      <c r="B25" s="114" t="s">
        <v>325</v>
      </c>
      <c r="C25" s="84" t="s">
        <v>380</v>
      </c>
      <c r="D25" s="76" t="s">
        <v>10</v>
      </c>
      <c r="E25" s="122">
        <v>11.94</v>
      </c>
      <c r="F25" s="134">
        <f t="shared" si="0"/>
        <v>11.94</v>
      </c>
      <c r="G25" s="157">
        <f t="shared" si="1"/>
        <v>1</v>
      </c>
    </row>
    <row r="26" spans="1:7" ht="22.5" x14ac:dyDescent="0.2">
      <c r="A26" s="117" t="s">
        <v>427</v>
      </c>
      <c r="B26" s="111" t="s">
        <v>326</v>
      </c>
      <c r="C26" s="75" t="s">
        <v>255</v>
      </c>
      <c r="D26" s="78" t="s">
        <v>13</v>
      </c>
      <c r="E26" s="122">
        <v>65.42</v>
      </c>
      <c r="F26" s="134">
        <f t="shared" si="0"/>
        <v>65.42</v>
      </c>
      <c r="G26" s="157">
        <f t="shared" si="1"/>
        <v>1</v>
      </c>
    </row>
    <row r="27" spans="1:7" ht="22.5" x14ac:dyDescent="0.2">
      <c r="A27" s="117" t="s">
        <v>428</v>
      </c>
      <c r="B27" s="111" t="s">
        <v>327</v>
      </c>
      <c r="C27" s="75" t="s">
        <v>381</v>
      </c>
      <c r="D27" s="78" t="s">
        <v>10</v>
      </c>
      <c r="E27" s="122">
        <v>22.37</v>
      </c>
      <c r="F27" s="134">
        <f t="shared" si="0"/>
        <v>22.37</v>
      </c>
      <c r="G27" s="157">
        <f t="shared" si="1"/>
        <v>1</v>
      </c>
    </row>
    <row r="28" spans="1:7" ht="33.75" x14ac:dyDescent="0.2">
      <c r="A28" s="117" t="s">
        <v>429</v>
      </c>
      <c r="B28" s="114" t="s">
        <v>328</v>
      </c>
      <c r="C28" s="84" t="s">
        <v>257</v>
      </c>
      <c r="D28" s="76" t="s">
        <v>10</v>
      </c>
      <c r="E28" s="122">
        <v>96.92</v>
      </c>
      <c r="F28" s="134">
        <f t="shared" si="0"/>
        <v>96.92</v>
      </c>
      <c r="G28" s="157">
        <f t="shared" si="1"/>
        <v>1</v>
      </c>
    </row>
    <row r="29" spans="1:7" ht="22.5" x14ac:dyDescent="0.2">
      <c r="A29" s="117" t="s">
        <v>430</v>
      </c>
      <c r="B29" s="114" t="s">
        <v>329</v>
      </c>
      <c r="C29" s="84" t="s">
        <v>258</v>
      </c>
      <c r="D29" s="76" t="s">
        <v>259</v>
      </c>
      <c r="E29" s="122">
        <v>10.73</v>
      </c>
      <c r="F29" s="134">
        <f t="shared" si="0"/>
        <v>10.73</v>
      </c>
      <c r="G29" s="157">
        <f t="shared" si="1"/>
        <v>1</v>
      </c>
    </row>
    <row r="30" spans="1:7" ht="22.5" x14ac:dyDescent="0.2">
      <c r="A30" s="117" t="s">
        <v>431</v>
      </c>
      <c r="B30" s="111" t="s">
        <v>330</v>
      </c>
      <c r="C30" s="75" t="s">
        <v>382</v>
      </c>
      <c r="D30" s="82" t="s">
        <v>259</v>
      </c>
      <c r="E30" s="122">
        <v>12.28</v>
      </c>
      <c r="F30" s="134">
        <f t="shared" si="0"/>
        <v>12.28</v>
      </c>
      <c r="G30" s="157">
        <f t="shared" si="1"/>
        <v>1</v>
      </c>
    </row>
    <row r="31" spans="1:7" ht="22.5" x14ac:dyDescent="0.2">
      <c r="A31" s="117" t="s">
        <v>432</v>
      </c>
      <c r="B31" s="114" t="s">
        <v>331</v>
      </c>
      <c r="C31" s="84" t="s">
        <v>383</v>
      </c>
      <c r="D31" s="76" t="s">
        <v>13</v>
      </c>
      <c r="E31" s="122">
        <v>303.06</v>
      </c>
      <c r="F31" s="134">
        <f t="shared" si="0"/>
        <v>303.06</v>
      </c>
      <c r="G31" s="157">
        <f t="shared" si="1"/>
        <v>1</v>
      </c>
    </row>
    <row r="32" spans="1:7" x14ac:dyDescent="0.2">
      <c r="A32" s="117" t="s">
        <v>433</v>
      </c>
      <c r="B32" s="114" t="s">
        <v>332</v>
      </c>
      <c r="C32" s="84" t="s">
        <v>262</v>
      </c>
      <c r="D32" s="76" t="s">
        <v>13</v>
      </c>
      <c r="E32" s="122">
        <v>33.909999999999997</v>
      </c>
      <c r="F32" s="134">
        <f t="shared" si="0"/>
        <v>33.909999999999997</v>
      </c>
      <c r="G32" s="157">
        <f t="shared" si="1"/>
        <v>1</v>
      </c>
    </row>
    <row r="33" spans="1:7" ht="33.75" x14ac:dyDescent="0.2">
      <c r="A33" s="117" t="s">
        <v>434</v>
      </c>
      <c r="B33" s="114" t="s">
        <v>333</v>
      </c>
      <c r="C33" s="84" t="s">
        <v>384</v>
      </c>
      <c r="D33" s="76" t="s">
        <v>14</v>
      </c>
      <c r="E33" s="122">
        <v>64.7</v>
      </c>
      <c r="F33" s="134">
        <f t="shared" si="0"/>
        <v>64.7</v>
      </c>
      <c r="G33" s="157">
        <f t="shared" si="1"/>
        <v>1</v>
      </c>
    </row>
    <row r="34" spans="1:7" x14ac:dyDescent="0.2">
      <c r="A34" s="117" t="s">
        <v>435</v>
      </c>
      <c r="B34" s="111" t="s">
        <v>334</v>
      </c>
      <c r="C34" s="75" t="s">
        <v>265</v>
      </c>
      <c r="D34" s="82" t="s">
        <v>10</v>
      </c>
      <c r="E34" s="122">
        <v>1.71</v>
      </c>
      <c r="F34" s="134">
        <f t="shared" si="0"/>
        <v>1.71</v>
      </c>
      <c r="G34" s="157">
        <f t="shared" si="1"/>
        <v>1</v>
      </c>
    </row>
    <row r="35" spans="1:7" ht="22.5" x14ac:dyDescent="0.2">
      <c r="A35" s="117" t="s">
        <v>436</v>
      </c>
      <c r="B35" s="114" t="s">
        <v>335</v>
      </c>
      <c r="C35" s="84" t="s">
        <v>385</v>
      </c>
      <c r="D35" s="76" t="s">
        <v>9</v>
      </c>
      <c r="E35" s="122">
        <v>933.25</v>
      </c>
      <c r="F35" s="134">
        <f t="shared" si="0"/>
        <v>933.25</v>
      </c>
      <c r="G35" s="157">
        <f t="shared" si="1"/>
        <v>1</v>
      </c>
    </row>
    <row r="36" spans="1:7" ht="22.5" x14ac:dyDescent="0.2">
      <c r="A36" s="117" t="s">
        <v>437</v>
      </c>
      <c r="B36" s="114" t="s">
        <v>336</v>
      </c>
      <c r="C36" s="84" t="s">
        <v>386</v>
      </c>
      <c r="D36" s="76" t="s">
        <v>9</v>
      </c>
      <c r="E36" s="122">
        <v>499.68</v>
      </c>
      <c r="F36" s="134">
        <f t="shared" si="0"/>
        <v>499.68</v>
      </c>
      <c r="G36" s="157">
        <f t="shared" si="1"/>
        <v>1</v>
      </c>
    </row>
    <row r="37" spans="1:7" ht="22.5" x14ac:dyDescent="0.2">
      <c r="A37" s="117" t="s">
        <v>438</v>
      </c>
      <c r="B37" s="111" t="s">
        <v>337</v>
      </c>
      <c r="C37" s="75" t="s">
        <v>387</v>
      </c>
      <c r="D37" s="76" t="s">
        <v>9</v>
      </c>
      <c r="E37" s="122">
        <v>374.76</v>
      </c>
      <c r="F37" s="134">
        <f t="shared" si="0"/>
        <v>374.76</v>
      </c>
      <c r="G37" s="157">
        <f t="shared" si="1"/>
        <v>1</v>
      </c>
    </row>
    <row r="38" spans="1:7" x14ac:dyDescent="0.2">
      <c r="A38" s="117" t="s">
        <v>439</v>
      </c>
      <c r="B38" s="111" t="s">
        <v>338</v>
      </c>
      <c r="C38" s="75" t="s">
        <v>269</v>
      </c>
      <c r="D38" s="82" t="s">
        <v>14</v>
      </c>
      <c r="E38" s="122">
        <v>24.77</v>
      </c>
      <c r="F38" s="134">
        <f t="shared" si="0"/>
        <v>24.77</v>
      </c>
      <c r="G38" s="157">
        <f t="shared" si="1"/>
        <v>1</v>
      </c>
    </row>
    <row r="39" spans="1:7" ht="22.5" x14ac:dyDescent="0.2">
      <c r="A39" s="117" t="s">
        <v>440</v>
      </c>
      <c r="B39" s="114" t="s">
        <v>339</v>
      </c>
      <c r="C39" s="84" t="s">
        <v>388</v>
      </c>
      <c r="D39" s="76" t="s">
        <v>9</v>
      </c>
      <c r="E39" s="122">
        <v>311.44</v>
      </c>
      <c r="F39" s="134">
        <f t="shared" si="0"/>
        <v>311.44</v>
      </c>
      <c r="G39" s="157">
        <f t="shared" si="1"/>
        <v>1</v>
      </c>
    </row>
    <row r="40" spans="1:7" x14ac:dyDescent="0.2">
      <c r="A40" s="117" t="s">
        <v>441</v>
      </c>
      <c r="B40" s="111" t="s">
        <v>340</v>
      </c>
      <c r="C40" s="75" t="s">
        <v>271</v>
      </c>
      <c r="D40" s="82" t="s">
        <v>14</v>
      </c>
      <c r="E40" s="122">
        <v>21.81</v>
      </c>
      <c r="F40" s="134">
        <f t="shared" si="0"/>
        <v>21.81</v>
      </c>
      <c r="G40" s="157">
        <f t="shared" si="1"/>
        <v>1</v>
      </c>
    </row>
    <row r="41" spans="1:7" ht="22.5" x14ac:dyDescent="0.2">
      <c r="A41" s="117" t="s">
        <v>442</v>
      </c>
      <c r="B41" s="111" t="s">
        <v>341</v>
      </c>
      <c r="C41" s="75" t="s">
        <v>389</v>
      </c>
      <c r="D41" s="82" t="s">
        <v>14</v>
      </c>
      <c r="E41" s="122">
        <v>29.97</v>
      </c>
      <c r="F41" s="134">
        <f t="shared" si="0"/>
        <v>29.97</v>
      </c>
      <c r="G41" s="157">
        <f t="shared" si="1"/>
        <v>1</v>
      </c>
    </row>
    <row r="42" spans="1:7" ht="22.5" x14ac:dyDescent="0.2">
      <c r="A42" s="117" t="s">
        <v>443</v>
      </c>
      <c r="B42" s="114" t="s">
        <v>342</v>
      </c>
      <c r="C42" s="84" t="s">
        <v>390</v>
      </c>
      <c r="D42" s="76" t="s">
        <v>14</v>
      </c>
      <c r="E42" s="122">
        <v>58.96</v>
      </c>
      <c r="F42" s="134">
        <f t="shared" si="0"/>
        <v>58.96</v>
      </c>
      <c r="G42" s="157">
        <f t="shared" si="1"/>
        <v>1</v>
      </c>
    </row>
    <row r="43" spans="1:7" x14ac:dyDescent="0.2">
      <c r="A43" s="117" t="s">
        <v>444</v>
      </c>
      <c r="B43" s="111" t="s">
        <v>343</v>
      </c>
      <c r="C43" s="75" t="s">
        <v>274</v>
      </c>
      <c r="D43" s="82" t="s">
        <v>14</v>
      </c>
      <c r="E43" s="122">
        <v>12.32</v>
      </c>
      <c r="F43" s="134">
        <f t="shared" si="0"/>
        <v>12.32</v>
      </c>
      <c r="G43" s="157">
        <f t="shared" si="1"/>
        <v>1</v>
      </c>
    </row>
    <row r="44" spans="1:7" ht="22.5" x14ac:dyDescent="0.2">
      <c r="A44" s="117" t="s">
        <v>445</v>
      </c>
      <c r="B44" s="114" t="s">
        <v>344</v>
      </c>
      <c r="C44" s="84" t="s">
        <v>391</v>
      </c>
      <c r="D44" s="76" t="s">
        <v>9</v>
      </c>
      <c r="E44" s="122">
        <v>34.26</v>
      </c>
      <c r="F44" s="134">
        <f t="shared" si="0"/>
        <v>34.26</v>
      </c>
      <c r="G44" s="157">
        <f t="shared" si="1"/>
        <v>1</v>
      </c>
    </row>
    <row r="45" spans="1:7" ht="22.5" x14ac:dyDescent="0.2">
      <c r="A45" s="117" t="s">
        <v>446</v>
      </c>
      <c r="B45" s="114" t="s">
        <v>345</v>
      </c>
      <c r="C45" s="84" t="s">
        <v>392</v>
      </c>
      <c r="D45" s="76" t="s">
        <v>9</v>
      </c>
      <c r="E45" s="122">
        <v>42.83</v>
      </c>
      <c r="F45" s="134">
        <f t="shared" si="0"/>
        <v>42.83</v>
      </c>
      <c r="G45" s="157">
        <f t="shared" si="1"/>
        <v>1</v>
      </c>
    </row>
    <row r="46" spans="1:7" ht="22.5" x14ac:dyDescent="0.2">
      <c r="A46" s="117" t="s">
        <v>447</v>
      </c>
      <c r="B46" s="111" t="s">
        <v>342</v>
      </c>
      <c r="C46" s="75" t="s">
        <v>390</v>
      </c>
      <c r="D46" s="82" t="s">
        <v>14</v>
      </c>
      <c r="E46" s="122">
        <v>58.96</v>
      </c>
      <c r="F46" s="134">
        <f t="shared" si="0"/>
        <v>58.96</v>
      </c>
      <c r="G46" s="157">
        <f t="shared" si="1"/>
        <v>1</v>
      </c>
    </row>
    <row r="47" spans="1:7" ht="22.5" x14ac:dyDescent="0.2">
      <c r="A47" s="117" t="s">
        <v>448</v>
      </c>
      <c r="B47" s="114" t="s">
        <v>341</v>
      </c>
      <c r="C47" s="84" t="s">
        <v>389</v>
      </c>
      <c r="D47" s="76" t="s">
        <v>14</v>
      </c>
      <c r="E47" s="122">
        <v>29.97</v>
      </c>
      <c r="F47" s="134">
        <f t="shared" si="0"/>
        <v>29.97</v>
      </c>
      <c r="G47" s="157">
        <f t="shared" si="1"/>
        <v>1</v>
      </c>
    </row>
    <row r="48" spans="1:7" ht="22.5" x14ac:dyDescent="0.2">
      <c r="A48" s="117" t="s">
        <v>449</v>
      </c>
      <c r="B48" s="111" t="s">
        <v>346</v>
      </c>
      <c r="C48" s="75" t="s">
        <v>393</v>
      </c>
      <c r="D48" s="82" t="s">
        <v>14</v>
      </c>
      <c r="E48" s="122">
        <v>32.409999999999997</v>
      </c>
      <c r="F48" s="134">
        <f t="shared" si="0"/>
        <v>32.409999999999997</v>
      </c>
      <c r="G48" s="157">
        <f t="shared" si="1"/>
        <v>1</v>
      </c>
    </row>
    <row r="49" spans="1:7" ht="22.5" x14ac:dyDescent="0.2">
      <c r="A49" s="117" t="s">
        <v>450</v>
      </c>
      <c r="B49" s="111" t="s">
        <v>347</v>
      </c>
      <c r="C49" s="75" t="s">
        <v>394</v>
      </c>
      <c r="D49" s="82" t="s">
        <v>14</v>
      </c>
      <c r="E49" s="122">
        <v>17</v>
      </c>
      <c r="F49" s="134">
        <f t="shared" si="0"/>
        <v>17</v>
      </c>
      <c r="G49" s="157">
        <f t="shared" si="1"/>
        <v>1</v>
      </c>
    </row>
    <row r="50" spans="1:7" ht="22.5" x14ac:dyDescent="0.2">
      <c r="A50" s="117" t="s">
        <v>451</v>
      </c>
      <c r="B50" s="111" t="s">
        <v>348</v>
      </c>
      <c r="C50" s="75" t="s">
        <v>395</v>
      </c>
      <c r="D50" s="82" t="s">
        <v>14</v>
      </c>
      <c r="E50" s="122">
        <v>14</v>
      </c>
      <c r="F50" s="134">
        <f t="shared" si="0"/>
        <v>14</v>
      </c>
      <c r="G50" s="157">
        <f t="shared" si="1"/>
        <v>1</v>
      </c>
    </row>
    <row r="51" spans="1:7" x14ac:dyDescent="0.2">
      <c r="A51" s="117" t="s">
        <v>452</v>
      </c>
      <c r="B51" s="111" t="s">
        <v>349</v>
      </c>
      <c r="C51" s="75" t="s">
        <v>282</v>
      </c>
      <c r="D51" s="82" t="s">
        <v>14</v>
      </c>
      <c r="E51" s="122">
        <v>5.29</v>
      </c>
      <c r="F51" s="134">
        <f t="shared" si="0"/>
        <v>5.29</v>
      </c>
      <c r="G51" s="157">
        <f t="shared" si="1"/>
        <v>1</v>
      </c>
    </row>
    <row r="52" spans="1:7" ht="33.75" x14ac:dyDescent="0.2">
      <c r="A52" s="117" t="s">
        <v>453</v>
      </c>
      <c r="B52" s="111" t="s">
        <v>350</v>
      </c>
      <c r="C52" s="75" t="s">
        <v>396</v>
      </c>
      <c r="D52" s="82" t="s">
        <v>10</v>
      </c>
      <c r="E52" s="122">
        <v>17.12</v>
      </c>
      <c r="F52" s="134">
        <f t="shared" si="0"/>
        <v>17.12</v>
      </c>
      <c r="G52" s="157">
        <f t="shared" si="1"/>
        <v>1</v>
      </c>
    </row>
    <row r="53" spans="1:7" ht="22.5" x14ac:dyDescent="0.2">
      <c r="A53" s="117" t="s">
        <v>454</v>
      </c>
      <c r="B53" s="111" t="s">
        <v>351</v>
      </c>
      <c r="C53" s="75" t="s">
        <v>397</v>
      </c>
      <c r="D53" s="82" t="s">
        <v>10</v>
      </c>
      <c r="E53" s="122">
        <v>50.2</v>
      </c>
      <c r="F53" s="134">
        <f t="shared" si="0"/>
        <v>50.2</v>
      </c>
      <c r="G53" s="157">
        <f t="shared" si="1"/>
        <v>1</v>
      </c>
    </row>
    <row r="54" spans="1:7" ht="22.5" x14ac:dyDescent="0.2">
      <c r="A54" s="117" t="s">
        <v>455</v>
      </c>
      <c r="B54" s="111" t="s">
        <v>352</v>
      </c>
      <c r="C54" s="75" t="s">
        <v>398</v>
      </c>
      <c r="D54" s="82" t="s">
        <v>14</v>
      </c>
      <c r="E54" s="122">
        <v>26</v>
      </c>
      <c r="F54" s="134">
        <f t="shared" si="0"/>
        <v>26</v>
      </c>
      <c r="G54" s="157">
        <f t="shared" si="1"/>
        <v>1</v>
      </c>
    </row>
    <row r="55" spans="1:7" ht="22.5" x14ac:dyDescent="0.2">
      <c r="A55" s="117" t="s">
        <v>456</v>
      </c>
      <c r="B55" s="111" t="s">
        <v>353</v>
      </c>
      <c r="C55" s="75" t="s">
        <v>399</v>
      </c>
      <c r="D55" s="82" t="s">
        <v>10</v>
      </c>
      <c r="E55" s="122">
        <v>79.14</v>
      </c>
      <c r="F55" s="134">
        <f t="shared" si="0"/>
        <v>79.14</v>
      </c>
      <c r="G55" s="157">
        <f t="shared" si="1"/>
        <v>1</v>
      </c>
    </row>
    <row r="56" spans="1:7" x14ac:dyDescent="0.2">
      <c r="A56" s="117" t="s">
        <v>457</v>
      </c>
      <c r="B56" s="111" t="s">
        <v>354</v>
      </c>
      <c r="C56" s="75" t="s">
        <v>287</v>
      </c>
      <c r="D56" s="82" t="s">
        <v>10</v>
      </c>
      <c r="E56" s="122">
        <v>32.159999999999997</v>
      </c>
      <c r="F56" s="134">
        <f t="shared" si="0"/>
        <v>32.159999999999997</v>
      </c>
      <c r="G56" s="157">
        <f t="shared" si="1"/>
        <v>1</v>
      </c>
    </row>
    <row r="57" spans="1:7" ht="33.75" x14ac:dyDescent="0.2">
      <c r="A57" s="117" t="s">
        <v>458</v>
      </c>
      <c r="B57" s="111" t="s">
        <v>355</v>
      </c>
      <c r="C57" s="75" t="s">
        <v>400</v>
      </c>
      <c r="D57" s="82" t="s">
        <v>10</v>
      </c>
      <c r="E57" s="122">
        <v>14.17</v>
      </c>
      <c r="F57" s="134">
        <f t="shared" si="0"/>
        <v>14.17</v>
      </c>
      <c r="G57" s="157">
        <f t="shared" si="1"/>
        <v>1</v>
      </c>
    </row>
    <row r="58" spans="1:7" x14ac:dyDescent="0.2">
      <c r="A58" s="117" t="s">
        <v>459</v>
      </c>
      <c r="B58" s="111" t="s">
        <v>356</v>
      </c>
      <c r="C58" s="75" t="s">
        <v>291</v>
      </c>
      <c r="D58" s="82" t="s">
        <v>14</v>
      </c>
      <c r="E58" s="122">
        <v>27.68</v>
      </c>
      <c r="F58" s="134">
        <f t="shared" si="0"/>
        <v>27.68</v>
      </c>
      <c r="G58" s="157">
        <f t="shared" si="1"/>
        <v>1</v>
      </c>
    </row>
    <row r="59" spans="1:7" x14ac:dyDescent="0.2">
      <c r="A59" s="117" t="s">
        <v>460</v>
      </c>
      <c r="B59" s="111" t="s">
        <v>357</v>
      </c>
      <c r="C59" s="75" t="s">
        <v>292</v>
      </c>
      <c r="D59" s="82" t="s">
        <v>9</v>
      </c>
      <c r="E59" s="122">
        <v>18.72</v>
      </c>
      <c r="F59" s="134">
        <f t="shared" si="0"/>
        <v>18.72</v>
      </c>
      <c r="G59" s="157">
        <f t="shared" si="1"/>
        <v>1</v>
      </c>
    </row>
    <row r="60" spans="1:7" ht="22.5" x14ac:dyDescent="0.2">
      <c r="A60" s="117" t="s">
        <v>461</v>
      </c>
      <c r="B60" s="111" t="s">
        <v>358</v>
      </c>
      <c r="C60" s="75" t="s">
        <v>401</v>
      </c>
      <c r="D60" s="82" t="s">
        <v>9</v>
      </c>
      <c r="E60" s="122">
        <v>568.09</v>
      </c>
      <c r="F60" s="134">
        <f t="shared" si="0"/>
        <v>568.09</v>
      </c>
      <c r="G60" s="157">
        <f t="shared" si="1"/>
        <v>1</v>
      </c>
    </row>
    <row r="61" spans="1:7" ht="22.5" x14ac:dyDescent="0.2">
      <c r="A61" s="117" t="s">
        <v>462</v>
      </c>
      <c r="B61" s="111" t="s">
        <v>359</v>
      </c>
      <c r="C61" s="75" t="s">
        <v>295</v>
      </c>
      <c r="D61" s="82" t="s">
        <v>9</v>
      </c>
      <c r="E61" s="122">
        <v>191.34</v>
      </c>
      <c r="F61" s="134">
        <f t="shared" si="0"/>
        <v>191.34</v>
      </c>
      <c r="G61" s="157">
        <f t="shared" si="1"/>
        <v>1</v>
      </c>
    </row>
    <row r="62" spans="1:7" ht="33.75" x14ac:dyDescent="0.2">
      <c r="A62" s="117" t="s">
        <v>463</v>
      </c>
      <c r="B62" s="111" t="s">
        <v>360</v>
      </c>
      <c r="C62" s="75" t="s">
        <v>402</v>
      </c>
      <c r="D62" s="82" t="s">
        <v>14</v>
      </c>
      <c r="E62" s="122">
        <v>4.1399999999999997</v>
      </c>
      <c r="F62" s="134">
        <f t="shared" si="0"/>
        <v>4.1399999999999997</v>
      </c>
      <c r="G62" s="157">
        <f t="shared" si="1"/>
        <v>1</v>
      </c>
    </row>
    <row r="63" spans="1:7" x14ac:dyDescent="0.2">
      <c r="A63" s="117" t="s">
        <v>464</v>
      </c>
      <c r="B63" s="111" t="s">
        <v>361</v>
      </c>
      <c r="C63" s="75" t="s">
        <v>297</v>
      </c>
      <c r="D63" s="82" t="s">
        <v>14</v>
      </c>
      <c r="E63" s="122">
        <v>8.8699999999999992</v>
      </c>
      <c r="F63" s="134">
        <f t="shared" si="0"/>
        <v>8.8699999999999992</v>
      </c>
      <c r="G63" s="157">
        <f t="shared" si="1"/>
        <v>1</v>
      </c>
    </row>
    <row r="64" spans="1:7" ht="22.5" x14ac:dyDescent="0.2">
      <c r="A64" s="117" t="s">
        <v>465</v>
      </c>
      <c r="B64" s="111" t="s">
        <v>362</v>
      </c>
      <c r="C64" s="75" t="s">
        <v>403</v>
      </c>
      <c r="D64" s="82" t="s">
        <v>9</v>
      </c>
      <c r="E64" s="122">
        <v>40.799999999999997</v>
      </c>
      <c r="F64" s="134">
        <f t="shared" si="0"/>
        <v>40.799999999999997</v>
      </c>
      <c r="G64" s="157">
        <f t="shared" si="1"/>
        <v>1</v>
      </c>
    </row>
    <row r="65" spans="1:7" ht="45" x14ac:dyDescent="0.2">
      <c r="A65" s="117" t="s">
        <v>466</v>
      </c>
      <c r="B65" s="111" t="s">
        <v>363</v>
      </c>
      <c r="C65" s="75" t="s">
        <v>404</v>
      </c>
      <c r="D65" s="82" t="s">
        <v>9</v>
      </c>
      <c r="E65" s="122">
        <v>226.49</v>
      </c>
      <c r="F65" s="134">
        <f t="shared" si="0"/>
        <v>226.49</v>
      </c>
      <c r="G65" s="157">
        <f t="shared" si="1"/>
        <v>1</v>
      </c>
    </row>
    <row r="66" spans="1:7" ht="22.5" x14ac:dyDescent="0.2">
      <c r="A66" s="117" t="s">
        <v>467</v>
      </c>
      <c r="B66" s="111" t="s">
        <v>364</v>
      </c>
      <c r="C66" s="75" t="s">
        <v>405</v>
      </c>
      <c r="D66" s="82" t="s">
        <v>9</v>
      </c>
      <c r="E66" s="122">
        <v>98.63</v>
      </c>
      <c r="F66" s="134">
        <f t="shared" si="0"/>
        <v>98.63</v>
      </c>
      <c r="G66" s="157">
        <f t="shared" si="1"/>
        <v>1</v>
      </c>
    </row>
    <row r="67" spans="1:7" ht="22.5" x14ac:dyDescent="0.2">
      <c r="A67" s="117" t="s">
        <v>468</v>
      </c>
      <c r="B67" s="111" t="s">
        <v>365</v>
      </c>
      <c r="C67" s="75" t="s">
        <v>406</v>
      </c>
      <c r="D67" s="82" t="s">
        <v>9</v>
      </c>
      <c r="E67" s="122">
        <v>177.9</v>
      </c>
      <c r="F67" s="134">
        <f t="shared" si="0"/>
        <v>177.9</v>
      </c>
      <c r="G67" s="157">
        <f t="shared" si="1"/>
        <v>1</v>
      </c>
    </row>
    <row r="68" spans="1:7" ht="22.5" x14ac:dyDescent="0.2">
      <c r="A68" s="117" t="s">
        <v>469</v>
      </c>
      <c r="B68" s="111" t="s">
        <v>366</v>
      </c>
      <c r="C68" s="75" t="s">
        <v>407</v>
      </c>
      <c r="D68" s="82" t="s">
        <v>9</v>
      </c>
      <c r="E68" s="122">
        <v>1307.9100000000001</v>
      </c>
      <c r="F68" s="134">
        <f t="shared" si="0"/>
        <v>1307.9100000000001</v>
      </c>
      <c r="G68" s="157">
        <f t="shared" si="1"/>
        <v>1</v>
      </c>
    </row>
    <row r="69" spans="1:7" ht="22.5" x14ac:dyDescent="0.2">
      <c r="A69" s="117" t="s">
        <v>470</v>
      </c>
      <c r="B69" s="111" t="s">
        <v>367</v>
      </c>
      <c r="C69" s="75" t="s">
        <v>408</v>
      </c>
      <c r="D69" s="82" t="s">
        <v>9</v>
      </c>
      <c r="E69" s="122">
        <v>238.16</v>
      </c>
      <c r="F69" s="134">
        <f t="shared" si="0"/>
        <v>238.16</v>
      </c>
      <c r="G69" s="157">
        <f t="shared" si="1"/>
        <v>1</v>
      </c>
    </row>
    <row r="70" spans="1:7" ht="33.75" x14ac:dyDescent="0.2">
      <c r="A70" s="117" t="s">
        <v>471</v>
      </c>
      <c r="B70" s="111" t="s">
        <v>368</v>
      </c>
      <c r="C70" s="75" t="s">
        <v>409</v>
      </c>
      <c r="D70" s="82" t="s">
        <v>15</v>
      </c>
      <c r="E70" s="122">
        <v>253.81</v>
      </c>
      <c r="F70" s="134">
        <f t="shared" si="0"/>
        <v>253.81</v>
      </c>
      <c r="G70" s="157">
        <f t="shared" si="1"/>
        <v>1</v>
      </c>
    </row>
    <row r="71" spans="1:7" ht="22.5" x14ac:dyDescent="0.2">
      <c r="A71" s="117" t="s">
        <v>472</v>
      </c>
      <c r="B71" s="111" t="s">
        <v>369</v>
      </c>
      <c r="C71" s="75" t="s">
        <v>306</v>
      </c>
      <c r="D71" s="82" t="s">
        <v>13</v>
      </c>
      <c r="E71" s="122">
        <v>55.93</v>
      </c>
      <c r="F71" s="134">
        <f t="shared" si="0"/>
        <v>55.93</v>
      </c>
      <c r="G71" s="157">
        <f t="shared" si="1"/>
        <v>1</v>
      </c>
    </row>
    <row r="72" spans="1:7" ht="22.5" x14ac:dyDescent="0.2">
      <c r="A72" s="117" t="s">
        <v>473</v>
      </c>
      <c r="B72" s="111" t="s">
        <v>370</v>
      </c>
      <c r="C72" s="75" t="s">
        <v>410</v>
      </c>
      <c r="D72" s="82" t="s">
        <v>13</v>
      </c>
      <c r="E72" s="122">
        <v>25.53</v>
      </c>
      <c r="F72" s="134">
        <f t="shared" si="0"/>
        <v>25.53</v>
      </c>
      <c r="G72" s="157">
        <f t="shared" si="1"/>
        <v>1</v>
      </c>
    </row>
    <row r="73" spans="1:7" ht="33.75" x14ac:dyDescent="0.2">
      <c r="A73" s="117" t="s">
        <v>493</v>
      </c>
      <c r="B73" s="111" t="s">
        <v>488</v>
      </c>
      <c r="C73" s="75" t="s">
        <v>477</v>
      </c>
      <c r="D73" s="82" t="s">
        <v>13</v>
      </c>
      <c r="E73" s="122">
        <v>353.14</v>
      </c>
      <c r="F73" s="134">
        <f t="shared" ref="F73:F77" si="2">TRUNC(E73*(1-$G$7),2)</f>
        <v>353.14</v>
      </c>
      <c r="G73" s="157">
        <f t="shared" ref="G73:G77" si="3">ROUND(F73/E73,4)</f>
        <v>1</v>
      </c>
    </row>
    <row r="74" spans="1:7" ht="22.5" x14ac:dyDescent="0.2">
      <c r="A74" s="117" t="s">
        <v>494</v>
      </c>
      <c r="B74" s="111" t="s">
        <v>489</v>
      </c>
      <c r="C74" s="75" t="s">
        <v>478</v>
      </c>
      <c r="D74" s="82" t="s">
        <v>10</v>
      </c>
      <c r="E74" s="122">
        <v>30.87</v>
      </c>
      <c r="F74" s="134">
        <f t="shared" si="2"/>
        <v>30.87</v>
      </c>
      <c r="G74" s="157">
        <f t="shared" si="3"/>
        <v>1</v>
      </c>
    </row>
    <row r="75" spans="1:7" ht="22.5" x14ac:dyDescent="0.2">
      <c r="A75" s="117" t="s">
        <v>495</v>
      </c>
      <c r="B75" s="111" t="s">
        <v>490</v>
      </c>
      <c r="C75" s="75" t="s">
        <v>479</v>
      </c>
      <c r="D75" s="82" t="s">
        <v>10</v>
      </c>
      <c r="E75" s="122">
        <v>25.23</v>
      </c>
      <c r="F75" s="134">
        <f t="shared" si="2"/>
        <v>25.23</v>
      </c>
      <c r="G75" s="157">
        <f t="shared" si="3"/>
        <v>1</v>
      </c>
    </row>
    <row r="76" spans="1:7" ht="33.75" x14ac:dyDescent="0.2">
      <c r="A76" s="117" t="s">
        <v>496</v>
      </c>
      <c r="B76" s="111" t="s">
        <v>491</v>
      </c>
      <c r="C76" s="75" t="s">
        <v>480</v>
      </c>
      <c r="D76" s="82" t="s">
        <v>10</v>
      </c>
      <c r="E76" s="122">
        <v>18.350000000000001</v>
      </c>
      <c r="F76" s="134">
        <f t="shared" si="2"/>
        <v>18.350000000000001</v>
      </c>
      <c r="G76" s="157">
        <f t="shared" si="3"/>
        <v>1</v>
      </c>
    </row>
    <row r="77" spans="1:7" ht="33.75" x14ac:dyDescent="0.2">
      <c r="A77" s="117" t="s">
        <v>497</v>
      </c>
      <c r="B77" s="111" t="s">
        <v>492</v>
      </c>
      <c r="C77" s="75" t="s">
        <v>481</v>
      </c>
      <c r="D77" s="82" t="s">
        <v>13</v>
      </c>
      <c r="E77" s="122">
        <v>1605.52</v>
      </c>
      <c r="F77" s="134">
        <f t="shared" si="2"/>
        <v>1605.52</v>
      </c>
      <c r="G77" s="157">
        <f t="shared" si="3"/>
        <v>1</v>
      </c>
    </row>
  </sheetData>
  <sheetProtection selectLockedCells="1" selectUnlockedCells="1"/>
  <mergeCells count="8">
    <mergeCell ref="A8:G8"/>
    <mergeCell ref="E7:F7"/>
    <mergeCell ref="A1:G1"/>
    <mergeCell ref="A2:G2"/>
    <mergeCell ref="A3:G3"/>
    <mergeCell ref="A4:E4"/>
    <mergeCell ref="A5:E5"/>
    <mergeCell ref="A6:G6"/>
  </mergeCells>
  <phoneticPr fontId="8" type="noConversion"/>
  <printOptions horizontalCentered="1"/>
  <pageMargins left="0.59027777777777779" right="0.59027777777777779" top="0.78749999999999998" bottom="1.0527777777777778" header="0.51180555555555551" footer="0.78749999999999998"/>
  <pageSetup paperSize="9" scale="66" orientation="portrait" useFirstPageNumber="1" horizontalDpi="300" verticalDpi="300" r:id="rId1"/>
  <headerFooter alignWithMargins="0"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2"/>
  <sheetViews>
    <sheetView view="pageBreakPreview" zoomScale="140" zoomScaleNormal="140" zoomScaleSheetLayoutView="140" workbookViewId="0">
      <selection activeCell="E17" sqref="E17"/>
    </sheetView>
  </sheetViews>
  <sheetFormatPr defaultColWidth="11.5703125" defaultRowHeight="12.75" x14ac:dyDescent="0.2"/>
  <cols>
    <col min="1" max="1" width="5.5703125" style="58" bestFit="1" customWidth="1"/>
    <col min="2" max="2" width="34" style="65" customWidth="1"/>
    <col min="3" max="3" width="11.5703125" style="67"/>
    <col min="4" max="4" width="13.42578125" style="58" customWidth="1"/>
    <col min="5" max="5" width="13.42578125" style="66" bestFit="1" customWidth="1"/>
    <col min="6" max="6" width="13.28515625" style="66" bestFit="1" customWidth="1"/>
    <col min="7" max="7" width="17.5703125" style="66" bestFit="1" customWidth="1"/>
    <col min="8" max="8" width="14.85546875" style="66" customWidth="1"/>
    <col min="9" max="9" width="13.42578125" style="66" bestFit="1" customWidth="1"/>
    <col min="10" max="10" width="13.28515625" style="66" bestFit="1" customWidth="1"/>
    <col min="11" max="11" width="13" style="66" customWidth="1"/>
    <col min="12" max="12" width="12.5703125" style="66" customWidth="1"/>
    <col min="13" max="13" width="17.5703125" style="66" bestFit="1" customWidth="1"/>
    <col min="14" max="14" width="14.42578125" style="66" customWidth="1"/>
    <col min="15" max="15" width="11.5703125" style="58"/>
  </cols>
  <sheetData>
    <row r="1" spans="1:14" x14ac:dyDescent="0.2">
      <c r="A1" s="61"/>
      <c r="B1" s="62"/>
      <c r="C1" s="226"/>
      <c r="D1" s="226"/>
      <c r="E1" s="226"/>
      <c r="F1" s="226"/>
      <c r="G1" s="226"/>
      <c r="H1" s="226"/>
      <c r="I1" s="63"/>
      <c r="J1" s="63"/>
      <c r="K1" s="63"/>
      <c r="L1" s="63"/>
      <c r="M1" s="227"/>
      <c r="N1" s="227"/>
    </row>
    <row r="2" spans="1:14" x14ac:dyDescent="0.2">
      <c r="A2" s="64"/>
      <c r="C2" s="228"/>
      <c r="D2" s="228"/>
      <c r="E2" s="228"/>
      <c r="F2" s="228"/>
      <c r="G2" s="228"/>
      <c r="H2" s="228"/>
      <c r="I2" s="63"/>
      <c r="J2" s="63"/>
      <c r="K2" s="63"/>
      <c r="L2" s="63"/>
      <c r="M2" s="229"/>
      <c r="N2" s="229"/>
    </row>
    <row r="3" spans="1:14" x14ac:dyDescent="0.2">
      <c r="A3" s="64"/>
      <c r="C3" s="228"/>
      <c r="D3" s="228"/>
      <c r="E3" s="228"/>
      <c r="F3" s="228"/>
      <c r="G3" s="228"/>
      <c r="H3" s="228"/>
      <c r="I3" s="63"/>
      <c r="J3" s="63"/>
      <c r="K3" s="63"/>
      <c r="L3" s="63"/>
      <c r="M3" s="229"/>
      <c r="N3" s="229"/>
    </row>
    <row r="4" spans="1:14" x14ac:dyDescent="0.2">
      <c r="A4" s="191" t="s">
        <v>172</v>
      </c>
      <c r="B4" s="191"/>
      <c r="C4" s="191"/>
      <c r="D4" s="191"/>
      <c r="E4" s="191"/>
      <c r="F4" s="191"/>
      <c r="G4" s="171" t="s">
        <v>0</v>
      </c>
      <c r="H4" s="172" t="str">
        <f>BDI!C5</f>
        <v>JULHO/2019</v>
      </c>
      <c r="I4" s="191" t="str">
        <f>A4</f>
        <v>OBRA: ESPAÇO MULTIUSO</v>
      </c>
      <c r="J4" s="191"/>
      <c r="K4" s="191"/>
      <c r="L4" s="191"/>
      <c r="M4" s="171" t="s">
        <v>0</v>
      </c>
      <c r="N4" s="173" t="str">
        <f>H4</f>
        <v>JULHO/2019</v>
      </c>
    </row>
    <row r="5" spans="1:14" x14ac:dyDescent="0.2">
      <c r="A5" s="225" t="s">
        <v>173</v>
      </c>
      <c r="B5" s="225"/>
      <c r="C5" s="225"/>
      <c r="D5" s="225"/>
      <c r="E5" s="225"/>
      <c r="F5" s="225"/>
      <c r="G5" s="174" t="s">
        <v>1</v>
      </c>
      <c r="H5" s="173">
        <f>$D$14</f>
        <v>231459.64</v>
      </c>
      <c r="I5" s="225" t="str">
        <f>A5</f>
        <v>LOCAL: POVOADO TAPERA, ITAPORANGA D'AJUDA/SE</v>
      </c>
      <c r="J5" s="225"/>
      <c r="K5" s="225"/>
      <c r="L5" s="225"/>
      <c r="M5" s="174" t="s">
        <v>1</v>
      </c>
      <c r="N5" s="173">
        <f>$D$14</f>
        <v>231459.64</v>
      </c>
    </row>
    <row r="6" spans="1:14" x14ac:dyDescent="0.2">
      <c r="A6" s="225" t="s">
        <v>111</v>
      </c>
      <c r="B6" s="225"/>
      <c r="C6" s="225"/>
      <c r="D6" s="225"/>
      <c r="E6" s="225"/>
      <c r="F6" s="225"/>
      <c r="G6" s="174" t="s">
        <v>2</v>
      </c>
      <c r="H6" s="175">
        <f>BDI!C35</f>
        <v>0.2354</v>
      </c>
      <c r="I6" s="225" t="s">
        <v>111</v>
      </c>
      <c r="J6" s="225"/>
      <c r="K6" s="225"/>
      <c r="L6" s="225"/>
      <c r="M6" s="174" t="s">
        <v>2</v>
      </c>
      <c r="N6" s="175">
        <f>H6</f>
        <v>0.2354</v>
      </c>
    </row>
    <row r="7" spans="1:14" x14ac:dyDescent="0.2">
      <c r="A7" s="169"/>
      <c r="C7" s="63"/>
      <c r="D7" s="170"/>
      <c r="E7" s="68"/>
      <c r="F7" s="68"/>
      <c r="G7" s="68"/>
      <c r="H7" s="68"/>
      <c r="I7" s="68"/>
      <c r="J7" s="68"/>
      <c r="K7" s="68"/>
      <c r="L7" s="68"/>
      <c r="M7" s="68"/>
      <c r="N7" s="69"/>
    </row>
    <row r="8" spans="1:14" ht="24.95" customHeight="1" x14ac:dyDescent="0.2">
      <c r="A8" s="163" t="s">
        <v>3</v>
      </c>
      <c r="B8" s="146" t="s">
        <v>4</v>
      </c>
      <c r="C8" s="146" t="s">
        <v>112</v>
      </c>
      <c r="D8" s="146" t="s">
        <v>8</v>
      </c>
      <c r="E8" s="224" t="s">
        <v>125</v>
      </c>
      <c r="F8" s="224"/>
      <c r="G8" s="224" t="s">
        <v>126</v>
      </c>
      <c r="H8" s="224"/>
      <c r="I8" s="224" t="s">
        <v>127</v>
      </c>
      <c r="J8" s="224"/>
      <c r="K8" s="224" t="s">
        <v>128</v>
      </c>
      <c r="L8" s="224"/>
      <c r="M8" s="224" t="s">
        <v>113</v>
      </c>
      <c r="N8" s="224"/>
    </row>
    <row r="9" spans="1:14" x14ac:dyDescent="0.2">
      <c r="A9" s="75"/>
      <c r="B9" s="85"/>
      <c r="C9" s="106"/>
      <c r="D9" s="107"/>
      <c r="E9" s="146" t="s">
        <v>175</v>
      </c>
      <c r="F9" s="146" t="s">
        <v>176</v>
      </c>
      <c r="G9" s="146" t="s">
        <v>175</v>
      </c>
      <c r="H9" s="146" t="s">
        <v>176</v>
      </c>
      <c r="I9" s="146" t="s">
        <v>175</v>
      </c>
      <c r="J9" s="146" t="s">
        <v>176</v>
      </c>
      <c r="K9" s="146" t="s">
        <v>175</v>
      </c>
      <c r="L9" s="146" t="s">
        <v>176</v>
      </c>
      <c r="M9" s="108"/>
      <c r="N9" s="107"/>
    </row>
    <row r="10" spans="1:14" ht="12.75" customHeight="1" x14ac:dyDescent="0.2">
      <c r="A10" s="75">
        <v>1</v>
      </c>
      <c r="B10" s="75" t="s">
        <v>147</v>
      </c>
      <c r="C10" s="82" t="s">
        <v>167</v>
      </c>
      <c r="D10" s="107">
        <f>RESUMO!G12</f>
        <v>25270.049999999996</v>
      </c>
      <c r="E10" s="223" t="s">
        <v>177</v>
      </c>
      <c r="F10" s="223"/>
      <c r="G10" s="108">
        <v>0.5</v>
      </c>
      <c r="H10" s="107">
        <f>G10*$D10</f>
        <v>12635.024999999998</v>
      </c>
      <c r="I10" s="108">
        <v>0.5</v>
      </c>
      <c r="J10" s="107">
        <f>I10*$D10</f>
        <v>12635.024999999998</v>
      </c>
      <c r="K10" s="223" t="s">
        <v>114</v>
      </c>
      <c r="L10" s="223"/>
      <c r="M10" s="108">
        <f>N10/D10</f>
        <v>1</v>
      </c>
      <c r="N10" s="107">
        <f>H10+J10</f>
        <v>25270.049999999996</v>
      </c>
    </row>
    <row r="11" spans="1:14" x14ac:dyDescent="0.2">
      <c r="A11" s="75">
        <v>2</v>
      </c>
      <c r="B11" s="75" t="s">
        <v>187</v>
      </c>
      <c r="C11" s="82" t="s">
        <v>10</v>
      </c>
      <c r="D11" s="107">
        <f>RESUMO!G14</f>
        <v>81102.85000000002</v>
      </c>
      <c r="E11" s="223"/>
      <c r="F11" s="223"/>
      <c r="G11" s="108">
        <v>0.5</v>
      </c>
      <c r="H11" s="107">
        <f>G11*$D11</f>
        <v>40551.42500000001</v>
      </c>
      <c r="I11" s="108">
        <v>0.5</v>
      </c>
      <c r="J11" s="107">
        <f>I11*$D11</f>
        <v>40551.42500000001</v>
      </c>
      <c r="K11" s="223"/>
      <c r="L11" s="223"/>
      <c r="M11" s="108">
        <f>N11/D11</f>
        <v>1</v>
      </c>
      <c r="N11" s="107">
        <f t="shared" ref="N11:N13" si="0">H11+J11</f>
        <v>81102.85000000002</v>
      </c>
    </row>
    <row r="12" spans="1:14" x14ac:dyDescent="0.2">
      <c r="A12" s="75">
        <v>3</v>
      </c>
      <c r="B12" s="75" t="s">
        <v>189</v>
      </c>
      <c r="C12" s="82" t="s">
        <v>10</v>
      </c>
      <c r="D12" s="107">
        <f>RESUMO!G16</f>
        <v>104346.24000000001</v>
      </c>
      <c r="E12" s="223"/>
      <c r="F12" s="223"/>
      <c r="G12" s="108">
        <v>0.5</v>
      </c>
      <c r="H12" s="107">
        <f>G12*$D12</f>
        <v>52173.120000000003</v>
      </c>
      <c r="I12" s="108">
        <v>0.5</v>
      </c>
      <c r="J12" s="107">
        <f>I12*$D12</f>
        <v>52173.120000000003</v>
      </c>
      <c r="K12" s="223"/>
      <c r="L12" s="223"/>
      <c r="M12" s="108">
        <f>N12/D12</f>
        <v>1</v>
      </c>
      <c r="N12" s="107">
        <f t="shared" si="0"/>
        <v>104346.24000000001</v>
      </c>
    </row>
    <row r="13" spans="1:14" x14ac:dyDescent="0.2">
      <c r="A13" s="75">
        <v>4</v>
      </c>
      <c r="B13" s="75" t="s">
        <v>174</v>
      </c>
      <c r="C13" s="82" t="s">
        <v>10</v>
      </c>
      <c r="D13" s="107">
        <f>RESUMO!G18</f>
        <v>20740.5</v>
      </c>
      <c r="E13" s="223"/>
      <c r="F13" s="223"/>
      <c r="G13" s="108">
        <v>0</v>
      </c>
      <c r="H13" s="107">
        <f>G13*$D13</f>
        <v>0</v>
      </c>
      <c r="I13" s="108">
        <v>1</v>
      </c>
      <c r="J13" s="107">
        <f>I13*$D13</f>
        <v>20740.5</v>
      </c>
      <c r="K13" s="223"/>
      <c r="L13" s="223"/>
      <c r="M13" s="108">
        <f>N13/D13</f>
        <v>1</v>
      </c>
      <c r="N13" s="107">
        <f t="shared" si="0"/>
        <v>20740.5</v>
      </c>
    </row>
    <row r="14" spans="1:14" x14ac:dyDescent="0.2">
      <c r="A14" s="164"/>
      <c r="B14" s="164"/>
      <c r="C14" s="164"/>
      <c r="D14" s="165">
        <f>SUM(D9:D13)</f>
        <v>231459.64</v>
      </c>
      <c r="E14" s="166">
        <f>F14/($D$14)</f>
        <v>0</v>
      </c>
      <c r="F14" s="167">
        <f>SUM(F9:F13)</f>
        <v>0</v>
      </c>
      <c r="G14" s="166">
        <f>H14/($D$14)</f>
        <v>0.4551962925372216</v>
      </c>
      <c r="H14" s="167">
        <f>SUM(H9:H13)</f>
        <v>105359.57</v>
      </c>
      <c r="I14" s="166">
        <f>J14/($D$14)</f>
        <v>0.5448037074627784</v>
      </c>
      <c r="J14" s="167">
        <f>SUM(J9:J13)</f>
        <v>126100.07</v>
      </c>
      <c r="K14" s="166">
        <f>L14/($D$14)</f>
        <v>0</v>
      </c>
      <c r="L14" s="167">
        <f>SUM(L9:L13)</f>
        <v>0</v>
      </c>
      <c r="M14" s="168">
        <f>N14/$D$14</f>
        <v>1</v>
      </c>
      <c r="N14" s="167">
        <f>SUM(N9:N13)</f>
        <v>231459.64</v>
      </c>
    </row>
    <row r="52" ht="342.4" customHeight="1" x14ac:dyDescent="0.2"/>
  </sheetData>
  <sheetProtection selectLockedCells="1" selectUnlockedCells="1"/>
  <mergeCells count="19">
    <mergeCell ref="C1:H1"/>
    <mergeCell ref="M1:N1"/>
    <mergeCell ref="C2:H2"/>
    <mergeCell ref="M2:N2"/>
    <mergeCell ref="C3:H3"/>
    <mergeCell ref="M3:N3"/>
    <mergeCell ref="A4:F4"/>
    <mergeCell ref="I4:L4"/>
    <mergeCell ref="A5:F5"/>
    <mergeCell ref="I5:L5"/>
    <mergeCell ref="A6:F6"/>
    <mergeCell ref="I6:L6"/>
    <mergeCell ref="E10:F13"/>
    <mergeCell ref="M8:N8"/>
    <mergeCell ref="K10:L13"/>
    <mergeCell ref="E8:F8"/>
    <mergeCell ref="G8:H8"/>
    <mergeCell ref="I8:J8"/>
    <mergeCell ref="K8:L8"/>
  </mergeCells>
  <pageMargins left="0.78749999999999998" right="0.78749999999999998" top="1.0527777777777778" bottom="1.0527777777777778" header="0.78749999999999998" footer="0.78749999999999998"/>
  <pageSetup paperSize="9" scale="66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ORÇAMENTO</vt:lpstr>
      <vt:lpstr>BDI</vt:lpstr>
      <vt:lpstr>ENCARGOS TRABALHISTAS</vt:lpstr>
      <vt:lpstr>RELAÇÃO DE COMPOSIÇÕES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Domingues Garcia</dc:creator>
  <cp:lastModifiedBy>José Dantas Mendes Neto</cp:lastModifiedBy>
  <dcterms:created xsi:type="dcterms:W3CDTF">2018-09-13T17:50:50Z</dcterms:created>
  <dcterms:modified xsi:type="dcterms:W3CDTF">2019-09-24T20:39:47Z</dcterms:modified>
</cp:coreProperties>
</file>