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 firstSheet="3" activeTab="9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, Geo e Fisc.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top, Geo e Fisc.'!$A$1:$I$25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N32" i="1" l="1"/>
  <c r="F10" i="10" l="1"/>
  <c r="F11" i="10"/>
  <c r="F12" i="10"/>
  <c r="F9" i="10"/>
  <c r="I23" i="5" l="1"/>
  <c r="D16" i="4" l="1"/>
  <c r="D15" i="4"/>
  <c r="D20" i="4" l="1"/>
  <c r="D19" i="4"/>
  <c r="G20" i="5" l="1"/>
  <c r="G19" i="5"/>
  <c r="G18" i="5"/>
  <c r="G17" i="5"/>
  <c r="G16" i="5"/>
  <c r="G15" i="5"/>
  <c r="D24" i="4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5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3" i="1" l="1"/>
  <c r="G25" i="6"/>
  <c r="G23" i="6"/>
  <c r="G17" i="6"/>
  <c r="G20" i="6"/>
  <c r="G15" i="6"/>
  <c r="H43" i="8"/>
  <c r="G27" i="6" l="1"/>
</calcChain>
</file>

<file path=xl/sharedStrings.xml><?xml version="1.0" encoding="utf-8"?>
<sst xmlns="http://schemas.openxmlformats.org/spreadsheetml/2006/main" count="361" uniqueCount="235">
  <si>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</si>
  <si>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</si>
  <si>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</si>
  <si>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</si>
  <si>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</si>
  <si>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</si>
  <si>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</si>
  <si>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</si>
  <si>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</si>
  <si>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</si>
  <si>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</si>
  <si>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</si>
  <si>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</si>
  <si>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</si>
  <si>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</si>
  <si>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</si>
  <si>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</si>
  <si>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</si>
  <si>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</si>
  <si>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</si>
  <si>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</si>
  <si>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</si>
  <si>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</si>
  <si>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</si>
  <si>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</si>
  <si>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</si>
  <si>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</si>
  <si>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</si>
  <si>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</si>
  <si>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</si>
  <si>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</si>
  <si>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</si>
  <si>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</si>
  <si>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</si>
  <si>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</si>
  <si>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</si>
  <si>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</si>
  <si>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</si>
  <si>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</si>
  <si>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</si>
  <si>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</si>
  <si>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</si>
  <si>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</si>
  <si>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</si>
  <si>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</si>
  <si>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</si>
  <si>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</si>
  <si>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</si>
  <si>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</si>
  <si>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</si>
  <si>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</si>
  <si>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</si>
  <si>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</si>
  <si>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</si>
  <si>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</si>
  <si>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</si>
  <si>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</si>
  <si>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</si>
  <si>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</si>
  <si>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</si>
  <si>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</si>
  <si>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</si>
  <si>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</si>
  <si>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</si>
  <si>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</si>
  <si>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</si>
  <si>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</si>
  <si>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</si>
  <si>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</si>
  <si>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</si>
  <si>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</si>
  <si>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</si>
  <si>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</si>
  <si>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</si>
  <si>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</si>
  <si>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</si>
  <si>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</si>
  <si>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</si>
  <si>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</si>
  <si>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</si>
  <si>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</si>
  <si>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</si>
  <si>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</si>
  <si>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</si>
  <si>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</si>
  <si>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</si>
  <si>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</si>
  <si>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</si>
  <si>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</si>
  <si>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</si>
  <si>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</si>
  <si>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</si>
  <si>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</si>
  <si>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</si>
  <si>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</si>
  <si>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</si>
  <si>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</si>
  <si>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</si>
  <si>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</si>
  <si>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</si>
  <si>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</si>
  <si>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</si>
  <si>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</si>
  <si>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</si>
  <si>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</si>
  <si>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</si>
  <si>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</si>
  <si>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</si>
  <si>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</si>
  <si>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</si>
  <si>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</si>
  <si>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</si>
  <si>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</si>
  <si>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</si>
  <si>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</si>
  <si>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</si>
  <si>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</si>
  <si>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</si>
  <si>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</si>
  <si>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</si>
  <si>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</si>
  <si>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</si>
  <si>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</si>
  <si>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</si>
  <si>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</si>
  <si>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</si>
  <si>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</si>
  <si>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</si>
  <si>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</si>
  <si>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</si>
  <si>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</si>
  <si>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</si>
  <si>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</si>
  <si>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</si>
  <si>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</si>
  <si>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</si>
  <si>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</si>
  <si>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</si>
  <si>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</si>
  <si>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</si>
  <si>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</si>
  <si>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</si>
  <si>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</si>
  <si>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</si>
  <si>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</si>
  <si>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</si>
  <si>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</si>
  <si>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</si>
  <si>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</si>
  <si>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</si>
  <si>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</si>
  <si>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</si>
  <si>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</si>
  <si>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</si>
  <si>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</si>
  <si>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</si>
  <si>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</si>
  <si>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</si>
  <si>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</si>
  <si>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</si>
  <si>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</si>
  <si>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</si>
  <si>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</si>
  <si>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</si>
  <si>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</si>
  <si>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</si>
  <si>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</si>
  <si>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</si>
  <si>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</si>
  <si>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</si>
  <si>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</si>
  <si>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</si>
  <si>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</si>
  <si>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</si>
  <si>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</si>
  <si>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</si>
  <si>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</si>
  <si>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</si>
  <si>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</si>
  <si>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</si>
  <si>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</si>
  <si>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</si>
  <si>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</si>
  <si>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</si>
  <si>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</si>
  <si>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</si>
  <si>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</si>
  <si>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</si>
  <si>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</si>
  <si>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</si>
  <si>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</si>
  <si>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</si>
  <si>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</si>
  <si>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</si>
  <si>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</si>
  <si>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</si>
  <si>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</si>
  <si>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</si>
  <si>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</si>
  <si>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</si>
  <si>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</si>
  <si>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</si>
  <si>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</si>
  <si>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</si>
  <si>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</si>
  <si>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</si>
  <si>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</si>
  <si>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</si>
  <si>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</si>
  <si>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</si>
  <si>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</si>
  <si>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</si>
  <si>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</si>
  <si>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ETAPA 01: ELABORAÇÃO DA SONDAGEM</t>
  </si>
  <si>
    <t>ETAPA 02: ELABORAÇÃO DOS ESTUDOS DE VIABILIDADE</t>
  </si>
  <si>
    <t>IETAPA 02: ESTUDO DE VIABILIDADE</t>
  </si>
  <si>
    <t>ETAPA 01: ESTUDOS GEOTÉCNICOS</t>
  </si>
  <si>
    <t>ESTUDOS TOPOGRÁFICOS E GOTÉCNICOS</t>
  </si>
  <si>
    <t>ESTUDOS TOPOGRÁFICOS E GEOTÉCNICOS</t>
  </si>
  <si>
    <t>OBJETO: ELABORAÇÃO DE PROJETOS EXECUTIVOS, PARA CONSTRUÇÃO DE BARREIROS DE ACUMULAÇÃO: LOTE 01 - 69 BARREIROS NOS MUNICIPIOS DE CANINDÉ DO SÃO FRANCISCO E POÇO REDONDO</t>
  </si>
  <si>
    <t>2.0</t>
  </si>
  <si>
    <t>VEÍCULO PICK-UP CABINE DUPLA 4X4 (163 CV)</t>
  </si>
  <si>
    <t>VEÍCULO PARA A FISCALIZAÇÃO DO CONTRATO</t>
  </si>
  <si>
    <t>mês</t>
  </si>
  <si>
    <t>P1</t>
  </si>
  <si>
    <t>Categoria</t>
  </si>
  <si>
    <t>P3</t>
  </si>
  <si>
    <t>T2</t>
  </si>
  <si>
    <t>Tempo de Formação
(anos)</t>
  </si>
  <si>
    <t>10 &lt; T &lt; 15</t>
  </si>
  <si>
    <t>4 &lt; T &lt; 8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</si>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</sst>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General_)"/>
    <numFmt numFmtId="165" formatCode="0_)"/>
    <numFmt numFmtId="166" formatCode="00"/>
    <numFmt numFmtId="167" formatCode="#,##0.00&quot;     &quot;"/>
    <numFmt numFmtId="168" formatCode="#,##0.00;[Red]#,##0.00"/>
    <numFmt numFmtId="169" formatCode="#,##0.00&quot;  &quot;"/>
    <numFmt numFmtId="170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4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762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0" xfId="0" applyFont="1" applyBorder="1" applyAlignment="1">
      <alignment horizontal="left" vertical="top"/>
    </xf>
    <xf numFmtId="0" fontId="22" fillId="0" borderId="11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17" xfId="48" applyFont="1" applyFill="1" applyBorder="1" applyAlignment="1" applyProtection="1">
      <alignment horizontal="center" vertical="top"/>
    </xf>
    <xf numFmtId="4" fontId="12" fillId="0" borderId="17" xfId="43" applyNumberFormat="1" applyFont="1" applyBorder="1" applyAlignment="1">
      <alignment horizontal="center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0" xfId="0" applyFont="1" applyFill="1" applyBorder="1" applyAlignment="1">
      <alignment horizontal="left" vertical="center"/>
    </xf>
    <xf numFmtId="0" fontId="21" fillId="18" borderId="31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4" fontId="29" fillId="0" borderId="70" xfId="38" applyFont="1" applyBorder="1" applyAlignment="1">
      <alignment horizontal="left" vertical="center"/>
    </xf>
    <xf numFmtId="170" fontId="29" fillId="0" borderId="70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0" xfId="43" applyFont="1" applyBorder="1" applyAlignment="1">
      <alignment vertical="center"/>
    </xf>
    <xf numFmtId="0" fontId="12" fillId="0" borderId="30" xfId="43" applyFont="1" applyBorder="1" applyAlignment="1">
      <alignment horizontal="left" vertical="top"/>
    </xf>
    <xf numFmtId="0" fontId="12" fillId="0" borderId="17" xfId="0" applyFont="1" applyBorder="1" applyAlignment="1">
      <alignment horizontal="center"/>
    </xf>
    <xf numFmtId="0" fontId="22" fillId="0" borderId="17" xfId="43" applyFont="1" applyBorder="1" applyAlignment="1">
      <alignment horizontal="center" vertical="center"/>
    </xf>
    <xf numFmtId="10" fontId="12" fillId="0" borderId="17" xfId="48" applyNumberFormat="1" applyFont="1" applyFill="1" applyBorder="1" applyAlignment="1" applyProtection="1">
      <alignment horizontal="center"/>
    </xf>
    <xf numFmtId="0" fontId="22" fillId="0" borderId="22" xfId="43" applyFont="1" applyBorder="1" applyAlignment="1">
      <alignment horizontal="center" vertical="center"/>
    </xf>
    <xf numFmtId="0" fontId="12" fillId="0" borderId="19" xfId="0" applyFont="1" applyBorder="1"/>
    <xf numFmtId="10" fontId="12" fillId="0" borderId="25" xfId="48" applyNumberFormat="1" applyFont="1" applyFill="1" applyBorder="1" applyAlignment="1" applyProtection="1">
      <alignment horizontal="center"/>
    </xf>
    <xf numFmtId="0" fontId="12" fillId="0" borderId="15" xfId="0" applyFont="1" applyBorder="1"/>
    <xf numFmtId="0" fontId="12" fillId="0" borderId="11" xfId="43" applyFont="1" applyBorder="1" applyAlignment="1">
      <alignment horizontal="left" vertical="center"/>
    </xf>
    <xf numFmtId="10" fontId="12" fillId="0" borderId="0" xfId="43" applyNumberFormat="1" applyFont="1" applyAlignment="1">
      <alignment vertical="center"/>
    </xf>
    <xf numFmtId="0" fontId="25" fillId="0" borderId="17" xfId="0" applyFont="1" applyBorder="1" applyAlignment="1">
      <alignment horizontal="center"/>
    </xf>
    <xf numFmtId="4" fontId="12" fillId="0" borderId="17" xfId="43" applyNumberFormat="1" applyFont="1" applyBorder="1" applyAlignment="1">
      <alignment horizontal="right" vertical="center"/>
    </xf>
    <xf numFmtId="0" fontId="25" fillId="0" borderId="24" xfId="0" applyFont="1" applyBorder="1" applyAlignment="1">
      <alignment horizontal="left" vertical="top" wrapText="1"/>
    </xf>
    <xf numFmtId="4" fontId="25" fillId="0" borderId="17" xfId="0" applyNumberFormat="1" applyFont="1" applyBorder="1" applyAlignment="1">
      <alignment horizontal="center"/>
    </xf>
    <xf numFmtId="0" fontId="12" fillId="0" borderId="30" xfId="43" applyFont="1" applyBorder="1" applyAlignment="1">
      <alignment horizontal="left" vertical="center"/>
    </xf>
    <xf numFmtId="0" fontId="12" fillId="0" borderId="31" xfId="43" applyFont="1" applyBorder="1" applyAlignment="1">
      <alignment horizontal="left" vertical="center"/>
    </xf>
    <xf numFmtId="9" fontId="12" fillId="0" borderId="20" xfId="43" applyNumberFormat="1" applyFont="1" applyBorder="1" applyAlignment="1">
      <alignment horizontal="right" vertical="center"/>
    </xf>
    <xf numFmtId="4" fontId="12" fillId="0" borderId="70" xfId="0" applyNumberFormat="1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74" xfId="43" applyFont="1" applyBorder="1" applyAlignment="1">
      <alignment horizontal="left" vertical="center"/>
    </xf>
    <xf numFmtId="0" fontId="20" fillId="0" borderId="0" xfId="0" applyFont="1"/>
    <xf numFmtId="0" fontId="12" fillId="21" borderId="70" xfId="0" applyFont="1" applyFill="1" applyBorder="1" applyAlignment="1">
      <alignment vertical="center"/>
    </xf>
    <xf numFmtId="0" fontId="12" fillId="21" borderId="70" xfId="0" applyFont="1" applyFill="1" applyBorder="1" applyAlignment="1">
      <alignment horizontal="center" vertical="center" wrapText="1"/>
    </xf>
    <xf numFmtId="0" fontId="12" fillId="21" borderId="70" xfId="0" applyFont="1" applyFill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9" fontId="12" fillId="0" borderId="16" xfId="43" applyNumberFormat="1" applyFont="1" applyBorder="1" applyAlignment="1">
      <alignment horizontal="right" vertical="center"/>
    </xf>
    <xf numFmtId="0" fontId="12" fillId="23" borderId="70" xfId="43" applyFont="1" applyFill="1" applyBorder="1" applyAlignment="1">
      <alignment vertical="center"/>
    </xf>
    <xf numFmtId="9" fontId="22" fillId="23" borderId="70" xfId="43" applyNumberFormat="1" applyFont="1" applyFill="1" applyBorder="1" applyAlignment="1">
      <alignment horizontal="center" vertical="center"/>
    </xf>
    <xf numFmtId="4" fontId="22" fillId="23" borderId="70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22" xfId="48" applyNumberFormat="1" applyFont="1" applyBorder="1" applyAlignment="1">
      <alignment horizontal="right" vertical="center" wrapText="1"/>
    </xf>
    <xf numFmtId="0" fontId="12" fillId="0" borderId="17" xfId="42" applyFont="1" applyBorder="1" applyAlignment="1">
      <alignment horizontal="center" vertical="center"/>
    </xf>
    <xf numFmtId="49" fontId="22" fillId="0" borderId="19" xfId="42" applyNumberFormat="1" applyFont="1" applyBorder="1" applyAlignment="1">
      <alignment vertical="center"/>
    </xf>
    <xf numFmtId="49" fontId="22" fillId="0" borderId="24" xfId="42" applyNumberFormat="1" applyFont="1" applyBorder="1" applyAlignment="1">
      <alignment vertical="center"/>
    </xf>
    <xf numFmtId="39" fontId="29" fillId="0" borderId="17" xfId="0" applyNumberFormat="1" applyFont="1" applyBorder="1" applyAlignment="1" applyProtection="1">
      <alignment horizontal="center" vertical="center"/>
      <protection locked="0"/>
    </xf>
    <xf numFmtId="40" fontId="12" fillId="0" borderId="20" xfId="48" applyFont="1" applyBorder="1" applyAlignment="1" applyProtection="1">
      <alignment horizontal="right" vertical="center"/>
      <protection locked="0"/>
    </xf>
    <xf numFmtId="40" fontId="12" fillId="0" borderId="20" xfId="48" applyFont="1" applyFill="1" applyBorder="1" applyAlignment="1" applyProtection="1">
      <alignment vertical="center"/>
      <protection locked="0"/>
    </xf>
    <xf numFmtId="40" fontId="12" fillId="0" borderId="17" xfId="48" applyFont="1" applyFill="1" applyBorder="1" applyAlignment="1" applyProtection="1">
      <alignment vertical="center"/>
    </xf>
    <xf numFmtId="0" fontId="12" fillId="0" borderId="17" xfId="42" applyNumberFormat="1" applyFont="1" applyBorder="1" applyAlignment="1">
      <alignment horizontal="center" vertical="center"/>
    </xf>
    <xf numFmtId="40" fontId="12" fillId="0" borderId="17" xfId="48" applyFont="1" applyBorder="1" applyAlignment="1">
      <alignment horizontal="right" vertical="center"/>
    </xf>
    <xf numFmtId="0" fontId="12" fillId="0" borderId="24" xfId="42" applyNumberFormat="1" applyFont="1" applyBorder="1" applyAlignment="1">
      <alignment horizontal="center" vertical="center"/>
    </xf>
    <xf numFmtId="40" fontId="12" fillId="0" borderId="24" xfId="48" applyFont="1" applyBorder="1" applyAlignment="1">
      <alignment horizontal="right" vertical="center"/>
    </xf>
    <xf numFmtId="40" fontId="12" fillId="0" borderId="24" xfId="48" applyFont="1" applyFill="1" applyBorder="1" applyAlignment="1" applyProtection="1">
      <alignment vertical="center"/>
    </xf>
    <xf numFmtId="166" fontId="12" fillId="0" borderId="17" xfId="44" applyNumberFormat="1" applyFont="1" applyBorder="1" applyAlignment="1">
      <alignment horizontal="center" vertical="center"/>
    </xf>
    <xf numFmtId="0" fontId="12" fillId="0" borderId="0" xfId="44" applyFont="1" applyBorder="1" applyAlignment="1">
      <alignment vertical="center"/>
    </xf>
    <xf numFmtId="0" fontId="12" fillId="0" borderId="18" xfId="44" applyFont="1" applyBorder="1" applyAlignment="1">
      <alignment vertical="center"/>
    </xf>
    <xf numFmtId="0" fontId="12" fillId="0" borderId="11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33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34" xfId="41" applyFont="1" applyBorder="1" applyAlignment="1">
      <alignment vertical="center"/>
    </xf>
    <xf numFmtId="0" fontId="12" fillId="0" borderId="35" xfId="41" applyFont="1" applyBorder="1" applyAlignment="1">
      <alignment horizontal="left" vertical="center"/>
    </xf>
    <xf numFmtId="0" fontId="12" fillId="0" borderId="36" xfId="41" applyFont="1" applyBorder="1" applyAlignment="1">
      <alignment vertical="center"/>
    </xf>
    <xf numFmtId="0" fontId="12" fillId="0" borderId="23" xfId="41" applyFont="1" applyBorder="1" applyAlignment="1">
      <alignment horizontal="center" vertical="center"/>
    </xf>
    <xf numFmtId="0" fontId="12" fillId="0" borderId="23" xfId="41" applyFont="1" applyBorder="1" applyAlignment="1">
      <alignment horizontal="center" vertical="center" wrapText="1"/>
    </xf>
    <xf numFmtId="0" fontId="12" fillId="0" borderId="17" xfId="41" applyFont="1" applyBorder="1" applyAlignment="1">
      <alignment horizontal="center" vertical="center"/>
    </xf>
    <xf numFmtId="0" fontId="12" fillId="0" borderId="37" xfId="41" applyFont="1" applyBorder="1" applyAlignment="1">
      <alignment horizontal="center" vertical="center"/>
    </xf>
    <xf numFmtId="0" fontId="12" fillId="0" borderId="24" xfId="0" applyFont="1" applyBorder="1" applyAlignment="1"/>
    <xf numFmtId="0" fontId="12" fillId="0" borderId="20" xfId="41" applyFont="1" applyBorder="1" applyAlignment="1">
      <alignment vertical="center"/>
    </xf>
    <xf numFmtId="38" fontId="12" fillId="0" borderId="22" xfId="48" applyNumberFormat="1" applyFont="1" applyBorder="1" applyAlignment="1">
      <alignment horizontal="center" vertical="center"/>
    </xf>
    <xf numFmtId="0" fontId="12" fillId="0" borderId="13" xfId="41" applyFont="1" applyBorder="1" applyAlignment="1">
      <alignment horizontal="center"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38" xfId="41" applyNumberFormat="1" applyFont="1" applyFill="1" applyBorder="1" applyAlignment="1">
      <alignment horizontal="right" vertical="center"/>
    </xf>
    <xf numFmtId="0" fontId="12" fillId="0" borderId="24" xfId="41" applyFont="1" applyBorder="1" applyAlignment="1">
      <alignment horizontal="center" vertical="center"/>
    </xf>
    <xf numFmtId="165" fontId="30" fillId="0" borderId="20" xfId="38" applyNumberFormat="1" applyFont="1" applyFill="1" applyBorder="1" applyAlignment="1" applyProtection="1">
      <alignment vertical="center" wrapText="1"/>
      <protection locked="0"/>
    </xf>
    <xf numFmtId="3" fontId="29" fillId="0" borderId="17" xfId="0" applyNumberFormat="1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>
      <alignment horizontal="center" vertical="center"/>
    </xf>
    <xf numFmtId="165" fontId="29" fillId="0" borderId="20" xfId="0" applyNumberFormat="1" applyFont="1" applyBorder="1" applyAlignment="1" applyProtection="1">
      <alignment vertical="center"/>
      <protection locked="0"/>
    </xf>
    <xf numFmtId="4" fontId="29" fillId="0" borderId="20" xfId="0" applyNumberFormat="1" applyFont="1" applyBorder="1" applyAlignment="1" applyProtection="1">
      <alignment horizontal="right" vertical="center"/>
      <protection locked="0"/>
    </xf>
    <xf numFmtId="165" fontId="29" fillId="0" borderId="24" xfId="0" applyNumberFormat="1" applyFont="1" applyBorder="1" applyAlignment="1" applyProtection="1">
      <alignment vertical="center"/>
      <protection locked="0"/>
    </xf>
    <xf numFmtId="0" fontId="22" fillId="0" borderId="24" xfId="41" applyFont="1" applyFill="1" applyBorder="1" applyAlignment="1">
      <alignment horizontal="center" vertical="center"/>
    </xf>
    <xf numFmtId="0" fontId="12" fillId="0" borderId="19" xfId="41" applyNumberFormat="1" applyFont="1" applyBorder="1" applyAlignment="1">
      <alignment horizontal="center" vertical="center"/>
    </xf>
    <xf numFmtId="0" fontId="12" fillId="0" borderId="17" xfId="41" applyNumberFormat="1" applyFont="1" applyBorder="1" applyAlignment="1">
      <alignment horizontal="center" vertical="center"/>
    </xf>
    <xf numFmtId="0" fontId="22" fillId="0" borderId="39" xfId="41" applyFont="1" applyFill="1" applyBorder="1" applyAlignment="1">
      <alignment horizontal="center" vertical="center"/>
    </xf>
    <xf numFmtId="167" fontId="12" fillId="0" borderId="20" xfId="41" applyNumberFormat="1" applyFont="1" applyBorder="1" applyAlignment="1">
      <alignment horizontal="right" vertical="center"/>
    </xf>
    <xf numFmtId="167" fontId="12" fillId="0" borderId="38" xfId="41" applyNumberFormat="1" applyFont="1" applyBorder="1" applyAlignment="1">
      <alignment horizontal="right" vertical="center"/>
    </xf>
    <xf numFmtId="168" fontId="22" fillId="0" borderId="38" xfId="41" applyNumberFormat="1" applyFont="1" applyBorder="1" applyAlignment="1">
      <alignment horizontal="right" vertical="center"/>
    </xf>
    <xf numFmtId="168" fontId="22" fillId="0" borderId="35" xfId="41" applyNumberFormat="1" applyFont="1" applyBorder="1" applyAlignment="1">
      <alignment vertical="center"/>
    </xf>
    <xf numFmtId="0" fontId="20" fillId="23" borderId="30" xfId="0" applyFont="1" applyFill="1" applyBorder="1" applyAlignment="1">
      <alignment horizontal="left" vertical="center"/>
    </xf>
    <xf numFmtId="0" fontId="21" fillId="23" borderId="31" xfId="39" applyFont="1" applyFill="1" applyBorder="1" applyAlignment="1">
      <alignment horizontal="center" vertical="center"/>
    </xf>
    <xf numFmtId="4" fontId="22" fillId="23" borderId="32" xfId="41" applyNumberFormat="1" applyFont="1" applyFill="1" applyBorder="1" applyAlignment="1">
      <alignment horizontal="right" vertical="center"/>
    </xf>
    <xf numFmtId="0" fontId="12" fillId="0" borderId="16" xfId="44" applyFont="1" applyBorder="1" applyAlignment="1">
      <alignment vertical="center"/>
    </xf>
    <xf numFmtId="0" fontId="12" fillId="0" borderId="23" xfId="44" applyFont="1" applyBorder="1" applyAlignment="1">
      <alignment horizontal="center" vertical="center" wrapText="1"/>
    </xf>
    <xf numFmtId="0" fontId="12" fillId="0" borderId="30" xfId="44" applyFont="1" applyBorder="1" applyAlignment="1">
      <alignment vertical="center"/>
    </xf>
    <xf numFmtId="40" fontId="22" fillId="23" borderId="32" xfId="48" applyFont="1" applyFill="1" applyBorder="1" applyAlignment="1" applyProtection="1">
      <alignment horizontal="right" vertical="center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22" fillId="0" borderId="76" xfId="42" applyFont="1" applyBorder="1" applyAlignment="1">
      <alignment horizontal="left" vertical="top"/>
    </xf>
    <xf numFmtId="0" fontId="12" fillId="0" borderId="44" xfId="42" applyFont="1" applyBorder="1" applyAlignment="1">
      <alignment vertical="center"/>
    </xf>
    <xf numFmtId="0" fontId="20" fillId="23" borderId="30" xfId="0" applyFont="1" applyFill="1" applyBorder="1" applyAlignment="1">
      <alignment horizontal="left" vertical="top"/>
    </xf>
    <xf numFmtId="4" fontId="22" fillId="23" borderId="77" xfId="43" applyNumberFormat="1" applyFont="1" applyFill="1" applyBorder="1" applyAlignment="1">
      <alignment horizontal="center" vertical="center"/>
    </xf>
    <xf numFmtId="0" fontId="12" fillId="22" borderId="30" xfId="0" applyFont="1" applyFill="1" applyBorder="1" applyAlignment="1">
      <alignment horizontal="left" vertical="top"/>
    </xf>
    <xf numFmtId="0" fontId="22" fillId="22" borderId="31" xfId="39" applyFont="1" applyFill="1" applyBorder="1" applyAlignment="1">
      <alignment horizontal="center" vertical="center"/>
    </xf>
    <xf numFmtId="10" fontId="22" fillId="0" borderId="25" xfId="0" applyNumberFormat="1" applyFont="1" applyBorder="1" applyAlignment="1">
      <alignment horizontal="center"/>
    </xf>
    <xf numFmtId="0" fontId="22" fillId="21" borderId="72" xfId="0" applyFont="1" applyFill="1" applyBorder="1" applyAlignment="1">
      <alignment horizontal="center"/>
    </xf>
    <xf numFmtId="0" fontId="12" fillId="19" borderId="71" xfId="43" applyFont="1" applyFill="1" applyBorder="1" applyAlignment="1">
      <alignment horizontal="right" vertical="center"/>
    </xf>
    <xf numFmtId="0" fontId="22" fillId="21" borderId="71" xfId="43" applyFont="1" applyFill="1" applyBorder="1" applyAlignment="1">
      <alignment horizontal="right" vertical="center"/>
    </xf>
    <xf numFmtId="0" fontId="22" fillId="21" borderId="73" xfId="43" applyFont="1" applyFill="1" applyBorder="1" applyAlignment="1">
      <alignment horizontal="right" vertical="center"/>
    </xf>
    <xf numFmtId="10" fontId="22" fillId="21" borderId="73" xfId="0" applyNumberFormat="1" applyFont="1" applyFill="1" applyBorder="1" applyAlignment="1">
      <alignment horizontal="center"/>
    </xf>
    <xf numFmtId="4" fontId="22" fillId="21" borderId="72" xfId="0" applyNumberFormat="1" applyFont="1" applyFill="1" applyBorder="1" applyAlignment="1">
      <alignment horizontal="center"/>
    </xf>
    <xf numFmtId="10" fontId="22" fillId="0" borderId="73" xfId="48" applyNumberFormat="1" applyFont="1" applyFill="1" applyBorder="1" applyAlignment="1" applyProtection="1">
      <alignment horizontal="center" vertical="center"/>
    </xf>
    <xf numFmtId="4" fontId="22" fillId="0" borderId="72" xfId="43" applyNumberFormat="1" applyFont="1" applyBorder="1" applyAlignment="1">
      <alignment horizontal="right" vertical="center"/>
    </xf>
    <xf numFmtId="0" fontId="12" fillId="0" borderId="15" xfId="44" applyNumberFormat="1" applyFont="1" applyBorder="1" applyAlignment="1">
      <alignment horizontal="center" vertical="center" wrapText="1"/>
    </xf>
    <xf numFmtId="49" fontId="12" fillId="0" borderId="15" xfId="44" applyNumberFormat="1" applyFont="1" applyBorder="1" applyAlignment="1">
      <alignment horizontal="left" vertical="center"/>
    </xf>
    <xf numFmtId="49" fontId="12" fillId="0" borderId="11" xfId="44" applyNumberFormat="1" applyFont="1" applyBorder="1" applyAlignment="1">
      <alignment vertical="center"/>
    </xf>
    <xf numFmtId="166" fontId="12" fillId="0" borderId="25" xfId="44" applyNumberFormat="1" applyFont="1" applyBorder="1" applyAlignment="1">
      <alignment horizontal="center" vertical="center"/>
    </xf>
    <xf numFmtId="169" fontId="22" fillId="22" borderId="32" xfId="44" applyNumberFormat="1" applyFont="1" applyFill="1" applyBorder="1" applyAlignment="1">
      <alignment horizontal="righ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18" xfId="39" applyFont="1" applyBorder="1" applyAlignment="1">
      <alignment vertical="center"/>
    </xf>
    <xf numFmtId="0" fontId="12" fillId="0" borderId="17" xfId="39" applyFont="1" applyBorder="1" applyAlignment="1">
      <alignment horizontal="center" vertical="center" wrapText="1"/>
    </xf>
    <xf numFmtId="39" fontId="29" fillId="0" borderId="18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14" xfId="38" applyNumberFormat="1" applyFont="1" applyFill="1" applyBorder="1" applyAlignment="1" applyProtection="1">
      <alignment horizontal="center" vertical="center"/>
      <protection locked="0"/>
    </xf>
    <xf numFmtId="37" fontId="29" fillId="0" borderId="23" xfId="38" applyNumberFormat="1" applyFont="1" applyFill="1" applyBorder="1" applyAlignment="1" applyProtection="1">
      <alignment horizontal="center" vertical="center"/>
      <protection locked="0"/>
    </xf>
    <xf numFmtId="170" fontId="29" fillId="0" borderId="23" xfId="38" applyNumberFormat="1" applyFont="1" applyBorder="1" applyAlignment="1">
      <alignment horizontal="center" vertical="center"/>
    </xf>
    <xf numFmtId="164" fontId="29" fillId="0" borderId="23" xfId="38" applyFont="1" applyBorder="1" applyAlignment="1">
      <alignment horizontal="center" vertical="center"/>
    </xf>
    <xf numFmtId="40" fontId="12" fillId="0" borderId="23" xfId="48" applyFont="1" applyBorder="1" applyAlignment="1" applyProtection="1">
      <alignment horizontal="right" vertical="center"/>
      <protection locked="0"/>
    </xf>
    <xf numFmtId="4" fontId="29" fillId="0" borderId="18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14" xfId="38" applyNumberFormat="1" applyFont="1" applyBorder="1" applyAlignment="1" applyProtection="1">
      <alignment horizontal="right" vertical="center"/>
      <protection locked="0"/>
    </xf>
    <xf numFmtId="4" fontId="29" fillId="0" borderId="23" xfId="38" applyNumberFormat="1" applyFont="1" applyBorder="1" applyAlignment="1" applyProtection="1">
      <alignment horizontal="center" vertical="center"/>
      <protection locked="0"/>
    </xf>
    <xf numFmtId="4" fontId="12" fillId="0" borderId="18" xfId="38" applyNumberFormat="1" applyFont="1" applyBorder="1" applyAlignment="1" applyProtection="1">
      <alignment horizontal="right" vertical="center"/>
      <protection locked="0"/>
    </xf>
    <xf numFmtId="4" fontId="29" fillId="0" borderId="18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14" xfId="38" applyNumberFormat="1" applyFont="1" applyBorder="1" applyAlignment="1">
      <alignment horizontal="right" vertical="center"/>
    </xf>
    <xf numFmtId="4" fontId="29" fillId="0" borderId="23" xfId="38" applyNumberFormat="1" applyFont="1" applyBorder="1" applyAlignment="1" applyProtection="1">
      <alignment horizontal="right" vertical="center"/>
      <protection locked="0"/>
    </xf>
    <xf numFmtId="164" fontId="30" fillId="23" borderId="71" xfId="38" applyFont="1" applyFill="1" applyBorder="1" applyAlignment="1">
      <alignment horizontal="left" vertical="center"/>
    </xf>
    <xf numFmtId="164" fontId="30" fillId="23" borderId="73" xfId="38" applyFont="1" applyFill="1" applyBorder="1" applyAlignment="1">
      <alignment horizontal="center" vertical="center"/>
    </xf>
    <xf numFmtId="40" fontId="12" fillId="23" borderId="77" xfId="48" applyFont="1" applyFill="1" applyBorder="1" applyAlignment="1">
      <alignment horizontal="center" vertical="center"/>
    </xf>
    <xf numFmtId="164" fontId="30" fillId="23" borderId="77" xfId="38" applyFont="1" applyFill="1" applyBorder="1" applyAlignment="1">
      <alignment horizontal="right" vertical="center"/>
    </xf>
    <xf numFmtId="4" fontId="30" fillId="23" borderId="59" xfId="48" applyNumberFormat="1" applyFont="1" applyFill="1" applyBorder="1" applyAlignment="1" applyProtection="1">
      <alignment horizontal="right" vertical="center"/>
    </xf>
    <xf numFmtId="4" fontId="30" fillId="23" borderId="59" xfId="0" applyNumberFormat="1" applyFont="1" applyFill="1" applyBorder="1" applyAlignment="1" applyProtection="1">
      <alignment horizontal="right" vertical="center"/>
    </xf>
    <xf numFmtId="164" fontId="30" fillId="23" borderId="32" xfId="38" applyFont="1" applyFill="1" applyBorder="1" applyAlignment="1">
      <alignment horizontal="center" vertical="center"/>
    </xf>
    <xf numFmtId="0" fontId="12" fillId="0" borderId="0" xfId="40" applyFont="1" applyBorder="1" applyAlignment="1">
      <alignment vertical="center"/>
    </xf>
    <xf numFmtId="0" fontId="12" fillId="0" borderId="15" xfId="40" applyFont="1" applyBorder="1" applyAlignment="1">
      <alignment horizontal="left" vertical="top"/>
    </xf>
    <xf numFmtId="0" fontId="12" fillId="0" borderId="19" xfId="40" applyFont="1" applyBorder="1" applyAlignment="1">
      <alignment horizontal="center" vertical="center"/>
    </xf>
    <xf numFmtId="0" fontId="12" fillId="0" borderId="92" xfId="40" applyFont="1" applyBorder="1" applyAlignment="1">
      <alignment horizontal="center" vertical="center"/>
    </xf>
    <xf numFmtId="40" fontId="12" fillId="0" borderId="20" xfId="48" applyFont="1" applyBorder="1" applyAlignment="1">
      <alignment horizontal="center" vertical="center"/>
    </xf>
    <xf numFmtId="40" fontId="12" fillId="0" borderId="17" xfId="48" applyFont="1" applyBorder="1" applyAlignment="1" applyProtection="1">
      <alignment vertical="center"/>
      <protection locked="0"/>
    </xf>
    <xf numFmtId="40" fontId="12" fillId="0" borderId="17" xfId="48" applyFont="1" applyBorder="1" applyAlignment="1">
      <alignment vertical="center"/>
    </xf>
    <xf numFmtId="40" fontId="12" fillId="0" borderId="17" xfId="48" applyFont="1" applyBorder="1" applyAlignment="1">
      <alignment horizontal="center" vertical="center"/>
    </xf>
    <xf numFmtId="40" fontId="12" fillId="0" borderId="28" xfId="48" applyFont="1" applyBorder="1" applyAlignment="1">
      <alignment horizontal="right" vertical="center"/>
    </xf>
    <xf numFmtId="40" fontId="12" fillId="0" borderId="19" xfId="48" applyFont="1" applyBorder="1" applyAlignment="1">
      <alignment horizontal="right" vertical="center"/>
    </xf>
    <xf numFmtId="40" fontId="12" fillId="0" borderId="93" xfId="48" applyFont="1" applyBorder="1" applyAlignment="1">
      <alignment horizontal="right" vertical="center"/>
    </xf>
    <xf numFmtId="164" fontId="29" fillId="0" borderId="39" xfId="38" applyFont="1" applyBorder="1" applyAlignment="1">
      <alignment horizontal="left" vertical="center"/>
    </xf>
    <xf numFmtId="0" fontId="12" fillId="0" borderId="37" xfId="0" applyFont="1" applyBorder="1" applyAlignment="1"/>
    <xf numFmtId="40" fontId="12" fillId="0" borderId="20" xfId="48" applyFont="1" applyBorder="1" applyAlignment="1">
      <alignment horizontal="right" vertical="center"/>
    </xf>
    <xf numFmtId="0" fontId="12" fillId="0" borderId="37" xfId="0" applyFont="1" applyBorder="1" applyAlignment="1">
      <alignment horizontal="left"/>
    </xf>
    <xf numFmtId="40" fontId="12" fillId="0" borderId="28" xfId="48" applyFont="1" applyBorder="1" applyAlignment="1">
      <alignment horizontal="center" vertical="center"/>
    </xf>
    <xf numFmtId="40" fontId="12" fillId="0" borderId="19" xfId="48" applyFont="1" applyBorder="1" applyAlignment="1">
      <alignment horizontal="center" vertical="center"/>
    </xf>
    <xf numFmtId="40" fontId="12" fillId="0" borderId="93" xfId="48" applyFont="1" applyBorder="1" applyAlignment="1">
      <alignment horizontal="center" vertical="center"/>
    </xf>
    <xf numFmtId="0" fontId="12" fillId="0" borderId="39" xfId="0" applyFont="1" applyBorder="1" applyAlignment="1"/>
    <xf numFmtId="40" fontId="12" fillId="0" borderId="9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0" xfId="0" applyFont="1" applyBorder="1" applyAlignment="1">
      <alignment horizontal="left" vertical="top"/>
    </xf>
    <xf numFmtId="0" fontId="22" fillId="0" borderId="11" xfId="0" applyFont="1" applyBorder="1" applyAlignment="1">
      <alignment horizontal="center" vertical="top"/>
    </xf>
    <xf numFmtId="0" fontId="22" fillId="0" borderId="40" xfId="42" applyFont="1" applyBorder="1" applyAlignment="1">
      <alignment horizontal="left" vertical="top"/>
    </xf>
    <xf numFmtId="10" fontId="12" fillId="0" borderId="25" xfId="0" applyNumberFormat="1" applyFont="1" applyBorder="1" applyAlignment="1">
      <alignment horizontal="center"/>
    </xf>
    <xf numFmtId="0" fontId="12" fillId="0" borderId="0" xfId="0" applyFont="1"/>
    <xf numFmtId="166" fontId="12" fillId="24" borderId="17" xfId="44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49" fontId="31" fillId="25" borderId="19" xfId="44" applyNumberFormat="1" applyFont="1" applyFill="1" applyBorder="1" applyAlignment="1">
      <alignment horizontal="left" vertical="center" wrapText="1"/>
    </xf>
    <xf numFmtId="49" fontId="31" fillId="26" borderId="19" xfId="44" applyNumberFormat="1" applyFont="1" applyFill="1" applyBorder="1" applyAlignment="1">
      <alignment horizontal="left" vertical="center" wrapText="1"/>
    </xf>
    <xf numFmtId="49" fontId="31" fillId="27" borderId="19" xfId="44" applyNumberFormat="1" applyFont="1" applyFill="1" applyBorder="1" applyAlignment="1">
      <alignment horizontal="left" vertical="center" wrapText="1"/>
    </xf>
    <xf numFmtId="38" fontId="12" fillId="0" borderId="58" xfId="48" applyNumberFormat="1" applyFont="1" applyFill="1" applyBorder="1" applyAlignment="1" applyProtection="1">
      <alignment vertical="center"/>
    </xf>
    <xf numFmtId="40" fontId="12" fillId="0" borderId="23" xfId="48" applyFont="1" applyFill="1" applyBorder="1" applyAlignment="1" applyProtection="1">
      <alignment horizontal="center" vertical="center"/>
      <protection locked="0"/>
    </xf>
    <xf numFmtId="40" fontId="12" fillId="0" borderId="74" xfId="48" applyFont="1" applyBorder="1" applyAlignment="1" applyProtection="1">
      <alignment horizontal="right" vertical="center"/>
      <protection locked="0"/>
    </xf>
    <xf numFmtId="4" fontId="12" fillId="0" borderId="74" xfId="0" applyNumberFormat="1" applyFont="1" applyBorder="1" applyAlignment="1">
      <alignment horizontal="center" vertical="center" wrapText="1"/>
    </xf>
    <xf numFmtId="165" fontId="29" fillId="0" borderId="74" xfId="38" applyNumberFormat="1" applyFont="1" applyFill="1" applyBorder="1" applyAlignment="1" applyProtection="1">
      <alignment horizontal="center" vertical="center"/>
      <protection locked="0"/>
    </xf>
    <xf numFmtId="170" fontId="29" fillId="0" borderId="74" xfId="38" applyNumberFormat="1" applyFont="1" applyBorder="1" applyAlignment="1">
      <alignment horizontal="center" vertical="center"/>
    </xf>
    <xf numFmtId="0" fontId="12" fillId="0" borderId="0" xfId="42" applyFont="1" applyAlignment="1">
      <alignment horizontal="left" vertical="center"/>
    </xf>
    <xf numFmtId="0" fontId="20" fillId="0" borderId="0" xfId="42" applyFont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12" fillId="0" borderId="1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20" xfId="40" applyFont="1" applyBorder="1" applyAlignment="1">
      <alignment horizontal="center" vertical="center"/>
    </xf>
    <xf numFmtId="0" fontId="12" fillId="0" borderId="67" xfId="41" applyFont="1" applyBorder="1" applyAlignment="1">
      <alignment horizontal="left" vertical="center"/>
    </xf>
    <xf numFmtId="0" fontId="12" fillId="0" borderId="22" xfId="41" applyFont="1" applyBorder="1" applyAlignment="1">
      <alignment horizontal="center" vertical="center"/>
    </xf>
    <xf numFmtId="165" fontId="29" fillId="20" borderId="19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4" xfId="0" applyNumberFormat="1" applyFont="1" applyFill="1" applyBorder="1" applyAlignment="1" applyProtection="1">
      <alignment horizontal="left" vertical="center" wrapText="1"/>
      <protection locked="0"/>
    </xf>
    <xf numFmtId="165" fontId="29" fillId="0" borderId="19" xfId="0" applyNumberFormat="1" applyFont="1" applyBorder="1" applyAlignment="1" applyProtection="1">
      <alignment horizontal="left" vertical="center" wrapText="1"/>
      <protection locked="0"/>
    </xf>
    <xf numFmtId="165" fontId="29" fillId="0" borderId="24" xfId="0" applyNumberFormat="1" applyFont="1" applyBorder="1" applyAlignment="1" applyProtection="1">
      <alignment horizontal="left" vertical="center" wrapText="1"/>
      <protection locked="0"/>
    </xf>
    <xf numFmtId="0" fontId="12" fillId="0" borderId="23" xfId="44" applyFont="1" applyBorder="1" applyAlignment="1">
      <alignment horizontal="center" vertical="center"/>
    </xf>
    <xf numFmtId="4" fontId="12" fillId="0" borderId="25" xfId="43" applyNumberFormat="1" applyFont="1" applyBorder="1" applyAlignment="1">
      <alignment horizontal="right" vertical="center"/>
    </xf>
    <xf numFmtId="0" fontId="12" fillId="0" borderId="24" xfId="0" applyFont="1" applyBorder="1" applyAlignment="1">
      <alignment horizontal="left"/>
    </xf>
    <xf numFmtId="0" fontId="12" fillId="0" borderId="24" xfId="43" applyFont="1" applyBorder="1" applyAlignment="1">
      <alignment horizontal="left" vertical="center"/>
    </xf>
    <xf numFmtId="0" fontId="12" fillId="0" borderId="20" xfId="43" applyFont="1" applyBorder="1" applyAlignment="1">
      <alignment horizontal="left" vertical="center"/>
    </xf>
    <xf numFmtId="0" fontId="22" fillId="0" borderId="24" xfId="0" applyFont="1" applyFill="1" applyBorder="1" applyAlignment="1">
      <alignment horizontal="center" vertical="center"/>
    </xf>
    <xf numFmtId="0" fontId="22" fillId="22" borderId="26" xfId="0" applyFont="1" applyFill="1" applyBorder="1" applyAlignment="1">
      <alignment horizontal="right" vertical="center"/>
    </xf>
    <xf numFmtId="4" fontId="22" fillId="22" borderId="12" xfId="0" applyNumberFormat="1" applyFont="1" applyFill="1" applyBorder="1" applyAlignment="1">
      <alignment horizontal="right" vertical="center"/>
    </xf>
    <xf numFmtId="0" fontId="22" fillId="0" borderId="47" xfId="0" applyFont="1" applyBorder="1" applyAlignment="1">
      <alignment horizontal="left" vertical="center"/>
    </xf>
    <xf numFmtId="0" fontId="22" fillId="0" borderId="29" xfId="0" applyFont="1" applyFill="1" applyBorder="1" applyAlignment="1">
      <alignment horizontal="right" vertical="center"/>
    </xf>
    <xf numFmtId="4" fontId="22" fillId="0" borderId="28" xfId="48" applyNumberFormat="1" applyFont="1" applyFill="1" applyBorder="1" applyAlignment="1" applyProtection="1">
      <alignment horizontal="right" vertical="center"/>
    </xf>
    <xf numFmtId="0" fontId="22" fillId="0" borderId="26" xfId="0" applyFont="1" applyFill="1" applyBorder="1" applyAlignment="1">
      <alignment horizontal="left" vertical="center"/>
    </xf>
    <xf numFmtId="4" fontId="12" fillId="0" borderId="12" xfId="0" applyNumberFormat="1" applyFont="1" applyFill="1" applyBorder="1" applyAlignment="1">
      <alignment horizontal="right" vertical="center"/>
    </xf>
    <xf numFmtId="0" fontId="22" fillId="0" borderId="29" xfId="0" applyFont="1" applyFill="1" applyBorder="1" applyAlignment="1">
      <alignment horizontal="left" vertical="center"/>
    </xf>
    <xf numFmtId="0" fontId="12" fillId="0" borderId="29" xfId="0" applyFont="1" applyFill="1" applyBorder="1" applyAlignment="1">
      <alignment horizontal="left" vertical="center" indent="2"/>
    </xf>
    <xf numFmtId="4" fontId="12" fillId="0" borderId="28" xfId="48" applyNumberFormat="1" applyFont="1" applyFill="1" applyBorder="1" applyAlignment="1" applyProtection="1">
      <alignment horizontal="right" vertical="center"/>
    </xf>
    <xf numFmtId="0" fontId="22" fillId="0" borderId="46" xfId="0" applyFont="1" applyFill="1" applyBorder="1" applyAlignment="1">
      <alignment horizontal="left" vertical="center"/>
    </xf>
    <xf numFmtId="0" fontId="21" fillId="18" borderId="95" xfId="0" applyFont="1" applyFill="1" applyBorder="1" applyAlignment="1">
      <alignment horizontal="center" vertical="center"/>
    </xf>
    <xf numFmtId="0" fontId="21" fillId="18" borderId="96" xfId="0" applyFont="1" applyFill="1" applyBorder="1" applyAlignment="1">
      <alignment horizontal="center" vertical="center"/>
    </xf>
    <xf numFmtId="0" fontId="21" fillId="18" borderId="102" xfId="0" applyFont="1" applyFill="1" applyBorder="1" applyAlignment="1">
      <alignment horizontal="center" vertical="center"/>
    </xf>
    <xf numFmtId="0" fontId="21" fillId="18" borderId="97" xfId="0" applyFont="1" applyFill="1" applyBorder="1" applyAlignment="1">
      <alignment horizontal="center" vertical="center"/>
    </xf>
    <xf numFmtId="0" fontId="21" fillId="18" borderId="98" xfId="0" applyFont="1" applyFill="1" applyBorder="1" applyAlignment="1">
      <alignment horizontal="center" vertical="center"/>
    </xf>
    <xf numFmtId="0" fontId="21" fillId="18" borderId="103" xfId="0" applyFont="1" applyFill="1" applyBorder="1" applyAlignment="1">
      <alignment horizontal="center" vertical="center"/>
    </xf>
    <xf numFmtId="0" fontId="20" fillId="18" borderId="100" xfId="0" applyFont="1" applyFill="1" applyBorder="1" applyAlignment="1">
      <alignment horizontal="left" vertical="top"/>
    </xf>
    <xf numFmtId="0" fontId="20" fillId="18" borderId="76" xfId="0" applyFont="1" applyFill="1" applyBorder="1" applyAlignment="1">
      <alignment horizontal="left" vertical="top"/>
    </xf>
    <xf numFmtId="0" fontId="21" fillId="18" borderId="101" xfId="0" applyFont="1" applyFill="1" applyBorder="1" applyAlignment="1">
      <alignment horizontal="center"/>
    </xf>
    <xf numFmtId="0" fontId="21" fillId="18" borderId="99" xfId="0" applyFont="1" applyFill="1" applyBorder="1" applyAlignment="1">
      <alignment horizontal="center"/>
    </xf>
    <xf numFmtId="0" fontId="12" fillId="0" borderId="50" xfId="0" applyFont="1" applyBorder="1" applyAlignment="1">
      <alignment horizontal="left" vertical="top"/>
    </xf>
    <xf numFmtId="0" fontId="12" fillId="0" borderId="48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45" xfId="0" applyFont="1" applyBorder="1" applyAlignment="1">
      <alignment horizontal="justify" vertical="top" wrapText="1"/>
    </xf>
    <xf numFmtId="0" fontId="12" fillId="0" borderId="33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0" xfId="0" applyFont="1" applyBorder="1" applyAlignment="1">
      <alignment horizontal="justify" vertical="top" wrapText="1"/>
    </xf>
    <xf numFmtId="0" fontId="12" fillId="0" borderId="41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44" xfId="0" applyFont="1" applyBorder="1" applyAlignment="1">
      <alignment horizontal="justify" vertical="top" wrapText="1"/>
    </xf>
    <xf numFmtId="4" fontId="12" fillId="0" borderId="28" xfId="0" applyNumberFormat="1" applyFont="1" applyFill="1" applyBorder="1" applyAlignment="1">
      <alignment horizontal="right" vertical="center"/>
    </xf>
    <xf numFmtId="0" fontId="22" fillId="22" borderId="58" xfId="0" applyFont="1" applyFill="1" applyBorder="1" applyAlignment="1">
      <alignment horizontal="right" vertical="center"/>
    </xf>
    <xf numFmtId="0" fontId="22" fillId="22" borderId="104" xfId="0" applyFont="1" applyFill="1" applyBorder="1" applyAlignment="1">
      <alignment horizontal="right" vertical="center"/>
    </xf>
    <xf numFmtId="4" fontId="22" fillId="22" borderId="105" xfId="0" applyNumberFormat="1" applyFont="1" applyFill="1" applyBorder="1" applyAlignment="1">
      <alignment horizontal="right" vertical="center"/>
    </xf>
    <xf numFmtId="4" fontId="22" fillId="22" borderId="32" xfId="0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vertical="top"/>
    </xf>
    <xf numFmtId="0" fontId="22" fillId="0" borderId="51" xfId="0" applyFont="1" applyFill="1" applyBorder="1" applyAlignment="1">
      <alignment horizontal="right" vertical="center"/>
    </xf>
    <xf numFmtId="4" fontId="22" fillId="0" borderId="27" xfId="0" applyNumberFormat="1" applyFont="1" applyFill="1" applyBorder="1" applyAlignment="1">
      <alignment horizontal="right" vertical="center"/>
    </xf>
    <xf numFmtId="0" fontId="12" fillId="0" borderId="51" xfId="0" applyFont="1" applyBorder="1" applyAlignment="1">
      <alignment horizontal="left" vertical="top"/>
    </xf>
    <xf numFmtId="0" fontId="22" fillId="0" borderId="27" xfId="0" applyFont="1" applyBorder="1" applyAlignment="1">
      <alignment horizontal="center" vertical="top"/>
    </xf>
    <xf numFmtId="0" fontId="12" fillId="0" borderId="0" xfId="0" applyFont="1" applyBorder="1" applyAlignment="1">
      <alignment vertical="center" wrapText="1"/>
    </xf>
    <xf numFmtId="0" fontId="12" fillId="0" borderId="0" xfId="43" applyFont="1" applyBorder="1" applyAlignment="1">
      <alignment horizontal="left" vertical="center"/>
    </xf>
    <xf numFmtId="0" fontId="12" fillId="0" borderId="52" xfId="0" applyFont="1" applyBorder="1" applyAlignment="1">
      <alignment horizontal="left" vertical="top"/>
    </xf>
    <xf numFmtId="0" fontId="12" fillId="0" borderId="53" xfId="0" applyFont="1" applyBorder="1" applyAlignment="1">
      <alignment horizontal="left" vertical="top"/>
    </xf>
    <xf numFmtId="0" fontId="12" fillId="0" borderId="51" xfId="0" applyFont="1" applyBorder="1" applyAlignment="1">
      <alignment horizontal="center" vertical="top"/>
    </xf>
    <xf numFmtId="0" fontId="12" fillId="0" borderId="26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vertical="center"/>
    </xf>
    <xf numFmtId="0" fontId="21" fillId="23" borderId="60" xfId="39" applyFont="1" applyFill="1" applyBorder="1" applyAlignment="1">
      <alignment horizontal="center" vertical="center"/>
    </xf>
    <xf numFmtId="0" fontId="21" fillId="23" borderId="61" xfId="39" applyFont="1" applyFill="1" applyBorder="1" applyAlignment="1">
      <alignment horizontal="center" vertical="center"/>
    </xf>
    <xf numFmtId="0" fontId="21" fillId="23" borderId="62" xfId="39" applyFont="1" applyFill="1" applyBorder="1" applyAlignment="1">
      <alignment horizontal="center" vertical="center"/>
    </xf>
    <xf numFmtId="0" fontId="21" fillId="23" borderId="63" xfId="39" applyFont="1" applyFill="1" applyBorder="1" applyAlignment="1">
      <alignment horizontal="center" vertical="center"/>
    </xf>
    <xf numFmtId="0" fontId="21" fillId="23" borderId="64" xfId="39" applyFont="1" applyFill="1" applyBorder="1" applyAlignment="1">
      <alignment horizontal="center" vertical="center"/>
    </xf>
    <xf numFmtId="0" fontId="21" fillId="23" borderId="65" xfId="39" applyFont="1" applyFill="1" applyBorder="1" applyAlignment="1">
      <alignment horizontal="center" vertical="center"/>
    </xf>
    <xf numFmtId="0" fontId="12" fillId="0" borderId="52" xfId="39" applyFont="1" applyBorder="1" applyAlignment="1">
      <alignment horizontal="left" vertical="center"/>
    </xf>
    <xf numFmtId="0" fontId="12" fillId="0" borderId="11" xfId="0" applyFont="1" applyBorder="1" applyAlignment="1">
      <alignment horizontal="justify" vertical="center" wrapText="1"/>
    </xf>
    <xf numFmtId="0" fontId="12" fillId="0" borderId="16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21" fillId="23" borderId="60" xfId="40" applyFont="1" applyFill="1" applyBorder="1" applyAlignment="1">
      <alignment horizontal="center" vertical="center"/>
    </xf>
    <xf numFmtId="0" fontId="21" fillId="23" borderId="79" xfId="40" applyFont="1" applyFill="1" applyBorder="1" applyAlignment="1">
      <alignment horizontal="center" vertical="center"/>
    </xf>
    <xf numFmtId="0" fontId="21" fillId="23" borderId="84" xfId="40" applyFont="1" applyFill="1" applyBorder="1" applyAlignment="1">
      <alignment horizontal="center" vertical="center"/>
    </xf>
    <xf numFmtId="0" fontId="21" fillId="23" borderId="81" xfId="40" applyFont="1" applyFill="1" applyBorder="1" applyAlignment="1">
      <alignment horizontal="center" vertical="center"/>
    </xf>
    <xf numFmtId="0" fontId="21" fillId="23" borderId="82" xfId="40" applyFont="1" applyFill="1" applyBorder="1" applyAlignment="1">
      <alignment horizontal="center" vertical="center"/>
    </xf>
    <xf numFmtId="0" fontId="21" fillId="23" borderId="85" xfId="40" applyFont="1" applyFill="1" applyBorder="1" applyAlignment="1">
      <alignment horizontal="center" vertical="center"/>
    </xf>
    <xf numFmtId="0" fontId="20" fillId="23" borderId="86" xfId="40" applyFont="1" applyFill="1" applyBorder="1" applyAlignment="1">
      <alignment horizontal="left" vertical="center"/>
    </xf>
    <xf numFmtId="0" fontId="20" fillId="23" borderId="80" xfId="40" applyFont="1" applyFill="1" applyBorder="1" applyAlignment="1">
      <alignment horizontal="left" vertical="center"/>
    </xf>
    <xf numFmtId="0" fontId="21" fillId="23" borderId="87" xfId="40" applyFont="1" applyFill="1" applyBorder="1" applyAlignment="1">
      <alignment horizontal="center" vertical="center"/>
    </xf>
    <xf numFmtId="0" fontId="21" fillId="23" borderId="83" xfId="40" applyFont="1" applyFill="1" applyBorder="1" applyAlignment="1">
      <alignment horizontal="center" vertical="center"/>
    </xf>
    <xf numFmtId="0" fontId="12" fillId="0" borderId="23" xfId="40" applyFont="1" applyBorder="1" applyAlignment="1">
      <alignment horizontal="left" vertical="top"/>
    </xf>
    <xf numFmtId="0" fontId="12" fillId="0" borderId="17" xfId="40" applyFont="1" applyBorder="1" applyAlignment="1">
      <alignment horizontal="center" vertical="center"/>
    </xf>
    <xf numFmtId="0" fontId="12" fillId="0" borderId="11" xfId="40" applyFont="1" applyBorder="1" applyAlignment="1">
      <alignment horizontal="left" vertical="top" wrapText="1"/>
    </xf>
    <xf numFmtId="0" fontId="12" fillId="0" borderId="16" xfId="40" applyFont="1" applyBorder="1" applyAlignment="1">
      <alignment horizontal="left" vertical="top" wrapText="1"/>
    </xf>
    <xf numFmtId="0" fontId="12" fillId="0" borderId="10" xfId="40" applyFont="1" applyBorder="1" applyAlignment="1">
      <alignment horizontal="left" vertical="top" wrapText="1"/>
    </xf>
    <xf numFmtId="0" fontId="12" fillId="0" borderId="13" xfId="40" applyFont="1" applyBorder="1" applyAlignment="1">
      <alignment horizontal="left" vertical="top" wrapText="1"/>
    </xf>
    <xf numFmtId="0" fontId="12" fillId="0" borderId="20" xfId="40" applyFont="1" applyBorder="1" applyAlignment="1">
      <alignment horizontal="center" vertical="center"/>
    </xf>
    <xf numFmtId="0" fontId="12" fillId="0" borderId="16" xfId="40" applyFont="1" applyBorder="1" applyAlignment="1">
      <alignment horizontal="center" vertical="center"/>
    </xf>
    <xf numFmtId="0" fontId="12" fillId="0" borderId="18" xfId="40" applyFont="1" applyBorder="1" applyAlignment="1">
      <alignment horizontal="center" vertical="center"/>
    </xf>
    <xf numFmtId="40" fontId="22" fillId="0" borderId="17" xfId="48" applyFont="1" applyBorder="1" applyAlignment="1">
      <alignment horizontal="right" vertical="center"/>
    </xf>
    <xf numFmtId="0" fontId="12" fillId="23" borderId="20" xfId="40" applyFont="1" applyFill="1" applyBorder="1" applyAlignment="1">
      <alignment horizontal="center" vertical="center"/>
    </xf>
    <xf numFmtId="0" fontId="12" fillId="23" borderId="17" xfId="40" applyFont="1" applyFill="1" applyBorder="1" applyAlignment="1">
      <alignment horizontal="center" vertical="center"/>
    </xf>
    <xf numFmtId="0" fontId="12" fillId="23" borderId="28" xfId="40" applyFont="1" applyFill="1" applyBorder="1" applyAlignment="1">
      <alignment horizontal="center" vertical="center"/>
    </xf>
    <xf numFmtId="165" fontId="30" fillId="0" borderId="88" xfId="38" applyNumberFormat="1" applyFont="1" applyFill="1" applyBorder="1" applyAlignment="1" applyProtection="1">
      <alignment horizontal="left" vertical="center" wrapText="1"/>
      <protection locked="0"/>
    </xf>
    <xf numFmtId="165" fontId="30" fillId="0" borderId="8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90" xfId="40" applyFont="1" applyBorder="1" applyAlignment="1">
      <alignment horizontal="right" vertical="center"/>
    </xf>
    <xf numFmtId="0" fontId="22" fillId="0" borderId="91" xfId="40" applyFont="1" applyBorder="1" applyAlignment="1">
      <alignment horizontal="right" vertical="center"/>
    </xf>
    <xf numFmtId="40" fontId="22" fillId="0" borderId="24" xfId="48" applyFont="1" applyBorder="1" applyAlignment="1">
      <alignment horizontal="right" vertical="center"/>
    </xf>
    <xf numFmtId="40" fontId="22" fillId="0" borderId="20" xfId="48" applyFont="1" applyBorder="1" applyAlignment="1">
      <alignment horizontal="right" vertical="center"/>
    </xf>
    <xf numFmtId="40" fontId="22" fillId="0" borderId="19" xfId="48" applyFont="1" applyBorder="1" applyAlignment="1">
      <alignment horizontal="right" vertical="center"/>
    </xf>
    <xf numFmtId="0" fontId="12" fillId="0" borderId="28" xfId="40" applyFont="1" applyBorder="1" applyAlignment="1">
      <alignment horizontal="center" vertical="center"/>
    </xf>
    <xf numFmtId="0" fontId="22" fillId="23" borderId="58" xfId="41" applyFont="1" applyFill="1" applyBorder="1" applyAlignment="1">
      <alignment horizontal="right" vertical="center"/>
    </xf>
    <xf numFmtId="0" fontId="22" fillId="23" borderId="59" xfId="41" applyFont="1" applyFill="1" applyBorder="1" applyAlignment="1">
      <alignment horizontal="right" vertical="center"/>
    </xf>
    <xf numFmtId="0" fontId="22" fillId="0" borderId="54" xfId="41" applyFont="1" applyFill="1" applyBorder="1" applyAlignment="1">
      <alignment horizontal="right" vertical="center"/>
    </xf>
    <xf numFmtId="0" fontId="22" fillId="0" borderId="17" xfId="41" applyFont="1" applyFill="1" applyBorder="1" applyAlignment="1">
      <alignment horizontal="right" vertical="center"/>
    </xf>
    <xf numFmtId="0" fontId="22" fillId="0" borderId="57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165" fontId="29" fillId="0" borderId="24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20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0" xfId="41" applyFont="1" applyFill="1" applyBorder="1" applyAlignment="1">
      <alignment horizontal="center" vertical="center"/>
    </xf>
    <xf numFmtId="0" fontId="21" fillId="23" borderId="61" xfId="41" applyFont="1" applyFill="1" applyBorder="1" applyAlignment="1">
      <alignment horizontal="center" vertical="center"/>
    </xf>
    <xf numFmtId="0" fontId="21" fillId="23" borderId="62" xfId="41" applyFont="1" applyFill="1" applyBorder="1" applyAlignment="1">
      <alignment horizontal="center" vertical="center"/>
    </xf>
    <xf numFmtId="0" fontId="21" fillId="23" borderId="63" xfId="41" applyFont="1" applyFill="1" applyBorder="1" applyAlignment="1">
      <alignment horizontal="center" vertical="center"/>
    </xf>
    <xf numFmtId="0" fontId="21" fillId="23" borderId="64" xfId="41" applyFont="1" applyFill="1" applyBorder="1" applyAlignment="1">
      <alignment horizontal="center" vertical="center"/>
    </xf>
    <xf numFmtId="0" fontId="21" fillId="23" borderId="65" xfId="41" applyFont="1" applyFill="1" applyBorder="1" applyAlignment="1">
      <alignment horizontal="center" vertical="center"/>
    </xf>
    <xf numFmtId="0" fontId="12" fillId="0" borderId="66" xfId="41" applyFont="1" applyBorder="1" applyAlignment="1">
      <alignment horizontal="left" vertical="center"/>
    </xf>
    <xf numFmtId="0" fontId="12" fillId="0" borderId="23" xfId="41" applyFont="1" applyBorder="1" applyAlignment="1">
      <alignment horizontal="left" vertical="center"/>
    </xf>
    <xf numFmtId="0" fontId="12" fillId="0" borderId="67" xfId="41" applyFont="1" applyBorder="1" applyAlignment="1">
      <alignment horizontal="left" vertical="center"/>
    </xf>
    <xf numFmtId="0" fontId="12" fillId="0" borderId="68" xfId="41" applyFont="1" applyBorder="1" applyAlignment="1">
      <alignment horizontal="center" vertical="center"/>
    </xf>
    <xf numFmtId="0" fontId="12" fillId="0" borderId="22" xfId="41" applyFont="1" applyBorder="1" applyAlignment="1">
      <alignment horizontal="center" vertical="center"/>
    </xf>
    <xf numFmtId="0" fontId="12" fillId="0" borderId="22" xfId="41" applyFont="1" applyBorder="1" applyAlignment="1">
      <alignment horizontal="center" vertical="center" wrapText="1"/>
    </xf>
    <xf numFmtId="0" fontId="12" fillId="0" borderId="36" xfId="41" applyFont="1" applyBorder="1" applyAlignment="1">
      <alignment horizontal="center" vertical="center" wrapText="1"/>
    </xf>
    <xf numFmtId="0" fontId="12" fillId="0" borderId="5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16" xfId="41" applyFont="1" applyBorder="1" applyAlignment="1">
      <alignment horizontal="left" vertical="center" wrapText="1"/>
    </xf>
    <xf numFmtId="0" fontId="12" fillId="0" borderId="33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18" xfId="41" applyFont="1" applyBorder="1" applyAlignment="1">
      <alignment horizontal="left" vertical="center" wrapText="1"/>
    </xf>
    <xf numFmtId="0" fontId="12" fillId="0" borderId="56" xfId="41" applyFont="1" applyBorder="1" applyAlignment="1">
      <alignment horizontal="left" vertical="center" wrapText="1"/>
    </xf>
    <xf numFmtId="0" fontId="12" fillId="0" borderId="10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0" fontId="21" fillId="23" borderId="70" xfId="42" applyFont="1" applyFill="1" applyBorder="1" applyAlignment="1">
      <alignment horizontal="center" vertical="center"/>
    </xf>
    <xf numFmtId="0" fontId="21" fillId="23" borderId="71" xfId="42" applyFont="1" applyFill="1" applyBorder="1" applyAlignment="1">
      <alignment horizontal="center" vertical="center"/>
    </xf>
    <xf numFmtId="0" fontId="12" fillId="0" borderId="22" xfId="42" applyFont="1" applyBorder="1" applyAlignment="1">
      <alignment horizontal="center" vertical="center"/>
    </xf>
    <xf numFmtId="0" fontId="12" fillId="0" borderId="69" xfId="42" applyFont="1" applyBorder="1" applyAlignment="1">
      <alignment horizontal="center" vertical="center"/>
    </xf>
    <xf numFmtId="0" fontId="12" fillId="0" borderId="22" xfId="42" applyFont="1" applyBorder="1" applyAlignment="1">
      <alignment horizontal="center" vertical="center" wrapText="1"/>
    </xf>
    <xf numFmtId="165" fontId="29" fillId="0" borderId="19" xfId="0" applyNumberFormat="1" applyFont="1" applyBorder="1" applyAlignment="1" applyProtection="1">
      <alignment horizontal="left" vertical="center" wrapText="1"/>
      <protection locked="0"/>
    </xf>
    <xf numFmtId="165" fontId="29" fillId="0" borderId="24" xfId="0" applyNumberFormat="1" applyFont="1" applyBorder="1" applyAlignment="1" applyProtection="1">
      <alignment horizontal="left" vertical="center" wrapText="1"/>
      <protection locked="0"/>
    </xf>
    <xf numFmtId="165" fontId="29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48" xfId="42" applyFont="1" applyBorder="1" applyAlignment="1">
      <alignment horizontal="left" vertical="top" wrapText="1"/>
    </xf>
    <xf numFmtId="0" fontId="12" fillId="0" borderId="49" xfId="42" applyFont="1" applyBorder="1" applyAlignment="1">
      <alignment horizontal="left" vertical="top" wrapText="1"/>
    </xf>
    <xf numFmtId="0" fontId="12" fillId="0" borderId="75" xfId="42" applyFont="1" applyBorder="1" applyAlignment="1">
      <alignment horizontal="left" vertical="top" wrapText="1"/>
    </xf>
    <xf numFmtId="0" fontId="12" fillId="0" borderId="33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18" xfId="42" applyFont="1" applyBorder="1" applyAlignment="1">
      <alignment horizontal="left" vertical="top" wrapText="1"/>
    </xf>
    <xf numFmtId="0" fontId="12" fillId="0" borderId="41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43" xfId="42" applyFont="1" applyBorder="1" applyAlignment="1">
      <alignment horizontal="left" vertical="top" wrapText="1"/>
    </xf>
    <xf numFmtId="165" fontId="29" fillId="20" borderId="19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4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0" xfId="0" applyNumberFormat="1" applyFont="1" applyFill="1" applyBorder="1" applyAlignment="1" applyProtection="1">
      <alignment horizontal="left" vertical="center" wrapText="1"/>
      <protection locked="0"/>
    </xf>
    <xf numFmtId="0" fontId="22" fillId="23" borderId="59" xfId="42" applyFont="1" applyFill="1" applyBorder="1" applyAlignment="1">
      <alignment horizontal="right" vertical="center"/>
    </xf>
    <xf numFmtId="0" fontId="21" fillId="18" borderId="70" xfId="44" applyFont="1" applyFill="1" applyBorder="1" applyAlignment="1">
      <alignment horizontal="center" vertical="center"/>
    </xf>
    <xf numFmtId="0" fontId="21" fillId="18" borderId="71" xfId="44" applyFont="1" applyFill="1" applyBorder="1" applyAlignment="1">
      <alignment horizontal="center" vertical="center"/>
    </xf>
    <xf numFmtId="0" fontId="12" fillId="0" borderId="23" xfId="44" applyFont="1" applyBorder="1" applyAlignment="1">
      <alignment horizontal="left" vertical="center"/>
    </xf>
    <xf numFmtId="0" fontId="12" fillId="0" borderId="23" xfId="44" applyFont="1" applyBorder="1" applyAlignment="1">
      <alignment horizontal="center" vertical="center"/>
    </xf>
    <xf numFmtId="0" fontId="12" fillId="0" borderId="70" xfId="44" applyFont="1" applyBorder="1" applyAlignment="1">
      <alignment horizontal="left" vertical="center" wrapText="1"/>
    </xf>
    <xf numFmtId="49" fontId="12" fillId="0" borderId="19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0" xfId="44" applyNumberFormat="1" applyFont="1" applyBorder="1" applyAlignment="1">
      <alignment horizontal="center" vertical="center"/>
    </xf>
    <xf numFmtId="0" fontId="12" fillId="0" borderId="74" xfId="44" applyFont="1" applyBorder="1" applyAlignment="1">
      <alignment horizontal="center" vertical="center"/>
    </xf>
    <xf numFmtId="0" fontId="12" fillId="0" borderId="31" xfId="44" applyFont="1" applyBorder="1" applyAlignment="1">
      <alignment horizontal="center" vertical="center"/>
    </xf>
    <xf numFmtId="49" fontId="12" fillId="0" borderId="15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16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0" borderId="10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24" borderId="15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16" xfId="44" applyNumberFormat="1" applyFont="1" applyFill="1" applyBorder="1" applyAlignment="1">
      <alignment horizontal="center" vertical="center"/>
    </xf>
    <xf numFmtId="49" fontId="12" fillId="24" borderId="14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18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24" borderId="10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0" borderId="14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18" xfId="44" applyNumberFormat="1" applyFont="1" applyBorder="1" applyAlignment="1">
      <alignment horizontal="center" vertical="center"/>
    </xf>
    <xf numFmtId="49" fontId="12" fillId="24" borderId="19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0" xfId="44" applyNumberFormat="1" applyFont="1" applyFill="1" applyBorder="1" applyAlignment="1">
      <alignment horizontal="center" vertical="center"/>
    </xf>
    <xf numFmtId="0" fontId="12" fillId="0" borderId="22" xfId="44" applyFont="1" applyBorder="1" applyAlignment="1">
      <alignment horizontal="left" vertical="center"/>
    </xf>
    <xf numFmtId="14" fontId="12" fillId="0" borderId="22" xfId="44" applyNumberFormat="1" applyFont="1" applyBorder="1" applyAlignment="1">
      <alignment horizontal="center" vertical="center"/>
    </xf>
    <xf numFmtId="0" fontId="22" fillId="22" borderId="58" xfId="44" applyNumberFormat="1" applyFont="1" applyFill="1" applyBorder="1" applyAlignment="1">
      <alignment horizontal="right" vertical="center"/>
    </xf>
    <xf numFmtId="0" fontId="22" fillId="22" borderId="59" xfId="44" applyNumberFormat="1" applyFont="1" applyFill="1" applyBorder="1" applyAlignment="1">
      <alignment horizontal="right" vertical="center"/>
    </xf>
    <xf numFmtId="0" fontId="12" fillId="0" borderId="25" xfId="44" applyFont="1" applyBorder="1" applyAlignment="1">
      <alignment horizontal="left" vertical="center"/>
    </xf>
    <xf numFmtId="0" fontId="12" fillId="0" borderId="48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45" xfId="43" applyFont="1" applyBorder="1" applyAlignment="1">
      <alignment horizontal="justify" vertical="center" wrapText="1"/>
    </xf>
    <xf numFmtId="0" fontId="12" fillId="0" borderId="33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0" xfId="43" applyFont="1" applyBorder="1" applyAlignment="1">
      <alignment horizontal="justify" vertical="center" wrapText="1"/>
    </xf>
    <xf numFmtId="0" fontId="12" fillId="0" borderId="41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44" xfId="43" applyFont="1" applyBorder="1" applyAlignment="1">
      <alignment horizontal="justify" vertical="center" wrapText="1"/>
    </xf>
    <xf numFmtId="0" fontId="21" fillId="23" borderId="70" xfId="43" applyFont="1" applyFill="1" applyBorder="1" applyAlignment="1">
      <alignment horizontal="center" vertical="center"/>
    </xf>
    <xf numFmtId="0" fontId="21" fillId="23" borderId="71" xfId="43" applyFont="1" applyFill="1" applyBorder="1" applyAlignment="1">
      <alignment horizontal="center" vertical="center"/>
    </xf>
    <xf numFmtId="0" fontId="12" fillId="0" borderId="23" xfId="43" applyFont="1" applyBorder="1" applyAlignment="1">
      <alignment horizontal="left" vertical="center"/>
    </xf>
    <xf numFmtId="0" fontId="12" fillId="0" borderId="22" xfId="43" applyFont="1" applyBorder="1" applyAlignment="1">
      <alignment horizontal="center" vertical="center"/>
    </xf>
    <xf numFmtId="0" fontId="12" fillId="0" borderId="22" xfId="43" applyFont="1" applyBorder="1" applyAlignment="1">
      <alignment horizontal="center" vertical="center" wrapText="1"/>
    </xf>
    <xf numFmtId="0" fontId="22" fillId="23" borderId="70" xfId="43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9" fontId="12" fillId="0" borderId="25" xfId="48" applyNumberFormat="1" applyFont="1" applyFill="1" applyBorder="1" applyAlignment="1" applyProtection="1">
      <alignment horizontal="center" vertical="center"/>
    </xf>
    <xf numFmtId="9" fontId="12" fillId="0" borderId="23" xfId="48" applyNumberFormat="1" applyFont="1" applyFill="1" applyBorder="1" applyAlignment="1" applyProtection="1">
      <alignment horizontal="center" vertical="center"/>
    </xf>
    <xf numFmtId="9" fontId="12" fillId="0" borderId="22" xfId="48" applyNumberFormat="1" applyFont="1" applyFill="1" applyBorder="1" applyAlignment="1" applyProtection="1">
      <alignment horizontal="center" vertical="center"/>
    </xf>
    <xf numFmtId="9" fontId="12" fillId="0" borderId="25" xfId="0" applyNumberFormat="1" applyFont="1" applyBorder="1" applyAlignment="1">
      <alignment horizontal="center" vertical="center"/>
    </xf>
    <xf numFmtId="9" fontId="12" fillId="0" borderId="22" xfId="0" applyNumberFormat="1" applyFont="1" applyBorder="1" applyAlignment="1">
      <alignment horizontal="center" vertical="center"/>
    </xf>
    <xf numFmtId="2" fontId="29" fillId="0" borderId="15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16" xfId="0" applyNumberFormat="1" applyFont="1" applyBorder="1" applyAlignment="1">
      <alignment horizontal="left" vertical="center" wrapText="1"/>
    </xf>
    <xf numFmtId="2" fontId="29" fillId="0" borderId="14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18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2" fontId="29" fillId="0" borderId="10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0" fontId="12" fillId="0" borderId="23" xfId="43" applyFont="1" applyBorder="1" applyAlignment="1">
      <alignment horizontal="left" vertical="top"/>
    </xf>
    <xf numFmtId="0" fontId="12" fillId="0" borderId="11" xfId="43" applyFont="1" applyBorder="1" applyAlignment="1">
      <alignment horizontal="justify" vertical="top" wrapText="1"/>
    </xf>
    <xf numFmtId="0" fontId="12" fillId="0" borderId="16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18" xfId="43" applyFont="1" applyBorder="1" applyAlignment="1">
      <alignment horizontal="justify" vertical="top" wrapText="1"/>
    </xf>
    <xf numFmtId="0" fontId="12" fillId="0" borderId="10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49" fontId="12" fillId="0" borderId="19" xfId="43" applyNumberFormat="1" applyFont="1" applyBorder="1" applyAlignment="1">
      <alignment horizontal="center" vertical="center"/>
    </xf>
    <xf numFmtId="2" fontId="29" fillId="0" borderId="19" xfId="0" applyNumberFormat="1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vertical="top" wrapText="1"/>
    </xf>
    <xf numFmtId="2" fontId="29" fillId="0" borderId="19" xfId="0" applyNumberFormat="1" applyFont="1" applyBorder="1" applyAlignment="1">
      <alignment horizontal="left" vertical="top" wrapText="1"/>
    </xf>
    <xf numFmtId="2" fontId="29" fillId="0" borderId="19" xfId="0" applyNumberFormat="1" applyFont="1" applyBorder="1" applyAlignment="1">
      <alignment horizontal="left" vertical="center" wrapText="1"/>
    </xf>
    <xf numFmtId="49" fontId="12" fillId="0" borderId="17" xfId="43" applyNumberFormat="1" applyFont="1" applyBorder="1" applyAlignment="1">
      <alignment horizontal="center" vertical="center"/>
    </xf>
    <xf numFmtId="0" fontId="22" fillId="23" borderId="58" xfId="43" applyNumberFormat="1" applyFont="1" applyFill="1" applyBorder="1" applyAlignment="1">
      <alignment horizontal="right" vertical="center"/>
    </xf>
    <xf numFmtId="0" fontId="22" fillId="23" borderId="59" xfId="43" applyNumberFormat="1" applyFont="1" applyFill="1" applyBorder="1" applyAlignment="1">
      <alignment horizontal="right" vertical="center"/>
    </xf>
    <xf numFmtId="0" fontId="12" fillId="0" borderId="25" xfId="43" applyFont="1" applyBorder="1" applyAlignment="1">
      <alignment horizontal="left" vertical="center"/>
    </xf>
    <xf numFmtId="49" fontId="12" fillId="0" borderId="15" xfId="43" applyNumberFormat="1" applyFont="1" applyBorder="1" applyAlignment="1">
      <alignment horizontal="center" vertical="center"/>
    </xf>
    <xf numFmtId="0" fontId="12" fillId="0" borderId="0" xfId="43" applyFont="1" applyBorder="1" applyAlignment="1">
      <alignment horizontal="left" vertical="top" wrapText="1"/>
    </xf>
    <xf numFmtId="0" fontId="12" fillId="0" borderId="19" xfId="43" applyFont="1" applyBorder="1" applyAlignment="1">
      <alignment vertical="center"/>
    </xf>
    <xf numFmtId="0" fontId="12" fillId="0" borderId="24" xfId="43" applyFont="1" applyBorder="1" applyAlignment="1">
      <alignment vertical="center"/>
    </xf>
    <xf numFmtId="0" fontId="12" fillId="0" borderId="20" xfId="43" applyFont="1" applyBorder="1" applyAlignment="1">
      <alignment vertical="center"/>
    </xf>
    <xf numFmtId="0" fontId="22" fillId="0" borderId="22" xfId="43" applyFont="1" applyBorder="1" applyAlignment="1">
      <alignment horizontal="left" vertical="center"/>
    </xf>
    <xf numFmtId="0" fontId="12" fillId="0" borderId="17" xfId="0" applyFont="1" applyBorder="1" applyAlignment="1">
      <alignment horizontal="left"/>
    </xf>
    <xf numFmtId="0" fontId="12" fillId="21" borderId="71" xfId="43" applyFont="1" applyFill="1" applyBorder="1" applyAlignment="1">
      <alignment horizontal="center" vertical="center"/>
    </xf>
    <xf numFmtId="0" fontId="12" fillId="21" borderId="78" xfId="43" applyFont="1" applyFill="1" applyBorder="1" applyAlignment="1">
      <alignment horizontal="center" vertical="center"/>
    </xf>
    <xf numFmtId="0" fontId="22" fillId="0" borderId="17" xfId="43" applyFont="1" applyBorder="1" applyAlignment="1">
      <alignment horizontal="left" vertical="center"/>
    </xf>
    <xf numFmtId="0" fontId="22" fillId="0" borderId="15" xfId="43" applyFont="1" applyBorder="1" applyAlignment="1">
      <alignment horizontal="right" vertical="center"/>
    </xf>
    <xf numFmtId="0" fontId="12" fillId="21" borderId="77" xfId="43" applyFont="1" applyFill="1" applyBorder="1" applyAlignment="1">
      <alignment horizontal="center" vertical="center"/>
    </xf>
    <xf numFmtId="0" fontId="12" fillId="21" borderId="72" xfId="43" applyFont="1" applyFill="1" applyBorder="1" applyAlignment="1">
      <alignment horizontal="center" vertical="center"/>
    </xf>
    <xf numFmtId="0" fontId="12" fillId="0" borderId="19" xfId="43" applyFont="1" applyBorder="1" applyAlignment="1">
      <alignment horizontal="left" vertical="center"/>
    </xf>
    <xf numFmtId="0" fontId="12" fillId="0" borderId="24" xfId="43" applyFont="1" applyBorder="1" applyAlignment="1">
      <alignment horizontal="left" vertical="center"/>
    </xf>
    <xf numFmtId="0" fontId="12" fillId="0" borderId="20" xfId="43" applyFont="1" applyBorder="1" applyAlignment="1">
      <alignment horizontal="left" vertical="center"/>
    </xf>
    <xf numFmtId="0" fontId="12" fillId="0" borderId="19" xfId="0" applyFont="1" applyBorder="1" applyAlignment="1">
      <alignment horizontal="left"/>
    </xf>
    <xf numFmtId="0" fontId="12" fillId="0" borderId="24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0" fontId="22" fillId="22" borderId="60" xfId="43" applyFont="1" applyFill="1" applyBorder="1" applyAlignment="1">
      <alignment horizontal="center" vertical="center"/>
    </xf>
    <xf numFmtId="0" fontId="22" fillId="22" borderId="61" xfId="43" applyFont="1" applyFill="1" applyBorder="1" applyAlignment="1">
      <alignment horizontal="center" vertical="center"/>
    </xf>
    <xf numFmtId="0" fontId="22" fillId="22" borderId="62" xfId="43" applyFont="1" applyFill="1" applyBorder="1" applyAlignment="1">
      <alignment horizontal="center" vertical="center"/>
    </xf>
    <xf numFmtId="0" fontId="22" fillId="22" borderId="63" xfId="43" applyFont="1" applyFill="1" applyBorder="1" applyAlignment="1">
      <alignment horizontal="center" vertical="center"/>
    </xf>
    <xf numFmtId="0" fontId="22" fillId="22" borderId="64" xfId="43" applyFont="1" applyFill="1" applyBorder="1" applyAlignment="1">
      <alignment horizontal="center" vertical="center"/>
    </xf>
    <xf numFmtId="0" fontId="22" fillId="22" borderId="65" xfId="43" applyFont="1" applyFill="1" applyBorder="1" applyAlignment="1">
      <alignment horizontal="center" vertical="center"/>
    </xf>
    <xf numFmtId="0" fontId="12" fillId="0" borderId="48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45" xfId="43" applyFont="1" applyBorder="1" applyAlignment="1">
      <alignment horizontal="left" vertical="top" wrapText="1"/>
    </xf>
    <xf numFmtId="0" fontId="12" fillId="0" borderId="33" xfId="43" applyFont="1" applyBorder="1" applyAlignment="1">
      <alignment horizontal="left" vertical="top" wrapText="1"/>
    </xf>
    <xf numFmtId="0" fontId="12" fillId="0" borderId="40" xfId="43" applyFont="1" applyBorder="1" applyAlignment="1">
      <alignment horizontal="left" vertical="top" wrapText="1"/>
    </xf>
    <xf numFmtId="0" fontId="12" fillId="0" borderId="41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4" xfId="43" applyFont="1" applyBorder="1" applyAlignment="1">
      <alignment horizontal="left" vertical="top" wrapText="1"/>
    </xf>
    <xf numFmtId="0" fontId="12" fillId="0" borderId="74" xfId="43" applyFont="1" applyBorder="1" applyAlignment="1">
      <alignment horizontal="left" vertical="top"/>
    </xf>
    <xf numFmtId="0" fontId="12" fillId="0" borderId="31" xfId="43" applyFont="1" applyBorder="1" applyAlignment="1">
      <alignment horizontal="left" vertical="top"/>
    </xf>
    <xf numFmtId="0" fontId="22" fillId="0" borderId="71" xfId="43" applyNumberFormat="1" applyFont="1" applyBorder="1" applyAlignment="1">
      <alignment horizontal="right" vertical="center"/>
    </xf>
    <xf numFmtId="0" fontId="22" fillId="0" borderId="73" xfId="43" applyNumberFormat="1" applyFont="1" applyBorder="1" applyAlignment="1">
      <alignment horizontal="right" vertical="center"/>
    </xf>
    <xf numFmtId="0" fontId="12" fillId="21" borderId="58" xfId="43" applyFont="1" applyFill="1" applyBorder="1" applyAlignment="1">
      <alignment horizontal="center" vertical="center"/>
    </xf>
    <xf numFmtId="0" fontId="12" fillId="21" borderId="59" xfId="43" applyFont="1" applyFill="1" applyBorder="1" applyAlignment="1">
      <alignment horizontal="center" vertical="center"/>
    </xf>
    <xf numFmtId="0" fontId="12" fillId="21" borderId="32" xfId="43" applyFont="1" applyFill="1" applyBorder="1" applyAlignment="1">
      <alignment horizontal="center" vertical="center"/>
    </xf>
    <xf numFmtId="0" fontId="12" fillId="0" borderId="19" xfId="43" applyFont="1" applyBorder="1" applyAlignment="1">
      <alignment horizontal="left" vertical="center" wrapText="1"/>
    </xf>
    <xf numFmtId="0" fontId="12" fillId="0" borderId="24" xfId="43" applyFont="1" applyBorder="1" applyAlignment="1">
      <alignment horizontal="left" vertical="center" wrapText="1"/>
    </xf>
    <xf numFmtId="0" fontId="12" fillId="0" borderId="20" xfId="43" applyFont="1" applyBorder="1" applyAlignment="1">
      <alignment horizontal="left" vertical="center" wrapText="1"/>
    </xf>
    <xf numFmtId="0" fontId="12" fillId="0" borderId="17" xfId="43" applyFont="1" applyBorder="1" applyAlignment="1">
      <alignment horizontal="left" vertical="center"/>
    </xf>
    <xf numFmtId="0" fontId="20" fillId="0" borderId="48" xfId="40" applyFont="1" applyBorder="1" applyAlignment="1">
      <alignment vertical="center"/>
    </xf>
    <xf numFmtId="0" fontId="20" fillId="0" borderId="49" xfId="40" applyFont="1" applyBorder="1" applyAlignment="1">
      <alignment vertical="center"/>
    </xf>
    <xf numFmtId="0" fontId="23" fillId="0" borderId="49" xfId="0" applyFont="1" applyBorder="1" applyAlignment="1">
      <alignment vertical="center"/>
    </xf>
    <xf numFmtId="0" fontId="20" fillId="0" borderId="45" xfId="40" applyFont="1" applyBorder="1" applyAlignment="1">
      <alignment vertical="center"/>
    </xf>
    <xf numFmtId="0" fontId="20" fillId="0" borderId="33" xfId="40" applyFont="1" applyBorder="1" applyAlignment="1">
      <alignment vertical="center"/>
    </xf>
    <xf numFmtId="0" fontId="20" fillId="0" borderId="0" xfId="40" applyFont="1" applyBorder="1" applyAlignment="1">
      <alignment vertical="center"/>
    </xf>
    <xf numFmtId="0" fontId="20" fillId="0" borderId="40" xfId="40" applyFont="1" applyBorder="1" applyAlignment="1">
      <alignment vertical="center"/>
    </xf>
    <xf numFmtId="0" fontId="12" fillId="0" borderId="66" xfId="40" applyFont="1" applyBorder="1" applyAlignment="1">
      <alignment horizontal="left" vertical="top"/>
    </xf>
    <xf numFmtId="0" fontId="12" fillId="0" borderId="67" xfId="40" applyFont="1" applyBorder="1" applyAlignment="1">
      <alignment horizontal="left" vertical="top"/>
    </xf>
    <xf numFmtId="0" fontId="12" fillId="0" borderId="33" xfId="40" applyFont="1" applyBorder="1" applyAlignment="1">
      <alignment vertical="center"/>
    </xf>
    <xf numFmtId="0" fontId="12" fillId="0" borderId="34" xfId="40" applyFont="1" applyBorder="1" applyAlignment="1">
      <alignment vertical="center"/>
    </xf>
    <xf numFmtId="0" fontId="12" fillId="0" borderId="55" xfId="40" applyFont="1" applyBorder="1" applyAlignment="1">
      <alignment horizontal="left" vertical="top" wrapText="1"/>
    </xf>
    <xf numFmtId="0" fontId="12" fillId="0" borderId="106" xfId="40" applyFont="1" applyBorder="1" applyAlignment="1">
      <alignment horizontal="center" vertical="top"/>
    </xf>
    <xf numFmtId="0" fontId="12" fillId="0" borderId="56" xfId="40" applyFont="1" applyBorder="1" applyAlignment="1">
      <alignment horizontal="left" vertical="top" wrapText="1"/>
    </xf>
    <xf numFmtId="0" fontId="12" fillId="0" borderId="40" xfId="40" applyFont="1" applyBorder="1" applyAlignment="1">
      <alignment vertical="center"/>
    </xf>
    <xf numFmtId="0" fontId="12" fillId="0" borderId="55" xfId="40" applyFont="1" applyBorder="1" applyAlignment="1">
      <alignment horizontal="center" vertical="center"/>
    </xf>
    <xf numFmtId="0" fontId="12" fillId="23" borderId="38" xfId="40" applyFont="1" applyFill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0" fontId="12" fillId="0" borderId="35" xfId="40" applyFont="1" applyBorder="1" applyAlignment="1">
      <alignment horizontal="center" vertical="center"/>
    </xf>
    <xf numFmtId="40" fontId="22" fillId="0" borderId="36" xfId="48" applyFont="1" applyBorder="1" applyAlignment="1">
      <alignment horizontal="right" vertical="center"/>
    </xf>
    <xf numFmtId="0" fontId="22" fillId="23" borderId="87" xfId="40" applyFont="1" applyFill="1" applyBorder="1" applyAlignment="1">
      <alignment horizontal="right" vertical="center"/>
    </xf>
    <xf numFmtId="0" fontId="22" fillId="23" borderId="107" xfId="40" applyFont="1" applyFill="1" applyBorder="1" applyAlignment="1">
      <alignment horizontal="right" vertical="center"/>
    </xf>
    <xf numFmtId="0" fontId="22" fillId="23" borderId="108" xfId="40" applyFont="1" applyFill="1" applyBorder="1" applyAlignment="1">
      <alignment horizontal="right" vertical="center"/>
    </xf>
    <xf numFmtId="40" fontId="22" fillId="23" borderId="108" xfId="48" applyFont="1" applyFill="1" applyBorder="1" applyAlignment="1">
      <alignment horizontal="right" vertical="center"/>
    </xf>
    <xf numFmtId="40" fontId="22" fillId="23" borderId="91" xfId="48" applyFont="1" applyFill="1" applyBorder="1" applyAlignment="1">
      <alignment horizontal="right" vertical="center"/>
    </xf>
    <xf numFmtId="0" fontId="20" fillId="0" borderId="48" xfId="0" applyFont="1" applyBorder="1" applyAlignment="1">
      <alignment vertical="center"/>
    </xf>
    <xf numFmtId="0" fontId="20" fillId="0" borderId="49" xfId="0" applyFont="1" applyBorder="1" applyAlignment="1">
      <alignment vertical="center"/>
    </xf>
    <xf numFmtId="0" fontId="20" fillId="0" borderId="45" xfId="0" applyFont="1" applyBorder="1" applyAlignment="1">
      <alignment vertical="center"/>
    </xf>
    <xf numFmtId="0" fontId="20" fillId="0" borderId="33" xfId="0" applyFont="1" applyBorder="1" applyAlignment="1">
      <alignment vertical="center"/>
    </xf>
    <xf numFmtId="0" fontId="20" fillId="0" borderId="40" xfId="0" applyFont="1" applyBorder="1" applyAlignment="1">
      <alignment vertical="center"/>
    </xf>
    <xf numFmtId="0" fontId="12" fillId="0" borderId="109" xfId="0" applyFont="1" applyBorder="1" applyAlignment="1">
      <alignment horizontal="left" vertical="top"/>
    </xf>
    <xf numFmtId="0" fontId="12" fillId="0" borderId="110" xfId="0" applyFont="1" applyBorder="1" applyAlignment="1">
      <alignment horizontal="left" vertical="top"/>
    </xf>
    <xf numFmtId="0" fontId="12" fillId="0" borderId="33" xfId="0" applyFont="1" applyBorder="1" applyAlignment="1">
      <alignment horizontal="left" vertical="top"/>
    </xf>
    <xf numFmtId="0" fontId="12" fillId="0" borderId="34" xfId="0" applyFont="1" applyBorder="1" applyAlignment="1">
      <alignment horizontal="left" vertical="top"/>
    </xf>
    <xf numFmtId="0" fontId="12" fillId="0" borderId="106" xfId="0" applyFont="1" applyBorder="1" applyAlignment="1">
      <alignment horizontal="left" vertical="top"/>
    </xf>
    <xf numFmtId="0" fontId="12" fillId="0" borderId="40" xfId="0" applyFont="1" applyBorder="1" applyAlignment="1">
      <alignment horizontal="left" vertical="top"/>
    </xf>
    <xf numFmtId="0" fontId="12" fillId="0" borderId="34" xfId="0" applyFont="1" applyBorder="1" applyAlignment="1">
      <alignment horizontal="left"/>
    </xf>
    <xf numFmtId="0" fontId="22" fillId="0" borderId="111" xfId="0" applyFont="1" applyBorder="1" applyAlignment="1">
      <alignment horizontal="left" vertical="center"/>
    </xf>
    <xf numFmtId="0" fontId="22" fillId="0" borderId="112" xfId="0" applyFont="1" applyBorder="1" applyAlignment="1">
      <alignment horizontal="left" vertical="center"/>
    </xf>
    <xf numFmtId="0" fontId="22" fillId="0" borderId="54" xfId="0" applyFont="1" applyFill="1" applyBorder="1" applyAlignment="1">
      <alignment horizontal="right" vertical="center"/>
    </xf>
    <xf numFmtId="4" fontId="22" fillId="0" borderId="38" xfId="48" applyNumberFormat="1" applyFont="1" applyFill="1" applyBorder="1" applyAlignment="1" applyProtection="1">
      <alignment horizontal="right" vertical="center"/>
    </xf>
    <xf numFmtId="0" fontId="22" fillId="0" borderId="113" xfId="0" applyFont="1" applyFill="1" applyBorder="1" applyAlignment="1">
      <alignment horizontal="left" vertical="center"/>
    </xf>
    <xf numFmtId="0" fontId="22" fillId="0" borderId="112" xfId="0" applyFont="1" applyFill="1" applyBorder="1" applyAlignment="1">
      <alignment horizontal="left" vertical="center"/>
    </xf>
    <xf numFmtId="0" fontId="22" fillId="0" borderId="54" xfId="0" applyFont="1" applyFill="1" applyBorder="1" applyAlignment="1">
      <alignment horizontal="left" vertical="center"/>
    </xf>
    <xf numFmtId="0" fontId="12" fillId="0" borderId="54" xfId="0" applyFont="1" applyFill="1" applyBorder="1" applyAlignment="1">
      <alignment horizontal="left" vertical="center" indent="2"/>
    </xf>
    <xf numFmtId="4" fontId="12" fillId="0" borderId="38" xfId="48" applyNumberFormat="1" applyFont="1" applyFill="1" applyBorder="1" applyAlignment="1" applyProtection="1">
      <alignment horizontal="right" vertical="center"/>
    </xf>
    <xf numFmtId="4" fontId="12" fillId="0" borderId="38" xfId="0" applyNumberFormat="1" applyFont="1" applyFill="1" applyBorder="1" applyAlignment="1">
      <alignment horizontal="right" vertical="center"/>
    </xf>
    <xf numFmtId="0" fontId="22" fillId="0" borderId="68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22" fillId="0" borderId="39" xfId="0" applyFont="1" applyFill="1" applyBorder="1" applyAlignment="1">
      <alignment horizontal="center" vertical="center"/>
    </xf>
    <xf numFmtId="0" fontId="22" fillId="0" borderId="37" xfId="0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left" vertical="center"/>
    </xf>
    <xf numFmtId="4" fontId="12" fillId="0" borderId="35" xfId="0" applyNumberFormat="1" applyFont="1" applyFill="1" applyBorder="1" applyAlignment="1">
      <alignment horizontal="right" vertical="center"/>
    </xf>
    <xf numFmtId="0" fontId="22" fillId="22" borderId="57" xfId="0" applyFont="1" applyFill="1" applyBorder="1" applyAlignment="1">
      <alignment horizontal="right" vertical="center"/>
    </xf>
    <xf numFmtId="4" fontId="22" fillId="22" borderId="35" xfId="0" applyNumberFormat="1" applyFont="1" applyFill="1" applyBorder="1" applyAlignment="1">
      <alignment horizontal="right" vertical="center"/>
    </xf>
    <xf numFmtId="0" fontId="12" fillId="0" borderId="66" xfId="0" applyFont="1" applyBorder="1" applyAlignment="1">
      <alignment horizontal="left" vertical="top"/>
    </xf>
    <xf numFmtId="0" fontId="12" fillId="0" borderId="67" xfId="0" applyFont="1" applyBorder="1" applyAlignment="1">
      <alignment horizontal="left" vertical="top"/>
    </xf>
    <xf numFmtId="0" fontId="12" fillId="0" borderId="68" xfId="0" applyFont="1" applyBorder="1" applyAlignment="1">
      <alignment horizontal="center" vertical="top"/>
    </xf>
    <xf numFmtId="0" fontId="22" fillId="0" borderId="34" xfId="0" applyFont="1" applyBorder="1" applyAlignment="1">
      <alignment horizontal="left" vertical="top"/>
    </xf>
    <xf numFmtId="0" fontId="12" fillId="0" borderId="57" xfId="0" applyFont="1" applyBorder="1" applyAlignment="1">
      <alignment horizontal="left" vertical="top"/>
    </xf>
    <xf numFmtId="0" fontId="12" fillId="0" borderId="35" xfId="0" applyFont="1" applyBorder="1" applyAlignment="1">
      <alignment horizontal="left" vertical="top"/>
    </xf>
    <xf numFmtId="0" fontId="12" fillId="0" borderId="68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0" fontId="12" fillId="0" borderId="55" xfId="0" applyFont="1" applyBorder="1" applyAlignment="1">
      <alignment horizontal="left" vertical="top"/>
    </xf>
    <xf numFmtId="0" fontId="22" fillId="0" borderId="106" xfId="0" applyFont="1" applyBorder="1" applyAlignment="1">
      <alignment horizontal="center" vertical="top"/>
    </xf>
    <xf numFmtId="0" fontId="12" fillId="0" borderId="33" xfId="0" applyFont="1" applyBorder="1" applyAlignment="1">
      <alignment horizontal="left" vertical="top" wrapText="1"/>
    </xf>
    <xf numFmtId="0" fontId="12" fillId="0" borderId="40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/>
    </xf>
    <xf numFmtId="0" fontId="12" fillId="0" borderId="40" xfId="0" applyFont="1" applyBorder="1" applyAlignment="1">
      <alignment horizontal="left" vertical="top"/>
    </xf>
    <xf numFmtId="0" fontId="12" fillId="0" borderId="33" xfId="0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12" fillId="0" borderId="33" xfId="0" applyFont="1" applyBorder="1" applyAlignment="1">
      <alignment vertical="center" wrapText="1"/>
    </xf>
    <xf numFmtId="0" fontId="12" fillId="0" borderId="40" xfId="0" applyFont="1" applyBorder="1" applyAlignment="1">
      <alignment vertical="center" wrapText="1"/>
    </xf>
    <xf numFmtId="0" fontId="12" fillId="0" borderId="33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0" fontId="12" fillId="0" borderId="41" xfId="0" applyFont="1" applyBorder="1" applyAlignment="1">
      <alignment vertical="center" wrapText="1"/>
    </xf>
    <xf numFmtId="0" fontId="12" fillId="0" borderId="42" xfId="0" applyFont="1" applyBorder="1" applyAlignment="1">
      <alignment vertical="center" wrapText="1"/>
    </xf>
    <xf numFmtId="0" fontId="12" fillId="0" borderId="44" xfId="0" applyFont="1" applyBorder="1" applyAlignment="1">
      <alignment vertical="center" wrapText="1"/>
    </xf>
    <xf numFmtId="0" fontId="20" fillId="0" borderId="48" xfId="39" applyFont="1" applyBorder="1" applyAlignment="1">
      <alignment horizontal="left" vertical="center"/>
    </xf>
    <xf numFmtId="0" fontId="23" fillId="0" borderId="49" xfId="0" applyFont="1" applyBorder="1" applyAlignment="1">
      <alignment vertical="center"/>
    </xf>
    <xf numFmtId="0" fontId="23" fillId="0" borderId="45" xfId="0" applyFont="1" applyBorder="1" applyAlignment="1">
      <alignment vertical="center"/>
    </xf>
    <xf numFmtId="0" fontId="20" fillId="0" borderId="33" xfId="39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40" xfId="0" applyFont="1" applyBorder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40" xfId="39" applyFont="1" applyBorder="1" applyAlignment="1">
      <alignment vertical="center"/>
    </xf>
    <xf numFmtId="0" fontId="20" fillId="0" borderId="0" xfId="39" applyFont="1" applyBorder="1" applyAlignment="1">
      <alignment horizontal="center" vertical="center"/>
    </xf>
    <xf numFmtId="40" fontId="20" fillId="0" borderId="0" xfId="48" applyFont="1" applyBorder="1" applyAlignment="1">
      <alignment vertical="center"/>
    </xf>
    <xf numFmtId="0" fontId="20" fillId="0" borderId="40" xfId="39" applyFont="1" applyBorder="1" applyAlignment="1">
      <alignment vertical="center"/>
    </xf>
    <xf numFmtId="0" fontId="12" fillId="0" borderId="66" xfId="39" applyFont="1" applyBorder="1" applyAlignment="1">
      <alignment horizontal="left" vertical="center"/>
    </xf>
    <xf numFmtId="0" fontId="12" fillId="0" borderId="40" xfId="39" applyFont="1" applyBorder="1" applyAlignment="1">
      <alignment vertical="center"/>
    </xf>
    <xf numFmtId="0" fontId="12" fillId="0" borderId="33" xfId="39" applyFont="1" applyBorder="1" applyAlignment="1">
      <alignment horizontal="left" vertical="center"/>
    </xf>
    <xf numFmtId="0" fontId="12" fillId="0" borderId="55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left" vertical="center"/>
    </xf>
    <xf numFmtId="0" fontId="12" fillId="0" borderId="56" xfId="0" applyFont="1" applyBorder="1" applyAlignment="1">
      <alignment horizontal="justify" vertical="center" wrapText="1"/>
    </xf>
    <xf numFmtId="0" fontId="12" fillId="0" borderId="36" xfId="39" applyFont="1" applyBorder="1" applyAlignment="1">
      <alignment vertical="center"/>
    </xf>
    <xf numFmtId="0" fontId="12" fillId="0" borderId="54" xfId="39" applyFont="1" applyBorder="1" applyAlignment="1">
      <alignment horizontal="center" vertical="center" wrapText="1"/>
    </xf>
    <xf numFmtId="0" fontId="12" fillId="0" borderId="38" xfId="39" applyFont="1" applyBorder="1" applyAlignment="1">
      <alignment horizontal="center" vertical="center" wrapText="1"/>
    </xf>
    <xf numFmtId="165" fontId="29" fillId="0" borderId="33" xfId="38" applyNumberFormat="1" applyFont="1" applyFill="1" applyBorder="1" applyAlignment="1" applyProtection="1">
      <alignment horizontal="left" vertical="center"/>
      <protection locked="0"/>
    </xf>
    <xf numFmtId="10" fontId="12" fillId="0" borderId="40" xfId="39" applyNumberFormat="1" applyFont="1" applyBorder="1" applyAlignment="1">
      <alignment horizontal="right" vertical="center"/>
    </xf>
    <xf numFmtId="164" fontId="29" fillId="0" borderId="33" xfId="38" applyFont="1" applyBorder="1" applyAlignment="1">
      <alignment horizontal="left" vertical="center"/>
    </xf>
    <xf numFmtId="0" fontId="12" fillId="0" borderId="40" xfId="39" applyFont="1" applyBorder="1" applyAlignment="1">
      <alignment horizontal="center" vertical="center"/>
    </xf>
    <xf numFmtId="0" fontId="20" fillId="0" borderId="48" xfId="41" applyFont="1" applyBorder="1" applyAlignment="1">
      <alignment vertical="center"/>
    </xf>
    <xf numFmtId="0" fontId="20" fillId="0" borderId="49" xfId="41" applyFont="1" applyBorder="1" applyAlignment="1">
      <alignment vertical="center"/>
    </xf>
    <xf numFmtId="0" fontId="20" fillId="0" borderId="45" xfId="41" applyFont="1" applyBorder="1" applyAlignment="1">
      <alignment vertical="center"/>
    </xf>
    <xf numFmtId="0" fontId="20" fillId="0" borderId="33" xfId="41" applyFont="1" applyBorder="1" applyAlignment="1">
      <alignment vertical="center"/>
    </xf>
    <xf numFmtId="0" fontId="20" fillId="0" borderId="40" xfId="41" applyFont="1" applyBorder="1" applyAlignment="1">
      <alignment vertical="center"/>
    </xf>
    <xf numFmtId="165" fontId="29" fillId="0" borderId="39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39" xfId="38" applyNumberFormat="1" applyFont="1" applyFill="1" applyBorder="1" applyAlignment="1" applyProtection="1">
      <alignment horizontal="left" vertical="center"/>
      <protection locked="0"/>
    </xf>
    <xf numFmtId="0" fontId="20" fillId="0" borderId="48" xfId="42" applyFont="1" applyBorder="1" applyAlignment="1">
      <alignment vertical="center"/>
    </xf>
    <xf numFmtId="0" fontId="20" fillId="0" borderId="49" xfId="42" applyFont="1" applyBorder="1" applyAlignment="1">
      <alignment vertical="center"/>
    </xf>
    <xf numFmtId="38" fontId="20" fillId="0" borderId="49" xfId="48" applyNumberFormat="1" applyFont="1" applyBorder="1" applyAlignment="1">
      <alignment horizontal="right" vertical="center"/>
    </xf>
    <xf numFmtId="0" fontId="20" fillId="0" borderId="45" xfId="42" applyFont="1" applyBorder="1" applyAlignment="1">
      <alignment vertical="center"/>
    </xf>
    <xf numFmtId="0" fontId="20" fillId="0" borderId="33" xfId="42" applyFont="1" applyBorder="1" applyAlignment="1">
      <alignment vertical="center"/>
    </xf>
    <xf numFmtId="0" fontId="20" fillId="0" borderId="0" xfId="42" applyFont="1" applyBorder="1" applyAlignment="1">
      <alignment vertical="center"/>
    </xf>
    <xf numFmtId="38" fontId="20" fillId="0" borderId="0" xfId="48" applyNumberFormat="1" applyFont="1" applyBorder="1" applyAlignment="1">
      <alignment horizontal="right" vertical="center"/>
    </xf>
    <xf numFmtId="0" fontId="20" fillId="0" borderId="40" xfId="42" applyFont="1" applyBorder="1" applyAlignment="1">
      <alignment vertical="center"/>
    </xf>
    <xf numFmtId="0" fontId="12" fillId="0" borderId="33" xfId="42" applyFont="1" applyBorder="1" applyAlignment="1">
      <alignment vertical="top"/>
    </xf>
    <xf numFmtId="0" fontId="12" fillId="0" borderId="40" xfId="42" applyFont="1" applyBorder="1" applyAlignment="1">
      <alignment vertical="top"/>
    </xf>
    <xf numFmtId="0" fontId="22" fillId="0" borderId="68" xfId="42" applyFont="1" applyBorder="1" applyAlignment="1">
      <alignment horizontal="center" vertical="center"/>
    </xf>
    <xf numFmtId="0" fontId="12" fillId="0" borderId="36" xfId="42" applyFont="1" applyBorder="1" applyAlignment="1">
      <alignment horizontal="center" vertical="center" wrapText="1"/>
    </xf>
    <xf numFmtId="0" fontId="22" fillId="0" borderId="114" xfId="42" applyFont="1" applyBorder="1" applyAlignment="1">
      <alignment horizontal="center" vertical="center"/>
    </xf>
    <xf numFmtId="0" fontId="12" fillId="0" borderId="37" xfId="42" applyFont="1" applyBorder="1" applyAlignment="1">
      <alignment horizontal="center" vertical="center"/>
    </xf>
    <xf numFmtId="38" fontId="22" fillId="0" borderId="54" xfId="48" quotePrefix="1" applyNumberFormat="1" applyFont="1" applyFill="1" applyBorder="1" applyAlignment="1" applyProtection="1">
      <alignment horizontal="left" vertical="center" indent="1"/>
    </xf>
    <xf numFmtId="49" fontId="22" fillId="0" borderId="37" xfId="42" applyNumberFormat="1" applyFont="1" applyBorder="1" applyAlignment="1">
      <alignment vertical="center"/>
    </xf>
    <xf numFmtId="38" fontId="12" fillId="0" borderId="39" xfId="48" applyNumberFormat="1" applyFont="1" applyFill="1" applyBorder="1" applyAlignment="1" applyProtection="1">
      <alignment horizontal="left" vertical="center" indent="1"/>
    </xf>
    <xf numFmtId="40" fontId="12" fillId="0" borderId="38" xfId="48" applyFont="1" applyFill="1" applyBorder="1" applyAlignment="1" applyProtection="1">
      <alignment vertical="center"/>
    </xf>
    <xf numFmtId="38" fontId="12" fillId="0" borderId="54" xfId="48" quotePrefix="1" applyNumberFormat="1" applyFont="1" applyFill="1" applyBorder="1" applyAlignment="1" applyProtection="1">
      <alignment horizontal="left" vertical="center" indent="1"/>
    </xf>
    <xf numFmtId="0" fontId="20" fillId="0" borderId="90" xfId="42" applyFont="1" applyBorder="1" applyAlignment="1">
      <alignment vertical="center"/>
    </xf>
    <xf numFmtId="0" fontId="20" fillId="0" borderId="57" xfId="42" applyFont="1" applyBorder="1" applyAlignment="1">
      <alignment vertical="center"/>
    </xf>
    <xf numFmtId="40" fontId="12" fillId="0" borderId="37" xfId="48" applyFont="1" applyFill="1" applyBorder="1" applyAlignment="1" applyProtection="1">
      <alignment vertical="center"/>
    </xf>
    <xf numFmtId="0" fontId="20" fillId="0" borderId="58" xfId="42" applyFont="1" applyBorder="1" applyAlignment="1">
      <alignment vertical="center"/>
    </xf>
    <xf numFmtId="40" fontId="12" fillId="0" borderId="37" xfId="48" applyFont="1" applyFill="1" applyBorder="1" applyAlignment="1" applyProtection="1">
      <alignment horizontal="right" vertical="center"/>
    </xf>
    <xf numFmtId="0" fontId="20" fillId="0" borderId="41" xfId="42" applyFont="1" applyBorder="1" applyAlignment="1">
      <alignment vertical="center"/>
    </xf>
    <xf numFmtId="0" fontId="20" fillId="0" borderId="48" xfId="44" applyFont="1" applyBorder="1" applyAlignment="1">
      <alignment vertical="center"/>
    </xf>
    <xf numFmtId="0" fontId="23" fillId="0" borderId="49" xfId="0" applyFont="1" applyBorder="1" applyAlignment="1">
      <alignment horizontal="left" vertical="center" indent="17"/>
    </xf>
    <xf numFmtId="0" fontId="20" fillId="0" borderId="49" xfId="44" applyFont="1" applyBorder="1" applyAlignment="1">
      <alignment vertical="center"/>
    </xf>
    <xf numFmtId="0" fontId="20" fillId="0" borderId="45" xfId="44" applyFont="1" applyBorder="1" applyAlignment="1">
      <alignment vertical="center"/>
    </xf>
    <xf numFmtId="0" fontId="20" fillId="0" borderId="33" xfId="44" applyFont="1" applyBorder="1" applyAlignment="1">
      <alignment vertical="center"/>
    </xf>
    <xf numFmtId="0" fontId="20" fillId="0" borderId="0" xfId="0" applyFont="1" applyBorder="1" applyAlignment="1">
      <alignment horizontal="left" vertical="center" indent="17"/>
    </xf>
    <xf numFmtId="0" fontId="20" fillId="0" borderId="40" xfId="44" applyFont="1" applyBorder="1" applyAlignment="1">
      <alignment vertical="center"/>
    </xf>
    <xf numFmtId="0" fontId="12" fillId="0" borderId="66" xfId="44" applyFont="1" applyBorder="1" applyAlignment="1">
      <alignment horizontal="left" vertical="center"/>
    </xf>
    <xf numFmtId="0" fontId="12" fillId="0" borderId="67" xfId="44" applyFont="1" applyBorder="1" applyAlignment="1">
      <alignment horizontal="left" vertical="center"/>
    </xf>
    <xf numFmtId="0" fontId="12" fillId="0" borderId="66" xfId="44" applyFont="1" applyBorder="1" applyAlignment="1">
      <alignment horizontal="center" vertical="center"/>
    </xf>
    <xf numFmtId="0" fontId="12" fillId="0" borderId="36" xfId="44" applyFont="1" applyBorder="1" applyAlignment="1">
      <alignment horizontal="center" vertical="center" wrapText="1"/>
    </xf>
    <xf numFmtId="0" fontId="12" fillId="24" borderId="54" xfId="44" applyNumberFormat="1" applyFont="1" applyFill="1" applyBorder="1" applyAlignment="1">
      <alignment horizontal="center" vertical="center"/>
    </xf>
    <xf numFmtId="169" fontId="12" fillId="24" borderId="38" xfId="44" applyNumberFormat="1" applyFont="1" applyFill="1" applyBorder="1" applyAlignment="1">
      <alignment horizontal="right" vertical="center"/>
    </xf>
    <xf numFmtId="0" fontId="12" fillId="0" borderId="57" xfId="44" applyNumberFormat="1" applyFont="1" applyBorder="1" applyAlignment="1">
      <alignment horizontal="center" vertical="center"/>
    </xf>
    <xf numFmtId="169" fontId="12" fillId="0" borderId="35" xfId="44" applyNumberFormat="1" applyFont="1" applyBorder="1" applyAlignment="1">
      <alignment horizontal="right" vertical="center"/>
    </xf>
    <xf numFmtId="0" fontId="12" fillId="0" borderId="68" xfId="44" applyNumberFormat="1" applyFont="1" applyBorder="1" applyAlignment="1">
      <alignment horizontal="center" vertical="center"/>
    </xf>
    <xf numFmtId="169" fontId="12" fillId="0" borderId="36" xfId="44" applyNumberFormat="1" applyFont="1" applyBorder="1" applyAlignment="1">
      <alignment horizontal="right" vertical="center"/>
    </xf>
    <xf numFmtId="0" fontId="12" fillId="24" borderId="57" xfId="44" applyNumberFormat="1" applyFont="1" applyFill="1" applyBorder="1" applyAlignment="1">
      <alignment horizontal="center" vertical="center"/>
    </xf>
    <xf numFmtId="169" fontId="12" fillId="24" borderId="35" xfId="44" applyNumberFormat="1" applyFont="1" applyFill="1" applyBorder="1" applyAlignment="1">
      <alignment horizontal="right" vertical="center"/>
    </xf>
    <xf numFmtId="0" fontId="12" fillId="24" borderId="66" xfId="44" applyNumberFormat="1" applyFont="1" applyFill="1" applyBorder="1" applyAlignment="1">
      <alignment horizontal="center" vertical="center"/>
    </xf>
    <xf numFmtId="169" fontId="12" fillId="24" borderId="67" xfId="44" applyNumberFormat="1" applyFont="1" applyFill="1" applyBorder="1" applyAlignment="1">
      <alignment horizontal="right" vertical="center"/>
    </xf>
    <xf numFmtId="0" fontId="12" fillId="24" borderId="68" xfId="44" applyNumberFormat="1" applyFont="1" applyFill="1" applyBorder="1" applyAlignment="1">
      <alignment horizontal="center" vertical="center"/>
    </xf>
    <xf numFmtId="169" fontId="12" fillId="24" borderId="36" xfId="44" applyNumberFormat="1" applyFont="1" applyFill="1" applyBorder="1" applyAlignment="1">
      <alignment horizontal="right" vertical="center"/>
    </xf>
    <xf numFmtId="0" fontId="12" fillId="0" borderId="66" xfId="44" applyNumberFormat="1" applyFont="1" applyBorder="1" applyAlignment="1">
      <alignment horizontal="center" vertical="center"/>
    </xf>
    <xf numFmtId="169" fontId="12" fillId="0" borderId="67" xfId="44" applyNumberFormat="1" applyFont="1" applyBorder="1" applyAlignment="1">
      <alignment horizontal="right" vertical="center"/>
    </xf>
    <xf numFmtId="0" fontId="12" fillId="0" borderId="54" xfId="44" applyNumberFormat="1" applyFont="1" applyBorder="1" applyAlignment="1">
      <alignment horizontal="center" vertical="center"/>
    </xf>
    <xf numFmtId="169" fontId="12" fillId="0" borderId="38" xfId="44" applyNumberFormat="1" applyFont="1" applyBorder="1" applyAlignment="1">
      <alignment horizontal="right" vertical="center"/>
    </xf>
    <xf numFmtId="0" fontId="12" fillId="0" borderId="57" xfId="44" applyFont="1" applyBorder="1" applyAlignment="1">
      <alignment vertical="center"/>
    </xf>
    <xf numFmtId="169" fontId="12" fillId="0" borderId="35" xfId="44" applyNumberFormat="1" applyFont="1" applyBorder="1" applyAlignment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68" xfId="44" applyFont="1" applyBorder="1" applyAlignment="1">
      <alignment horizontal="left" vertical="center"/>
    </xf>
    <xf numFmtId="0" fontId="12" fillId="0" borderId="36" xfId="44" applyFont="1" applyBorder="1" applyAlignment="1">
      <alignment horizontal="left" vertical="center"/>
    </xf>
    <xf numFmtId="0" fontId="12" fillId="0" borderId="57" xfId="44" applyFont="1" applyBorder="1" applyAlignment="1">
      <alignment horizontal="left" vertical="center"/>
    </xf>
    <xf numFmtId="14" fontId="12" fillId="0" borderId="36" xfId="44" applyNumberFormat="1" applyFont="1" applyBorder="1" applyAlignment="1">
      <alignment horizontal="center" vertical="center"/>
    </xf>
    <xf numFmtId="0" fontId="12" fillId="0" borderId="55" xfId="44" applyFont="1" applyBorder="1" applyAlignment="1">
      <alignment horizontal="left" vertical="center"/>
    </xf>
    <xf numFmtId="0" fontId="12" fillId="0" borderId="106" xfId="44" applyFont="1" applyBorder="1" applyAlignment="1">
      <alignment horizontal="left" vertical="center"/>
    </xf>
    <xf numFmtId="0" fontId="12" fillId="0" borderId="33" xfId="44" applyFont="1" applyBorder="1" applyAlignment="1">
      <alignment horizontal="left" vertical="center"/>
    </xf>
    <xf numFmtId="14" fontId="12" fillId="0" borderId="40" xfId="44" applyNumberFormat="1" applyFont="1" applyBorder="1" applyAlignment="1">
      <alignment horizontal="center" vertical="center"/>
    </xf>
    <xf numFmtId="0" fontId="12" fillId="0" borderId="33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0" fontId="12" fillId="0" borderId="41" xfId="44" applyFont="1" applyBorder="1" applyAlignment="1">
      <alignment horizontal="left" vertical="center"/>
    </xf>
    <xf numFmtId="0" fontId="12" fillId="0" borderId="42" xfId="44" applyFont="1" applyBorder="1" applyAlignment="1">
      <alignment horizontal="left" vertical="center"/>
    </xf>
    <xf numFmtId="14" fontId="12" fillId="0" borderId="42" xfId="44" applyNumberFormat="1" applyFont="1" applyBorder="1" applyAlignment="1">
      <alignment horizontal="center" vertical="center"/>
    </xf>
    <xf numFmtId="14" fontId="12" fillId="0" borderId="44" xfId="44" applyNumberFormat="1" applyFont="1" applyBorder="1" applyAlignment="1">
      <alignment horizontal="center" vertical="center"/>
    </xf>
    <xf numFmtId="0" fontId="20" fillId="0" borderId="48" xfId="43" applyFont="1" applyBorder="1" applyAlignment="1">
      <alignment vertical="center"/>
    </xf>
    <xf numFmtId="0" fontId="20" fillId="0" borderId="49" xfId="43" applyFont="1" applyBorder="1" applyAlignment="1">
      <alignment vertical="center"/>
    </xf>
    <xf numFmtId="0" fontId="20" fillId="0" borderId="45" xfId="43" applyFont="1" applyBorder="1" applyAlignment="1">
      <alignment vertical="center"/>
    </xf>
    <xf numFmtId="0" fontId="20" fillId="0" borderId="33" xfId="43" applyFont="1" applyBorder="1" applyAlignment="1">
      <alignment vertical="center"/>
    </xf>
    <xf numFmtId="0" fontId="20" fillId="0" borderId="40" xfId="43" applyFont="1" applyBorder="1" applyAlignment="1">
      <alignment vertical="center"/>
    </xf>
    <xf numFmtId="0" fontId="12" fillId="0" borderId="66" xfId="43" applyFont="1" applyBorder="1" applyAlignment="1">
      <alignment horizontal="left" vertical="center"/>
    </xf>
    <xf numFmtId="0" fontId="12" fillId="0" borderId="67" xfId="43" applyFont="1" applyBorder="1" applyAlignment="1">
      <alignment horizontal="left" vertical="center"/>
    </xf>
    <xf numFmtId="0" fontId="12" fillId="0" borderId="33" xfId="43" applyFont="1" applyBorder="1" applyAlignment="1">
      <alignment vertical="center"/>
    </xf>
    <xf numFmtId="0" fontId="12" fillId="0" borderId="40" xfId="43" applyFont="1" applyBorder="1" applyAlignment="1">
      <alignment vertical="center"/>
    </xf>
    <xf numFmtId="0" fontId="12" fillId="0" borderId="68" xfId="43" applyFont="1" applyBorder="1" applyAlignment="1">
      <alignment horizontal="center" vertical="center"/>
    </xf>
    <xf numFmtId="0" fontId="12" fillId="0" borderId="36" xfId="43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/>
    </xf>
    <xf numFmtId="49" fontId="12" fillId="0" borderId="57" xfId="43" applyNumberFormat="1" applyFont="1" applyBorder="1" applyAlignment="1">
      <alignment horizontal="center" vertical="center"/>
    </xf>
    <xf numFmtId="4" fontId="12" fillId="0" borderId="35" xfId="43" applyNumberFormat="1" applyFont="1" applyBorder="1" applyAlignment="1">
      <alignment horizontal="right" vertical="center"/>
    </xf>
    <xf numFmtId="49" fontId="12" fillId="0" borderId="66" xfId="43" applyNumberFormat="1" applyFont="1" applyBorder="1" applyAlignment="1">
      <alignment horizontal="center" vertical="center"/>
    </xf>
    <xf numFmtId="4" fontId="12" fillId="0" borderId="67" xfId="43" applyNumberFormat="1" applyFont="1" applyBorder="1" applyAlignment="1">
      <alignment horizontal="right" vertical="center"/>
    </xf>
    <xf numFmtId="49" fontId="12" fillId="0" borderId="68" xfId="43" applyNumberFormat="1" applyFont="1" applyBorder="1" applyAlignment="1">
      <alignment horizontal="center" vertical="center"/>
    </xf>
    <xf numFmtId="4" fontId="12" fillId="0" borderId="36" xfId="43" applyNumberFormat="1" applyFont="1" applyBorder="1" applyAlignment="1">
      <alignment horizontal="right" vertical="center"/>
    </xf>
    <xf numFmtId="49" fontId="29" fillId="0" borderId="57" xfId="0" applyNumberFormat="1" applyFont="1" applyBorder="1" applyAlignment="1">
      <alignment horizontal="center" vertical="center" wrapText="1"/>
    </xf>
    <xf numFmtId="49" fontId="29" fillId="0" borderId="68" xfId="0" applyNumberFormat="1" applyFont="1" applyBorder="1" applyAlignment="1">
      <alignment horizontal="center" vertical="center" wrapText="1"/>
    </xf>
    <xf numFmtId="49" fontId="12" fillId="0" borderId="54" xfId="43" applyNumberFormat="1" applyFont="1" applyBorder="1" applyAlignment="1">
      <alignment horizontal="center" vertical="center"/>
    </xf>
    <xf numFmtId="4" fontId="12" fillId="0" borderId="37" xfId="43" applyNumberFormat="1" applyFont="1" applyBorder="1" applyAlignment="1">
      <alignment horizontal="right" vertical="center"/>
    </xf>
    <xf numFmtId="2" fontId="29" fillId="0" borderId="54" xfId="0" applyNumberFormat="1" applyFont="1" applyBorder="1" applyAlignment="1">
      <alignment horizontal="center" vertical="center" wrapText="1"/>
    </xf>
    <xf numFmtId="49" fontId="12" fillId="0" borderId="57" xfId="43" applyNumberFormat="1" applyFont="1" applyBorder="1" applyAlignment="1">
      <alignment horizontal="center" vertical="center"/>
    </xf>
    <xf numFmtId="4" fontId="12" fillId="0" borderId="106" xfId="43" applyNumberFormat="1" applyFont="1" applyBorder="1" applyAlignment="1">
      <alignment horizontal="right" vertical="center"/>
    </xf>
    <xf numFmtId="0" fontId="23" fillId="0" borderId="49" xfId="0" applyFont="1" applyBorder="1" applyAlignment="1">
      <alignment horizontal="left" vertical="center" indent="3"/>
    </xf>
    <xf numFmtId="0" fontId="20" fillId="0" borderId="0" xfId="0" applyFont="1" applyBorder="1" applyAlignment="1">
      <alignment horizontal="left" vertical="center" indent="3"/>
    </xf>
    <xf numFmtId="0" fontId="12" fillId="0" borderId="66" xfId="43" applyFont="1" applyBorder="1" applyAlignment="1">
      <alignment horizontal="left" vertical="top"/>
    </xf>
    <xf numFmtId="0" fontId="12" fillId="0" borderId="67" xfId="43" applyFont="1" applyBorder="1" applyAlignment="1">
      <alignment horizontal="left" vertical="top"/>
    </xf>
    <xf numFmtId="0" fontId="12" fillId="0" borderId="34" xfId="43" applyFont="1" applyBorder="1" applyAlignment="1">
      <alignment vertical="center"/>
    </xf>
    <xf numFmtId="0" fontId="12" fillId="0" borderId="55" xfId="43" applyFont="1" applyBorder="1" applyAlignment="1">
      <alignment horizontal="justify" vertical="top" wrapText="1"/>
    </xf>
    <xf numFmtId="0" fontId="12" fillId="0" borderId="35" xfId="43" applyFont="1" applyBorder="1" applyAlignment="1">
      <alignment horizontal="left" vertical="top"/>
    </xf>
    <xf numFmtId="0" fontId="12" fillId="0" borderId="33" xfId="43" applyFont="1" applyBorder="1" applyAlignment="1">
      <alignment horizontal="justify" vertical="top" wrapText="1"/>
    </xf>
    <xf numFmtId="0" fontId="12" fillId="0" borderId="40" xfId="43" applyFont="1" applyBorder="1" applyAlignment="1">
      <alignment horizontal="left" vertical="top"/>
    </xf>
    <xf numFmtId="0" fontId="12" fillId="0" borderId="56" xfId="43" applyFont="1" applyBorder="1" applyAlignment="1">
      <alignment horizontal="justify" vertical="top" wrapText="1"/>
    </xf>
    <xf numFmtId="0" fontId="25" fillId="0" borderId="38" xfId="0" applyFont="1" applyBorder="1" applyAlignment="1">
      <alignment horizontal="center"/>
    </xf>
    <xf numFmtId="49" fontId="12" fillId="0" borderId="39" xfId="43" applyNumberFormat="1" applyFont="1" applyBorder="1" applyAlignment="1">
      <alignment horizontal="center" vertical="center"/>
    </xf>
    <xf numFmtId="4" fontId="12" fillId="0" borderId="38" xfId="43" applyNumberFormat="1" applyFont="1" applyBorder="1" applyAlignment="1">
      <alignment horizontal="right" vertical="center"/>
    </xf>
    <xf numFmtId="2" fontId="29" fillId="0" borderId="39" xfId="0" applyNumberFormat="1" applyFont="1" applyBorder="1" applyAlignment="1">
      <alignment horizontal="left" vertical="top" wrapText="1"/>
    </xf>
    <xf numFmtId="40" fontId="12" fillId="0" borderId="38" xfId="48" applyFont="1" applyFill="1" applyBorder="1" applyAlignment="1" applyProtection="1">
      <alignment horizontal="right" vertical="top"/>
    </xf>
    <xf numFmtId="0" fontId="25" fillId="0" borderId="39" xfId="0" applyFont="1" applyBorder="1" applyAlignment="1">
      <alignment horizontal="left" vertical="top" wrapText="1"/>
    </xf>
    <xf numFmtId="0" fontId="25" fillId="0" borderId="39" xfId="0" applyFont="1" applyBorder="1" applyAlignment="1">
      <alignment horizontal="left" vertical="top" wrapText="1"/>
    </xf>
    <xf numFmtId="49" fontId="12" fillId="0" borderId="54" xfId="43" applyNumberFormat="1" applyFont="1" applyBorder="1" applyAlignment="1">
      <alignment horizontal="center" vertical="center"/>
    </xf>
    <xf numFmtId="2" fontId="29" fillId="0" borderId="39" xfId="0" applyNumberFormat="1" applyFont="1" applyBorder="1" applyAlignment="1">
      <alignment horizontal="center" vertical="center" wrapText="1"/>
    </xf>
    <xf numFmtId="2" fontId="29" fillId="0" borderId="39" xfId="0" applyNumberFormat="1" applyFont="1" applyBorder="1" applyAlignment="1">
      <alignment horizontal="left" vertical="center" wrapText="1"/>
    </xf>
    <xf numFmtId="49" fontId="12" fillId="0" borderId="55" xfId="43" applyNumberFormat="1" applyFont="1" applyBorder="1" applyAlignment="1">
      <alignment horizontal="center" vertical="center"/>
    </xf>
    <xf numFmtId="4" fontId="12" fillId="0" borderId="35" xfId="43" applyNumberFormat="1" applyFont="1" applyBorder="1" applyAlignment="1">
      <alignment horizontal="right" vertical="center"/>
    </xf>
    <xf numFmtId="0" fontId="12" fillId="0" borderId="57" xfId="43" applyFont="1" applyBorder="1" applyAlignment="1">
      <alignment horizontal="left" vertical="center"/>
    </xf>
    <xf numFmtId="0" fontId="12" fillId="0" borderId="35" xfId="43" applyFont="1" applyBorder="1" applyAlignment="1">
      <alignment horizontal="left" vertical="center"/>
    </xf>
    <xf numFmtId="0" fontId="12" fillId="0" borderId="33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0" fontId="12" fillId="0" borderId="41" xfId="43" applyFont="1" applyBorder="1" applyAlignment="1">
      <alignment vertical="center"/>
    </xf>
    <xf numFmtId="0" fontId="12" fillId="0" borderId="42" xfId="43" applyFont="1" applyBorder="1" applyAlignment="1">
      <alignment vertical="center"/>
    </xf>
    <xf numFmtId="0" fontId="12" fillId="0" borderId="44" xfId="43" applyFont="1" applyBorder="1" applyAlignment="1">
      <alignment vertical="center"/>
    </xf>
    <xf numFmtId="0" fontId="12" fillId="0" borderId="48" xfId="43" applyFont="1" applyBorder="1" applyAlignment="1">
      <alignment vertical="center"/>
    </xf>
    <xf numFmtId="0" fontId="12" fillId="0" borderId="49" xfId="43" applyFont="1" applyBorder="1" applyAlignment="1">
      <alignment vertical="center"/>
    </xf>
    <xf numFmtId="0" fontId="23" fillId="0" borderId="49" xfId="0" applyFont="1" applyBorder="1" applyAlignment="1">
      <alignment horizontal="left" vertical="center" indent="4"/>
    </xf>
    <xf numFmtId="0" fontId="12" fillId="0" borderId="45" xfId="43" applyFont="1" applyBorder="1" applyAlignment="1">
      <alignment vertical="center"/>
    </xf>
    <xf numFmtId="0" fontId="20" fillId="0" borderId="0" xfId="0" applyFont="1" applyBorder="1" applyAlignment="1">
      <alignment horizontal="left" vertical="center" indent="4"/>
    </xf>
    <xf numFmtId="0" fontId="12" fillId="0" borderId="38" xfId="0" applyFont="1" applyBorder="1" applyAlignment="1">
      <alignment horizontal="center"/>
    </xf>
    <xf numFmtId="0" fontId="22" fillId="0" borderId="54" xfId="43" applyFont="1" applyBorder="1" applyAlignment="1">
      <alignment horizontal="center" vertical="center"/>
    </xf>
    <xf numFmtId="0" fontId="22" fillId="0" borderId="37" xfId="43" applyFont="1" applyBorder="1" applyAlignment="1">
      <alignment horizontal="center" vertical="center"/>
    </xf>
    <xf numFmtId="0" fontId="12" fillId="0" borderId="54" xfId="43" applyFont="1" applyBorder="1" applyAlignment="1">
      <alignment horizontal="center" vertical="center"/>
    </xf>
    <xf numFmtId="4" fontId="12" fillId="0" borderId="34" xfId="0" applyNumberFormat="1" applyFont="1" applyBorder="1" applyAlignment="1">
      <alignment horizontal="center"/>
    </xf>
    <xf numFmtId="0" fontId="22" fillId="0" borderId="55" xfId="43" applyFont="1" applyBorder="1" applyAlignment="1">
      <alignment horizontal="right" vertical="center"/>
    </xf>
    <xf numFmtId="4" fontId="22" fillId="0" borderId="35" xfId="0" applyNumberFormat="1" applyFont="1" applyBorder="1" applyAlignment="1">
      <alignment horizontal="center"/>
    </xf>
    <xf numFmtId="0" fontId="22" fillId="0" borderId="68" xfId="43" applyFont="1" applyBorder="1" applyAlignment="1">
      <alignment horizontal="center" vertical="center"/>
    </xf>
    <xf numFmtId="0" fontId="22" fillId="0" borderId="34" xfId="43" applyFont="1" applyBorder="1" applyAlignment="1">
      <alignment horizontal="center" vertical="center"/>
    </xf>
    <xf numFmtId="4" fontId="12" fillId="0" borderId="38" xfId="0" applyNumberFormat="1" applyFont="1" applyBorder="1" applyAlignment="1">
      <alignment horizontal="center"/>
    </xf>
    <xf numFmtId="0" fontId="23" fillId="0" borderId="49" xfId="0" applyFont="1" applyBorder="1" applyAlignment="1">
      <alignment horizontal="left" vertical="center" indent="4"/>
    </xf>
    <xf numFmtId="0" fontId="23" fillId="0" borderId="45" xfId="0" applyFont="1" applyBorder="1" applyAlignment="1">
      <alignment horizontal="left" vertical="center" indent="4"/>
    </xf>
    <xf numFmtId="0" fontId="20" fillId="0" borderId="0" xfId="0" applyFont="1" applyBorder="1" applyAlignment="1">
      <alignment horizontal="left" vertical="center" indent="4"/>
    </xf>
    <xf numFmtId="0" fontId="20" fillId="0" borderId="40" xfId="0" applyFont="1" applyBorder="1" applyAlignment="1">
      <alignment horizontal="left" vertical="center" indent="4"/>
    </xf>
    <xf numFmtId="0" fontId="12" fillId="0" borderId="33" xfId="0" applyFont="1" applyBorder="1"/>
    <xf numFmtId="0" fontId="12" fillId="0" borderId="0" xfId="0" applyFont="1" applyBorder="1"/>
    <xf numFmtId="0" fontId="12" fillId="0" borderId="40" xfId="0" applyFont="1" applyBorder="1"/>
    <xf numFmtId="0" fontId="12" fillId="0" borderId="33" xfId="0" applyFont="1" applyBorder="1"/>
    <xf numFmtId="0" fontId="12" fillId="0" borderId="0" xfId="0" applyFont="1" applyBorder="1"/>
    <xf numFmtId="0" fontId="12" fillId="0" borderId="40" xfId="0" applyFont="1" applyBorder="1"/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showGridLines="0" view="pageBreakPreview" topLeftCell="A38" zoomScaleNormal="100" zoomScaleSheetLayoutView="100" workbookViewId="0">
      <selection activeCell="R53" sqref="R53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A1" s="530"/>
      <c r="B1" s="531"/>
      <c r="C1" s="531"/>
      <c r="D1" s="531"/>
      <c r="E1" s="531"/>
      <c r="F1" s="531"/>
      <c r="G1" s="531"/>
      <c r="H1" s="507" t="s">
        <v>0</v>
      </c>
      <c r="I1" s="531"/>
      <c r="J1" s="531"/>
      <c r="K1" s="531"/>
      <c r="L1" s="531"/>
      <c r="M1" s="531"/>
      <c r="N1" s="531"/>
      <c r="O1" s="532"/>
    </row>
    <row r="2" spans="1:15" x14ac:dyDescent="0.2">
      <c r="A2" s="533"/>
      <c r="B2" s="2"/>
      <c r="C2" s="2"/>
      <c r="D2" s="2"/>
      <c r="E2" s="2"/>
      <c r="F2" s="2"/>
      <c r="G2" s="2"/>
      <c r="H2" s="2" t="s">
        <v>1</v>
      </c>
      <c r="I2" s="2"/>
      <c r="J2" s="2"/>
      <c r="K2" s="2"/>
      <c r="L2" s="2"/>
      <c r="M2" s="2"/>
      <c r="N2" s="2"/>
      <c r="O2" s="534"/>
    </row>
    <row r="3" spans="1:15" x14ac:dyDescent="0.2">
      <c r="A3" s="533"/>
      <c r="B3" s="2"/>
      <c r="C3" s="2"/>
      <c r="D3" s="2"/>
      <c r="E3" s="2"/>
      <c r="F3" s="2"/>
      <c r="G3" s="2"/>
      <c r="H3" s="2" t="s">
        <v>145</v>
      </c>
      <c r="I3" s="2"/>
      <c r="J3" s="2"/>
      <c r="K3" s="2"/>
      <c r="L3" s="2"/>
      <c r="M3" s="2"/>
      <c r="N3" s="2"/>
      <c r="O3" s="534"/>
    </row>
    <row r="4" spans="1:15" x14ac:dyDescent="0.2">
      <c r="A4" s="53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534"/>
    </row>
    <row r="5" spans="1:15" ht="12" thickBot="1" x14ac:dyDescent="0.25">
      <c r="A5" s="241" t="s">
        <v>2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3"/>
      <c r="N5" s="247" t="s">
        <v>3</v>
      </c>
      <c r="O5" s="248"/>
    </row>
    <row r="6" spans="1:15" ht="18.75" thickTop="1" x14ac:dyDescent="0.25">
      <c r="A6" s="244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6"/>
      <c r="N6" s="249" t="s">
        <v>4</v>
      </c>
      <c r="O6" s="250"/>
    </row>
    <row r="7" spans="1:15" ht="12.75" x14ac:dyDescent="0.2">
      <c r="A7" s="535" t="s">
        <v>5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536"/>
    </row>
    <row r="8" spans="1:15" ht="12.75" x14ac:dyDescent="0.2">
      <c r="A8" s="537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538"/>
    </row>
    <row r="9" spans="1:15" ht="12.75" x14ac:dyDescent="0.2">
      <c r="A9" s="252" t="s">
        <v>219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4"/>
      <c r="O9" s="539" t="s">
        <v>6</v>
      </c>
    </row>
    <row r="10" spans="1:15" ht="12.75" x14ac:dyDescent="0.2">
      <c r="A10" s="255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7"/>
      <c r="O10" s="540"/>
    </row>
    <row r="11" spans="1:15" ht="12.75" x14ac:dyDescent="0.2">
      <c r="A11" s="255"/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7"/>
      <c r="O11" s="540"/>
    </row>
    <row r="12" spans="1:15" ht="12.75" x14ac:dyDescent="0.2">
      <c r="A12" s="258"/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60"/>
      <c r="O12" s="541"/>
    </row>
    <row r="13" spans="1:15" ht="12.75" x14ac:dyDescent="0.2">
      <c r="A13" s="542" t="s">
        <v>7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543"/>
    </row>
    <row r="14" spans="1:15" ht="12.75" x14ac:dyDescent="0.2">
      <c r="A14" s="544" t="s">
        <v>196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4">
        <f>N16+N19+N22+N23</f>
        <v>143243.57999999999</v>
      </c>
      <c r="O14" s="545"/>
    </row>
    <row r="15" spans="1:15" ht="12.75" x14ac:dyDescent="0.2">
      <c r="A15" s="546" t="s">
        <v>8</v>
      </c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547"/>
    </row>
    <row r="16" spans="1:15" ht="12.75" x14ac:dyDescent="0.2">
      <c r="A16" s="548" t="s">
        <v>9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4">
        <f>SUM(N17:O18)</f>
        <v>66975.48</v>
      </c>
      <c r="O16" s="545"/>
    </row>
    <row r="17" spans="1:15" ht="12.75" x14ac:dyDescent="0.2">
      <c r="A17" s="549" t="s">
        <v>10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9">
        <f>'PFS_I Equipe'!E28</f>
        <v>66975.48</v>
      </c>
      <c r="O17" s="550"/>
    </row>
    <row r="18" spans="1:15" ht="12.75" x14ac:dyDescent="0.2">
      <c r="A18" s="549" t="s">
        <v>11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9">
        <f>'PFS_I Equipe'!F28</f>
        <v>0</v>
      </c>
      <c r="O18" s="550"/>
    </row>
    <row r="19" spans="1:15" s="3" customFormat="1" ht="12.75" x14ac:dyDescent="0.2">
      <c r="A19" s="548" t="s">
        <v>12</v>
      </c>
      <c r="B19" s="237"/>
      <c r="C19" s="237"/>
      <c r="D19" s="237"/>
      <c r="E19" s="237"/>
      <c r="F19" s="237"/>
      <c r="G19" s="237"/>
      <c r="H19" s="237"/>
      <c r="I19" s="237"/>
      <c r="J19" s="237"/>
      <c r="K19" s="237"/>
      <c r="L19" s="237"/>
      <c r="M19" s="237"/>
      <c r="N19" s="234">
        <f>SUM(N20:O21)</f>
        <v>49280.55</v>
      </c>
      <c r="O19" s="545"/>
    </row>
    <row r="20" spans="1:15" ht="12.75" x14ac:dyDescent="0.2">
      <c r="A20" s="549" t="str">
        <f>"B1 -  "&amp;TEXT('PFS_VIII Det_ Enc_ Soc_'!F50,"#,00%")&amp;" INCIDENTE SOBRE O ITEM  A1"</f>
        <v>B1 -  73,58% INCIDENTE SOBRE O ITEM  A1</v>
      </c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9">
        <f>'PFS_I Equipe'!G28</f>
        <v>49280.55</v>
      </c>
      <c r="O20" s="550"/>
    </row>
    <row r="21" spans="1:15" ht="12.75" x14ac:dyDescent="0.2">
      <c r="A21" s="549" t="s">
        <v>13</v>
      </c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9">
        <f>'PFS_I Equipe'!H28</f>
        <v>0</v>
      </c>
      <c r="O21" s="550"/>
    </row>
    <row r="22" spans="1:15" ht="12.75" x14ac:dyDescent="0.2">
      <c r="A22" s="548" t="s">
        <v>14</v>
      </c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9">
        <f>'PFS_II Desp Viagens'!$L$22</f>
        <v>7200</v>
      </c>
      <c r="O22" s="550"/>
    </row>
    <row r="23" spans="1:15" ht="12.75" x14ac:dyDescent="0.2">
      <c r="A23" s="548" t="s">
        <v>15</v>
      </c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61">
        <f>'PFS_III Ser Graf'!G29</f>
        <v>19787.55</v>
      </c>
      <c r="O23" s="551"/>
    </row>
    <row r="24" spans="1:15" ht="12.75" x14ac:dyDescent="0.2">
      <c r="A24" s="552" t="s">
        <v>183</v>
      </c>
      <c r="B24" s="267"/>
      <c r="C24" s="267"/>
      <c r="D24" s="267"/>
      <c r="E24" s="267"/>
      <c r="F24" s="267"/>
      <c r="G24" s="267"/>
      <c r="H24" s="267"/>
      <c r="I24" s="267"/>
      <c r="J24" s="267"/>
      <c r="K24" s="267"/>
      <c r="L24" s="267"/>
      <c r="M24" s="267"/>
      <c r="N24" s="268">
        <f>SUM(N25:O27)</f>
        <v>61988.134999999995</v>
      </c>
      <c r="O24" s="553"/>
    </row>
    <row r="25" spans="1:15" ht="12.75" x14ac:dyDescent="0.2">
      <c r="A25" s="548" t="str">
        <f>"F -  CUSTO DE ADMINISTRAÇÃO - ("&amp;TEXT('PFS_VI_ Det_ Custos Adm_'!F42,"#,00%")&amp;" DO ITEM A) (PFS-VI)"</f>
        <v>F -  CUSTO DE ADMINISTRAÇÃO - (25,00% DO ITEM A) (PFS-VI)</v>
      </c>
      <c r="B25" s="237"/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9">
        <f>'PFS_VI_ Det_ Custos Adm_'!G42</f>
        <v>16743.87</v>
      </c>
      <c r="O25" s="550"/>
    </row>
    <row r="26" spans="1:15" ht="12.75" x14ac:dyDescent="0.2">
      <c r="A26" s="548" t="s">
        <v>197</v>
      </c>
      <c r="B26" s="237"/>
      <c r="C26" s="237"/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61">
        <f>(N16+N19+N22+N23+N25)*0.1</f>
        <v>15998.744999999999</v>
      </c>
      <c r="O26" s="551"/>
    </row>
    <row r="27" spans="1:15" ht="12.75" x14ac:dyDescent="0.2">
      <c r="A27" s="548" t="str">
        <f>"H - DESPESAS FISCAIS - ("&amp;TEXT('PFS_VII Det_ Desp Fiscais'!G43/100,"#,00%")&amp;" = DF' DOS ITENS A+B+C+D+F+G) (PFS-VII)"</f>
        <v>H - DESPESAS FISCAIS - (16,62% = DF' DOS ITENS A+B+C+D+F+G) (PFS-VII)</v>
      </c>
      <c r="B27" s="237"/>
      <c r="C27" s="237"/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9">
        <f>ROUND('PFS_VII Det_ Desp Fiscais'!G43/100*(N14+N25+N26),2)</f>
        <v>29245.52</v>
      </c>
      <c r="O27" s="550"/>
    </row>
    <row r="28" spans="1:15" s="201" customFormat="1" ht="12.75" x14ac:dyDescent="0.2">
      <c r="A28" s="554"/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29"/>
      <c r="O28" s="555"/>
    </row>
    <row r="29" spans="1:15" ht="12.75" x14ac:dyDescent="0.2">
      <c r="A29" s="544" t="s">
        <v>198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4">
        <f>N30</f>
        <v>316665.73</v>
      </c>
      <c r="O29" s="545"/>
    </row>
    <row r="30" spans="1:15" ht="12.75" x14ac:dyDescent="0.2">
      <c r="A30" s="556" t="s">
        <v>195</v>
      </c>
      <c r="B30" s="235"/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6">
        <f>'PFS_IV Serv. top, Geo e Fisc.'!$I$25</f>
        <v>316665.73</v>
      </c>
      <c r="O30" s="557"/>
    </row>
    <row r="31" spans="1:15" s="201" customFormat="1" ht="12.75" x14ac:dyDescent="0.2">
      <c r="A31" s="554"/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  <c r="N31" s="229"/>
      <c r="O31" s="555"/>
    </row>
    <row r="32" spans="1:15" ht="12.75" x14ac:dyDescent="0.2">
      <c r="A32" s="558" t="s">
        <v>16</v>
      </c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1">
        <f>ROUND(N14+N29+N24,2)</f>
        <v>521897.45</v>
      </c>
      <c r="O32" s="559"/>
    </row>
    <row r="33" spans="1:15" ht="12.75" x14ac:dyDescent="0.2">
      <c r="A33" s="262" t="s">
        <v>143</v>
      </c>
      <c r="B33" s="263"/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4">
        <f>ROUND((N32)/69,2)</f>
        <v>7563.73</v>
      </c>
      <c r="O33" s="265"/>
    </row>
    <row r="34" spans="1:15" ht="12.75" x14ac:dyDescent="0.2">
      <c r="A34" s="560" t="s">
        <v>17</v>
      </c>
      <c r="B34" s="273"/>
      <c r="C34" s="273"/>
      <c r="D34" s="273"/>
      <c r="E34" s="273"/>
      <c r="F34" s="273"/>
      <c r="G34" s="273"/>
      <c r="H34" s="273"/>
      <c r="I34" s="273"/>
      <c r="J34" s="274" t="s">
        <v>18</v>
      </c>
      <c r="K34" s="274"/>
      <c r="L34" s="274"/>
      <c r="M34" s="274"/>
      <c r="N34" s="274"/>
      <c r="O34" s="561"/>
    </row>
    <row r="35" spans="1:15" ht="12.75" x14ac:dyDescent="0.2">
      <c r="A35" s="562"/>
      <c r="B35" s="275"/>
      <c r="C35" s="275"/>
      <c r="D35" s="275"/>
      <c r="E35" s="275"/>
      <c r="F35" s="275"/>
      <c r="G35" s="275"/>
      <c r="H35" s="275"/>
      <c r="I35" s="275"/>
      <c r="J35" s="195"/>
      <c r="K35" s="4"/>
      <c r="L35" s="4"/>
      <c r="M35" s="4"/>
      <c r="N35" s="4"/>
      <c r="O35" s="563"/>
    </row>
    <row r="36" spans="1:15" s="2" customFormat="1" ht="12.75" x14ac:dyDescent="0.2">
      <c r="A36" s="564" t="s">
        <v>19</v>
      </c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7" t="s">
        <v>20</v>
      </c>
      <c r="O36" s="565"/>
    </row>
    <row r="37" spans="1:15" s="2" customFormat="1" ht="12.75" x14ac:dyDescent="0.2">
      <c r="A37" s="566"/>
      <c r="B37" s="269"/>
      <c r="C37" s="269"/>
      <c r="D37" s="269"/>
      <c r="E37" s="269"/>
      <c r="F37" s="269"/>
      <c r="G37" s="269"/>
      <c r="H37" s="269"/>
      <c r="I37" s="269"/>
      <c r="J37" s="269"/>
      <c r="K37" s="269"/>
      <c r="L37" s="269"/>
      <c r="M37" s="269"/>
      <c r="N37" s="270"/>
      <c r="O37" s="567"/>
    </row>
    <row r="38" spans="1:15" s="2" customFormat="1" ht="12.75" x14ac:dyDescent="0.2">
      <c r="A38" s="568" t="s">
        <v>21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196"/>
      <c r="O38" s="569"/>
    </row>
    <row r="39" spans="1:15" s="2" customFormat="1" x14ac:dyDescent="0.2">
      <c r="A39" s="570" t="s">
        <v>22</v>
      </c>
      <c r="B39" s="278"/>
      <c r="C39" s="278"/>
      <c r="D39" s="278"/>
      <c r="E39" s="278"/>
      <c r="F39" s="278"/>
      <c r="G39" s="278"/>
      <c r="H39" s="278"/>
      <c r="I39" s="278"/>
      <c r="J39" s="278"/>
      <c r="K39" s="278"/>
      <c r="L39" s="278"/>
      <c r="M39" s="278"/>
      <c r="N39" s="278"/>
      <c r="O39" s="571"/>
    </row>
    <row r="40" spans="1:15" s="2" customFormat="1" x14ac:dyDescent="0.2">
      <c r="A40" s="570"/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571"/>
    </row>
    <row r="41" spans="1:15" s="2" customFormat="1" ht="12.75" x14ac:dyDescent="0.2">
      <c r="A41" s="572" t="s">
        <v>23</v>
      </c>
      <c r="B41" s="266"/>
      <c r="C41" s="266"/>
      <c r="D41" s="266"/>
      <c r="E41" s="266"/>
      <c r="F41" s="266"/>
      <c r="G41" s="266"/>
      <c r="H41" s="266"/>
      <c r="I41" s="266"/>
      <c r="J41" s="266"/>
      <c r="K41" s="266"/>
      <c r="L41" s="266"/>
      <c r="M41" s="266"/>
      <c r="N41" s="266"/>
      <c r="O41" s="573"/>
    </row>
    <row r="42" spans="1:15" s="2" customFormat="1" ht="12.75" x14ac:dyDescent="0.2">
      <c r="A42" s="574" t="str">
        <f>"2. ENCARGOS SOCIAIS DA EQUIPE COM VÍNCULO = "&amp;TEXT('PFS_VIII Det_ Enc_ Soc_'!F50,"#,00%")&amp;" SOBRE O SALÁRIO MENSAL"</f>
        <v>2. ENCARGOS SOCIAIS DA EQUIPE COM VÍNCULO = 73,58% SOBRE O SALÁRIO MENSAL</v>
      </c>
      <c r="B42" s="279"/>
      <c r="C42" s="279"/>
      <c r="D42" s="279"/>
      <c r="E42" s="279"/>
      <c r="F42" s="279"/>
      <c r="G42" s="279"/>
      <c r="H42" s="279"/>
      <c r="I42" s="279"/>
      <c r="J42" s="279"/>
      <c r="K42" s="279"/>
      <c r="L42" s="279"/>
      <c r="M42" s="279"/>
      <c r="N42" s="279"/>
      <c r="O42" s="575"/>
    </row>
    <row r="43" spans="1:15" s="2" customFormat="1" ht="12.75" x14ac:dyDescent="0.2">
      <c r="A43" s="572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266"/>
      <c r="C43" s="266"/>
      <c r="D43" s="266"/>
      <c r="E43" s="266"/>
      <c r="F43" s="266"/>
      <c r="G43" s="266"/>
      <c r="H43" s="266"/>
      <c r="I43" s="266"/>
      <c r="J43" s="266"/>
      <c r="K43" s="266"/>
      <c r="L43" s="266"/>
      <c r="M43" s="266"/>
      <c r="N43" s="266"/>
      <c r="O43" s="573"/>
    </row>
    <row r="44" spans="1:15" s="2" customFormat="1" x14ac:dyDescent="0.2">
      <c r="A44" s="576" t="s">
        <v>108</v>
      </c>
      <c r="B44" s="271"/>
      <c r="C44" s="271"/>
      <c r="D44" s="271"/>
      <c r="E44" s="271"/>
      <c r="F44" s="271"/>
      <c r="G44" s="271"/>
      <c r="H44" s="271"/>
      <c r="I44" s="271"/>
      <c r="J44" s="271"/>
      <c r="K44" s="271"/>
      <c r="L44" s="271"/>
      <c r="M44" s="271"/>
      <c r="N44" s="271"/>
      <c r="O44" s="577"/>
    </row>
    <row r="45" spans="1:15" s="2" customFormat="1" x14ac:dyDescent="0.2">
      <c r="A45" s="576"/>
      <c r="B45" s="271"/>
      <c r="C45" s="271"/>
      <c r="D45" s="271"/>
      <c r="E45" s="271"/>
      <c r="F45" s="271"/>
      <c r="G45" s="271"/>
      <c r="H45" s="271"/>
      <c r="I45" s="271"/>
      <c r="J45" s="271"/>
      <c r="K45" s="271"/>
      <c r="L45" s="271"/>
      <c r="M45" s="271"/>
      <c r="N45" s="271"/>
      <c r="O45" s="577"/>
    </row>
    <row r="46" spans="1:15" ht="12.75" x14ac:dyDescent="0.2">
      <c r="A46" s="574" t="s">
        <v>150</v>
      </c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575"/>
    </row>
    <row r="47" spans="1:15" ht="12.75" x14ac:dyDescent="0.2">
      <c r="A47" s="574" t="s">
        <v>151</v>
      </c>
      <c r="B47" s="279"/>
      <c r="C47" s="279"/>
      <c r="D47" s="279"/>
      <c r="E47" s="279"/>
      <c r="F47" s="279"/>
      <c r="G47" s="279"/>
      <c r="H47" s="279"/>
      <c r="I47" s="279"/>
      <c r="J47" s="279"/>
      <c r="K47" s="279"/>
      <c r="L47" s="279"/>
      <c r="M47" s="279"/>
      <c r="N47" s="279"/>
      <c r="O47" s="575"/>
    </row>
    <row r="48" spans="1:15" ht="12.75" x14ac:dyDescent="0.2">
      <c r="A48" s="578" t="s">
        <v>152</v>
      </c>
      <c r="B48" s="272"/>
      <c r="C48" s="272"/>
      <c r="D48" s="272"/>
      <c r="E48" s="272"/>
      <c r="F48" s="272"/>
      <c r="G48" s="272"/>
      <c r="H48" s="272"/>
      <c r="I48" s="272"/>
      <c r="J48" s="272"/>
      <c r="K48" s="272"/>
      <c r="L48" s="272"/>
      <c r="M48" s="272"/>
      <c r="N48" s="272"/>
      <c r="O48" s="579"/>
    </row>
    <row r="49" spans="1:15" ht="12.75" x14ac:dyDescent="0.2">
      <c r="A49" s="578" t="s">
        <v>153</v>
      </c>
      <c r="B49" s="272"/>
      <c r="C49" s="272"/>
      <c r="D49" s="272"/>
      <c r="E49" s="272"/>
      <c r="F49" s="272"/>
      <c r="G49" s="272"/>
      <c r="H49" s="272"/>
      <c r="I49" s="272"/>
      <c r="J49" s="272"/>
      <c r="K49" s="272"/>
      <c r="L49" s="272"/>
      <c r="M49" s="272"/>
      <c r="N49" s="272"/>
      <c r="O49" s="579"/>
    </row>
    <row r="50" spans="1:15" ht="12.75" x14ac:dyDescent="0.2">
      <c r="A50" s="578" t="s">
        <v>154</v>
      </c>
      <c r="B50" s="272"/>
      <c r="C50" s="272"/>
      <c r="D50" s="272"/>
      <c r="E50" s="272"/>
      <c r="F50" s="272"/>
      <c r="G50" s="272"/>
      <c r="H50" s="272"/>
      <c r="I50" s="272"/>
      <c r="J50" s="272"/>
      <c r="K50" s="272"/>
      <c r="L50" s="272"/>
      <c r="M50" s="272"/>
      <c r="N50" s="272"/>
      <c r="O50" s="579"/>
    </row>
    <row r="51" spans="1:15" x14ac:dyDescent="0.2">
      <c r="A51" s="576" t="s">
        <v>155</v>
      </c>
      <c r="B51" s="271"/>
      <c r="C51" s="271"/>
      <c r="D51" s="271"/>
      <c r="E51" s="271"/>
      <c r="F51" s="271"/>
      <c r="G51" s="271"/>
      <c r="H51" s="271"/>
      <c r="I51" s="271"/>
      <c r="J51" s="271"/>
      <c r="K51" s="271"/>
      <c r="L51" s="271"/>
      <c r="M51" s="271"/>
      <c r="N51" s="271"/>
      <c r="O51" s="577"/>
    </row>
    <row r="52" spans="1:15" x14ac:dyDescent="0.2">
      <c r="A52" s="576"/>
      <c r="B52" s="271"/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N52" s="271"/>
      <c r="O52" s="577"/>
    </row>
    <row r="53" spans="1:15" ht="41.25" customHeight="1" x14ac:dyDescent="0.2">
      <c r="A53" s="580" t="s">
        <v>199</v>
      </c>
      <c r="B53" s="581"/>
      <c r="C53" s="581"/>
      <c r="D53" s="581"/>
      <c r="E53" s="581"/>
      <c r="F53" s="581"/>
      <c r="G53" s="581"/>
      <c r="H53" s="581"/>
      <c r="I53" s="581"/>
      <c r="J53" s="581"/>
      <c r="K53" s="581"/>
      <c r="L53" s="581"/>
      <c r="M53" s="581"/>
      <c r="N53" s="581"/>
      <c r="O53" s="582"/>
    </row>
  </sheetData>
  <mergeCells count="62"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23:M23"/>
    <mergeCell ref="N23:O23"/>
    <mergeCell ref="A20:M20"/>
    <mergeCell ref="N20:O20"/>
    <mergeCell ref="A21:M21"/>
    <mergeCell ref="N21:O21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tabSelected="1" view="pageBreakPreview" zoomScaleNormal="100" zoomScaleSheetLayoutView="100" workbookViewId="0">
      <selection activeCell="H13" sqref="H13"/>
    </sheetView>
  </sheetViews>
  <sheetFormatPr defaultRowHeight="12.75" x14ac:dyDescent="0.2"/>
  <cols>
    <col min="1" max="1" width="25.140625" style="27" bestFit="1" customWidth="1"/>
    <col min="2" max="2" width="16" style="27" bestFit="1" customWidth="1"/>
    <col min="3" max="3" width="13.140625" style="27" bestFit="1" customWidth="1"/>
    <col min="4" max="4" width="12.7109375" style="27" bestFit="1" customWidth="1"/>
    <col min="5" max="5" width="10.85546875" style="27" customWidth="1"/>
    <col min="6" max="6" width="11.7109375" style="27" bestFit="1" customWidth="1"/>
    <col min="7" max="16384" width="9.140625" style="27"/>
  </cols>
  <sheetData>
    <row r="1" spans="1:6" s="55" customFormat="1" ht="11.25" x14ac:dyDescent="0.2">
      <c r="A1" s="683"/>
      <c r="B1" s="752" t="s">
        <v>0</v>
      </c>
      <c r="C1" s="752"/>
      <c r="D1" s="752"/>
      <c r="E1" s="752"/>
      <c r="F1" s="753"/>
    </row>
    <row r="2" spans="1:6" s="55" customFormat="1" ht="11.25" x14ac:dyDescent="0.2">
      <c r="A2" s="686"/>
      <c r="B2" s="754" t="s">
        <v>1</v>
      </c>
      <c r="C2" s="754"/>
      <c r="D2" s="754"/>
      <c r="E2" s="754"/>
      <c r="F2" s="755"/>
    </row>
    <row r="3" spans="1:6" s="55" customFormat="1" ht="11.25" x14ac:dyDescent="0.2">
      <c r="A3" s="686"/>
      <c r="B3" s="754" t="s">
        <v>145</v>
      </c>
      <c r="C3" s="754"/>
      <c r="D3" s="754"/>
      <c r="E3" s="754"/>
      <c r="F3" s="755"/>
    </row>
    <row r="4" spans="1:6" x14ac:dyDescent="0.2">
      <c r="A4" s="690"/>
      <c r="B4" s="31"/>
      <c r="C4" s="31"/>
      <c r="D4" s="31"/>
      <c r="E4" s="31"/>
      <c r="F4" s="691"/>
    </row>
    <row r="5" spans="1:6" x14ac:dyDescent="0.2">
      <c r="A5" s="756" t="s">
        <v>234</v>
      </c>
      <c r="B5" s="757"/>
      <c r="C5" s="757"/>
      <c r="D5" s="757"/>
      <c r="E5" s="757"/>
      <c r="F5" s="758"/>
    </row>
    <row r="6" spans="1:6" x14ac:dyDescent="0.2">
      <c r="A6" s="759"/>
      <c r="B6" s="760"/>
      <c r="C6" s="760"/>
      <c r="D6" s="760"/>
      <c r="E6" s="760"/>
      <c r="F6" s="761"/>
    </row>
    <row r="7" spans="1:6" x14ac:dyDescent="0.2">
      <c r="A7" s="759"/>
      <c r="B7" s="760"/>
      <c r="C7" s="760"/>
      <c r="D7" s="760"/>
      <c r="E7" s="760"/>
      <c r="F7" s="761"/>
    </row>
    <row r="8" spans="1:6" ht="38.25" x14ac:dyDescent="0.2">
      <c r="A8" s="56" t="s">
        <v>119</v>
      </c>
      <c r="B8" s="58" t="s">
        <v>225</v>
      </c>
      <c r="C8" s="57" t="s">
        <v>228</v>
      </c>
      <c r="D8" s="57" t="s">
        <v>146</v>
      </c>
      <c r="E8" s="57" t="s">
        <v>159</v>
      </c>
      <c r="F8" s="58" t="s">
        <v>127</v>
      </c>
    </row>
    <row r="9" spans="1:6" x14ac:dyDescent="0.2">
      <c r="A9" s="28" t="s">
        <v>115</v>
      </c>
      <c r="B9" s="29" t="s">
        <v>224</v>
      </c>
      <c r="C9" s="49" t="s">
        <v>229</v>
      </c>
      <c r="D9" s="49">
        <v>64.099999999999994</v>
      </c>
      <c r="E9" s="50">
        <v>176</v>
      </c>
      <c r="F9" s="49">
        <f>D9*E9</f>
        <v>11281.599999999999</v>
      </c>
    </row>
    <row r="10" spans="1:6" x14ac:dyDescent="0.2">
      <c r="A10" s="28" t="s">
        <v>118</v>
      </c>
      <c r="B10" s="29" t="s">
        <v>226</v>
      </c>
      <c r="C10" s="49" t="s">
        <v>230</v>
      </c>
      <c r="D10" s="49">
        <v>38.57</v>
      </c>
      <c r="E10" s="50">
        <v>176</v>
      </c>
      <c r="F10" s="49">
        <f t="shared" ref="F10:F12" si="0">D10*E10</f>
        <v>6788.32</v>
      </c>
    </row>
    <row r="11" spans="1:6" x14ac:dyDescent="0.2">
      <c r="A11" s="28" t="s">
        <v>117</v>
      </c>
      <c r="B11" s="29" t="s">
        <v>227</v>
      </c>
      <c r="C11" s="49" t="s">
        <v>231</v>
      </c>
      <c r="D11" s="49">
        <v>13.97</v>
      </c>
      <c r="E11" s="50">
        <v>176</v>
      </c>
      <c r="F11" s="49">
        <f t="shared" si="0"/>
        <v>2458.7200000000003</v>
      </c>
    </row>
    <row r="12" spans="1:6" x14ac:dyDescent="0.2">
      <c r="A12" s="28" t="s">
        <v>116</v>
      </c>
      <c r="B12" s="29" t="s">
        <v>29</v>
      </c>
      <c r="C12" s="49" t="s">
        <v>232</v>
      </c>
      <c r="D12" s="49">
        <v>10.61</v>
      </c>
      <c r="E12" s="50">
        <v>176</v>
      </c>
      <c r="F12" s="49">
        <f t="shared" si="0"/>
        <v>1867.36</v>
      </c>
    </row>
    <row r="13" spans="1:6" ht="15" x14ac:dyDescent="0.2">
      <c r="A13" s="30"/>
      <c r="B13" s="30"/>
      <c r="C13" s="30"/>
      <c r="D13" s="30"/>
      <c r="E13" s="30"/>
      <c r="F13" s="30"/>
    </row>
    <row r="14" spans="1:6" ht="15" x14ac:dyDescent="0.2">
      <c r="A14" s="30"/>
      <c r="B14" s="30"/>
      <c r="C14" s="30"/>
      <c r="D14" s="30"/>
      <c r="E14" s="30"/>
      <c r="F14" s="30"/>
    </row>
    <row r="18" spans="4:5" x14ac:dyDescent="0.2">
      <c r="D18" s="199"/>
    </row>
    <row r="19" spans="4:5" x14ac:dyDescent="0.2">
      <c r="D19" s="199"/>
      <c r="E19" s="199"/>
    </row>
    <row r="23" spans="4:5" x14ac:dyDescent="0.2">
      <c r="D23" s="199"/>
    </row>
    <row r="24" spans="4:5" x14ac:dyDescent="0.2">
      <c r="D24" s="199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view="pageBreakPreview" zoomScaleNormal="100" zoomScaleSheetLayoutView="100" workbookViewId="0">
      <selection activeCell="J16" sqref="J16"/>
    </sheetView>
  </sheetViews>
  <sheetFormatPr defaultColWidth="11.42578125" defaultRowHeight="11.25" x14ac:dyDescent="0.2"/>
  <cols>
    <col min="1" max="1" width="53.42578125" style="6" bestFit="1" customWidth="1"/>
    <col min="2" max="2" width="16" style="7" bestFit="1" customWidth="1"/>
    <col min="3" max="3" width="10.7109375" style="21" bestFit="1" customWidth="1"/>
    <col min="4" max="4" width="9" style="8" bestFit="1" customWidth="1"/>
    <col min="5" max="6" width="13.7109375" style="8" bestFit="1" customWidth="1"/>
    <col min="7" max="7" width="15.28515625" style="8" customWidth="1"/>
    <col min="8" max="8" width="14.5703125" style="8" bestFit="1" customWidth="1"/>
    <col min="9" max="9" width="11.5703125" style="8" bestFit="1" customWidth="1"/>
    <col min="10" max="16384" width="11.42578125" style="8"/>
  </cols>
  <sheetData>
    <row r="1" spans="1:9" s="194" customFormat="1" x14ac:dyDescent="0.2">
      <c r="A1" s="583"/>
      <c r="B1" s="584" t="s">
        <v>0</v>
      </c>
      <c r="C1" s="584"/>
      <c r="D1" s="584"/>
      <c r="E1" s="584"/>
      <c r="F1" s="584"/>
      <c r="G1" s="584"/>
      <c r="H1" s="584"/>
      <c r="I1" s="585"/>
    </row>
    <row r="2" spans="1:9" s="194" customFormat="1" x14ac:dyDescent="0.2">
      <c r="A2" s="586"/>
      <c r="B2" s="587" t="s">
        <v>1</v>
      </c>
      <c r="C2" s="587"/>
      <c r="D2" s="587"/>
      <c r="E2" s="587"/>
      <c r="F2" s="587"/>
      <c r="G2" s="587"/>
      <c r="H2" s="587"/>
      <c r="I2" s="588"/>
    </row>
    <row r="3" spans="1:9" s="194" customFormat="1" x14ac:dyDescent="0.2">
      <c r="A3" s="586"/>
      <c r="B3" s="589" t="s">
        <v>145</v>
      </c>
      <c r="C3" s="589"/>
      <c r="D3" s="589"/>
      <c r="E3" s="589"/>
      <c r="F3" s="589"/>
      <c r="G3" s="589"/>
      <c r="H3" s="589"/>
      <c r="I3" s="590"/>
    </row>
    <row r="4" spans="1:9" s="194" customFormat="1" x14ac:dyDescent="0.2">
      <c r="A4" s="586"/>
      <c r="B4" s="591"/>
      <c r="C4" s="592"/>
      <c r="D4" s="9"/>
      <c r="E4" s="9"/>
      <c r="F4" s="9"/>
      <c r="G4" s="9"/>
      <c r="H4" s="9"/>
      <c r="I4" s="593"/>
    </row>
    <row r="5" spans="1:9" s="194" customFormat="1" ht="12" thickBot="1" x14ac:dyDescent="0.25">
      <c r="A5" s="280" t="s">
        <v>24</v>
      </c>
      <c r="B5" s="281"/>
      <c r="C5" s="281"/>
      <c r="D5" s="281"/>
      <c r="E5" s="281"/>
      <c r="F5" s="281"/>
      <c r="G5" s="281"/>
      <c r="H5" s="282"/>
      <c r="I5" s="117" t="s">
        <v>3</v>
      </c>
    </row>
    <row r="6" spans="1:9" s="194" customFormat="1" ht="18.75" thickTop="1" x14ac:dyDescent="0.2">
      <c r="A6" s="283"/>
      <c r="B6" s="284"/>
      <c r="C6" s="284"/>
      <c r="D6" s="284"/>
      <c r="E6" s="284"/>
      <c r="F6" s="284"/>
      <c r="G6" s="284"/>
      <c r="H6" s="285"/>
      <c r="I6" s="118" t="s">
        <v>25</v>
      </c>
    </row>
    <row r="7" spans="1:9" s="194" customFormat="1" ht="12.75" x14ac:dyDescent="0.2">
      <c r="A7" s="594" t="s">
        <v>5</v>
      </c>
      <c r="B7" s="286"/>
      <c r="C7" s="286"/>
      <c r="D7" s="286"/>
      <c r="E7" s="286"/>
      <c r="F7" s="286"/>
      <c r="G7" s="286"/>
      <c r="H7" s="286"/>
      <c r="I7" s="595"/>
    </row>
    <row r="8" spans="1:9" s="194" customFormat="1" ht="12.75" x14ac:dyDescent="0.2">
      <c r="A8" s="596"/>
      <c r="B8" s="146"/>
      <c r="C8" s="147"/>
      <c r="D8" s="148"/>
      <c r="E8" s="148"/>
      <c r="F8" s="148"/>
      <c r="G8" s="148"/>
      <c r="H8" s="149"/>
      <c r="I8" s="595"/>
    </row>
    <row r="9" spans="1:9" s="194" customFormat="1" ht="12.75" x14ac:dyDescent="0.2">
      <c r="A9" s="597" t="str">
        <f>PFS!A9</f>
        <v>OBJETO: ELABORAÇÃO DE PROJETOS EXECUTIVOS, PARA CONSTRUÇÃO DE BARREIROS DE ACUMULAÇÃO: LOTE 01 - 69 BARREIROS NOS MUNICIPIOS DE CANINDÉ DO SÃO FRANCISCO E POÇO REDONDO</v>
      </c>
      <c r="B9" s="287"/>
      <c r="C9" s="287"/>
      <c r="D9" s="287"/>
      <c r="E9" s="287"/>
      <c r="F9" s="287"/>
      <c r="G9" s="287"/>
      <c r="H9" s="288"/>
      <c r="I9" s="598" t="s">
        <v>6</v>
      </c>
    </row>
    <row r="10" spans="1:9" s="194" customFormat="1" ht="12.75" x14ac:dyDescent="0.2">
      <c r="A10" s="599"/>
      <c r="B10" s="289"/>
      <c r="C10" s="289"/>
      <c r="D10" s="289"/>
      <c r="E10" s="289"/>
      <c r="F10" s="289"/>
      <c r="G10" s="289"/>
      <c r="H10" s="290"/>
      <c r="I10" s="600"/>
    </row>
    <row r="11" spans="1:9" s="22" customFormat="1" ht="38.25" x14ac:dyDescent="0.2">
      <c r="A11" s="601" t="s">
        <v>26</v>
      </c>
      <c r="B11" s="150" t="s">
        <v>233</v>
      </c>
      <c r="C11" s="150" t="s">
        <v>112</v>
      </c>
      <c r="D11" s="150" t="s">
        <v>111</v>
      </c>
      <c r="E11" s="150" t="s">
        <v>110</v>
      </c>
      <c r="F11" s="150" t="s">
        <v>109</v>
      </c>
      <c r="G11" s="150" t="s">
        <v>147</v>
      </c>
      <c r="H11" s="150" t="s">
        <v>148</v>
      </c>
      <c r="I11" s="602" t="s">
        <v>149</v>
      </c>
    </row>
    <row r="12" spans="1:9" s="194" customFormat="1" ht="12.75" x14ac:dyDescent="0.2">
      <c r="A12" s="603" t="s">
        <v>213</v>
      </c>
      <c r="B12" s="155"/>
      <c r="C12" s="157"/>
      <c r="D12" s="158"/>
      <c r="E12" s="158"/>
      <c r="F12" s="159"/>
      <c r="G12" s="160"/>
      <c r="H12" s="161"/>
      <c r="I12" s="604"/>
    </row>
    <row r="13" spans="1:9" s="194" customFormat="1" ht="12.75" x14ac:dyDescent="0.2">
      <c r="A13" s="605" t="s">
        <v>115</v>
      </c>
      <c r="B13" s="208" t="s">
        <v>229</v>
      </c>
      <c r="C13" s="207">
        <v>0.25</v>
      </c>
      <c r="D13" s="158">
        <f>SALARIOS!F9</f>
        <v>11281.599999999999</v>
      </c>
      <c r="E13" s="158">
        <f t="shared" ref="E13" si="0">ROUND(C13*D13,2)</f>
        <v>2820.4</v>
      </c>
      <c r="F13" s="159" t="s">
        <v>28</v>
      </c>
      <c r="G13" s="160">
        <f t="shared" ref="G13" si="1">ROUND((C13*D13*I13),2)</f>
        <v>2075.25</v>
      </c>
      <c r="H13" s="161" t="s">
        <v>28</v>
      </c>
      <c r="I13" s="604">
        <f>'PFS_VIII Det_ Enc_ Soc_'!$F$50</f>
        <v>0.73580000000000001</v>
      </c>
    </row>
    <row r="14" spans="1:9" s="194" customFormat="1" ht="12.75" x14ac:dyDescent="0.2">
      <c r="A14" s="603"/>
      <c r="B14" s="209"/>
      <c r="C14" s="206"/>
      <c r="D14" s="151"/>
      <c r="E14" s="151"/>
      <c r="F14" s="152"/>
      <c r="G14" s="153"/>
      <c r="H14" s="154"/>
      <c r="I14" s="606"/>
    </row>
    <row r="15" spans="1:9" s="194" customFormat="1" ht="12.75" x14ac:dyDescent="0.2">
      <c r="A15" s="605"/>
      <c r="B15" s="210"/>
      <c r="C15" s="157"/>
      <c r="D15" s="158"/>
      <c r="E15" s="158"/>
      <c r="F15" s="159"/>
      <c r="G15" s="160"/>
      <c r="H15" s="161"/>
      <c r="I15" s="604"/>
    </row>
    <row r="16" spans="1:9" s="194" customFormat="1" ht="12.75" x14ac:dyDescent="0.2">
      <c r="A16" s="603" t="s">
        <v>214</v>
      </c>
      <c r="B16" s="210"/>
      <c r="C16" s="157"/>
      <c r="D16" s="158"/>
      <c r="E16" s="158"/>
      <c r="F16" s="159"/>
      <c r="G16" s="160"/>
      <c r="H16" s="161"/>
      <c r="I16" s="604"/>
    </row>
    <row r="17" spans="1:9" s="194" customFormat="1" ht="12.75" x14ac:dyDescent="0.2">
      <c r="A17" s="605" t="s">
        <v>116</v>
      </c>
      <c r="B17" s="208" t="s">
        <v>232</v>
      </c>
      <c r="C17" s="157">
        <v>4</v>
      </c>
      <c r="D17" s="158">
        <f>SALARIOS!F12</f>
        <v>1867.36</v>
      </c>
      <c r="E17" s="158">
        <f t="shared" ref="E17:E20" si="2">ROUND(C17*D17,2)</f>
        <v>7469.44</v>
      </c>
      <c r="F17" s="159" t="s">
        <v>28</v>
      </c>
      <c r="G17" s="160">
        <f t="shared" ref="G17:G20" si="3">ROUND((C17*D17*I17),2)</f>
        <v>5496.01</v>
      </c>
      <c r="H17" s="161" t="s">
        <v>28</v>
      </c>
      <c r="I17" s="604">
        <f>'PFS_VIII Det_ Enc_ Soc_'!$F$50</f>
        <v>0.73580000000000001</v>
      </c>
    </row>
    <row r="18" spans="1:9" s="9" customFormat="1" ht="12.75" x14ac:dyDescent="0.2">
      <c r="A18" s="605" t="s">
        <v>117</v>
      </c>
      <c r="B18" s="208" t="s">
        <v>231</v>
      </c>
      <c r="C18" s="157">
        <v>4</v>
      </c>
      <c r="D18" s="158">
        <f>SALARIOS!F11</f>
        <v>2458.7200000000003</v>
      </c>
      <c r="E18" s="158">
        <f t="shared" si="2"/>
        <v>9834.8799999999992</v>
      </c>
      <c r="F18" s="159" t="s">
        <v>28</v>
      </c>
      <c r="G18" s="160">
        <f t="shared" si="3"/>
        <v>7236.5</v>
      </c>
      <c r="H18" s="161" t="s">
        <v>28</v>
      </c>
      <c r="I18" s="604">
        <f>'PFS_VIII Det_ Enc_ Soc_'!$F$50</f>
        <v>0.73580000000000001</v>
      </c>
    </row>
    <row r="19" spans="1:9" ht="12.75" x14ac:dyDescent="0.2">
      <c r="A19" s="605" t="s">
        <v>118</v>
      </c>
      <c r="B19" s="208" t="s">
        <v>230</v>
      </c>
      <c r="C19" s="157">
        <v>2</v>
      </c>
      <c r="D19" s="158">
        <f>SALARIOS!F10</f>
        <v>6788.32</v>
      </c>
      <c r="E19" s="158">
        <f t="shared" si="2"/>
        <v>13576.64</v>
      </c>
      <c r="F19" s="159" t="s">
        <v>28</v>
      </c>
      <c r="G19" s="160">
        <f t="shared" si="3"/>
        <v>9989.69</v>
      </c>
      <c r="H19" s="161" t="s">
        <v>28</v>
      </c>
      <c r="I19" s="604">
        <f>'PFS_VIII Det_ Enc_ Soc_'!$F$50</f>
        <v>0.73580000000000001</v>
      </c>
    </row>
    <row r="20" spans="1:9" ht="12.75" x14ac:dyDescent="0.2">
      <c r="A20" s="605" t="s">
        <v>115</v>
      </c>
      <c r="B20" s="208" t="s">
        <v>229</v>
      </c>
      <c r="C20" s="157">
        <v>2</v>
      </c>
      <c r="D20" s="158">
        <f>SALARIOS!F9</f>
        <v>11281.599999999999</v>
      </c>
      <c r="E20" s="158">
        <f t="shared" si="2"/>
        <v>22563.200000000001</v>
      </c>
      <c r="F20" s="159" t="s">
        <v>28</v>
      </c>
      <c r="G20" s="160">
        <f t="shared" si="3"/>
        <v>16602</v>
      </c>
      <c r="H20" s="161" t="s">
        <v>28</v>
      </c>
      <c r="I20" s="604">
        <f>'PFS_VIII Det_ Enc_ Soc_'!$F$50</f>
        <v>0.73580000000000001</v>
      </c>
    </row>
    <row r="21" spans="1:9" ht="12.75" x14ac:dyDescent="0.2">
      <c r="A21" s="605"/>
      <c r="B21" s="210"/>
      <c r="C21" s="157"/>
      <c r="D21" s="162"/>
      <c r="E21" s="158"/>
      <c r="F21" s="159"/>
      <c r="G21" s="160"/>
      <c r="H21" s="161"/>
      <c r="I21" s="604"/>
    </row>
    <row r="22" spans="1:9" ht="12.75" x14ac:dyDescent="0.2">
      <c r="A22" s="603" t="s">
        <v>169</v>
      </c>
      <c r="B22" s="210"/>
      <c r="C22" s="157"/>
      <c r="D22" s="158"/>
      <c r="E22" s="158"/>
      <c r="F22" s="159"/>
      <c r="G22" s="160"/>
      <c r="H22" s="161"/>
      <c r="I22" s="604"/>
    </row>
    <row r="23" spans="1:9" ht="12.75" x14ac:dyDescent="0.2">
      <c r="A23" s="605" t="s">
        <v>116</v>
      </c>
      <c r="B23" s="208" t="s">
        <v>232</v>
      </c>
      <c r="C23" s="157">
        <v>2</v>
      </c>
      <c r="D23" s="158">
        <f>SALARIOS!F12</f>
        <v>1867.36</v>
      </c>
      <c r="E23" s="158">
        <f t="shared" ref="E23:E26" si="4">ROUND(C23*D23,2)</f>
        <v>3734.72</v>
      </c>
      <c r="F23" s="159" t="s">
        <v>28</v>
      </c>
      <c r="G23" s="160">
        <f t="shared" ref="G23:G26" si="5">ROUND((C23*D23*I23),2)</f>
        <v>2748.01</v>
      </c>
      <c r="H23" s="161" t="s">
        <v>28</v>
      </c>
      <c r="I23" s="604">
        <f>'PFS_VIII Det_ Enc_ Soc_'!$F$50</f>
        <v>0.73580000000000001</v>
      </c>
    </row>
    <row r="24" spans="1:9" ht="12.75" x14ac:dyDescent="0.2">
      <c r="A24" s="605" t="s">
        <v>117</v>
      </c>
      <c r="B24" s="208" t="s">
        <v>231</v>
      </c>
      <c r="C24" s="157">
        <v>1</v>
      </c>
      <c r="D24" s="158">
        <f>SALARIOS!F11</f>
        <v>2458.7200000000003</v>
      </c>
      <c r="E24" s="158">
        <f t="shared" si="4"/>
        <v>2458.7199999999998</v>
      </c>
      <c r="F24" s="159" t="s">
        <v>28</v>
      </c>
      <c r="G24" s="160">
        <f t="shared" si="5"/>
        <v>1809.13</v>
      </c>
      <c r="H24" s="161" t="s">
        <v>28</v>
      </c>
      <c r="I24" s="604">
        <f>'PFS_VIII Det_ Enc_ Soc_'!$F$50</f>
        <v>0.73580000000000001</v>
      </c>
    </row>
    <row r="25" spans="1:9" ht="12.75" x14ac:dyDescent="0.2">
      <c r="A25" s="605" t="s">
        <v>118</v>
      </c>
      <c r="B25" s="208" t="s">
        <v>230</v>
      </c>
      <c r="C25" s="157">
        <v>0.25</v>
      </c>
      <c r="D25" s="158">
        <f>SALARIOS!F10</f>
        <v>6788.32</v>
      </c>
      <c r="E25" s="158">
        <f t="shared" si="4"/>
        <v>1697.08</v>
      </c>
      <c r="F25" s="159" t="s">
        <v>28</v>
      </c>
      <c r="G25" s="160">
        <f t="shared" si="5"/>
        <v>1248.71</v>
      </c>
      <c r="H25" s="161" t="s">
        <v>28</v>
      </c>
      <c r="I25" s="604">
        <f>'PFS_VIII Det_ Enc_ Soc_'!$F$50</f>
        <v>0.73580000000000001</v>
      </c>
    </row>
    <row r="26" spans="1:9" ht="12.75" x14ac:dyDescent="0.2">
      <c r="A26" s="605" t="s">
        <v>115</v>
      </c>
      <c r="B26" s="208" t="s">
        <v>229</v>
      </c>
      <c r="C26" s="157">
        <v>0.25</v>
      </c>
      <c r="D26" s="158">
        <f>SALARIOS!F9</f>
        <v>11281.599999999999</v>
      </c>
      <c r="E26" s="158">
        <f t="shared" si="4"/>
        <v>2820.4</v>
      </c>
      <c r="F26" s="159" t="s">
        <v>28</v>
      </c>
      <c r="G26" s="160">
        <f t="shared" si="5"/>
        <v>2075.25</v>
      </c>
      <c r="H26" s="161" t="s">
        <v>28</v>
      </c>
      <c r="I26" s="604">
        <f>'PFS_VIII Det_ Enc_ Soc_'!$F$50</f>
        <v>0.73580000000000001</v>
      </c>
    </row>
    <row r="27" spans="1:9" ht="12.75" x14ac:dyDescent="0.2">
      <c r="A27" s="605"/>
      <c r="B27" s="156"/>
      <c r="C27" s="157"/>
      <c r="D27" s="162"/>
      <c r="E27" s="163"/>
      <c r="F27" s="164"/>
      <c r="G27" s="165"/>
      <c r="H27" s="166"/>
      <c r="I27" s="604"/>
    </row>
    <row r="28" spans="1:9" ht="12.75" x14ac:dyDescent="0.2">
      <c r="A28" s="167" t="s">
        <v>32</v>
      </c>
      <c r="B28" s="168"/>
      <c r="C28" s="169"/>
      <c r="D28" s="170"/>
      <c r="E28" s="171">
        <f>ROUND((SUM(E13:E27)),2)</f>
        <v>66975.48</v>
      </c>
      <c r="F28" s="171">
        <f>SUM(F14:F27)</f>
        <v>0</v>
      </c>
      <c r="G28" s="172">
        <f>ROUND((SUM(G13:G27)),2)</f>
        <v>49280.55</v>
      </c>
      <c r="H28" s="171">
        <f>SUM(H14:H27)</f>
        <v>0</v>
      </c>
      <c r="I28" s="173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9" firstPageNumber="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view="pageBreakPreview" zoomScaleNormal="100" zoomScaleSheetLayoutView="100" workbookViewId="0">
      <selection activeCell="C27" sqref="C27"/>
    </sheetView>
  </sheetViews>
  <sheetFormatPr defaultColWidth="10.7109375" defaultRowHeight="11.25" x14ac:dyDescent="0.2"/>
  <cols>
    <col min="1" max="1" width="16" style="10" customWidth="1"/>
    <col min="2" max="2" width="24.140625" style="10" customWidth="1"/>
    <col min="3" max="14" width="11.28515625" style="10" customWidth="1"/>
    <col min="15" max="16384" width="10.7109375" style="10"/>
  </cols>
  <sheetData>
    <row r="1" spans="1:14" x14ac:dyDescent="0.2">
      <c r="A1" s="505"/>
      <c r="B1" s="506"/>
      <c r="C1" s="507" t="s">
        <v>0</v>
      </c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8"/>
    </row>
    <row r="2" spans="1:14" x14ac:dyDescent="0.2">
      <c r="A2" s="509"/>
      <c r="B2" s="510"/>
      <c r="C2" s="2" t="s">
        <v>1</v>
      </c>
      <c r="D2" s="510"/>
      <c r="E2" s="2"/>
      <c r="F2" s="510"/>
      <c r="G2" s="510"/>
      <c r="H2" s="510"/>
      <c r="I2" s="510"/>
      <c r="J2" s="510"/>
      <c r="K2" s="510"/>
      <c r="L2" s="510"/>
      <c r="M2" s="510"/>
      <c r="N2" s="511"/>
    </row>
    <row r="3" spans="1:14" x14ac:dyDescent="0.2">
      <c r="A3" s="509"/>
      <c r="B3" s="510"/>
      <c r="C3" s="510" t="s">
        <v>145</v>
      </c>
      <c r="D3" s="510"/>
      <c r="E3" s="2"/>
      <c r="F3" s="510"/>
      <c r="G3" s="510"/>
      <c r="H3" s="510"/>
      <c r="I3" s="510"/>
      <c r="J3" s="510"/>
      <c r="K3" s="510"/>
      <c r="L3" s="510"/>
      <c r="M3" s="510"/>
      <c r="N3" s="511"/>
    </row>
    <row r="4" spans="1:14" x14ac:dyDescent="0.2">
      <c r="A4" s="509"/>
      <c r="B4" s="510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0"/>
      <c r="N4" s="511"/>
    </row>
    <row r="5" spans="1:14" x14ac:dyDescent="0.2">
      <c r="A5" s="509"/>
      <c r="B5" s="510"/>
      <c r="C5" s="510"/>
      <c r="D5" s="510"/>
      <c r="E5" s="510"/>
      <c r="F5" s="510"/>
      <c r="G5" s="510"/>
      <c r="H5" s="510"/>
      <c r="I5" s="510"/>
      <c r="J5" s="510"/>
      <c r="K5" s="510"/>
      <c r="L5" s="510"/>
      <c r="M5" s="510"/>
      <c r="N5" s="511"/>
    </row>
    <row r="6" spans="1:14" x14ac:dyDescent="0.2">
      <c r="A6" s="291" t="s">
        <v>33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3"/>
      <c r="M6" s="297" t="s">
        <v>3</v>
      </c>
      <c r="N6" s="298"/>
    </row>
    <row r="7" spans="1:14" ht="18" x14ac:dyDescent="0.2">
      <c r="A7" s="294"/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6"/>
      <c r="M7" s="299" t="s">
        <v>34</v>
      </c>
      <c r="N7" s="300"/>
    </row>
    <row r="8" spans="1:14" ht="12.75" x14ac:dyDescent="0.2">
      <c r="A8" s="512" t="s">
        <v>5</v>
      </c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513"/>
    </row>
    <row r="9" spans="1:14" ht="12.75" x14ac:dyDescent="0.2">
      <c r="A9" s="51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515"/>
    </row>
    <row r="10" spans="1:14" ht="12.75" x14ac:dyDescent="0.2">
      <c r="A10" s="516" t="str">
        <f>PFS!A9</f>
        <v>OBJETO: ELABORAÇÃO DE PROJETOS EXECUTIVOS, PARA CONSTRUÇÃO DE BARREIROS DE ACUMULAÇÃO: LOTE 01 - 69 BARREIROS NOS MUNICIPIOS DE CANINDÉ DO SÃO FRANCISCO E POÇO REDONDO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4"/>
      <c r="M10" s="175" t="s">
        <v>6</v>
      </c>
      <c r="N10" s="517"/>
    </row>
    <row r="11" spans="1:14" ht="12.75" x14ac:dyDescent="0.2">
      <c r="A11" s="518"/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6"/>
      <c r="M11" s="174"/>
      <c r="N11" s="519"/>
    </row>
    <row r="12" spans="1:14" ht="12.75" x14ac:dyDescent="0.2">
      <c r="A12" s="520" t="s">
        <v>35</v>
      </c>
      <c r="B12" s="308"/>
      <c r="C12" s="312" t="s">
        <v>113</v>
      </c>
      <c r="D12" s="312"/>
      <c r="E12" s="312"/>
      <c r="F12" s="312"/>
      <c r="G12" s="312"/>
      <c r="H12" s="313"/>
      <c r="I12" s="311" t="s">
        <v>114</v>
      </c>
      <c r="J12" s="312"/>
      <c r="K12" s="312"/>
      <c r="L12" s="312"/>
      <c r="M12" s="312"/>
      <c r="N12" s="521"/>
    </row>
    <row r="13" spans="1:14" ht="12.75" x14ac:dyDescent="0.2">
      <c r="A13" s="522"/>
      <c r="B13" s="309"/>
      <c r="C13" s="302" t="s">
        <v>36</v>
      </c>
      <c r="D13" s="302"/>
      <c r="E13" s="302"/>
      <c r="F13" s="302" t="s">
        <v>37</v>
      </c>
      <c r="G13" s="302"/>
      <c r="H13" s="321"/>
      <c r="I13" s="307" t="s">
        <v>36</v>
      </c>
      <c r="J13" s="302"/>
      <c r="K13" s="302"/>
      <c r="L13" s="302" t="s">
        <v>37</v>
      </c>
      <c r="M13" s="302"/>
      <c r="N13" s="523"/>
    </row>
    <row r="14" spans="1:14" ht="12.75" x14ac:dyDescent="0.2">
      <c r="A14" s="522"/>
      <c r="B14" s="309"/>
      <c r="C14" s="215" t="s">
        <v>38</v>
      </c>
      <c r="D14" s="215" t="s">
        <v>39</v>
      </c>
      <c r="E14" s="215" t="s">
        <v>40</v>
      </c>
      <c r="F14" s="215" t="s">
        <v>38</v>
      </c>
      <c r="G14" s="215" t="s">
        <v>39</v>
      </c>
      <c r="H14" s="216" t="s">
        <v>40</v>
      </c>
      <c r="I14" s="217" t="s">
        <v>38</v>
      </c>
      <c r="J14" s="215" t="s">
        <v>39</v>
      </c>
      <c r="K14" s="215" t="s">
        <v>40</v>
      </c>
      <c r="L14" s="215" t="s">
        <v>38</v>
      </c>
      <c r="M14" s="176" t="s">
        <v>39</v>
      </c>
      <c r="N14" s="177" t="s">
        <v>40</v>
      </c>
    </row>
    <row r="15" spans="1:14" ht="24.75" customHeight="1" x14ac:dyDescent="0.2">
      <c r="A15" s="314" t="s">
        <v>217</v>
      </c>
      <c r="B15" s="315"/>
      <c r="C15" s="178"/>
      <c r="D15" s="179"/>
      <c r="E15" s="180"/>
      <c r="F15" s="181"/>
      <c r="G15" s="76"/>
      <c r="H15" s="182"/>
      <c r="I15" s="178"/>
      <c r="J15" s="179"/>
      <c r="K15" s="180"/>
      <c r="L15" s="181"/>
      <c r="M15" s="183"/>
      <c r="N15" s="184"/>
    </row>
    <row r="16" spans="1:14" ht="12.75" x14ac:dyDescent="0.2">
      <c r="A16" s="185" t="s">
        <v>212</v>
      </c>
      <c r="B16" s="186"/>
      <c r="C16" s="187">
        <v>60</v>
      </c>
      <c r="D16" s="179">
        <v>60</v>
      </c>
      <c r="E16" s="76">
        <f t="shared" ref="E16" si="0">ROUND(C16*D16,2)</f>
        <v>3600</v>
      </c>
      <c r="F16" s="178"/>
      <c r="G16" s="76"/>
      <c r="H16" s="182"/>
      <c r="I16" s="178">
        <f>C16*2</f>
        <v>120</v>
      </c>
      <c r="J16" s="179">
        <v>30</v>
      </c>
      <c r="K16" s="180">
        <f>J16*I16</f>
        <v>3600</v>
      </c>
      <c r="L16" s="181"/>
      <c r="M16" s="183"/>
      <c r="N16" s="184"/>
    </row>
    <row r="17" spans="1:14" ht="12.75" x14ac:dyDescent="0.2">
      <c r="A17" s="185"/>
      <c r="B17" s="188"/>
      <c r="C17" s="178"/>
      <c r="D17" s="179"/>
      <c r="E17" s="180"/>
      <c r="F17" s="181"/>
      <c r="G17" s="76"/>
      <c r="H17" s="182"/>
      <c r="I17" s="178"/>
      <c r="J17" s="179"/>
      <c r="K17" s="180"/>
      <c r="L17" s="181"/>
      <c r="M17" s="183"/>
      <c r="N17" s="184"/>
    </row>
    <row r="18" spans="1:14" ht="12.75" x14ac:dyDescent="0.2">
      <c r="A18" s="185"/>
      <c r="B18" s="186"/>
      <c r="C18" s="178"/>
      <c r="D18" s="181"/>
      <c r="E18" s="181"/>
      <c r="F18" s="181"/>
      <c r="G18" s="76"/>
      <c r="H18" s="182"/>
      <c r="I18" s="178"/>
      <c r="J18" s="181"/>
      <c r="K18" s="181"/>
      <c r="L18" s="181"/>
      <c r="M18" s="183"/>
      <c r="N18" s="184"/>
    </row>
    <row r="19" spans="1:14" ht="12.75" x14ac:dyDescent="0.2">
      <c r="A19" s="185"/>
      <c r="B19" s="186"/>
      <c r="C19" s="178"/>
      <c r="D19" s="181"/>
      <c r="E19" s="181"/>
      <c r="F19" s="181"/>
      <c r="G19" s="181"/>
      <c r="H19" s="189"/>
      <c r="I19" s="178"/>
      <c r="J19" s="181"/>
      <c r="K19" s="181"/>
      <c r="L19" s="181"/>
      <c r="M19" s="190"/>
      <c r="N19" s="191"/>
    </row>
    <row r="20" spans="1:14" ht="12.75" x14ac:dyDescent="0.2">
      <c r="A20" s="192"/>
      <c r="B20" s="186"/>
      <c r="C20" s="178"/>
      <c r="D20" s="181"/>
      <c r="E20" s="181"/>
      <c r="F20" s="181"/>
      <c r="G20" s="181"/>
      <c r="H20" s="189"/>
      <c r="I20" s="178"/>
      <c r="J20" s="181"/>
      <c r="K20" s="181"/>
      <c r="L20" s="181"/>
      <c r="M20" s="190"/>
      <c r="N20" s="193"/>
    </row>
    <row r="21" spans="1:14" ht="12.75" x14ac:dyDescent="0.2">
      <c r="A21" s="316" t="s">
        <v>41</v>
      </c>
      <c r="B21" s="317"/>
      <c r="C21" s="318">
        <f>SUM(E15:E20)</f>
        <v>3600</v>
      </c>
      <c r="D21" s="318"/>
      <c r="E21" s="319"/>
      <c r="F21" s="320">
        <f>SUM(H15:H20)</f>
        <v>0</v>
      </c>
      <c r="G21" s="318"/>
      <c r="H21" s="319"/>
      <c r="I21" s="310">
        <f>SUM(K15:K20)</f>
        <v>3600</v>
      </c>
      <c r="J21" s="310"/>
      <c r="K21" s="310"/>
      <c r="L21" s="310">
        <f>SUM(N15:N20)</f>
        <v>0</v>
      </c>
      <c r="M21" s="310"/>
      <c r="N21" s="524"/>
    </row>
    <row r="22" spans="1:14" ht="12.75" x14ac:dyDescent="0.2">
      <c r="A22" s="525" t="s">
        <v>42</v>
      </c>
      <c r="B22" s="526"/>
      <c r="C22" s="527"/>
      <c r="D22" s="527"/>
      <c r="E22" s="527"/>
      <c r="F22" s="527"/>
      <c r="G22" s="527"/>
      <c r="H22" s="527"/>
      <c r="I22" s="527"/>
      <c r="J22" s="527"/>
      <c r="K22" s="527"/>
      <c r="L22" s="528">
        <f>C21+F21+I21+L21</f>
        <v>7200</v>
      </c>
      <c r="M22" s="528"/>
      <c r="N22" s="529"/>
    </row>
  </sheetData>
  <mergeCells count="20"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  <mergeCell ref="A6:L7"/>
    <mergeCell ref="M6:N6"/>
    <mergeCell ref="M7:N7"/>
    <mergeCell ref="A8:N8"/>
    <mergeCell ref="C13:E13"/>
    <mergeCell ref="A10:L11"/>
    <mergeCell ref="I13:K13"/>
    <mergeCell ref="L13:N13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0" firstPageNumber="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view="pageBreakPreview" zoomScale="90" zoomScaleNormal="100" zoomScaleSheetLayoutView="90" workbookViewId="0">
      <selection activeCell="J14" sqref="J14"/>
    </sheetView>
  </sheetViews>
  <sheetFormatPr defaultColWidth="10.7109375" defaultRowHeight="11.25" x14ac:dyDescent="0.2"/>
  <cols>
    <col min="1" max="1" width="10.140625" style="11" customWidth="1"/>
    <col min="2" max="3" width="22.7109375" style="11" customWidth="1"/>
    <col min="4" max="7" width="13.85546875" style="11" customWidth="1"/>
    <col min="8" max="16384" width="10.7109375" style="11"/>
  </cols>
  <sheetData>
    <row r="1" spans="1:7" x14ac:dyDescent="0.2">
      <c r="A1" s="607"/>
      <c r="B1" s="608"/>
      <c r="C1" s="507" t="s">
        <v>0</v>
      </c>
      <c r="D1" s="608"/>
      <c r="E1" s="608"/>
      <c r="F1" s="608"/>
      <c r="G1" s="609"/>
    </row>
    <row r="2" spans="1:7" x14ac:dyDescent="0.2">
      <c r="A2" s="610"/>
      <c r="B2" s="12"/>
      <c r="C2" s="2" t="s">
        <v>1</v>
      </c>
      <c r="D2" s="12"/>
      <c r="E2" s="12"/>
      <c r="F2" s="12"/>
      <c r="G2" s="611"/>
    </row>
    <row r="3" spans="1:7" x14ac:dyDescent="0.2">
      <c r="A3" s="610"/>
      <c r="B3" s="12"/>
      <c r="C3" s="2" t="s">
        <v>145</v>
      </c>
      <c r="D3" s="12"/>
      <c r="E3" s="12"/>
      <c r="F3" s="12"/>
      <c r="G3" s="611"/>
    </row>
    <row r="4" spans="1:7" x14ac:dyDescent="0.2">
      <c r="A4" s="610"/>
      <c r="B4" s="12"/>
      <c r="C4" s="12"/>
      <c r="D4" s="12"/>
      <c r="E4" s="12"/>
      <c r="F4" s="12"/>
      <c r="G4" s="611"/>
    </row>
    <row r="5" spans="1:7" ht="12" thickBot="1" x14ac:dyDescent="0.25">
      <c r="A5" s="330" t="s">
        <v>43</v>
      </c>
      <c r="B5" s="331"/>
      <c r="C5" s="331"/>
      <c r="D5" s="331"/>
      <c r="E5" s="331"/>
      <c r="F5" s="332"/>
      <c r="G5" s="117" t="s">
        <v>3</v>
      </c>
    </row>
    <row r="6" spans="1:7" ht="18.75" thickTop="1" x14ac:dyDescent="0.2">
      <c r="A6" s="333"/>
      <c r="B6" s="334"/>
      <c r="C6" s="334"/>
      <c r="D6" s="334"/>
      <c r="E6" s="334"/>
      <c r="F6" s="335"/>
      <c r="G6" s="118" t="s">
        <v>44</v>
      </c>
    </row>
    <row r="7" spans="1:7" ht="12.75" x14ac:dyDescent="0.2">
      <c r="A7" s="336" t="s">
        <v>5</v>
      </c>
      <c r="B7" s="337"/>
      <c r="C7" s="337"/>
      <c r="D7" s="337"/>
      <c r="E7" s="337"/>
      <c r="F7" s="337"/>
      <c r="G7" s="338"/>
    </row>
    <row r="8" spans="1:7" ht="12.75" x14ac:dyDescent="0.2">
      <c r="A8" s="87"/>
      <c r="B8" s="88"/>
      <c r="C8" s="88"/>
      <c r="D8" s="88"/>
      <c r="E8" s="88"/>
      <c r="F8" s="88"/>
      <c r="G8" s="89"/>
    </row>
    <row r="9" spans="1:7" ht="12.75" x14ac:dyDescent="0.2">
      <c r="A9" s="343" t="str">
        <f>PFS!A9</f>
        <v>OBJETO: ELABORAÇÃO DE PROJETOS EXECUTIVOS, PARA CONSTRUÇÃO DE BARREIROS DE ACUMULAÇÃO: LOTE 01 - 69 BARREIROS NOS MUNICIPIOS DE CANINDÉ DO SÃO FRANCISCO E POÇO REDONDO</v>
      </c>
      <c r="B9" s="344"/>
      <c r="C9" s="344"/>
      <c r="D9" s="344"/>
      <c r="E9" s="344"/>
      <c r="F9" s="345"/>
      <c r="G9" s="90" t="s">
        <v>6</v>
      </c>
    </row>
    <row r="10" spans="1:7" ht="12.75" x14ac:dyDescent="0.2">
      <c r="A10" s="346"/>
      <c r="B10" s="347"/>
      <c r="C10" s="347"/>
      <c r="D10" s="347"/>
      <c r="E10" s="347"/>
      <c r="F10" s="348"/>
      <c r="G10" s="218"/>
    </row>
    <row r="11" spans="1:7" ht="12.75" x14ac:dyDescent="0.2">
      <c r="A11" s="349"/>
      <c r="B11" s="350"/>
      <c r="C11" s="350"/>
      <c r="D11" s="350"/>
      <c r="E11" s="350"/>
      <c r="F11" s="351"/>
      <c r="G11" s="91"/>
    </row>
    <row r="12" spans="1:7" ht="12.75" x14ac:dyDescent="0.2">
      <c r="A12" s="339" t="s">
        <v>45</v>
      </c>
      <c r="B12" s="340"/>
      <c r="C12" s="340"/>
      <c r="D12" s="92" t="s">
        <v>156</v>
      </c>
      <c r="E12" s="93" t="s">
        <v>46</v>
      </c>
      <c r="F12" s="341" t="s">
        <v>47</v>
      </c>
      <c r="G12" s="342"/>
    </row>
    <row r="13" spans="1:7" ht="12.75" x14ac:dyDescent="0.2">
      <c r="A13" s="339"/>
      <c r="B13" s="340"/>
      <c r="C13" s="340"/>
      <c r="D13" s="219" t="s">
        <v>157</v>
      </c>
      <c r="E13" s="219" t="s">
        <v>48</v>
      </c>
      <c r="F13" s="94" t="s">
        <v>49</v>
      </c>
      <c r="G13" s="95" t="s">
        <v>50</v>
      </c>
    </row>
    <row r="14" spans="1:7" ht="25.5" customHeight="1" x14ac:dyDescent="0.2">
      <c r="A14" s="612" t="s">
        <v>216</v>
      </c>
      <c r="B14" s="328"/>
      <c r="C14" s="329"/>
      <c r="D14" s="98"/>
      <c r="E14" s="99"/>
      <c r="F14" s="100"/>
      <c r="G14" s="101"/>
    </row>
    <row r="15" spans="1:7" ht="12.75" x14ac:dyDescent="0.2">
      <c r="A15" s="185" t="s">
        <v>167</v>
      </c>
      <c r="B15" s="96"/>
      <c r="C15" s="97"/>
      <c r="D15" s="219">
        <f>69</f>
        <v>69</v>
      </c>
      <c r="E15" s="99">
        <v>1</v>
      </c>
      <c r="F15" s="100">
        <v>0.5</v>
      </c>
      <c r="G15" s="101">
        <f>F15*E15*D15</f>
        <v>34.5</v>
      </c>
    </row>
    <row r="16" spans="1:7" ht="12.75" x14ac:dyDescent="0.2">
      <c r="A16" s="185" t="s">
        <v>138</v>
      </c>
      <c r="B16" s="226"/>
      <c r="C16" s="108"/>
      <c r="D16" s="104">
        <f>69</f>
        <v>69</v>
      </c>
      <c r="E16" s="105">
        <v>1</v>
      </c>
      <c r="F16" s="107">
        <v>8.75</v>
      </c>
      <c r="G16" s="101">
        <f t="shared" ref="G16" si="0">F16*E16*D16</f>
        <v>603.75</v>
      </c>
    </row>
    <row r="17" spans="1:7" ht="12.75" x14ac:dyDescent="0.2">
      <c r="A17" s="185"/>
      <c r="B17" s="96"/>
      <c r="C17" s="97"/>
      <c r="D17" s="219"/>
      <c r="E17" s="99"/>
      <c r="F17" s="102"/>
      <c r="G17" s="101"/>
    </row>
    <row r="18" spans="1:7" ht="12.75" x14ac:dyDescent="0.2">
      <c r="A18" s="613" t="s">
        <v>215</v>
      </c>
      <c r="B18" s="226"/>
      <c r="C18" s="103"/>
      <c r="D18" s="104"/>
      <c r="E18" s="105"/>
      <c r="F18" s="100"/>
      <c r="G18" s="101"/>
    </row>
    <row r="19" spans="1:7" ht="12.75" x14ac:dyDescent="0.2">
      <c r="A19" s="185" t="s">
        <v>166</v>
      </c>
      <c r="B19" s="226"/>
      <c r="C19" s="53"/>
      <c r="D19" s="104">
        <f>60*69</f>
        <v>4140</v>
      </c>
      <c r="E19" s="105">
        <v>1</v>
      </c>
      <c r="F19" s="100">
        <v>0.5</v>
      </c>
      <c r="G19" s="101">
        <f t="shared" ref="G19:G20" si="1">F19*E19*D19</f>
        <v>2070</v>
      </c>
    </row>
    <row r="20" spans="1:7" ht="12.75" x14ac:dyDescent="0.2">
      <c r="A20" s="185" t="s">
        <v>138</v>
      </c>
      <c r="B20" s="226"/>
      <c r="C20" s="108"/>
      <c r="D20" s="104">
        <f>3*69</f>
        <v>207</v>
      </c>
      <c r="E20" s="105">
        <v>1</v>
      </c>
      <c r="F20" s="107">
        <v>8.75</v>
      </c>
      <c r="G20" s="101">
        <f t="shared" si="1"/>
        <v>1811.25</v>
      </c>
    </row>
    <row r="21" spans="1:7" ht="12.75" x14ac:dyDescent="0.2">
      <c r="A21" s="112"/>
      <c r="B21" s="109"/>
      <c r="C21" s="109"/>
      <c r="D21" s="110"/>
      <c r="E21" s="111"/>
      <c r="F21" s="113"/>
      <c r="G21" s="114"/>
    </row>
    <row r="22" spans="1:7" ht="12.75" x14ac:dyDescent="0.2">
      <c r="A22" s="613" t="s">
        <v>169</v>
      </c>
      <c r="B22" s="226"/>
      <c r="C22" s="103"/>
      <c r="D22" s="104"/>
      <c r="E22" s="105"/>
      <c r="F22" s="100"/>
      <c r="G22" s="101"/>
    </row>
    <row r="23" spans="1:7" s="12" customFormat="1" ht="12.75" x14ac:dyDescent="0.2">
      <c r="A23" s="185" t="s">
        <v>137</v>
      </c>
      <c r="B23" s="226"/>
      <c r="C23" s="106"/>
      <c r="D23" s="104">
        <f>D19</f>
        <v>4140</v>
      </c>
      <c r="E23" s="105">
        <v>3</v>
      </c>
      <c r="F23" s="107">
        <v>0.5</v>
      </c>
      <c r="G23" s="101">
        <f t="shared" ref="G23:G25" si="2">F23*E23*D23</f>
        <v>6210</v>
      </c>
    </row>
    <row r="24" spans="1:7" ht="12.75" x14ac:dyDescent="0.2">
      <c r="A24" s="185" t="s">
        <v>138</v>
      </c>
      <c r="B24" s="226"/>
      <c r="C24" s="108"/>
      <c r="D24" s="104">
        <f>5*69</f>
        <v>345</v>
      </c>
      <c r="E24" s="105">
        <v>3</v>
      </c>
      <c r="F24" s="107">
        <v>8.75</v>
      </c>
      <c r="G24" s="101">
        <f t="shared" si="2"/>
        <v>9056.25</v>
      </c>
    </row>
    <row r="25" spans="1:7" ht="12.75" x14ac:dyDescent="0.2">
      <c r="A25" s="185" t="s">
        <v>139</v>
      </c>
      <c r="B25" s="226"/>
      <c r="C25" s="108"/>
      <c r="D25" s="104">
        <v>1</v>
      </c>
      <c r="E25" s="105">
        <v>3</v>
      </c>
      <c r="F25" s="107">
        <v>0.6</v>
      </c>
      <c r="G25" s="101">
        <f t="shared" si="2"/>
        <v>1.7999999999999998</v>
      </c>
    </row>
    <row r="26" spans="1:7" ht="12.75" x14ac:dyDescent="0.2">
      <c r="A26" s="112"/>
      <c r="B26" s="109"/>
      <c r="C26" s="109"/>
      <c r="D26" s="110"/>
      <c r="E26" s="111"/>
      <c r="F26" s="113"/>
      <c r="G26" s="114"/>
    </row>
    <row r="27" spans="1:7" ht="12.75" x14ac:dyDescent="0.2">
      <c r="A27" s="324" t="s">
        <v>51</v>
      </c>
      <c r="B27" s="325"/>
      <c r="C27" s="325"/>
      <c r="D27" s="325"/>
      <c r="E27" s="325"/>
      <c r="F27" s="325"/>
      <c r="G27" s="115">
        <f>SUM(G14:G26)</f>
        <v>19787.55</v>
      </c>
    </row>
    <row r="28" spans="1:7" ht="12.75" x14ac:dyDescent="0.2">
      <c r="A28" s="326"/>
      <c r="B28" s="327"/>
      <c r="C28" s="327"/>
      <c r="D28" s="327"/>
      <c r="E28" s="327"/>
      <c r="F28" s="327"/>
      <c r="G28" s="116"/>
    </row>
    <row r="29" spans="1:7" ht="12.75" x14ac:dyDescent="0.2">
      <c r="A29" s="322" t="s">
        <v>52</v>
      </c>
      <c r="B29" s="323"/>
      <c r="C29" s="323"/>
      <c r="D29" s="323"/>
      <c r="E29" s="323"/>
      <c r="F29" s="323"/>
      <c r="G29" s="119">
        <f>G27+G28</f>
        <v>19787.55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7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view="pageBreakPreview" zoomScaleNormal="100" zoomScaleSheetLayoutView="100" workbookViewId="0">
      <selection activeCell="N23" sqref="N23"/>
    </sheetView>
  </sheetViews>
  <sheetFormatPr defaultColWidth="10.7109375" defaultRowHeight="11.25" x14ac:dyDescent="0.2"/>
  <cols>
    <col min="1" max="1" width="7" style="13" customWidth="1"/>
    <col min="2" max="2" width="9.85546875" style="13" customWidth="1"/>
    <col min="3" max="3" width="20.7109375" style="13" customWidth="1"/>
    <col min="4" max="4" width="6.85546875" style="13" customWidth="1"/>
    <col min="5" max="5" width="20.7109375" style="13" customWidth="1"/>
    <col min="6" max="6" width="11" style="13" bestFit="1" customWidth="1"/>
    <col min="7" max="7" width="9.7109375" style="20" bestFit="1" customWidth="1"/>
    <col min="8" max="8" width="11.28515625" style="13" customWidth="1"/>
    <col min="9" max="9" width="12.7109375" style="13" customWidth="1"/>
    <col min="10" max="10" width="10.7109375" style="13"/>
    <col min="11" max="11" width="7.28515625" style="25" customWidth="1"/>
    <col min="12" max="14" width="7.28515625" style="13" customWidth="1"/>
    <col min="15" max="16384" width="10.7109375" style="13"/>
  </cols>
  <sheetData>
    <row r="1" spans="1:14" x14ac:dyDescent="0.2">
      <c r="A1" s="614"/>
      <c r="B1" s="615"/>
      <c r="C1" s="615"/>
      <c r="D1" s="507" t="s">
        <v>0</v>
      </c>
      <c r="E1" s="615"/>
      <c r="F1" s="615"/>
      <c r="G1" s="616"/>
      <c r="H1" s="615"/>
      <c r="I1" s="617"/>
    </row>
    <row r="2" spans="1:14" x14ac:dyDescent="0.2">
      <c r="A2" s="618"/>
      <c r="B2" s="619"/>
      <c r="C2" s="619"/>
      <c r="D2" s="2" t="s">
        <v>1</v>
      </c>
      <c r="E2" s="619"/>
      <c r="F2" s="619"/>
      <c r="G2" s="620"/>
      <c r="H2" s="619"/>
      <c r="I2" s="621"/>
    </row>
    <row r="3" spans="1:14" x14ac:dyDescent="0.2">
      <c r="A3" s="618"/>
      <c r="B3" s="619"/>
      <c r="C3" s="619"/>
      <c r="D3" s="619" t="s">
        <v>145</v>
      </c>
      <c r="E3" s="619"/>
      <c r="F3" s="619"/>
      <c r="G3" s="620"/>
      <c r="H3" s="619"/>
      <c r="I3" s="621"/>
    </row>
    <row r="4" spans="1:14" x14ac:dyDescent="0.2">
      <c r="A4" s="618"/>
      <c r="B4" s="619"/>
      <c r="C4" s="619"/>
      <c r="D4" s="619"/>
      <c r="E4" s="619"/>
      <c r="F4" s="619"/>
      <c r="G4" s="620"/>
      <c r="H4" s="619"/>
      <c r="I4" s="621"/>
    </row>
    <row r="5" spans="1:14" x14ac:dyDescent="0.2">
      <c r="A5" s="352" t="s">
        <v>53</v>
      </c>
      <c r="B5" s="352"/>
      <c r="C5" s="352"/>
      <c r="D5" s="352"/>
      <c r="E5" s="352"/>
      <c r="F5" s="352"/>
      <c r="G5" s="352"/>
      <c r="H5" s="353"/>
      <c r="I5" s="128" t="s">
        <v>3</v>
      </c>
    </row>
    <row r="6" spans="1:14" ht="18" x14ac:dyDescent="0.2">
      <c r="A6" s="352"/>
      <c r="B6" s="352"/>
      <c r="C6" s="352"/>
      <c r="D6" s="352"/>
      <c r="E6" s="352"/>
      <c r="F6" s="352"/>
      <c r="G6" s="352"/>
      <c r="H6" s="353"/>
      <c r="I6" s="118" t="s">
        <v>54</v>
      </c>
    </row>
    <row r="7" spans="1:14" ht="12.75" x14ac:dyDescent="0.2">
      <c r="A7" s="622" t="s">
        <v>5</v>
      </c>
      <c r="B7" s="124"/>
      <c r="C7" s="124"/>
      <c r="D7" s="124"/>
      <c r="E7" s="124"/>
      <c r="F7" s="124"/>
      <c r="G7" s="125"/>
      <c r="H7" s="124"/>
      <c r="I7" s="623"/>
      <c r="J7" s="65"/>
      <c r="K7" s="66"/>
      <c r="L7" s="65"/>
      <c r="M7" s="65"/>
      <c r="N7" s="65"/>
    </row>
    <row r="8" spans="1:14" ht="12.75" x14ac:dyDescent="0.2">
      <c r="A8" s="622"/>
      <c r="B8" s="124"/>
      <c r="C8" s="124"/>
      <c r="D8" s="124"/>
      <c r="E8" s="124"/>
      <c r="F8" s="124"/>
      <c r="G8" s="125"/>
      <c r="H8" s="124"/>
      <c r="I8" s="623"/>
      <c r="J8" s="65"/>
      <c r="K8" s="66"/>
      <c r="L8" s="65"/>
      <c r="M8" s="65"/>
      <c r="N8" s="65"/>
    </row>
    <row r="9" spans="1:14" ht="12.75" x14ac:dyDescent="0.2">
      <c r="A9" s="360" t="str">
        <f>PFS!A9</f>
        <v>OBJETO: ELABORAÇÃO DE PROJETOS EXECUTIVOS, PARA CONSTRUÇÃO DE BARREIROS DE ACUMULAÇÃO: LOTE 01 - 69 BARREIROS NOS MUNICIPIOS DE CANINDÉ DO SÃO FRANCISCO E POÇO REDONDO</v>
      </c>
      <c r="B9" s="361"/>
      <c r="C9" s="361"/>
      <c r="D9" s="361"/>
      <c r="E9" s="361"/>
      <c r="F9" s="361"/>
      <c r="G9" s="361"/>
      <c r="H9" s="362"/>
      <c r="I9" s="126" t="s">
        <v>6</v>
      </c>
      <c r="J9" s="65"/>
      <c r="K9" s="66"/>
      <c r="L9" s="65"/>
      <c r="M9" s="65"/>
      <c r="N9" s="65"/>
    </row>
    <row r="10" spans="1:14" ht="12.75" x14ac:dyDescent="0.2">
      <c r="A10" s="363"/>
      <c r="B10" s="364"/>
      <c r="C10" s="364"/>
      <c r="D10" s="364"/>
      <c r="E10" s="364"/>
      <c r="F10" s="364"/>
      <c r="G10" s="364"/>
      <c r="H10" s="365"/>
      <c r="I10" s="197"/>
      <c r="J10" s="65"/>
      <c r="K10" s="66"/>
      <c r="L10" s="65"/>
      <c r="M10" s="65"/>
      <c r="N10" s="65"/>
    </row>
    <row r="11" spans="1:14" ht="12.75" x14ac:dyDescent="0.2">
      <c r="A11" s="366"/>
      <c r="B11" s="367"/>
      <c r="C11" s="367"/>
      <c r="D11" s="367"/>
      <c r="E11" s="367"/>
      <c r="F11" s="367"/>
      <c r="G11" s="367"/>
      <c r="H11" s="368"/>
      <c r="I11" s="127"/>
      <c r="J11" s="65"/>
      <c r="K11" s="66"/>
      <c r="L11" s="65"/>
      <c r="M11" s="65"/>
      <c r="N11" s="65"/>
    </row>
    <row r="12" spans="1:14" ht="13.5" thickBot="1" x14ac:dyDescent="0.25">
      <c r="A12" s="624" t="s">
        <v>55</v>
      </c>
      <c r="B12" s="354" t="s">
        <v>45</v>
      </c>
      <c r="C12" s="354"/>
      <c r="D12" s="354"/>
      <c r="E12" s="354"/>
      <c r="F12" s="356" t="s">
        <v>56</v>
      </c>
      <c r="G12" s="67" t="s">
        <v>38</v>
      </c>
      <c r="H12" s="356" t="s">
        <v>47</v>
      </c>
      <c r="I12" s="625"/>
      <c r="J12" s="65"/>
      <c r="K12" s="66"/>
      <c r="L12" s="65"/>
      <c r="M12" s="65"/>
      <c r="N12" s="65"/>
    </row>
    <row r="13" spans="1:14" ht="13.5" thickTop="1" x14ac:dyDescent="0.2">
      <c r="A13" s="626"/>
      <c r="B13" s="355"/>
      <c r="C13" s="355"/>
      <c r="D13" s="355"/>
      <c r="E13" s="355"/>
      <c r="F13" s="356"/>
      <c r="G13" s="67"/>
      <c r="H13" s="68" t="s">
        <v>49</v>
      </c>
      <c r="I13" s="627" t="s">
        <v>50</v>
      </c>
      <c r="J13" s="65"/>
      <c r="K13" s="66"/>
      <c r="L13" s="65"/>
      <c r="M13" s="65"/>
      <c r="N13" s="65"/>
    </row>
    <row r="14" spans="1:14" ht="12.75" x14ac:dyDescent="0.2">
      <c r="A14" s="628" t="s">
        <v>140</v>
      </c>
      <c r="B14" s="69" t="s">
        <v>218</v>
      </c>
      <c r="C14" s="70"/>
      <c r="D14" s="70"/>
      <c r="E14" s="70"/>
      <c r="F14" s="70"/>
      <c r="G14" s="70"/>
      <c r="H14" s="70"/>
      <c r="I14" s="629"/>
      <c r="J14" s="65"/>
      <c r="K14" s="66"/>
      <c r="L14" s="65"/>
      <c r="M14" s="65"/>
      <c r="N14" s="65"/>
    </row>
    <row r="15" spans="1:14" ht="12.75" x14ac:dyDescent="0.2">
      <c r="A15" s="630"/>
      <c r="B15" s="357" t="s">
        <v>161</v>
      </c>
      <c r="C15" s="358"/>
      <c r="D15" s="358"/>
      <c r="E15" s="359"/>
      <c r="F15" s="71" t="s">
        <v>160</v>
      </c>
      <c r="G15" s="72">
        <f>69*2*6</f>
        <v>828</v>
      </c>
      <c r="H15" s="73">
        <v>41.73</v>
      </c>
      <c r="I15" s="631">
        <f>ROUND(G15*H15,2)</f>
        <v>34552.44</v>
      </c>
      <c r="J15" s="65"/>
      <c r="K15" s="65"/>
      <c r="L15" s="65"/>
      <c r="M15" s="65"/>
      <c r="N15" s="65"/>
    </row>
    <row r="16" spans="1:14" ht="12.75" x14ac:dyDescent="0.2">
      <c r="A16" s="630"/>
      <c r="B16" s="357" t="s">
        <v>193</v>
      </c>
      <c r="C16" s="358"/>
      <c r="D16" s="358"/>
      <c r="E16" s="359"/>
      <c r="F16" s="71" t="s">
        <v>194</v>
      </c>
      <c r="G16" s="72">
        <f>69*(250+100+(40*10))/1000</f>
        <v>51.75</v>
      </c>
      <c r="H16" s="73">
        <v>547.59</v>
      </c>
      <c r="I16" s="631">
        <f>ROUND(G16*H16,2)</f>
        <v>28337.78</v>
      </c>
      <c r="J16" s="65"/>
      <c r="K16" s="211"/>
    </row>
    <row r="17" spans="1:11" ht="12.75" x14ac:dyDescent="0.2">
      <c r="A17" s="632"/>
      <c r="B17" s="357" t="s">
        <v>188</v>
      </c>
      <c r="C17" s="358"/>
      <c r="D17" s="358"/>
      <c r="E17" s="359"/>
      <c r="F17" s="71" t="s">
        <v>189</v>
      </c>
      <c r="G17" s="72">
        <f>69*3.5</f>
        <v>241.5</v>
      </c>
      <c r="H17" s="73">
        <v>797.11</v>
      </c>
      <c r="I17" s="631">
        <f>ROUND(G17*H17,2)</f>
        <v>192502.07</v>
      </c>
      <c r="J17" s="65"/>
      <c r="K17" s="211"/>
    </row>
    <row r="18" spans="1:11" ht="12.75" x14ac:dyDescent="0.2">
      <c r="A18" s="205"/>
      <c r="B18" s="357" t="s">
        <v>190</v>
      </c>
      <c r="C18" s="358"/>
      <c r="D18" s="358"/>
      <c r="E18" s="359"/>
      <c r="F18" s="71" t="s">
        <v>144</v>
      </c>
      <c r="G18" s="76">
        <f>69</f>
        <v>69</v>
      </c>
      <c r="H18" s="74">
        <v>485.28</v>
      </c>
      <c r="I18" s="631">
        <f t="shared" ref="I18:I20" si="0">ROUND(G18*H18,2)</f>
        <v>33484.32</v>
      </c>
      <c r="J18" s="65"/>
      <c r="K18" s="211"/>
    </row>
    <row r="19" spans="1:11" ht="12.75" x14ac:dyDescent="0.2">
      <c r="A19" s="632"/>
      <c r="B19" s="369" t="s">
        <v>192</v>
      </c>
      <c r="C19" s="370"/>
      <c r="D19" s="370"/>
      <c r="E19" s="371"/>
      <c r="F19" s="75" t="s">
        <v>144</v>
      </c>
      <c r="G19" s="76">
        <f>69*5</f>
        <v>345</v>
      </c>
      <c r="H19" s="74">
        <v>2</v>
      </c>
      <c r="I19" s="631">
        <f t="shared" ref="I19" si="1">ROUND(G19*H19,2)</f>
        <v>690</v>
      </c>
      <c r="J19" s="65"/>
      <c r="K19" s="212"/>
    </row>
    <row r="20" spans="1:11" ht="12.75" x14ac:dyDescent="0.2">
      <c r="A20" s="633"/>
      <c r="B20" s="369" t="s">
        <v>191</v>
      </c>
      <c r="C20" s="370"/>
      <c r="D20" s="370"/>
      <c r="E20" s="371"/>
      <c r="F20" s="75" t="s">
        <v>144</v>
      </c>
      <c r="G20" s="76">
        <f>69*3</f>
        <v>207</v>
      </c>
      <c r="H20" s="74">
        <v>35.28</v>
      </c>
      <c r="I20" s="631">
        <f t="shared" si="0"/>
        <v>7302.96</v>
      </c>
      <c r="J20" s="65"/>
      <c r="K20" s="212"/>
    </row>
    <row r="21" spans="1:11" ht="12.75" x14ac:dyDescent="0.2">
      <c r="A21" s="634"/>
      <c r="B21" s="220"/>
      <c r="C21" s="221"/>
      <c r="D21" s="221"/>
      <c r="E21" s="221"/>
      <c r="F21" s="77"/>
      <c r="G21" s="78"/>
      <c r="H21" s="79"/>
      <c r="I21" s="635"/>
      <c r="J21" s="65"/>
    </row>
    <row r="22" spans="1:11" ht="12.75" x14ac:dyDescent="0.2">
      <c r="A22" s="628" t="s">
        <v>220</v>
      </c>
      <c r="B22" s="69" t="s">
        <v>222</v>
      </c>
      <c r="C22" s="70"/>
      <c r="D22" s="70"/>
      <c r="E22" s="70"/>
      <c r="F22" s="70"/>
      <c r="G22" s="70"/>
      <c r="H22" s="70"/>
      <c r="I22" s="629"/>
      <c r="J22" s="65"/>
    </row>
    <row r="23" spans="1:11" ht="12.75" x14ac:dyDescent="0.2">
      <c r="A23" s="630"/>
      <c r="B23" s="357" t="s">
        <v>221</v>
      </c>
      <c r="C23" s="358"/>
      <c r="D23" s="358"/>
      <c r="E23" s="359"/>
      <c r="F23" s="71" t="s">
        <v>223</v>
      </c>
      <c r="G23" s="72">
        <v>4</v>
      </c>
      <c r="H23" s="73">
        <v>4949.04</v>
      </c>
      <c r="I23" s="631">
        <f>ROUND(G23*H23,2)</f>
        <v>19796.16</v>
      </c>
      <c r="J23" s="65"/>
    </row>
    <row r="24" spans="1:11" ht="12.75" x14ac:dyDescent="0.2">
      <c r="A24" s="636"/>
      <c r="B24" s="222"/>
      <c r="C24" s="223"/>
      <c r="D24" s="223"/>
      <c r="E24" s="223"/>
      <c r="F24" s="77"/>
      <c r="G24" s="78"/>
      <c r="H24" s="79"/>
      <c r="I24" s="637"/>
    </row>
    <row r="25" spans="1:11" ht="12.75" x14ac:dyDescent="0.2">
      <c r="A25" s="638"/>
      <c r="B25" s="372" t="s">
        <v>57</v>
      </c>
      <c r="C25" s="372"/>
      <c r="D25" s="372"/>
      <c r="E25" s="372"/>
      <c r="F25" s="372"/>
      <c r="G25" s="372"/>
      <c r="H25" s="372"/>
      <c r="I25" s="123">
        <f>SUM(I15:I24)</f>
        <v>316665.73</v>
      </c>
    </row>
  </sheetData>
  <mergeCells count="14">
    <mergeCell ref="B19:E19"/>
    <mergeCell ref="B16:E16"/>
    <mergeCell ref="B20:E20"/>
    <mergeCell ref="H12:I12"/>
    <mergeCell ref="B25:H25"/>
    <mergeCell ref="B23:E23"/>
    <mergeCell ref="A5:H6"/>
    <mergeCell ref="A12:A13"/>
    <mergeCell ref="B12:E13"/>
    <mergeCell ref="F12:F13"/>
    <mergeCell ref="B18:E18"/>
    <mergeCell ref="A9:H11"/>
    <mergeCell ref="B17:E17"/>
    <mergeCell ref="B15:E15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8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view="pageBreakPreview" zoomScaleNormal="140" zoomScaleSheetLayoutView="100" workbookViewId="0">
      <selection activeCell="K13" sqref="K13"/>
    </sheetView>
  </sheetViews>
  <sheetFormatPr defaultRowHeight="11.25" x14ac:dyDescent="0.2"/>
  <cols>
    <col min="1" max="1" width="5.7109375" style="14" customWidth="1"/>
    <col min="2" max="2" width="40.7109375" style="14" customWidth="1"/>
    <col min="3" max="5" width="5.7109375" style="14" customWidth="1"/>
    <col min="6" max="7" width="15.7109375" style="14" customWidth="1"/>
    <col min="8" max="8" width="9.28515625" style="15" customWidth="1"/>
    <col min="9" max="10" width="9.140625" style="15"/>
    <col min="11" max="11" width="11" style="15" customWidth="1"/>
    <col min="12" max="16384" width="9.140625" style="15"/>
  </cols>
  <sheetData>
    <row r="1" spans="1:7" x14ac:dyDescent="0.2">
      <c r="A1" s="639"/>
      <c r="B1" s="640" t="s">
        <v>0</v>
      </c>
      <c r="C1" s="641"/>
      <c r="D1" s="641"/>
      <c r="E1" s="641"/>
      <c r="F1" s="641"/>
      <c r="G1" s="642"/>
    </row>
    <row r="2" spans="1:7" x14ac:dyDescent="0.2">
      <c r="A2" s="643"/>
      <c r="B2" s="644" t="s">
        <v>1</v>
      </c>
      <c r="C2" s="15"/>
      <c r="D2" s="15"/>
      <c r="E2" s="15"/>
      <c r="F2" s="15"/>
      <c r="G2" s="645"/>
    </row>
    <row r="3" spans="1:7" x14ac:dyDescent="0.2">
      <c r="A3" s="643"/>
      <c r="B3" s="644" t="s">
        <v>145</v>
      </c>
      <c r="C3" s="15"/>
      <c r="D3" s="15"/>
      <c r="E3" s="15"/>
      <c r="F3" s="15"/>
      <c r="G3" s="645"/>
    </row>
    <row r="4" spans="1:7" x14ac:dyDescent="0.2">
      <c r="A4" s="643"/>
      <c r="B4" s="15"/>
      <c r="C4" s="15"/>
      <c r="D4" s="15"/>
      <c r="E4" s="15"/>
      <c r="F4" s="15"/>
      <c r="G4" s="645"/>
    </row>
    <row r="5" spans="1:7" x14ac:dyDescent="0.2">
      <c r="A5" s="373" t="s">
        <v>58</v>
      </c>
      <c r="B5" s="373"/>
      <c r="C5" s="373"/>
      <c r="D5" s="373"/>
      <c r="E5" s="373"/>
      <c r="F5" s="374"/>
      <c r="G5" s="23" t="s">
        <v>3</v>
      </c>
    </row>
    <row r="6" spans="1:7" s="14" customFormat="1" ht="18" x14ac:dyDescent="0.2">
      <c r="A6" s="373"/>
      <c r="B6" s="373"/>
      <c r="C6" s="373"/>
      <c r="D6" s="373"/>
      <c r="E6" s="373"/>
      <c r="F6" s="374"/>
      <c r="G6" s="24" t="s">
        <v>59</v>
      </c>
    </row>
    <row r="7" spans="1:7" s="14" customFormat="1" ht="12.75" x14ac:dyDescent="0.2">
      <c r="A7" s="646" t="s">
        <v>5</v>
      </c>
      <c r="B7" s="375"/>
      <c r="C7" s="375"/>
      <c r="D7" s="375"/>
      <c r="E7" s="375"/>
      <c r="F7" s="375"/>
      <c r="G7" s="647"/>
    </row>
    <row r="8" spans="1:7" s="14" customFormat="1" ht="12.75" x14ac:dyDescent="0.2">
      <c r="A8" s="646" t="s">
        <v>60</v>
      </c>
      <c r="B8" s="375"/>
      <c r="C8" s="375"/>
      <c r="D8" s="375"/>
      <c r="E8" s="375"/>
      <c r="F8" s="375"/>
      <c r="G8" s="647"/>
    </row>
    <row r="9" spans="1:7" s="14" customFormat="1" ht="12.75" x14ac:dyDescent="0.2">
      <c r="A9" s="377" t="str">
        <f>PFS!A9</f>
        <v>OBJETO: ELABORAÇÃO DE PROJETOS EXECUTIVOS, PARA CONSTRUÇÃO DE BARREIROS DE ACUMULAÇÃO: LOTE 01 - 69 BARREIROS NOS MUNICIPIOS DE CANINDÉ DO SÃO FRANCISCO E POÇO REDONDO</v>
      </c>
      <c r="B9" s="377"/>
      <c r="C9" s="377"/>
      <c r="D9" s="377"/>
      <c r="E9" s="377"/>
      <c r="F9" s="377"/>
      <c r="G9" s="122" t="s">
        <v>6</v>
      </c>
    </row>
    <row r="10" spans="1:7" s="14" customFormat="1" x14ac:dyDescent="0.2">
      <c r="A10" s="377"/>
      <c r="B10" s="377"/>
      <c r="C10" s="377"/>
      <c r="D10" s="377"/>
      <c r="E10" s="377"/>
      <c r="F10" s="377"/>
      <c r="G10" s="381"/>
    </row>
    <row r="11" spans="1:7" s="14" customFormat="1" x14ac:dyDescent="0.2">
      <c r="A11" s="377"/>
      <c r="B11" s="377"/>
      <c r="C11" s="377"/>
      <c r="D11" s="377"/>
      <c r="E11" s="377"/>
      <c r="F11" s="377"/>
      <c r="G11" s="381"/>
    </row>
    <row r="12" spans="1:7" s="14" customFormat="1" x14ac:dyDescent="0.2">
      <c r="A12" s="377"/>
      <c r="B12" s="377"/>
      <c r="C12" s="377"/>
      <c r="D12" s="377"/>
      <c r="E12" s="377"/>
      <c r="F12" s="377"/>
      <c r="G12" s="382"/>
    </row>
    <row r="13" spans="1:7" s="14" customFormat="1" ht="25.5" x14ac:dyDescent="0.2">
      <c r="A13" s="648" t="s">
        <v>61</v>
      </c>
      <c r="B13" s="224" t="s">
        <v>141</v>
      </c>
      <c r="C13" s="376" t="s">
        <v>142</v>
      </c>
      <c r="D13" s="376"/>
      <c r="E13" s="376"/>
      <c r="F13" s="121" t="s">
        <v>182</v>
      </c>
      <c r="G13" s="649" t="s">
        <v>158</v>
      </c>
    </row>
    <row r="14" spans="1:7" ht="12.75" x14ac:dyDescent="0.2">
      <c r="A14" s="650">
        <v>1</v>
      </c>
      <c r="B14" s="202" t="s">
        <v>171</v>
      </c>
      <c r="C14" s="401" t="s">
        <v>170</v>
      </c>
      <c r="D14" s="402"/>
      <c r="E14" s="403"/>
      <c r="F14" s="200">
        <v>17</v>
      </c>
      <c r="G14" s="651">
        <f>'PFS_IV Serv. top, Geo e Fisc.'!$I$15*(F14/$F$26)</f>
        <v>8512.92</v>
      </c>
    </row>
    <row r="15" spans="1:7" ht="12.75" x14ac:dyDescent="0.2">
      <c r="A15" s="652">
        <v>2</v>
      </c>
      <c r="B15" s="203" t="s">
        <v>172</v>
      </c>
      <c r="C15" s="383" t="s">
        <v>165</v>
      </c>
      <c r="D15" s="384"/>
      <c r="E15" s="385"/>
      <c r="F15" s="80">
        <v>17</v>
      </c>
      <c r="G15" s="653">
        <f>(PFS!$N$32-'PFS_IV Serv. top, Geo e Fisc.'!$I$15)/2*((F15)/$F$26)+'PFS_IV Serv. top, Geo e Fisc.'!$I$15*(F16/$F$26)</f>
        <v>68548.174855072473</v>
      </c>
    </row>
    <row r="16" spans="1:7" ht="12.75" x14ac:dyDescent="0.2">
      <c r="A16" s="654"/>
      <c r="B16" s="202" t="s">
        <v>174</v>
      </c>
      <c r="C16" s="386"/>
      <c r="D16" s="387"/>
      <c r="E16" s="388"/>
      <c r="F16" s="80">
        <v>17</v>
      </c>
      <c r="G16" s="655"/>
    </row>
    <row r="17" spans="1:7" ht="12.75" x14ac:dyDescent="0.2">
      <c r="A17" s="656">
        <v>3</v>
      </c>
      <c r="B17" s="204" t="s">
        <v>184</v>
      </c>
      <c r="C17" s="389" t="s">
        <v>173</v>
      </c>
      <c r="D17" s="390"/>
      <c r="E17" s="391"/>
      <c r="F17" s="200">
        <v>17</v>
      </c>
      <c r="G17" s="657">
        <f>(PFS!$N$32-'PFS_IV Serv. top, Geo e Fisc.'!$I$15)/2*((F17+F18)/$F$26)+'PFS_IV Serv. top, Geo e Fisc.'!$I$15*(F19/$F$26)</f>
        <v>128583.42971014493</v>
      </c>
    </row>
    <row r="18" spans="1:7" ht="12.75" x14ac:dyDescent="0.2">
      <c r="A18" s="658"/>
      <c r="B18" s="203" t="s">
        <v>175</v>
      </c>
      <c r="C18" s="392"/>
      <c r="D18" s="393"/>
      <c r="E18" s="394"/>
      <c r="F18" s="200">
        <v>17</v>
      </c>
      <c r="G18" s="659"/>
    </row>
    <row r="19" spans="1:7" ht="12.75" x14ac:dyDescent="0.2">
      <c r="A19" s="660"/>
      <c r="B19" s="202" t="s">
        <v>176</v>
      </c>
      <c r="C19" s="395"/>
      <c r="D19" s="396"/>
      <c r="E19" s="397"/>
      <c r="F19" s="200">
        <v>17</v>
      </c>
      <c r="G19" s="661"/>
    </row>
    <row r="20" spans="1:7" ht="12.75" x14ac:dyDescent="0.2">
      <c r="A20" s="652">
        <v>4</v>
      </c>
      <c r="B20" s="204" t="s">
        <v>185</v>
      </c>
      <c r="C20" s="383" t="s">
        <v>168</v>
      </c>
      <c r="D20" s="384"/>
      <c r="E20" s="385"/>
      <c r="F20" s="80">
        <v>17</v>
      </c>
      <c r="G20" s="653">
        <f>(PFS!$N$32-'PFS_IV Serv. top, Geo e Fisc.'!$I$15)/2*((F20+F21)/$F$26)+'PFS_IV Serv. top, Geo e Fisc.'!$I$15*(F22/$F$26)</f>
        <v>129084.18971014494</v>
      </c>
    </row>
    <row r="21" spans="1:7" ht="12.75" x14ac:dyDescent="0.2">
      <c r="A21" s="662"/>
      <c r="B21" s="203" t="s">
        <v>177</v>
      </c>
      <c r="C21" s="398"/>
      <c r="D21" s="399"/>
      <c r="E21" s="400"/>
      <c r="F21" s="80">
        <v>17</v>
      </c>
      <c r="G21" s="663"/>
    </row>
    <row r="22" spans="1:7" ht="12.75" x14ac:dyDescent="0.2">
      <c r="A22" s="654"/>
      <c r="B22" s="202" t="s">
        <v>179</v>
      </c>
      <c r="C22" s="386"/>
      <c r="D22" s="387"/>
      <c r="E22" s="388"/>
      <c r="F22" s="80">
        <v>18</v>
      </c>
      <c r="G22" s="655"/>
    </row>
    <row r="23" spans="1:7" ht="12.75" x14ac:dyDescent="0.2">
      <c r="A23" s="656">
        <v>5</v>
      </c>
      <c r="B23" s="204" t="s">
        <v>186</v>
      </c>
      <c r="C23" s="389" t="s">
        <v>178</v>
      </c>
      <c r="D23" s="390"/>
      <c r="E23" s="391"/>
      <c r="F23" s="200">
        <v>17</v>
      </c>
      <c r="G23" s="657">
        <f>(PFS!$N$32-'PFS_IV Serv. top, Geo e Fisc.'!$I$15)/2*((F23+F24)/$F$26)</f>
        <v>123601.99528985508</v>
      </c>
    </row>
    <row r="24" spans="1:7" ht="12.75" x14ac:dyDescent="0.2">
      <c r="A24" s="660"/>
      <c r="B24" s="203" t="s">
        <v>180</v>
      </c>
      <c r="C24" s="395"/>
      <c r="D24" s="396"/>
      <c r="E24" s="397"/>
      <c r="F24" s="200">
        <v>18</v>
      </c>
      <c r="G24" s="661"/>
    </row>
    <row r="25" spans="1:7" ht="12.75" x14ac:dyDescent="0.2">
      <c r="A25" s="664">
        <v>6</v>
      </c>
      <c r="B25" s="204" t="s">
        <v>187</v>
      </c>
      <c r="C25" s="378" t="s">
        <v>181</v>
      </c>
      <c r="D25" s="379"/>
      <c r="E25" s="380"/>
      <c r="F25" s="80">
        <v>18</v>
      </c>
      <c r="G25" s="665">
        <f>(PFS!$N$32-'PFS_IV Serv. top, Geo e Fisc.'!$I$15)/2*(F25/$F$26)</f>
        <v>63566.740434782609</v>
      </c>
    </row>
    <row r="26" spans="1:7" ht="12.75" x14ac:dyDescent="0.2">
      <c r="A26" s="666"/>
      <c r="B26" s="141"/>
      <c r="C26" s="142"/>
      <c r="D26" s="143"/>
      <c r="E26" s="120"/>
      <c r="F26" s="144">
        <v>69</v>
      </c>
      <c r="G26" s="667"/>
    </row>
    <row r="27" spans="1:7" ht="12.75" x14ac:dyDescent="0.2">
      <c r="A27" s="406" t="s">
        <v>62</v>
      </c>
      <c r="B27" s="407"/>
      <c r="C27" s="407"/>
      <c r="D27" s="407"/>
      <c r="E27" s="407"/>
      <c r="F27" s="407"/>
      <c r="G27" s="145">
        <f>SUM(G14:G26)</f>
        <v>521897.44999999995</v>
      </c>
    </row>
    <row r="28" spans="1:7" ht="12.75" x14ac:dyDescent="0.2">
      <c r="A28" s="668" t="s">
        <v>17</v>
      </c>
      <c r="B28" s="81"/>
      <c r="C28" s="82"/>
      <c r="D28" s="375" t="s">
        <v>18</v>
      </c>
      <c r="E28" s="375"/>
      <c r="F28" s="375"/>
      <c r="G28" s="647"/>
    </row>
    <row r="29" spans="1:7" ht="12.75" x14ac:dyDescent="0.2">
      <c r="A29" s="669"/>
      <c r="B29" s="404"/>
      <c r="C29" s="404"/>
      <c r="D29" s="404"/>
      <c r="E29" s="404"/>
      <c r="F29" s="404"/>
      <c r="G29" s="670"/>
    </row>
    <row r="30" spans="1:7" ht="12.75" x14ac:dyDescent="0.2">
      <c r="A30" s="671" t="s">
        <v>19</v>
      </c>
      <c r="B30" s="408"/>
      <c r="C30" s="408"/>
      <c r="D30" s="408"/>
      <c r="E30" s="408"/>
      <c r="F30" s="375" t="s">
        <v>20</v>
      </c>
      <c r="G30" s="647"/>
    </row>
    <row r="31" spans="1:7" ht="12.75" x14ac:dyDescent="0.2">
      <c r="A31" s="669"/>
      <c r="B31" s="404"/>
      <c r="C31" s="404"/>
      <c r="D31" s="404"/>
      <c r="E31" s="404"/>
      <c r="F31" s="405"/>
      <c r="G31" s="672"/>
    </row>
    <row r="32" spans="1:7" ht="12.75" x14ac:dyDescent="0.2">
      <c r="A32" s="673" t="s">
        <v>21</v>
      </c>
      <c r="B32" s="83"/>
      <c r="C32" s="83"/>
      <c r="D32" s="83"/>
      <c r="E32" s="83"/>
      <c r="F32" s="83"/>
      <c r="G32" s="674"/>
    </row>
    <row r="33" spans="1:7" ht="12.75" x14ac:dyDescent="0.2">
      <c r="A33" s="675"/>
      <c r="B33" s="84"/>
      <c r="C33" s="84"/>
      <c r="D33" s="84"/>
      <c r="E33" s="84"/>
      <c r="F33" s="85"/>
      <c r="G33" s="676"/>
    </row>
    <row r="34" spans="1:7" ht="12.75" x14ac:dyDescent="0.2">
      <c r="A34" s="677"/>
      <c r="B34" s="86"/>
      <c r="C34" s="86"/>
      <c r="D34" s="86"/>
      <c r="E34" s="86"/>
      <c r="F34" s="86"/>
      <c r="G34" s="678"/>
    </row>
    <row r="35" spans="1:7" ht="12.75" x14ac:dyDescent="0.2">
      <c r="A35" s="679"/>
      <c r="B35" s="680"/>
      <c r="C35" s="680"/>
      <c r="D35" s="680"/>
      <c r="E35" s="680"/>
      <c r="F35" s="681"/>
      <c r="G35" s="682"/>
    </row>
  </sheetData>
  <mergeCells count="28">
    <mergeCell ref="A31:E31"/>
    <mergeCell ref="F31:G31"/>
    <mergeCell ref="A27:F27"/>
    <mergeCell ref="D28:G28"/>
    <mergeCell ref="A29:C29"/>
    <mergeCell ref="D29:G29"/>
    <mergeCell ref="A30:E30"/>
    <mergeCell ref="F30:G30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5:F6"/>
    <mergeCell ref="A7:G7"/>
    <mergeCell ref="A8:G8"/>
    <mergeCell ref="C13:E13"/>
    <mergeCell ref="A9:F12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view="pageBreakPreview" topLeftCell="A27" zoomScaleNormal="100" zoomScaleSheetLayoutView="100" workbookViewId="0">
      <selection activeCell="G42" sqref="A1:G42"/>
    </sheetView>
  </sheetViews>
  <sheetFormatPr defaultColWidth="11.42578125" defaultRowHeight="11.25" x14ac:dyDescent="0.2"/>
  <cols>
    <col min="1" max="1" width="3.85546875" style="16" customWidth="1"/>
    <col min="2" max="2" width="27.5703125" style="16" customWidth="1"/>
    <col min="3" max="3" width="16.140625" style="16" customWidth="1"/>
    <col min="4" max="4" width="6.7109375" style="16" customWidth="1"/>
    <col min="5" max="5" width="7.7109375" style="16" customWidth="1"/>
    <col min="6" max="7" width="13.42578125" style="16" customWidth="1"/>
    <col min="8" max="16384" width="11.42578125" style="16"/>
  </cols>
  <sheetData>
    <row r="1" spans="1:7" x14ac:dyDescent="0.2">
      <c r="A1" s="683"/>
      <c r="B1" s="684"/>
      <c r="C1" s="507" t="s">
        <v>0</v>
      </c>
      <c r="D1" s="684"/>
      <c r="E1" s="684"/>
      <c r="F1" s="684"/>
      <c r="G1" s="685"/>
    </row>
    <row r="2" spans="1:7" x14ac:dyDescent="0.2">
      <c r="A2" s="686"/>
      <c r="B2" s="17"/>
      <c r="C2" s="2" t="s">
        <v>1</v>
      </c>
      <c r="D2" s="17"/>
      <c r="E2" s="17"/>
      <c r="F2" s="17"/>
      <c r="G2" s="687"/>
    </row>
    <row r="3" spans="1:7" x14ac:dyDescent="0.2">
      <c r="A3" s="686"/>
      <c r="B3" s="17"/>
      <c r="C3" s="17" t="s">
        <v>145</v>
      </c>
      <c r="D3" s="17"/>
      <c r="E3" s="17"/>
      <c r="F3" s="17"/>
      <c r="G3" s="687"/>
    </row>
    <row r="4" spans="1:7" x14ac:dyDescent="0.2">
      <c r="A4" s="686"/>
      <c r="B4" s="17"/>
      <c r="C4" s="17"/>
      <c r="D4" s="17"/>
      <c r="E4" s="17"/>
      <c r="F4" s="17"/>
      <c r="G4" s="687"/>
    </row>
    <row r="5" spans="1:7" x14ac:dyDescent="0.2">
      <c r="A5" s="418" t="s">
        <v>63</v>
      </c>
      <c r="B5" s="418"/>
      <c r="C5" s="418"/>
      <c r="D5" s="418"/>
      <c r="E5" s="418"/>
      <c r="F5" s="419"/>
      <c r="G5" s="117" t="s">
        <v>3</v>
      </c>
    </row>
    <row r="6" spans="1:7" ht="18" x14ac:dyDescent="0.2">
      <c r="A6" s="418"/>
      <c r="B6" s="418"/>
      <c r="C6" s="418"/>
      <c r="D6" s="418"/>
      <c r="E6" s="418"/>
      <c r="F6" s="419"/>
      <c r="G6" s="118" t="s">
        <v>64</v>
      </c>
    </row>
    <row r="7" spans="1:7" ht="12.75" x14ac:dyDescent="0.2">
      <c r="A7" s="688" t="s">
        <v>5</v>
      </c>
      <c r="B7" s="420"/>
      <c r="C7" s="420"/>
      <c r="D7" s="420"/>
      <c r="E7" s="420"/>
      <c r="F7" s="420"/>
      <c r="G7" s="689"/>
    </row>
    <row r="8" spans="1:7" ht="12.75" x14ac:dyDescent="0.2">
      <c r="A8" s="690"/>
      <c r="B8" s="31"/>
      <c r="C8" s="31"/>
      <c r="D8" s="31"/>
      <c r="E8" s="31"/>
      <c r="F8" s="31"/>
      <c r="G8" s="691"/>
    </row>
    <row r="9" spans="1:7" ht="12.75" x14ac:dyDescent="0.2">
      <c r="A9" s="409" t="str">
        <f>PFS!A9</f>
        <v>OBJETO: ELABORAÇÃO DE PROJETOS EXECUTIVOS, PARA CONSTRUÇÃO DE BARREIROS DE ACUMULAÇÃO: LOTE 01 - 69 BARREIROS NOS MUNICIPIOS DE CANINDÉ DO SÃO FRANCISCO E POÇO REDONDO</v>
      </c>
      <c r="B9" s="410"/>
      <c r="C9" s="410"/>
      <c r="D9" s="410"/>
      <c r="E9" s="410"/>
      <c r="F9" s="411"/>
      <c r="G9" s="46" t="s">
        <v>6</v>
      </c>
    </row>
    <row r="10" spans="1:7" ht="12.75" x14ac:dyDescent="0.2">
      <c r="A10" s="412"/>
      <c r="B10" s="413"/>
      <c r="C10" s="413"/>
      <c r="D10" s="413"/>
      <c r="E10" s="413"/>
      <c r="F10" s="414"/>
      <c r="G10" s="54"/>
    </row>
    <row r="11" spans="1:7" ht="12.75" x14ac:dyDescent="0.2">
      <c r="A11" s="412"/>
      <c r="B11" s="413"/>
      <c r="C11" s="413"/>
      <c r="D11" s="413"/>
      <c r="E11" s="413"/>
      <c r="F11" s="414"/>
      <c r="G11" s="54"/>
    </row>
    <row r="12" spans="1:7" ht="12.75" x14ac:dyDescent="0.2">
      <c r="A12" s="415"/>
      <c r="B12" s="416"/>
      <c r="C12" s="416"/>
      <c r="D12" s="416"/>
      <c r="E12" s="416"/>
      <c r="F12" s="417"/>
      <c r="G12" s="47"/>
    </row>
    <row r="13" spans="1:7" ht="12.75" x14ac:dyDescent="0.2">
      <c r="A13" s="692" t="s">
        <v>45</v>
      </c>
      <c r="B13" s="421"/>
      <c r="C13" s="421"/>
      <c r="D13" s="421"/>
      <c r="E13" s="421"/>
      <c r="F13" s="422" t="s">
        <v>65</v>
      </c>
      <c r="G13" s="693"/>
    </row>
    <row r="14" spans="1:7" ht="12.75" x14ac:dyDescent="0.2">
      <c r="A14" s="692"/>
      <c r="B14" s="421"/>
      <c r="C14" s="421"/>
      <c r="D14" s="421"/>
      <c r="E14" s="421"/>
      <c r="F14" s="51" t="s">
        <v>27</v>
      </c>
      <c r="G14" s="694" t="s">
        <v>66</v>
      </c>
    </row>
    <row r="15" spans="1:7" s="17" customFormat="1" ht="12.75" customHeight="1" x14ac:dyDescent="0.2">
      <c r="A15" s="695">
        <v>1</v>
      </c>
      <c r="B15" s="436" t="s">
        <v>162</v>
      </c>
      <c r="C15" s="437"/>
      <c r="D15" s="437"/>
      <c r="E15" s="438"/>
      <c r="F15" s="431">
        <v>0.18</v>
      </c>
      <c r="G15" s="696">
        <f>ROUND(F15*PFS!$N$16,2)</f>
        <v>12055.59</v>
      </c>
    </row>
    <row r="16" spans="1:7" s="17" customFormat="1" ht="12.75" customHeight="1" x14ac:dyDescent="0.2">
      <c r="A16" s="697"/>
      <c r="B16" s="439"/>
      <c r="C16" s="440"/>
      <c r="D16" s="440"/>
      <c r="E16" s="441"/>
      <c r="F16" s="432"/>
      <c r="G16" s="698"/>
    </row>
    <row r="17" spans="1:7" s="17" customFormat="1" ht="12.75" customHeight="1" x14ac:dyDescent="0.2">
      <c r="A17" s="699"/>
      <c r="B17" s="442"/>
      <c r="C17" s="443"/>
      <c r="D17" s="443"/>
      <c r="E17" s="444"/>
      <c r="F17" s="433"/>
      <c r="G17" s="700"/>
    </row>
    <row r="18" spans="1:7" s="17" customFormat="1" ht="12.75" customHeight="1" x14ac:dyDescent="0.2">
      <c r="A18" s="695" t="s">
        <v>165</v>
      </c>
      <c r="B18" s="424" t="s">
        <v>163</v>
      </c>
      <c r="C18" s="425"/>
      <c r="D18" s="425"/>
      <c r="E18" s="426"/>
      <c r="F18" s="434">
        <v>0.04</v>
      </c>
      <c r="G18" s="696">
        <f>ROUND(F18*PFS!$N$16,2)</f>
        <v>2679.02</v>
      </c>
    </row>
    <row r="19" spans="1:7" s="17" customFormat="1" ht="12.75" customHeight="1" x14ac:dyDescent="0.2">
      <c r="A19" s="699"/>
      <c r="B19" s="427"/>
      <c r="C19" s="428"/>
      <c r="D19" s="428"/>
      <c r="E19" s="429"/>
      <c r="F19" s="435"/>
      <c r="G19" s="700"/>
    </row>
    <row r="20" spans="1:7" s="17" customFormat="1" ht="12.75" customHeight="1" x14ac:dyDescent="0.2">
      <c r="A20" s="701">
        <v>3</v>
      </c>
      <c r="B20" s="424" t="s">
        <v>164</v>
      </c>
      <c r="C20" s="425"/>
      <c r="D20" s="425"/>
      <c r="E20" s="426"/>
      <c r="F20" s="434">
        <v>0.03</v>
      </c>
      <c r="G20" s="696">
        <f>ROUND(F20*PFS!$N$16,2)</f>
        <v>2009.26</v>
      </c>
    </row>
    <row r="21" spans="1:7" s="17" customFormat="1" ht="12.75" customHeight="1" x14ac:dyDescent="0.2">
      <c r="A21" s="702"/>
      <c r="B21" s="427"/>
      <c r="C21" s="428"/>
      <c r="D21" s="428"/>
      <c r="E21" s="429"/>
      <c r="F21" s="435"/>
      <c r="G21" s="700"/>
    </row>
    <row r="22" spans="1:7" s="17" customFormat="1" ht="12.75" x14ac:dyDescent="0.2">
      <c r="A22" s="703"/>
      <c r="B22" s="430"/>
      <c r="C22" s="430"/>
      <c r="D22" s="430"/>
      <c r="E22" s="430"/>
      <c r="F22" s="48"/>
      <c r="G22" s="704"/>
    </row>
    <row r="23" spans="1:7" s="17" customFormat="1" ht="12.75" x14ac:dyDescent="0.2">
      <c r="A23" s="703"/>
      <c r="B23" s="430"/>
      <c r="C23" s="430"/>
      <c r="D23" s="430"/>
      <c r="E23" s="430"/>
      <c r="F23" s="48"/>
      <c r="G23" s="704"/>
    </row>
    <row r="24" spans="1:7" s="17" customFormat="1" ht="12.75" x14ac:dyDescent="0.2">
      <c r="A24" s="705"/>
      <c r="B24" s="430"/>
      <c r="C24" s="430"/>
      <c r="D24" s="430"/>
      <c r="E24" s="430"/>
      <c r="F24" s="48"/>
      <c r="G24" s="704"/>
    </row>
    <row r="25" spans="1:7" s="17" customFormat="1" ht="12.75" x14ac:dyDescent="0.2">
      <c r="A25" s="705"/>
      <c r="B25" s="430"/>
      <c r="C25" s="430"/>
      <c r="D25" s="430"/>
      <c r="E25" s="430"/>
      <c r="F25" s="48"/>
      <c r="G25" s="704"/>
    </row>
    <row r="26" spans="1:7" s="17" customFormat="1" ht="12.75" x14ac:dyDescent="0.2">
      <c r="A26" s="705"/>
      <c r="B26" s="430"/>
      <c r="C26" s="430"/>
      <c r="D26" s="430"/>
      <c r="E26" s="430"/>
      <c r="F26" s="48"/>
      <c r="G26" s="704"/>
    </row>
    <row r="27" spans="1:7" s="17" customFormat="1" ht="12.75" x14ac:dyDescent="0.2">
      <c r="A27" s="705"/>
      <c r="B27" s="430"/>
      <c r="C27" s="430"/>
      <c r="D27" s="430"/>
      <c r="E27" s="430"/>
      <c r="F27" s="48"/>
      <c r="G27" s="704"/>
    </row>
    <row r="28" spans="1:7" s="17" customFormat="1" ht="12.75" x14ac:dyDescent="0.2">
      <c r="A28" s="703"/>
      <c r="B28" s="430"/>
      <c r="C28" s="430"/>
      <c r="D28" s="430"/>
      <c r="E28" s="430"/>
      <c r="F28" s="48"/>
      <c r="G28" s="704"/>
    </row>
    <row r="29" spans="1:7" s="17" customFormat="1" ht="12.75" x14ac:dyDescent="0.2">
      <c r="A29" s="705"/>
      <c r="B29" s="430"/>
      <c r="C29" s="430"/>
      <c r="D29" s="430"/>
      <c r="E29" s="430"/>
      <c r="F29" s="48"/>
      <c r="G29" s="704"/>
    </row>
    <row r="30" spans="1:7" s="17" customFormat="1" ht="12.75" x14ac:dyDescent="0.2">
      <c r="A30" s="705"/>
      <c r="B30" s="52"/>
      <c r="C30" s="52"/>
      <c r="D30" s="52"/>
      <c r="E30" s="53"/>
      <c r="F30" s="48"/>
      <c r="G30" s="704"/>
    </row>
    <row r="31" spans="1:7" s="17" customFormat="1" ht="12.75" x14ac:dyDescent="0.2">
      <c r="A31" s="703"/>
      <c r="B31" s="52"/>
      <c r="C31" s="52"/>
      <c r="D31" s="52"/>
      <c r="E31" s="53"/>
      <c r="F31" s="48"/>
      <c r="G31" s="704"/>
    </row>
    <row r="32" spans="1:7" s="17" customFormat="1" ht="12.75" x14ac:dyDescent="0.2">
      <c r="A32" s="703"/>
      <c r="B32" s="52"/>
      <c r="C32" s="52"/>
      <c r="D32" s="52"/>
      <c r="E32" s="53"/>
      <c r="F32" s="48"/>
      <c r="G32" s="704"/>
    </row>
    <row r="33" spans="1:7" s="17" customFormat="1" ht="12.75" x14ac:dyDescent="0.2">
      <c r="A33" s="705"/>
      <c r="B33" s="52"/>
      <c r="C33" s="52"/>
      <c r="D33" s="52"/>
      <c r="E33" s="53"/>
      <c r="F33" s="48"/>
      <c r="G33" s="704"/>
    </row>
    <row r="34" spans="1:7" s="17" customFormat="1" ht="12.75" x14ac:dyDescent="0.2">
      <c r="A34" s="705"/>
      <c r="B34" s="52"/>
      <c r="C34" s="52"/>
      <c r="D34" s="52"/>
      <c r="E34" s="53"/>
      <c r="F34" s="48"/>
      <c r="G34" s="704"/>
    </row>
    <row r="35" spans="1:7" s="17" customFormat="1" ht="12.75" x14ac:dyDescent="0.2">
      <c r="A35" s="705"/>
      <c r="B35" s="52"/>
      <c r="C35" s="52"/>
      <c r="D35" s="52"/>
      <c r="E35" s="53"/>
      <c r="F35" s="48"/>
      <c r="G35" s="704"/>
    </row>
    <row r="36" spans="1:7" s="17" customFormat="1" ht="12.75" x14ac:dyDescent="0.2">
      <c r="A36" s="705"/>
      <c r="B36" s="52"/>
      <c r="C36" s="52"/>
      <c r="D36" s="52"/>
      <c r="E36" s="53"/>
      <c r="F36" s="48"/>
      <c r="G36" s="704"/>
    </row>
    <row r="37" spans="1:7" s="17" customFormat="1" ht="12.75" x14ac:dyDescent="0.2">
      <c r="A37" s="703"/>
      <c r="B37" s="52"/>
      <c r="C37" s="52"/>
      <c r="D37" s="52"/>
      <c r="E37" s="53"/>
      <c r="F37" s="48"/>
      <c r="G37" s="704"/>
    </row>
    <row r="38" spans="1:7" s="17" customFormat="1" ht="12.75" x14ac:dyDescent="0.2">
      <c r="A38" s="705"/>
      <c r="B38" s="52"/>
      <c r="C38" s="52"/>
      <c r="D38" s="52"/>
      <c r="E38" s="53"/>
      <c r="F38" s="48"/>
      <c r="G38" s="704"/>
    </row>
    <row r="39" spans="1:7" s="17" customFormat="1" ht="12.75" x14ac:dyDescent="0.2">
      <c r="A39" s="705"/>
      <c r="B39" s="52"/>
      <c r="C39" s="52"/>
      <c r="D39" s="52"/>
      <c r="E39" s="53"/>
      <c r="F39" s="48"/>
      <c r="G39" s="704"/>
    </row>
    <row r="40" spans="1:7" s="17" customFormat="1" ht="12.75" x14ac:dyDescent="0.2">
      <c r="A40" s="703"/>
      <c r="B40" s="52"/>
      <c r="C40" s="52"/>
      <c r="D40" s="52"/>
      <c r="E40" s="53"/>
      <c r="F40" s="48"/>
      <c r="G40" s="704"/>
    </row>
    <row r="41" spans="1:7" s="17" customFormat="1" ht="12.75" x14ac:dyDescent="0.2">
      <c r="A41" s="706"/>
      <c r="B41" s="59"/>
      <c r="C41" s="59"/>
      <c r="D41" s="59"/>
      <c r="E41" s="60"/>
      <c r="F41" s="61"/>
      <c r="G41" s="707"/>
    </row>
    <row r="42" spans="1:7" ht="12.75" x14ac:dyDescent="0.2">
      <c r="A42" s="62"/>
      <c r="B42" s="423" t="s">
        <v>67</v>
      </c>
      <c r="C42" s="423"/>
      <c r="D42" s="423"/>
      <c r="E42" s="423"/>
      <c r="F42" s="63">
        <f>SUM(F15:F41)</f>
        <v>0.25</v>
      </c>
      <c r="G42" s="64">
        <f>SUM(G15:G41)</f>
        <v>16743.87</v>
      </c>
    </row>
  </sheetData>
  <mergeCells count="26"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  <mergeCell ref="B42:E42"/>
    <mergeCell ref="B20:E21"/>
    <mergeCell ref="B18:E19"/>
    <mergeCell ref="A18:A19"/>
    <mergeCell ref="B28:E28"/>
    <mergeCell ref="B29:E29"/>
    <mergeCell ref="B22:E22"/>
    <mergeCell ref="A9:F12"/>
    <mergeCell ref="A5:F6"/>
    <mergeCell ref="A7:G7"/>
    <mergeCell ref="A13:E14"/>
    <mergeCell ref="F13:G13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topLeftCell="A37" zoomScaleNormal="100" zoomScaleSheetLayoutView="100" workbookViewId="0">
      <selection activeCell="H52" sqref="A1:H52"/>
    </sheetView>
  </sheetViews>
  <sheetFormatPr defaultColWidth="11.42578125" defaultRowHeight="11.25" x14ac:dyDescent="0.2"/>
  <cols>
    <col min="1" max="1" width="3.85546875" style="16" customWidth="1"/>
    <col min="2" max="2" width="23.28515625" style="16" customWidth="1"/>
    <col min="3" max="3" width="9.140625" style="16" customWidth="1"/>
    <col min="4" max="4" width="8.5703125" style="16" customWidth="1"/>
    <col min="5" max="5" width="7.7109375" style="16" customWidth="1"/>
    <col min="6" max="8" width="10.7109375" style="16" customWidth="1"/>
    <col min="9" max="16384" width="11.42578125" style="16"/>
  </cols>
  <sheetData>
    <row r="1" spans="1:8" x14ac:dyDescent="0.2">
      <c r="A1" s="683"/>
      <c r="B1" s="684"/>
      <c r="C1" s="708" t="s">
        <v>0</v>
      </c>
      <c r="D1" s="684"/>
      <c r="E1" s="684"/>
      <c r="F1" s="684"/>
      <c r="G1" s="684"/>
      <c r="H1" s="685"/>
    </row>
    <row r="2" spans="1:8" x14ac:dyDescent="0.2">
      <c r="A2" s="686"/>
      <c r="B2" s="17"/>
      <c r="C2" s="709" t="s">
        <v>1</v>
      </c>
      <c r="D2" s="17"/>
      <c r="E2" s="17"/>
      <c r="F2" s="17"/>
      <c r="G2" s="17"/>
      <c r="H2" s="687"/>
    </row>
    <row r="3" spans="1:8" x14ac:dyDescent="0.2">
      <c r="A3" s="686"/>
      <c r="B3" s="17"/>
      <c r="C3" s="709" t="s">
        <v>145</v>
      </c>
      <c r="D3" s="17"/>
      <c r="E3" s="17"/>
      <c r="F3" s="17"/>
      <c r="G3" s="17"/>
      <c r="H3" s="687"/>
    </row>
    <row r="4" spans="1:8" x14ac:dyDescent="0.2">
      <c r="A4" s="686"/>
      <c r="B4" s="17"/>
      <c r="C4" s="17"/>
      <c r="D4" s="17"/>
      <c r="E4" s="17"/>
      <c r="F4" s="17"/>
      <c r="G4" s="17"/>
      <c r="H4" s="687"/>
    </row>
    <row r="5" spans="1:8" x14ac:dyDescent="0.2">
      <c r="A5" s="418" t="s">
        <v>68</v>
      </c>
      <c r="B5" s="418"/>
      <c r="C5" s="418"/>
      <c r="D5" s="418"/>
      <c r="E5" s="418"/>
      <c r="F5" s="418"/>
      <c r="G5" s="419"/>
      <c r="H5" s="128" t="s">
        <v>3</v>
      </c>
    </row>
    <row r="6" spans="1:8" ht="18" x14ac:dyDescent="0.2">
      <c r="A6" s="418"/>
      <c r="B6" s="418"/>
      <c r="C6" s="418"/>
      <c r="D6" s="418"/>
      <c r="E6" s="418"/>
      <c r="F6" s="418"/>
      <c r="G6" s="419"/>
      <c r="H6" s="118" t="s">
        <v>69</v>
      </c>
    </row>
    <row r="7" spans="1:8" ht="12.75" x14ac:dyDescent="0.2">
      <c r="A7" s="710" t="s">
        <v>5</v>
      </c>
      <c r="B7" s="445"/>
      <c r="C7" s="445"/>
      <c r="D7" s="445"/>
      <c r="E7" s="445"/>
      <c r="F7" s="445"/>
      <c r="G7" s="445"/>
      <c r="H7" s="711"/>
    </row>
    <row r="8" spans="1:8" ht="12.75" x14ac:dyDescent="0.2">
      <c r="A8" s="690"/>
      <c r="B8" s="31"/>
      <c r="C8" s="31"/>
      <c r="D8" s="31"/>
      <c r="E8" s="31"/>
      <c r="F8" s="31"/>
      <c r="G8" s="31"/>
      <c r="H8" s="712"/>
    </row>
    <row r="9" spans="1:8" ht="12.75" x14ac:dyDescent="0.2">
      <c r="A9" s="713" t="str">
        <f>PFS!A9</f>
        <v>OBJETO: ELABORAÇÃO DE PROJETOS EXECUTIVOS, PARA CONSTRUÇÃO DE BARREIROS DE ACUMULAÇÃO: LOTE 01 - 69 BARREIROS NOS MUNICIPIOS DE CANINDÉ DO SÃO FRANCISCO E POÇO REDONDO</v>
      </c>
      <c r="B9" s="446"/>
      <c r="C9" s="446"/>
      <c r="D9" s="446"/>
      <c r="E9" s="446"/>
      <c r="F9" s="446"/>
      <c r="G9" s="447"/>
      <c r="H9" s="714" t="s">
        <v>6</v>
      </c>
    </row>
    <row r="10" spans="1:8" ht="12.75" x14ac:dyDescent="0.2">
      <c r="A10" s="715"/>
      <c r="B10" s="448"/>
      <c r="C10" s="448"/>
      <c r="D10" s="448"/>
      <c r="E10" s="448"/>
      <c r="F10" s="448"/>
      <c r="G10" s="449"/>
      <c r="H10" s="716"/>
    </row>
    <row r="11" spans="1:8" ht="12.75" x14ac:dyDescent="0.2">
      <c r="A11" s="715"/>
      <c r="B11" s="448"/>
      <c r="C11" s="448"/>
      <c r="D11" s="448"/>
      <c r="E11" s="448"/>
      <c r="F11" s="448"/>
      <c r="G11" s="449"/>
      <c r="H11" s="716"/>
    </row>
    <row r="12" spans="1:8" ht="12.75" x14ac:dyDescent="0.2">
      <c r="A12" s="717"/>
      <c r="B12" s="450"/>
      <c r="C12" s="450"/>
      <c r="D12" s="450"/>
      <c r="E12" s="450"/>
      <c r="F12" s="450"/>
      <c r="G12" s="451"/>
      <c r="H12" s="712"/>
    </row>
    <row r="13" spans="1:8" ht="12.75" x14ac:dyDescent="0.2">
      <c r="A13" s="692" t="s">
        <v>45</v>
      </c>
      <c r="B13" s="421"/>
      <c r="C13" s="421"/>
      <c r="D13" s="421"/>
      <c r="E13" s="421"/>
      <c r="F13" s="422" t="s">
        <v>65</v>
      </c>
      <c r="G13" s="422"/>
      <c r="H13" s="693"/>
    </row>
    <row r="14" spans="1:8" ht="12.75" x14ac:dyDescent="0.2">
      <c r="A14" s="692"/>
      <c r="B14" s="421"/>
      <c r="C14" s="421"/>
      <c r="D14" s="421"/>
      <c r="E14" s="421"/>
      <c r="F14" s="42" t="s">
        <v>70</v>
      </c>
      <c r="G14" s="42" t="s">
        <v>71</v>
      </c>
      <c r="H14" s="718" t="s">
        <v>66</v>
      </c>
    </row>
    <row r="15" spans="1:8" s="17" customFormat="1" ht="12.75" x14ac:dyDescent="0.2">
      <c r="A15" s="719"/>
      <c r="B15" s="452"/>
      <c r="C15" s="452"/>
      <c r="D15" s="452"/>
      <c r="E15" s="452"/>
      <c r="F15" s="43"/>
      <c r="G15" s="43"/>
      <c r="H15" s="720"/>
    </row>
    <row r="16" spans="1:8" s="17" customFormat="1" ht="12.75" x14ac:dyDescent="0.2">
      <c r="A16" s="721" t="s">
        <v>72</v>
      </c>
      <c r="B16" s="455"/>
      <c r="C16" s="455"/>
      <c r="D16" s="455"/>
      <c r="E16" s="455"/>
      <c r="F16" s="18">
        <v>5</v>
      </c>
      <c r="G16" s="19">
        <f>(1/(1-$F$43/100))*F16</f>
        <v>5.8309037900874632</v>
      </c>
      <c r="H16" s="722">
        <f>ROUND((G16/100)*(PFS!$N$14+PFS!$N$25+PFS!$N$26),2)</f>
        <v>10261.59</v>
      </c>
    </row>
    <row r="17" spans="1:8" s="17" customFormat="1" ht="12.75" x14ac:dyDescent="0.2">
      <c r="A17" s="723" t="s">
        <v>73</v>
      </c>
      <c r="B17" s="454"/>
      <c r="C17" s="454"/>
      <c r="D17" s="454"/>
      <c r="E17" s="454"/>
      <c r="F17" s="18">
        <v>1.65</v>
      </c>
      <c r="G17" s="19">
        <f>(1/(1-$F$43/100))*F17</f>
        <v>1.9241982507288626</v>
      </c>
      <c r="H17" s="722">
        <f>ROUND((G17/100)*(PFS!$N$14+PFS!$N$25+PFS!$N$26),2)</f>
        <v>3386.32</v>
      </c>
    </row>
    <row r="18" spans="1:8" s="17" customFormat="1" ht="12.75" x14ac:dyDescent="0.2">
      <c r="A18" s="723" t="s">
        <v>74</v>
      </c>
      <c r="B18" s="454"/>
      <c r="C18" s="454"/>
      <c r="D18" s="454"/>
      <c r="E18" s="454"/>
      <c r="F18" s="18">
        <v>7.6</v>
      </c>
      <c r="G18" s="19">
        <f>(1/(1-$F$43/100))*F18</f>
        <v>8.8629737609329435</v>
      </c>
      <c r="H18" s="722">
        <f>ROUND((G18/100)*(PFS!$N$14+PFS!$N$25+PFS!$N$26),2)</f>
        <v>15597.61</v>
      </c>
    </row>
    <row r="19" spans="1:8" s="17" customFormat="1" ht="12.75" x14ac:dyDescent="0.2">
      <c r="A19" s="723"/>
      <c r="B19" s="454"/>
      <c r="C19" s="454"/>
      <c r="D19" s="454"/>
      <c r="E19" s="454"/>
      <c r="F19" s="18"/>
      <c r="G19" s="18"/>
      <c r="H19" s="720"/>
    </row>
    <row r="20" spans="1:8" s="17" customFormat="1" ht="12.75" x14ac:dyDescent="0.2">
      <c r="A20" s="724"/>
      <c r="B20" s="44"/>
      <c r="C20" s="44"/>
      <c r="D20" s="44"/>
      <c r="E20" s="44"/>
      <c r="F20" s="18"/>
      <c r="G20" s="18"/>
      <c r="H20" s="720"/>
    </row>
    <row r="21" spans="1:8" s="17" customFormat="1" ht="12.75" x14ac:dyDescent="0.2">
      <c r="A21" s="724"/>
      <c r="B21" s="44"/>
      <c r="C21" s="44"/>
      <c r="D21" s="44"/>
      <c r="E21" s="44"/>
      <c r="F21" s="18"/>
      <c r="G21" s="18"/>
      <c r="H21" s="720"/>
    </row>
    <row r="22" spans="1:8" s="17" customFormat="1" ht="12.75" x14ac:dyDescent="0.2">
      <c r="A22" s="724"/>
      <c r="B22" s="44"/>
      <c r="C22" s="44"/>
      <c r="D22" s="44"/>
      <c r="E22" s="44"/>
      <c r="F22" s="18"/>
      <c r="G22" s="18"/>
      <c r="H22" s="720"/>
    </row>
    <row r="23" spans="1:8" s="17" customFormat="1" ht="12.75" x14ac:dyDescent="0.2">
      <c r="A23" s="724"/>
      <c r="B23" s="44"/>
      <c r="C23" s="44"/>
      <c r="D23" s="44"/>
      <c r="E23" s="44"/>
      <c r="F23" s="18"/>
      <c r="G23" s="18"/>
      <c r="H23" s="720"/>
    </row>
    <row r="24" spans="1:8" s="17" customFormat="1" ht="12.75" x14ac:dyDescent="0.2">
      <c r="A24" s="724"/>
      <c r="B24" s="44"/>
      <c r="C24" s="44"/>
      <c r="D24" s="44"/>
      <c r="E24" s="44"/>
      <c r="F24" s="18"/>
      <c r="G24" s="18"/>
      <c r="H24" s="720"/>
    </row>
    <row r="25" spans="1:8" s="17" customFormat="1" ht="12.75" x14ac:dyDescent="0.2">
      <c r="A25" s="724"/>
      <c r="B25" s="44"/>
      <c r="C25" s="44"/>
      <c r="D25" s="44"/>
      <c r="E25" s="44"/>
      <c r="F25" s="18"/>
      <c r="G25" s="18"/>
      <c r="H25" s="720"/>
    </row>
    <row r="26" spans="1:8" s="17" customFormat="1" ht="12.75" x14ac:dyDescent="0.2">
      <c r="A26" s="724"/>
      <c r="B26" s="44"/>
      <c r="C26" s="44"/>
      <c r="D26" s="44"/>
      <c r="E26" s="44"/>
      <c r="F26" s="18"/>
      <c r="G26" s="18"/>
      <c r="H26" s="720"/>
    </row>
    <row r="27" spans="1:8" s="17" customFormat="1" ht="12.75" x14ac:dyDescent="0.2">
      <c r="A27" s="724"/>
      <c r="B27" s="44"/>
      <c r="C27" s="44"/>
      <c r="D27" s="44"/>
      <c r="E27" s="44"/>
      <c r="F27" s="18"/>
      <c r="G27" s="18"/>
      <c r="H27" s="720"/>
    </row>
    <row r="28" spans="1:8" s="17" customFormat="1" ht="12.75" x14ac:dyDescent="0.2">
      <c r="A28" s="725"/>
      <c r="B28" s="457"/>
      <c r="C28" s="457"/>
      <c r="D28" s="457"/>
      <c r="E28" s="457"/>
      <c r="F28" s="45"/>
      <c r="G28" s="45"/>
      <c r="H28" s="720"/>
    </row>
    <row r="29" spans="1:8" s="17" customFormat="1" ht="12.75" x14ac:dyDescent="0.2">
      <c r="A29" s="726"/>
      <c r="B29" s="453"/>
      <c r="C29" s="453"/>
      <c r="D29" s="453"/>
      <c r="E29" s="453"/>
      <c r="F29" s="45"/>
      <c r="G29" s="45"/>
      <c r="H29" s="720"/>
    </row>
    <row r="30" spans="1:8" s="17" customFormat="1" ht="12.75" x14ac:dyDescent="0.2">
      <c r="A30" s="727"/>
      <c r="B30" s="456"/>
      <c r="C30" s="456"/>
      <c r="D30" s="456"/>
      <c r="E30" s="456"/>
      <c r="F30" s="45"/>
      <c r="G30" s="45"/>
      <c r="H30" s="720"/>
    </row>
    <row r="31" spans="1:8" s="17" customFormat="1" ht="12.75" x14ac:dyDescent="0.2">
      <c r="A31" s="719"/>
      <c r="B31" s="452"/>
      <c r="C31" s="452"/>
      <c r="D31" s="452"/>
      <c r="E31" s="452"/>
      <c r="F31" s="43"/>
      <c r="G31" s="43"/>
      <c r="H31" s="720"/>
    </row>
    <row r="32" spans="1:8" s="17" customFormat="1" ht="12.75" x14ac:dyDescent="0.2">
      <c r="A32" s="719"/>
      <c r="B32" s="452"/>
      <c r="C32" s="452"/>
      <c r="D32" s="452"/>
      <c r="E32" s="452"/>
      <c r="F32" s="43"/>
      <c r="G32" s="43"/>
      <c r="H32" s="720"/>
    </row>
    <row r="33" spans="1:8" s="17" customFormat="1" ht="12.75" x14ac:dyDescent="0.2">
      <c r="A33" s="726"/>
      <c r="B33" s="453"/>
      <c r="C33" s="453"/>
      <c r="D33" s="453"/>
      <c r="E33" s="453"/>
      <c r="F33" s="43"/>
      <c r="G33" s="43"/>
      <c r="H33" s="720"/>
    </row>
    <row r="34" spans="1:8" s="17" customFormat="1" ht="12.75" x14ac:dyDescent="0.2">
      <c r="A34" s="726"/>
      <c r="B34" s="453"/>
      <c r="C34" s="453"/>
      <c r="D34" s="453"/>
      <c r="E34" s="453"/>
      <c r="F34" s="43"/>
      <c r="G34" s="43"/>
      <c r="H34" s="720"/>
    </row>
    <row r="35" spans="1:8" s="17" customFormat="1" ht="12.75" x14ac:dyDescent="0.2">
      <c r="A35" s="726"/>
      <c r="B35" s="453"/>
      <c r="C35" s="453"/>
      <c r="D35" s="453"/>
      <c r="E35" s="453"/>
      <c r="F35" s="43"/>
      <c r="G35" s="43"/>
      <c r="H35" s="720"/>
    </row>
    <row r="36" spans="1:8" s="17" customFormat="1" ht="12.75" x14ac:dyDescent="0.2">
      <c r="A36" s="726"/>
      <c r="B36" s="453"/>
      <c r="C36" s="453"/>
      <c r="D36" s="453"/>
      <c r="E36" s="453"/>
      <c r="F36" s="43"/>
      <c r="G36" s="43"/>
      <c r="H36" s="720"/>
    </row>
    <row r="37" spans="1:8" s="17" customFormat="1" ht="12.75" x14ac:dyDescent="0.2">
      <c r="A37" s="719"/>
      <c r="B37" s="452"/>
      <c r="C37" s="452"/>
      <c r="D37" s="452"/>
      <c r="E37" s="452"/>
      <c r="F37" s="43"/>
      <c r="G37" s="43"/>
      <c r="H37" s="720"/>
    </row>
    <row r="38" spans="1:8" s="17" customFormat="1" ht="12.75" x14ac:dyDescent="0.2">
      <c r="A38" s="726"/>
      <c r="B38" s="453"/>
      <c r="C38" s="453"/>
      <c r="D38" s="453"/>
      <c r="E38" s="453"/>
      <c r="F38" s="43"/>
      <c r="G38" s="43"/>
      <c r="H38" s="720"/>
    </row>
    <row r="39" spans="1:8" s="17" customFormat="1" ht="12.75" x14ac:dyDescent="0.2">
      <c r="A39" s="726"/>
      <c r="B39" s="453"/>
      <c r="C39" s="453"/>
      <c r="D39" s="453"/>
      <c r="E39" s="453"/>
      <c r="F39" s="43"/>
      <c r="G39" s="43"/>
      <c r="H39" s="720"/>
    </row>
    <row r="40" spans="1:8" s="17" customFormat="1" ht="12.75" x14ac:dyDescent="0.2">
      <c r="A40" s="726"/>
      <c r="B40" s="453"/>
      <c r="C40" s="453"/>
      <c r="D40" s="453"/>
      <c r="E40" s="453"/>
      <c r="F40" s="43"/>
      <c r="G40" s="43"/>
      <c r="H40" s="720"/>
    </row>
    <row r="41" spans="1:8" s="17" customFormat="1" ht="12.75" x14ac:dyDescent="0.2">
      <c r="A41" s="719"/>
      <c r="B41" s="452"/>
      <c r="C41" s="452"/>
      <c r="D41" s="452"/>
      <c r="E41" s="452"/>
      <c r="F41" s="43"/>
      <c r="G41" s="43"/>
      <c r="H41" s="720"/>
    </row>
    <row r="42" spans="1:8" s="17" customFormat="1" ht="12.75" x14ac:dyDescent="0.2">
      <c r="A42" s="728"/>
      <c r="B42" s="461"/>
      <c r="C42" s="461"/>
      <c r="D42" s="461"/>
      <c r="E42" s="461"/>
      <c r="F42" s="225"/>
      <c r="G42" s="225"/>
      <c r="H42" s="729"/>
    </row>
    <row r="43" spans="1:8" ht="12.75" x14ac:dyDescent="0.2">
      <c r="A43" s="458" t="s">
        <v>75</v>
      </c>
      <c r="B43" s="459"/>
      <c r="C43" s="459"/>
      <c r="D43" s="459"/>
      <c r="E43" s="459"/>
      <c r="F43" s="129">
        <f>F16+F17+F18</f>
        <v>14.25</v>
      </c>
      <c r="G43" s="129">
        <f>G16+G17+G18</f>
        <v>16.618075801749271</v>
      </c>
      <c r="H43" s="123">
        <f>SUM(H16:H42)</f>
        <v>29245.52</v>
      </c>
    </row>
    <row r="44" spans="1:8" ht="12.75" x14ac:dyDescent="0.2">
      <c r="A44" s="730" t="s">
        <v>76</v>
      </c>
      <c r="B44" s="460"/>
      <c r="C44" s="460"/>
      <c r="D44" s="460"/>
      <c r="E44" s="460"/>
      <c r="F44" s="460"/>
      <c r="G44" s="460"/>
      <c r="H44" s="731"/>
    </row>
    <row r="45" spans="1:8" x14ac:dyDescent="0.2">
      <c r="A45" s="489" t="s">
        <v>77</v>
      </c>
      <c r="B45" s="462"/>
      <c r="C45" s="462"/>
      <c r="D45" s="462"/>
      <c r="E45" s="462"/>
      <c r="F45" s="462"/>
      <c r="G45" s="462"/>
      <c r="H45" s="490"/>
    </row>
    <row r="46" spans="1:8" x14ac:dyDescent="0.2">
      <c r="A46" s="489"/>
      <c r="B46" s="462"/>
      <c r="C46" s="462"/>
      <c r="D46" s="462"/>
      <c r="E46" s="462"/>
      <c r="F46" s="462"/>
      <c r="G46" s="462"/>
      <c r="H46" s="490"/>
    </row>
    <row r="47" spans="1:8" ht="12.75" x14ac:dyDescent="0.2">
      <c r="A47" s="732" t="s">
        <v>78</v>
      </c>
      <c r="B47" s="213"/>
      <c r="C47" s="213"/>
      <c r="D47" s="213"/>
      <c r="E47" s="213"/>
      <c r="F47" s="213"/>
      <c r="G47" s="213"/>
      <c r="H47" s="733"/>
    </row>
    <row r="48" spans="1:8" ht="12.75" x14ac:dyDescent="0.2">
      <c r="A48" s="732" t="s">
        <v>79</v>
      </c>
      <c r="B48" s="213"/>
      <c r="C48" s="213"/>
      <c r="D48" s="213"/>
      <c r="E48" s="213"/>
      <c r="F48" s="213"/>
      <c r="G48" s="213"/>
      <c r="H48" s="733"/>
    </row>
    <row r="49" spans="1:8" ht="12.75" x14ac:dyDescent="0.2">
      <c r="A49" s="732" t="s">
        <v>80</v>
      </c>
      <c r="B49" s="213"/>
      <c r="C49" s="213"/>
      <c r="D49" s="213"/>
      <c r="E49" s="213"/>
      <c r="F49" s="213"/>
      <c r="G49" s="213"/>
      <c r="H49" s="733"/>
    </row>
    <row r="50" spans="1:8" ht="12.75" x14ac:dyDescent="0.2">
      <c r="A50" s="732" t="s">
        <v>81</v>
      </c>
      <c r="B50" s="213"/>
      <c r="C50" s="213"/>
      <c r="D50" s="213"/>
      <c r="E50" s="213"/>
      <c r="F50" s="213"/>
      <c r="G50" s="213"/>
      <c r="H50" s="733"/>
    </row>
    <row r="51" spans="1:8" ht="12.75" x14ac:dyDescent="0.2">
      <c r="A51" s="710"/>
      <c r="B51" s="445"/>
      <c r="C51" s="445"/>
      <c r="D51" s="445"/>
      <c r="E51" s="445"/>
      <c r="F51" s="445"/>
      <c r="G51" s="445"/>
      <c r="H51" s="711"/>
    </row>
    <row r="52" spans="1:8" ht="12.75" x14ac:dyDescent="0.2">
      <c r="A52" s="734"/>
      <c r="B52" s="735"/>
      <c r="C52" s="735"/>
      <c r="D52" s="735"/>
      <c r="E52" s="735"/>
      <c r="F52" s="735"/>
      <c r="G52" s="735"/>
      <c r="H52" s="736"/>
    </row>
  </sheetData>
  <mergeCells count="29"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:G6"/>
    <mergeCell ref="A7:H7"/>
    <mergeCell ref="A13:E14"/>
    <mergeCell ref="F13:H13"/>
    <mergeCell ref="A9:G12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topLeftCell="A36" zoomScaleNormal="100" zoomScaleSheetLayoutView="100" workbookViewId="0">
      <selection activeCell="G50" sqref="A1:G50"/>
    </sheetView>
  </sheetViews>
  <sheetFormatPr defaultColWidth="11.42578125" defaultRowHeight="12.75" x14ac:dyDescent="0.2"/>
  <cols>
    <col min="1" max="1" width="3.85546875" style="26" customWidth="1"/>
    <col min="2" max="2" width="26" style="26" customWidth="1"/>
    <col min="3" max="3" width="18" style="26" customWidth="1"/>
    <col min="4" max="4" width="6.7109375" style="26" customWidth="1"/>
    <col min="5" max="5" width="7.7109375" style="26" customWidth="1"/>
    <col min="6" max="6" width="13.140625" style="26" customWidth="1"/>
    <col min="7" max="7" width="12.85546875" style="26" customWidth="1"/>
    <col min="8" max="16384" width="11.42578125" style="26"/>
  </cols>
  <sheetData>
    <row r="1" spans="1:8" x14ac:dyDescent="0.2">
      <c r="A1" s="737"/>
      <c r="B1" s="738"/>
      <c r="C1" s="739" t="s">
        <v>0</v>
      </c>
      <c r="D1" s="738"/>
      <c r="E1" s="738"/>
      <c r="F1" s="738"/>
      <c r="G1" s="740"/>
    </row>
    <row r="2" spans="1:8" x14ac:dyDescent="0.2">
      <c r="A2" s="690"/>
      <c r="B2" s="31"/>
      <c r="C2" s="741" t="s">
        <v>1</v>
      </c>
      <c r="D2" s="31"/>
      <c r="E2" s="31"/>
      <c r="F2" s="31"/>
      <c r="G2" s="691"/>
    </row>
    <row r="3" spans="1:8" x14ac:dyDescent="0.2">
      <c r="A3" s="690"/>
      <c r="B3" s="31"/>
      <c r="C3" s="741" t="s">
        <v>145</v>
      </c>
      <c r="D3" s="31"/>
      <c r="E3" s="31"/>
      <c r="F3" s="31"/>
      <c r="G3" s="691"/>
    </row>
    <row r="4" spans="1:8" x14ac:dyDescent="0.2">
      <c r="A4" s="690"/>
      <c r="B4" s="31"/>
      <c r="C4" s="31"/>
      <c r="D4" s="31"/>
      <c r="E4" s="31"/>
      <c r="F4" s="31"/>
      <c r="G4" s="691"/>
    </row>
    <row r="5" spans="1:8" ht="13.5" thickBot="1" x14ac:dyDescent="0.25">
      <c r="A5" s="480" t="s">
        <v>82</v>
      </c>
      <c r="B5" s="481"/>
      <c r="C5" s="481"/>
      <c r="D5" s="481"/>
      <c r="E5" s="481"/>
      <c r="F5" s="482"/>
      <c r="G5" s="130" t="s">
        <v>3</v>
      </c>
    </row>
    <row r="6" spans="1:8" ht="13.5" thickTop="1" x14ac:dyDescent="0.2">
      <c r="A6" s="483"/>
      <c r="B6" s="484"/>
      <c r="C6" s="484"/>
      <c r="D6" s="484"/>
      <c r="E6" s="484"/>
      <c r="F6" s="485"/>
      <c r="G6" s="131" t="s">
        <v>83</v>
      </c>
    </row>
    <row r="7" spans="1:8" x14ac:dyDescent="0.2">
      <c r="A7" s="710" t="s">
        <v>5</v>
      </c>
      <c r="B7" s="445"/>
      <c r="C7" s="445"/>
      <c r="D7" s="445"/>
      <c r="E7" s="445"/>
      <c r="F7" s="445"/>
      <c r="G7" s="711"/>
    </row>
    <row r="8" spans="1:8" x14ac:dyDescent="0.2">
      <c r="A8" s="690"/>
      <c r="B8" s="31"/>
      <c r="C8" s="31"/>
      <c r="D8" s="31"/>
      <c r="E8" s="31"/>
      <c r="F8" s="31"/>
      <c r="G8" s="691"/>
    </row>
    <row r="9" spans="1:8" x14ac:dyDescent="0.2">
      <c r="A9" s="486" t="str">
        <f>PFS!A9</f>
        <v>OBJETO: ELABORAÇÃO DE PROJETOS EXECUTIVOS, PARA CONSTRUÇÃO DE BARREIROS DE ACUMULAÇÃO: LOTE 01 - 69 BARREIROS NOS MUNICIPIOS DE CANINDÉ DO SÃO FRANCISCO E POÇO REDONDO</v>
      </c>
      <c r="B9" s="487"/>
      <c r="C9" s="487"/>
      <c r="D9" s="487"/>
      <c r="E9" s="487"/>
      <c r="F9" s="488"/>
      <c r="G9" s="32" t="s">
        <v>6</v>
      </c>
    </row>
    <row r="10" spans="1:8" x14ac:dyDescent="0.2">
      <c r="A10" s="489"/>
      <c r="B10" s="462"/>
      <c r="C10" s="462"/>
      <c r="D10" s="462"/>
      <c r="E10" s="462"/>
      <c r="F10" s="490"/>
      <c r="G10" s="494"/>
    </row>
    <row r="11" spans="1:8" x14ac:dyDescent="0.2">
      <c r="A11" s="489"/>
      <c r="B11" s="462"/>
      <c r="C11" s="462"/>
      <c r="D11" s="462"/>
      <c r="E11" s="462"/>
      <c r="F11" s="490"/>
      <c r="G11" s="494"/>
    </row>
    <row r="12" spans="1:8" x14ac:dyDescent="0.2">
      <c r="A12" s="491"/>
      <c r="B12" s="492"/>
      <c r="C12" s="492"/>
      <c r="D12" s="492"/>
      <c r="E12" s="492"/>
      <c r="F12" s="493"/>
      <c r="G12" s="495"/>
    </row>
    <row r="13" spans="1:8" x14ac:dyDescent="0.2">
      <c r="A13" s="692" t="s">
        <v>45</v>
      </c>
      <c r="B13" s="421"/>
      <c r="C13" s="421"/>
      <c r="D13" s="421"/>
      <c r="E13" s="421"/>
      <c r="F13" s="422" t="s">
        <v>65</v>
      </c>
      <c r="G13" s="693"/>
    </row>
    <row r="14" spans="1:8" x14ac:dyDescent="0.2">
      <c r="A14" s="692"/>
      <c r="B14" s="421"/>
      <c r="C14" s="421"/>
      <c r="D14" s="421"/>
      <c r="E14" s="421"/>
      <c r="F14" s="33" t="s">
        <v>27</v>
      </c>
      <c r="G14" s="742" t="s">
        <v>66</v>
      </c>
    </row>
    <row r="15" spans="1:8" x14ac:dyDescent="0.2">
      <c r="A15" s="743" t="s">
        <v>84</v>
      </c>
      <c r="B15" s="470" t="s">
        <v>85</v>
      </c>
      <c r="C15" s="470"/>
      <c r="D15" s="470"/>
      <c r="E15" s="470"/>
      <c r="F15" s="34"/>
      <c r="G15" s="744"/>
    </row>
    <row r="16" spans="1:8" x14ac:dyDescent="0.2">
      <c r="A16" s="745" t="s">
        <v>128</v>
      </c>
      <c r="B16" s="474" t="s">
        <v>86</v>
      </c>
      <c r="C16" s="475"/>
      <c r="D16" s="475"/>
      <c r="E16" s="476"/>
      <c r="F16" s="35">
        <v>0.2</v>
      </c>
      <c r="G16" s="746">
        <f>ROUND((F16*'PFS_I Equipe'!$E$28),2)</f>
        <v>13395.1</v>
      </c>
      <c r="H16" s="41"/>
    </row>
    <row r="17" spans="1:8" x14ac:dyDescent="0.2">
      <c r="A17" s="745" t="s">
        <v>29</v>
      </c>
      <c r="B17" s="477" t="s">
        <v>129</v>
      </c>
      <c r="C17" s="478"/>
      <c r="D17" s="478"/>
      <c r="E17" s="479"/>
      <c r="F17" s="35">
        <v>1.4999999999999999E-2</v>
      </c>
      <c r="G17" s="746">
        <f>ROUND((F17*'PFS_I Equipe'!$E$28),2)</f>
        <v>1004.63</v>
      </c>
      <c r="H17" s="41"/>
    </row>
    <row r="18" spans="1:8" x14ac:dyDescent="0.2">
      <c r="A18" s="745" t="s">
        <v>30</v>
      </c>
      <c r="B18" s="477" t="s">
        <v>130</v>
      </c>
      <c r="C18" s="478"/>
      <c r="D18" s="478"/>
      <c r="E18" s="479"/>
      <c r="F18" s="35">
        <v>0.01</v>
      </c>
      <c r="G18" s="746">
        <f>ROUND((F18*'PFS_I Equipe'!$E$28),2)</f>
        <v>669.75</v>
      </c>
      <c r="H18" s="41"/>
    </row>
    <row r="19" spans="1:8" x14ac:dyDescent="0.2">
      <c r="A19" s="745" t="s">
        <v>88</v>
      </c>
      <c r="B19" s="477" t="s">
        <v>131</v>
      </c>
      <c r="C19" s="478"/>
      <c r="D19" s="478"/>
      <c r="E19" s="479"/>
      <c r="F19" s="35">
        <v>2E-3</v>
      </c>
      <c r="G19" s="746">
        <f>ROUND((F19*'PFS_I Equipe'!$E$28),2)</f>
        <v>133.94999999999999</v>
      </c>
      <c r="H19" s="41"/>
    </row>
    <row r="20" spans="1:8" x14ac:dyDescent="0.2">
      <c r="A20" s="745" t="s">
        <v>89</v>
      </c>
      <c r="B20" s="477" t="s">
        <v>132</v>
      </c>
      <c r="C20" s="478"/>
      <c r="D20" s="478"/>
      <c r="E20" s="479"/>
      <c r="F20" s="35">
        <v>6.0000000000000001E-3</v>
      </c>
      <c r="G20" s="746">
        <f>ROUND((F20*'PFS_I Equipe'!$E$28),2)</f>
        <v>401.85</v>
      </c>
      <c r="H20" s="41"/>
    </row>
    <row r="21" spans="1:8" x14ac:dyDescent="0.2">
      <c r="A21" s="745" t="s">
        <v>89</v>
      </c>
      <c r="B21" s="477" t="s">
        <v>133</v>
      </c>
      <c r="C21" s="478"/>
      <c r="D21" s="478"/>
      <c r="E21" s="479"/>
      <c r="F21" s="35">
        <v>2.5000000000000001E-2</v>
      </c>
      <c r="G21" s="746">
        <f>ROUND((F21*'PFS_I Equipe'!$E$28),2)</f>
        <v>1674.39</v>
      </c>
      <c r="H21" s="41"/>
    </row>
    <row r="22" spans="1:8" x14ac:dyDescent="0.2">
      <c r="A22" s="745" t="s">
        <v>90</v>
      </c>
      <c r="B22" s="477" t="s">
        <v>134</v>
      </c>
      <c r="C22" s="478"/>
      <c r="D22" s="478"/>
      <c r="E22" s="479"/>
      <c r="F22" s="35">
        <v>0.03</v>
      </c>
      <c r="G22" s="746">
        <f>ROUND((F22*'PFS_I Equipe'!$E$28),2)</f>
        <v>2009.26</v>
      </c>
      <c r="H22" s="41"/>
    </row>
    <row r="23" spans="1:8" x14ac:dyDescent="0.2">
      <c r="A23" s="745" t="s">
        <v>91</v>
      </c>
      <c r="B23" s="477" t="s">
        <v>87</v>
      </c>
      <c r="C23" s="478"/>
      <c r="D23" s="478"/>
      <c r="E23" s="479"/>
      <c r="F23" s="35">
        <v>0.08</v>
      </c>
      <c r="G23" s="746">
        <f>ROUND((F23*'PFS_I Equipe'!$E$28),2)</f>
        <v>5358.04</v>
      </c>
      <c r="H23" s="41"/>
    </row>
    <row r="24" spans="1:8" x14ac:dyDescent="0.2">
      <c r="A24" s="745" t="s">
        <v>92</v>
      </c>
      <c r="B24" s="463" t="s">
        <v>135</v>
      </c>
      <c r="C24" s="464"/>
      <c r="D24" s="464"/>
      <c r="E24" s="465"/>
      <c r="F24" s="198">
        <v>0.01</v>
      </c>
      <c r="G24" s="746">
        <f>ROUND((F24*'PFS_I Equipe'!$E$28),2)</f>
        <v>669.75</v>
      </c>
    </row>
    <row r="25" spans="1:8" x14ac:dyDescent="0.2">
      <c r="A25" s="747" t="s">
        <v>93</v>
      </c>
      <c r="B25" s="471"/>
      <c r="C25" s="471"/>
      <c r="D25" s="471"/>
      <c r="E25" s="471"/>
      <c r="F25" s="132">
        <f>ROUND(SUM(F16:F24),4)</f>
        <v>0.378</v>
      </c>
      <c r="G25" s="748">
        <f>SUM(G16:G24)</f>
        <v>25316.720000000001</v>
      </c>
    </row>
    <row r="26" spans="1:8" x14ac:dyDescent="0.2">
      <c r="A26" s="468"/>
      <c r="B26" s="469"/>
      <c r="C26" s="469"/>
      <c r="D26" s="469"/>
      <c r="E26" s="469"/>
      <c r="F26" s="469"/>
      <c r="G26" s="133"/>
    </row>
    <row r="27" spans="1:8" x14ac:dyDescent="0.2">
      <c r="A27" s="749" t="s">
        <v>94</v>
      </c>
      <c r="B27" s="466" t="s">
        <v>95</v>
      </c>
      <c r="C27" s="466"/>
      <c r="D27" s="466"/>
      <c r="E27" s="466"/>
      <c r="F27" s="36"/>
      <c r="G27" s="750"/>
    </row>
    <row r="28" spans="1:8" x14ac:dyDescent="0.2">
      <c r="A28" s="745" t="s">
        <v>120</v>
      </c>
      <c r="B28" s="37" t="s">
        <v>124</v>
      </c>
      <c r="C28" s="227"/>
      <c r="D28" s="227"/>
      <c r="E28" s="228"/>
      <c r="F28" s="38">
        <v>6.8999999999999999E-3</v>
      </c>
      <c r="G28" s="751">
        <f>ROUND((F28*'PFS_I Equipe'!$E$28),2)</f>
        <v>462.13</v>
      </c>
    </row>
    <row r="29" spans="1:8" x14ac:dyDescent="0.2">
      <c r="A29" s="745" t="s">
        <v>121</v>
      </c>
      <c r="B29" s="37" t="s">
        <v>125</v>
      </c>
      <c r="C29" s="227"/>
      <c r="D29" s="227"/>
      <c r="E29" s="228"/>
      <c r="F29" s="38">
        <v>8.3299999999999999E-2</v>
      </c>
      <c r="G29" s="751">
        <f>ROUND((F29*'PFS_I Equipe'!$E$28),2)</f>
        <v>5579.06</v>
      </c>
    </row>
    <row r="30" spans="1:8" x14ac:dyDescent="0.2">
      <c r="A30" s="745" t="s">
        <v>122</v>
      </c>
      <c r="B30" s="37" t="s">
        <v>126</v>
      </c>
      <c r="C30" s="227"/>
      <c r="D30" s="227"/>
      <c r="E30" s="228"/>
      <c r="F30" s="38">
        <v>5.9999999999999995E-4</v>
      </c>
      <c r="G30" s="751">
        <f>ROUND((F30*'PFS_I Equipe'!$E$28),2)</f>
        <v>40.19</v>
      </c>
    </row>
    <row r="31" spans="1:8" x14ac:dyDescent="0.2">
      <c r="A31" s="745" t="s">
        <v>123</v>
      </c>
      <c r="B31" s="39" t="s">
        <v>200</v>
      </c>
      <c r="C31" s="40"/>
      <c r="D31" s="40"/>
      <c r="E31" s="40"/>
      <c r="F31" s="38">
        <v>5.5999999999999999E-3</v>
      </c>
      <c r="G31" s="751">
        <f>ROUND((F31*'PFS_I Equipe'!$E$28),2)</f>
        <v>375.06</v>
      </c>
    </row>
    <row r="32" spans="1:8" x14ac:dyDescent="0.2">
      <c r="A32" s="745" t="s">
        <v>136</v>
      </c>
      <c r="B32" s="39" t="s">
        <v>201</v>
      </c>
      <c r="C32" s="40"/>
      <c r="D32" s="40"/>
      <c r="E32" s="40"/>
      <c r="F32" s="38">
        <v>8.9999999999999998E-4</v>
      </c>
      <c r="G32" s="751">
        <f>ROUND((F32*'PFS_I Equipe'!$E$28),2)</f>
        <v>60.28</v>
      </c>
    </row>
    <row r="33" spans="1:7" x14ac:dyDescent="0.2">
      <c r="A33" s="745" t="s">
        <v>123</v>
      </c>
      <c r="B33" s="39" t="s">
        <v>202</v>
      </c>
      <c r="C33" s="40"/>
      <c r="D33" s="40"/>
      <c r="E33" s="40"/>
      <c r="F33" s="38">
        <v>7.17E-2</v>
      </c>
      <c r="G33" s="751">
        <f>ROUND((F33*'PFS_I Equipe'!$E$28),2)</f>
        <v>4802.1400000000003</v>
      </c>
    </row>
    <row r="34" spans="1:7" x14ac:dyDescent="0.2">
      <c r="A34" s="745" t="s">
        <v>136</v>
      </c>
      <c r="B34" s="39" t="s">
        <v>203</v>
      </c>
      <c r="C34" s="40"/>
      <c r="D34" s="40"/>
      <c r="E34" s="40"/>
      <c r="F34" s="38">
        <v>2.0000000000000001E-4</v>
      </c>
      <c r="G34" s="751">
        <f>ROUND((F34*'PFS_I Equipe'!$E$28),2)</f>
        <v>13.4</v>
      </c>
    </row>
    <row r="35" spans="1:7" x14ac:dyDescent="0.2">
      <c r="A35" s="747" t="s">
        <v>96</v>
      </c>
      <c r="B35" s="471"/>
      <c r="C35" s="471"/>
      <c r="D35" s="471"/>
      <c r="E35" s="471"/>
      <c r="F35" s="132">
        <f>ROUND(SUM(F28:F34),4)</f>
        <v>0.16919999999999999</v>
      </c>
      <c r="G35" s="748">
        <f>SUM(G28:G34)</f>
        <v>11332.26</v>
      </c>
    </row>
    <row r="36" spans="1:7" x14ac:dyDescent="0.2">
      <c r="A36" s="134"/>
      <c r="B36" s="472"/>
      <c r="C36" s="472"/>
      <c r="D36" s="472"/>
      <c r="E36" s="472"/>
      <c r="F36" s="472"/>
      <c r="G36" s="473"/>
    </row>
    <row r="37" spans="1:7" x14ac:dyDescent="0.2">
      <c r="A37" s="749" t="s">
        <v>31</v>
      </c>
      <c r="B37" s="466" t="s">
        <v>97</v>
      </c>
      <c r="C37" s="466"/>
      <c r="D37" s="466"/>
      <c r="E37" s="466"/>
      <c r="F37" s="36"/>
      <c r="G37" s="750"/>
    </row>
    <row r="38" spans="1:7" x14ac:dyDescent="0.2">
      <c r="A38" s="745" t="s">
        <v>98</v>
      </c>
      <c r="B38" s="467" t="s">
        <v>206</v>
      </c>
      <c r="C38" s="467"/>
      <c r="D38" s="467"/>
      <c r="E38" s="467"/>
      <c r="F38" s="35">
        <v>4.3400000000000001E-2</v>
      </c>
      <c r="G38" s="746">
        <f>ROUND((F38*'PFS_I Equipe'!$E$28),2)</f>
        <v>2906.74</v>
      </c>
    </row>
    <row r="39" spans="1:7" x14ac:dyDescent="0.2">
      <c r="A39" s="745" t="s">
        <v>99</v>
      </c>
      <c r="B39" s="467" t="s">
        <v>207</v>
      </c>
      <c r="C39" s="467"/>
      <c r="D39" s="467"/>
      <c r="E39" s="467"/>
      <c r="F39" s="35">
        <v>2.3999999999999998E-3</v>
      </c>
      <c r="G39" s="746">
        <f>ROUND((F39*'PFS_I Equipe'!$E$28),2)</f>
        <v>160.74</v>
      </c>
    </row>
    <row r="40" spans="1:7" x14ac:dyDescent="0.2">
      <c r="A40" s="745" t="s">
        <v>99</v>
      </c>
      <c r="B40" s="467" t="s">
        <v>100</v>
      </c>
      <c r="C40" s="467"/>
      <c r="D40" s="467"/>
      <c r="E40" s="467"/>
      <c r="F40" s="35">
        <v>3.4099999999999998E-2</v>
      </c>
      <c r="G40" s="746">
        <f>ROUND((F40*'PFS_I Equipe'!$E$28),2)</f>
        <v>2283.86</v>
      </c>
    </row>
    <row r="41" spans="1:7" x14ac:dyDescent="0.2">
      <c r="A41" s="745" t="s">
        <v>204</v>
      </c>
      <c r="B41" s="467" t="s">
        <v>208</v>
      </c>
      <c r="C41" s="467"/>
      <c r="D41" s="467"/>
      <c r="E41" s="467"/>
      <c r="F41" s="35">
        <v>3.6700000000000003E-2</v>
      </c>
      <c r="G41" s="746">
        <f>ROUND((F41*'PFS_I Equipe'!$E$28),2)</f>
        <v>2458</v>
      </c>
    </row>
    <row r="42" spans="1:7" x14ac:dyDescent="0.2">
      <c r="A42" s="745" t="s">
        <v>205</v>
      </c>
      <c r="B42" s="467" t="s">
        <v>209</v>
      </c>
      <c r="C42" s="467"/>
      <c r="D42" s="467"/>
      <c r="E42" s="467"/>
      <c r="F42" s="35">
        <v>3.5999999999999999E-3</v>
      </c>
      <c r="G42" s="746">
        <f>ROUND((F42*'PFS_I Equipe'!$E$28),2)</f>
        <v>241.11</v>
      </c>
    </row>
    <row r="43" spans="1:7" x14ac:dyDescent="0.2">
      <c r="A43" s="747" t="s">
        <v>101</v>
      </c>
      <c r="B43" s="471"/>
      <c r="C43" s="471"/>
      <c r="D43" s="471"/>
      <c r="E43" s="471"/>
      <c r="F43" s="132">
        <f>ROUND(SUM(F38:F42),4)</f>
        <v>0.1202</v>
      </c>
      <c r="G43" s="748">
        <f>SUM(G38:G39)</f>
        <v>3067.4799999999996</v>
      </c>
    </row>
    <row r="44" spans="1:7" x14ac:dyDescent="0.2">
      <c r="A44" s="498"/>
      <c r="B44" s="499"/>
      <c r="C44" s="499"/>
      <c r="D44" s="499"/>
      <c r="E44" s="499"/>
      <c r="F44" s="499"/>
      <c r="G44" s="500"/>
    </row>
    <row r="45" spans="1:7" x14ac:dyDescent="0.2">
      <c r="A45" s="749" t="s">
        <v>102</v>
      </c>
      <c r="B45" s="466" t="s">
        <v>103</v>
      </c>
      <c r="C45" s="466"/>
      <c r="D45" s="466"/>
      <c r="E45" s="466"/>
      <c r="F45" s="36"/>
      <c r="G45" s="750"/>
    </row>
    <row r="46" spans="1:7" x14ac:dyDescent="0.2">
      <c r="A46" s="745" t="s">
        <v>104</v>
      </c>
      <c r="B46" s="504" t="s">
        <v>105</v>
      </c>
      <c r="C46" s="504"/>
      <c r="D46" s="504"/>
      <c r="E46" s="504"/>
      <c r="F46" s="35">
        <v>6.4000000000000001E-2</v>
      </c>
      <c r="G46" s="746">
        <f>ROUND((F46*'PFS_I Equipe'!$E$28),2)</f>
        <v>4286.43</v>
      </c>
    </row>
    <row r="47" spans="1:7" ht="25.5" customHeight="1" x14ac:dyDescent="0.2">
      <c r="A47" s="745" t="s">
        <v>210</v>
      </c>
      <c r="B47" s="501" t="s">
        <v>211</v>
      </c>
      <c r="C47" s="502"/>
      <c r="D47" s="502"/>
      <c r="E47" s="503"/>
      <c r="F47" s="35">
        <v>4.4000000000000003E-3</v>
      </c>
      <c r="G47" s="746">
        <f>ROUND((F47*'PFS_I Equipe'!$E$28),2)</f>
        <v>294.69</v>
      </c>
    </row>
    <row r="48" spans="1:7" x14ac:dyDescent="0.2">
      <c r="A48" s="747" t="s">
        <v>106</v>
      </c>
      <c r="B48" s="471"/>
      <c r="C48" s="471"/>
      <c r="D48" s="471"/>
      <c r="E48" s="471"/>
      <c r="F48" s="132">
        <f>SUM(F46:F47)</f>
        <v>6.8400000000000002E-2</v>
      </c>
      <c r="G48" s="748">
        <f>SUM(G47:G47)</f>
        <v>294.69</v>
      </c>
    </row>
    <row r="49" spans="1:7" x14ac:dyDescent="0.2">
      <c r="A49" s="135"/>
      <c r="B49" s="136"/>
      <c r="C49" s="136"/>
      <c r="D49" s="136"/>
      <c r="E49" s="136"/>
      <c r="F49" s="137"/>
      <c r="G49" s="138"/>
    </row>
    <row r="50" spans="1:7" x14ac:dyDescent="0.2">
      <c r="A50" s="496" t="s">
        <v>107</v>
      </c>
      <c r="B50" s="497"/>
      <c r="C50" s="497"/>
      <c r="D50" s="497"/>
      <c r="E50" s="497"/>
      <c r="F50" s="139">
        <f>ROUND(F25+F35+F43+F48,4)</f>
        <v>0.73580000000000001</v>
      </c>
      <c r="G50" s="140">
        <f>G25+G35+G43+G48+0.02</f>
        <v>40011.170000000006</v>
      </c>
    </row>
  </sheetData>
  <mergeCells count="34"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  <mergeCell ref="B23:E23"/>
    <mergeCell ref="A5:F6"/>
    <mergeCell ref="A7:G7"/>
    <mergeCell ref="A13:E14"/>
    <mergeCell ref="F13:G13"/>
    <mergeCell ref="A9:F12"/>
    <mergeCell ref="G10:G12"/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top, Geo e Fisc.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top, Geo e Fisc.'!Area_de_impressao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José Dantas Mendes Neto</cp:lastModifiedBy>
  <cp:lastPrinted>2014-02-26T12:37:34Z</cp:lastPrinted>
  <dcterms:created xsi:type="dcterms:W3CDTF">2009-12-08T14:34:18Z</dcterms:created>
  <dcterms:modified xsi:type="dcterms:W3CDTF">2014-02-26T12:37:39Z</dcterms:modified>
</cp:coreProperties>
</file>