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210" yWindow="75" windowWidth="11745" windowHeight="11370" tabRatio="539"/>
  </bookViews>
  <sheets>
    <sheet name="PPU" sheetId="1" r:id="rId1"/>
    <sheet name="PPU SINAPI" sheetId="3" state="hidden" r:id="rId2"/>
    <sheet name="CPU" sheetId="2" r:id="rId3"/>
    <sheet name="cotações" sheetId="7" state="hidden" r:id="rId4"/>
    <sheet name="SERV SINAPI" sheetId="4" state="hidden" r:id="rId5"/>
    <sheet name="BDI" sheetId="6" r:id="rId6"/>
    <sheet name="Memorial de Cálculo" sheetId="9" r:id="rId7"/>
  </sheets>
  <definedNames>
    <definedName name="_xlnm.Print_Area" localSheetId="5">BDI!$C$1:$J$37</definedName>
    <definedName name="_xlnm.Print_Area" localSheetId="3">cotações!$1:$22</definedName>
    <definedName name="_xlnm.Print_Area" localSheetId="2">CPU!$A$1:$E$277</definedName>
    <definedName name="_xlnm.Print_Area" localSheetId="0">PPU!$A$1:$F$27</definedName>
    <definedName name="_xlnm.Print_Area" localSheetId="1">'PPU SINAPI'!$1:$69</definedName>
    <definedName name="Bebedouro" localSheetId="2">CPU!$A$4:$D$239</definedName>
    <definedName name="Excel_BuiltIn__FilterDatabase" localSheetId="2">CPU!$A$4:$A$240</definedName>
    <definedName name="Excel_BuiltIn__FilterDatabase" localSheetId="1">'PPU SINAPI'!$B$2:$B$56</definedName>
    <definedName name="Print_Area_1_1" localSheetId="5">BDI!#REF!</definedName>
    <definedName name="Print_Area_1_1" localSheetId="0">PPU!$B$2:$F$27</definedName>
    <definedName name="Print_Titles_1_1" localSheetId="1">'PPU SINAPI'!$B$2:$IU$6</definedName>
  </definedNames>
  <calcPr calcId="124519" fullCalcOnLoad="1"/>
</workbook>
</file>

<file path=xl/calcChain.xml><?xml version="1.0" encoding="utf-8"?>
<calcChain xmlns="http://schemas.openxmlformats.org/spreadsheetml/2006/main">
  <c r="D25" i="1"/>
  <c r="D24"/>
  <c r="D22"/>
  <c r="D20"/>
  <c r="D19"/>
  <c r="D18"/>
  <c r="D17"/>
  <c r="D16"/>
  <c r="D15"/>
  <c r="D14"/>
  <c r="D13"/>
  <c r="D12"/>
  <c r="B39" i="9"/>
  <c r="D34"/>
  <c r="D33"/>
  <c r="E34"/>
  <c r="E25"/>
  <c r="E22"/>
  <c r="B19"/>
  <c r="E19"/>
  <c r="E16"/>
  <c r="G13"/>
  <c r="D13"/>
  <c r="B13"/>
  <c r="D12"/>
  <c r="G12"/>
  <c r="E9"/>
  <c r="E6"/>
  <c r="D6"/>
  <c r="D5"/>
  <c r="D4"/>
  <c r="C191" i="2"/>
  <c r="A191"/>
  <c r="D191"/>
  <c r="E191" s="1"/>
  <c r="C215"/>
  <c r="C214"/>
  <c r="J18" i="7"/>
  <c r="J12"/>
  <c r="J13"/>
  <c r="J14"/>
  <c r="J15"/>
  <c r="J16"/>
  <c r="J17"/>
  <c r="G16"/>
  <c r="C16"/>
  <c r="C15"/>
  <c r="J11"/>
  <c r="E9"/>
  <c r="G9"/>
  <c r="J5"/>
  <c r="J10"/>
  <c r="J6"/>
  <c r="J7"/>
  <c r="J8"/>
  <c r="C195" i="2"/>
  <c r="C194"/>
  <c r="C192"/>
  <c r="C193"/>
  <c r="C224"/>
  <c r="C223"/>
  <c r="C222"/>
  <c r="E272"/>
  <c r="E265"/>
  <c r="E257"/>
  <c r="E241"/>
  <c r="E230"/>
  <c r="E220"/>
  <c r="E212"/>
  <c r="E200"/>
  <c r="E188"/>
  <c r="E180"/>
  <c r="E169"/>
  <c r="E161"/>
  <c r="E151"/>
  <c r="E143"/>
  <c r="E136"/>
  <c r="E125"/>
  <c r="E115"/>
  <c r="E107"/>
  <c r="E96"/>
  <c r="E85"/>
  <c r="E76"/>
  <c r="E68"/>
  <c r="E56"/>
  <c r="E48"/>
  <c r="E13"/>
  <c r="E41"/>
  <c r="E31"/>
  <c r="D173"/>
  <c r="E173"/>
  <c r="D259"/>
  <c r="E259" s="1"/>
  <c r="E261" s="1"/>
  <c r="D128"/>
  <c r="E128"/>
  <c r="D236"/>
  <c r="E236"/>
  <c r="D235"/>
  <c r="D61"/>
  <c r="E61" s="1"/>
  <c r="D118"/>
  <c r="E118"/>
  <c r="D131"/>
  <c r="E131" s="1"/>
  <c r="L16" i="7"/>
  <c r="D102" i="2"/>
  <c r="E102"/>
  <c r="D50"/>
  <c r="E50"/>
  <c r="I28" i="6"/>
  <c r="F24"/>
  <c r="I20"/>
  <c r="I22"/>
  <c r="E18"/>
  <c r="I18"/>
  <c r="F13"/>
  <c r="I13"/>
  <c r="D190" i="2"/>
  <c r="E190"/>
  <c r="D250"/>
  <c r="E250"/>
  <c r="D195"/>
  <c r="E195"/>
  <c r="C156"/>
  <c r="C155"/>
  <c r="C225"/>
  <c r="D182"/>
  <c r="E182" s="1"/>
  <c r="E184" s="1"/>
  <c r="D183"/>
  <c r="E183" s="1"/>
  <c r="D60"/>
  <c r="E60" s="1"/>
  <c r="D194"/>
  <c r="E194" s="1"/>
  <c r="D192"/>
  <c r="E192" s="1"/>
  <c r="D224"/>
  <c r="E224"/>
  <c r="D223"/>
  <c r="E223" s="1"/>
  <c r="D129"/>
  <c r="E129"/>
  <c r="D193"/>
  <c r="E193" s="1"/>
  <c r="D154"/>
  <c r="E154"/>
  <c r="D153"/>
  <c r="E153" s="1"/>
  <c r="D204"/>
  <c r="E204"/>
  <c r="D202"/>
  <c r="E202" s="1"/>
  <c r="D214"/>
  <c r="D215"/>
  <c r="E215"/>
  <c r="D156"/>
  <c r="E156" s="1"/>
  <c r="D8"/>
  <c r="E8"/>
  <c r="C190"/>
  <c r="D6"/>
  <c r="E6"/>
  <c r="D7"/>
  <c r="E7" s="1"/>
  <c r="E9" s="1"/>
  <c r="D17"/>
  <c r="E17"/>
  <c r="D18"/>
  <c r="E18" s="1"/>
  <c r="D19"/>
  <c r="E19"/>
  <c r="D26"/>
  <c r="E26" s="1"/>
  <c r="E27" s="1"/>
  <c r="C60"/>
  <c r="C62"/>
  <c r="D62"/>
  <c r="E62"/>
  <c r="D71"/>
  <c r="E71"/>
  <c r="D89"/>
  <c r="E89"/>
  <c r="D90"/>
  <c r="E90"/>
  <c r="D100"/>
  <c r="E100"/>
  <c r="D101"/>
  <c r="E101"/>
  <c r="D119"/>
  <c r="E119"/>
  <c r="D120"/>
  <c r="E120"/>
  <c r="D130"/>
  <c r="E130"/>
  <c r="D138"/>
  <c r="E138"/>
  <c r="E139" s="1"/>
  <c r="D155"/>
  <c r="E155" s="1"/>
  <c r="D163"/>
  <c r="E163" s="1"/>
  <c r="E165" s="1"/>
  <c r="D164"/>
  <c r="E164" s="1"/>
  <c r="D171"/>
  <c r="E171" s="1"/>
  <c r="E176" s="1"/>
  <c r="D172"/>
  <c r="E172" s="1"/>
  <c r="D174"/>
  <c r="E174" s="1"/>
  <c r="D175"/>
  <c r="E175" s="1"/>
  <c r="D205"/>
  <c r="E205" s="1"/>
  <c r="D206"/>
  <c r="E206" s="1"/>
  <c r="D207"/>
  <c r="E207" s="1"/>
  <c r="D222"/>
  <c r="E222" s="1"/>
  <c r="D225"/>
  <c r="E225" s="1"/>
  <c r="D232"/>
  <c r="E232" s="1"/>
  <c r="E235"/>
  <c r="D267"/>
  <c r="E267" s="1"/>
  <c r="E268" s="1"/>
  <c r="D274"/>
  <c r="E274" s="1"/>
  <c r="E275" s="1"/>
  <c r="D58"/>
  <c r="E58"/>
  <c r="D260"/>
  <c r="J5" i="4"/>
  <c r="J6"/>
  <c r="J7"/>
  <c r="J8"/>
  <c r="J9"/>
  <c r="J10"/>
  <c r="J11"/>
  <c r="J12"/>
  <c r="J13"/>
  <c r="J14"/>
  <c r="J15"/>
  <c r="C1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E36"/>
  <c r="J36"/>
  <c r="J37"/>
  <c r="J38"/>
  <c r="J39"/>
  <c r="J40"/>
  <c r="J41"/>
  <c r="D59" i="2"/>
  <c r="E59" s="1"/>
  <c r="D79"/>
  <c r="E79" s="1"/>
  <c r="D99"/>
  <c r="E99" s="1"/>
  <c r="D117"/>
  <c r="E117" s="1"/>
  <c r="E121" s="1"/>
  <c r="D16"/>
  <c r="E16"/>
  <c r="D88"/>
  <c r="E88"/>
  <c r="D109"/>
  <c r="E109"/>
  <c r="E110" s="1"/>
  <c r="D243"/>
  <c r="E243" s="1"/>
  <c r="E244" s="1"/>
  <c r="D233"/>
  <c r="E233"/>
  <c r="D87"/>
  <c r="E87"/>
  <c r="E92" s="1"/>
  <c r="D15"/>
  <c r="E15"/>
  <c r="E20" s="1"/>
  <c r="D98"/>
  <c r="E98" s="1"/>
  <c r="E103" s="1"/>
  <c r="D78"/>
  <c r="E78"/>
  <c r="D12" i="4"/>
  <c r="E12"/>
  <c r="D16"/>
  <c r="E16" s="1"/>
  <c r="D15"/>
  <c r="E15" s="1"/>
  <c r="D251" i="2"/>
  <c r="E251" s="1"/>
  <c r="E252" s="1"/>
  <c r="D234"/>
  <c r="E234" s="1"/>
  <c r="D70"/>
  <c r="E70"/>
  <c r="E72" s="1"/>
  <c r="D51"/>
  <c r="E51" s="1"/>
  <c r="E52" s="1"/>
  <c r="D127"/>
  <c r="E127" s="1"/>
  <c r="E132" s="1"/>
  <c r="D43"/>
  <c r="E43" s="1"/>
  <c r="E44" s="1"/>
  <c r="D11" i="4"/>
  <c r="E11"/>
  <c r="E10" s="1"/>
  <c r="D32"/>
  <c r="E32" s="1"/>
  <c r="E31" s="1"/>
  <c r="D64"/>
  <c r="D25"/>
  <c r="E25" s="1"/>
  <c r="D41"/>
  <c r="E41" s="1"/>
  <c r="D57"/>
  <c r="D58"/>
  <c r="D30"/>
  <c r="E30" s="1"/>
  <c r="E29" s="1"/>
  <c r="D26"/>
  <c r="E26"/>
  <c r="D91" i="2"/>
  <c r="E91"/>
  <c r="E260"/>
  <c r="E33"/>
  <c r="E214"/>
  <c r="E216"/>
  <c r="E33" i="9"/>
  <c r="E35"/>
  <c r="D39"/>
  <c r="F33" i="6"/>
  <c r="D35"/>
  <c r="D36"/>
  <c r="D217" i="2"/>
  <c r="E217"/>
  <c r="E218" s="1"/>
  <c r="D158"/>
  <c r="D269"/>
  <c r="D111"/>
  <c r="D28"/>
  <c r="D227"/>
  <c r="D140"/>
  <c r="D65"/>
  <c r="D262"/>
  <c r="D35"/>
  <c r="E35" s="1"/>
  <c r="D54" i="4"/>
  <c r="D185" i="2"/>
  <c r="D82"/>
  <c r="D276"/>
  <c r="D10"/>
  <c r="D21" s="1"/>
  <c r="D104"/>
  <c r="D177"/>
  <c r="D38"/>
  <c r="D73"/>
  <c r="D148"/>
  <c r="D238"/>
  <c r="D45"/>
  <c r="D122"/>
  <c r="D197"/>
  <c r="D53"/>
  <c r="D245"/>
  <c r="D2" i="3"/>
  <c r="D133" i="2"/>
  <c r="D93"/>
  <c r="D166"/>
  <c r="D253"/>
  <c r="D209"/>
  <c r="D28" i="4" l="1"/>
  <c r="E28" s="1"/>
  <c r="E27" s="1"/>
  <c r="E134" i="2"/>
  <c r="E22" i="1" s="1"/>
  <c r="F22" s="1"/>
  <c r="F21" s="1"/>
  <c r="E133" i="2"/>
  <c r="D22" i="4"/>
  <c r="E22" s="1"/>
  <c r="E104" i="2"/>
  <c r="E105" s="1"/>
  <c r="E18" i="1" s="1"/>
  <c r="F18" s="1"/>
  <c r="D23" i="4"/>
  <c r="E23" s="1"/>
  <c r="E111" i="2"/>
  <c r="E112"/>
  <c r="E19" i="1" s="1"/>
  <c r="E276" i="2"/>
  <c r="E277" s="1"/>
  <c r="D63" i="4"/>
  <c r="D145" i="2"/>
  <c r="E145" s="1"/>
  <c r="D50" i="4"/>
  <c r="E178" i="2"/>
  <c r="E177"/>
  <c r="D34" i="4"/>
  <c r="E34" s="1"/>
  <c r="E140" i="2"/>
  <c r="E141" s="1"/>
  <c r="E24" i="1" s="1"/>
  <c r="F24" s="1"/>
  <c r="D5" i="4"/>
  <c r="E5" s="1"/>
  <c r="E10" i="2"/>
  <c r="E11" s="1"/>
  <c r="E6" i="1" s="1"/>
  <c r="F6" s="1"/>
  <c r="F5" s="1"/>
  <c r="D38" i="4"/>
  <c r="E38" s="1"/>
  <c r="E45" i="2"/>
  <c r="E46" s="1"/>
  <c r="E12" i="1" s="1"/>
  <c r="F12" s="1"/>
  <c r="D14" i="4"/>
  <c r="E14" s="1"/>
  <c r="E13" s="1"/>
  <c r="E93" i="2"/>
  <c r="E94" s="1"/>
  <c r="E17" i="1" s="1"/>
  <c r="F17" s="1"/>
  <c r="D21" i="4"/>
  <c r="E21" s="1"/>
  <c r="D59"/>
  <c r="E246" i="2"/>
  <c r="E245"/>
  <c r="F19" i="1"/>
  <c r="E237" i="2"/>
  <c r="D19" i="4"/>
  <c r="E19" s="1"/>
  <c r="E73" i="2"/>
  <c r="E74" s="1"/>
  <c r="E15" i="1" s="1"/>
  <c r="F15" s="1"/>
  <c r="E122" i="2"/>
  <c r="D24" i="4"/>
  <c r="E24" s="1"/>
  <c r="E123" i="2"/>
  <c r="E20" i="1" s="1"/>
  <c r="F20" s="1"/>
  <c r="D146" i="2"/>
  <c r="E146" s="1"/>
  <c r="E166"/>
  <c r="E167" s="1"/>
  <c r="D49" i="4"/>
  <c r="D7"/>
  <c r="E7" s="1"/>
  <c r="E29" i="2"/>
  <c r="E8" i="1" s="1"/>
  <c r="F8" s="1"/>
  <c r="E28" i="2"/>
  <c r="D51" i="4"/>
  <c r="D80" i="2"/>
  <c r="E80" s="1"/>
  <c r="E186"/>
  <c r="E185"/>
  <c r="E262"/>
  <c r="E263" s="1"/>
  <c r="D203" s="1"/>
  <c r="E203" s="1"/>
  <c r="E208" s="1"/>
  <c r="D61" i="4"/>
  <c r="D39"/>
  <c r="E39" s="1"/>
  <c r="D17"/>
  <c r="E17" s="1"/>
  <c r="E53" i="2"/>
  <c r="E54" s="1"/>
  <c r="E13" i="1" s="1"/>
  <c r="F13" s="1"/>
  <c r="D63" i="2"/>
  <c r="E63" s="1"/>
  <c r="E253"/>
  <c r="E254" s="1"/>
  <c r="D60" i="4"/>
  <c r="D6"/>
  <c r="E6" s="1"/>
  <c r="E21" i="2"/>
  <c r="E22"/>
  <c r="E7" i="1" s="1"/>
  <c r="F7" s="1"/>
  <c r="E269" i="2"/>
  <c r="D62" i="4"/>
  <c r="E270" i="2"/>
  <c r="E81"/>
  <c r="E196"/>
  <c r="E64"/>
  <c r="E226"/>
  <c r="E157"/>
  <c r="E209" l="1"/>
  <c r="E210" s="1"/>
  <c r="D34"/>
  <c r="E34" s="1"/>
  <c r="D53" i="4"/>
  <c r="D55"/>
  <c r="E227" i="2"/>
  <c r="E228" s="1"/>
  <c r="D20" i="4"/>
  <c r="E20" s="1"/>
  <c r="E82" i="2"/>
  <c r="E83" s="1"/>
  <c r="E16" i="1" s="1"/>
  <c r="F16" s="1"/>
  <c r="D18" i="4"/>
  <c r="E18" s="1"/>
  <c r="D40"/>
  <c r="E40" s="1"/>
  <c r="E65" i="2"/>
  <c r="E66" s="1"/>
  <c r="E14" i="1" s="1"/>
  <c r="F14" s="1"/>
  <c r="F11" s="1"/>
  <c r="E4" i="4"/>
  <c r="E147" i="2"/>
  <c r="E158"/>
  <c r="E159" s="1"/>
  <c r="E26" i="1" s="1"/>
  <c r="F26" s="1"/>
  <c r="E238" i="2"/>
  <c r="E239" s="1"/>
  <c r="D56" i="4"/>
  <c r="D52"/>
  <c r="E197" i="2"/>
  <c r="D36"/>
  <c r="E36" s="1"/>
  <c r="E198"/>
  <c r="E37" i="4"/>
  <c r="D35" l="1"/>
  <c r="E35" s="1"/>
  <c r="E33" s="1"/>
  <c r="E149" i="2"/>
  <c r="E25" i="1" s="1"/>
  <c r="F25" s="1"/>
  <c r="F23" s="1"/>
  <c r="E148" i="2"/>
  <c r="E37"/>
  <c r="E39" l="1"/>
  <c r="E10" i="1" s="1"/>
  <c r="F10" s="1"/>
  <c r="F9" s="1"/>
  <c r="E27" s="1"/>
  <c r="D9" i="4"/>
  <c r="E9" s="1"/>
  <c r="E8" s="1"/>
  <c r="D42" s="1"/>
  <c r="E38" i="2"/>
</calcChain>
</file>

<file path=xl/sharedStrings.xml><?xml version="1.0" encoding="utf-8"?>
<sst xmlns="http://schemas.openxmlformats.org/spreadsheetml/2006/main" count="1044" uniqueCount="401">
  <si>
    <t>REABILITAÇÃO DOS CANAIS DO PERÍMETRO DE IRRIGAÇÃO BEBEDOURO</t>
  </si>
  <si>
    <t>Descrição</t>
  </si>
  <si>
    <t>Unidade</t>
  </si>
  <si>
    <t>Quantid.</t>
  </si>
  <si>
    <t>Valor Unit.</t>
  </si>
  <si>
    <t>Valor Parcial</t>
  </si>
  <si>
    <t>SERVIÇOS PRELIMINARES</t>
  </si>
  <si>
    <t>Mobilização e desmobilização</t>
  </si>
  <si>
    <t>UN</t>
  </si>
  <si>
    <t>Placa de identificação da obra</t>
  </si>
  <si>
    <t>M2</t>
  </si>
  <si>
    <t>Canteiro de obras</t>
  </si>
  <si>
    <t>mês</t>
  </si>
  <si>
    <t>ADMINISTRAÇÃO LOCAL</t>
  </si>
  <si>
    <t>Administração Local</t>
  </si>
  <si>
    <t>Mês</t>
  </si>
  <si>
    <t>DESMATAMENTO E LIMPEZA</t>
  </si>
  <si>
    <t>Desmatamento e Limpeza</t>
  </si>
  <si>
    <t>Roço e Limpeza</t>
  </si>
  <si>
    <t>CANAIS</t>
  </si>
  <si>
    <t>Limpeza manual dos canais</t>
  </si>
  <si>
    <t>Retirada de manta asfáltica existente</t>
  </si>
  <si>
    <t>M3xKM</t>
  </si>
  <si>
    <t>Limpeza das placas com hidrojato</t>
  </si>
  <si>
    <t>Regularização/construção de junta de dilatação</t>
  </si>
  <si>
    <t>M</t>
  </si>
  <si>
    <t xml:space="preserve">Esgotamento do canal </t>
  </si>
  <si>
    <t>H</t>
  </si>
  <si>
    <t>Demolição de placas em concreto, inclusive carga, transporte e descarga, DMT até 3km</t>
  </si>
  <si>
    <t>M3</t>
  </si>
  <si>
    <t>Recomposição de placas de canais com concreto  15 Mpa</t>
  </si>
  <si>
    <t>Revestimento de canais com placas de concreto usinado -15 Mpa</t>
  </si>
  <si>
    <t>Escavação manual em solo saturado - aterro da seção do canal - até 2m de prof.</t>
  </si>
  <si>
    <t>Aterro compactado p/ regularização dos taludes dos canais com solo cimento</t>
  </si>
  <si>
    <t>Geomembrana esp = 0,8mm (fornec, transporte e instalação)</t>
  </si>
  <si>
    <t>Recrava de geomembrana</t>
  </si>
  <si>
    <t>ENSECADEIRAS</t>
  </si>
  <si>
    <t>Ensecadeira com saco de areia</t>
  </si>
  <si>
    <t>EMBASAMENTO C/ PEDRA ARGAMASSADA</t>
  </si>
  <si>
    <t>embasamento c/ pedra argamassada</t>
  </si>
  <si>
    <t>ENROCAMENTO</t>
  </si>
  <si>
    <t>Enrocamento com pedra rachão em taludes dos canais</t>
  </si>
  <si>
    <t>SERVIÇOS E EQUIPAMENTOS DE APOIO</t>
  </si>
  <si>
    <t>Grupo gerador</t>
  </si>
  <si>
    <t>Caminhão Pipa</t>
  </si>
  <si>
    <t>Serviços topográficos</t>
  </si>
  <si>
    <t>CORPO DO AQUEDUTO</t>
  </si>
  <si>
    <t>Revestimento e impermeabilização com argamassa polimérica</t>
  </si>
  <si>
    <t>TOTAL DA OBRA</t>
  </si>
  <si>
    <t>Mobilização e desmobilição</t>
  </si>
  <si>
    <t>Coeficiente</t>
  </si>
  <si>
    <t>Valor unit.</t>
  </si>
  <si>
    <t>RETROESCAVADEIRA</t>
  </si>
  <si>
    <t>Hprod</t>
  </si>
  <si>
    <t>CAMINHÃO MUNCK</t>
  </si>
  <si>
    <t>SERVENTE</t>
  </si>
  <si>
    <t>CUSTO DIRETO</t>
  </si>
  <si>
    <t>BDI</t>
  </si>
  <si>
    <t>TOTAL (CUSTO DIRETO + BDI)</t>
  </si>
  <si>
    <t>PEDREIRO</t>
  </si>
  <si>
    <t>PREGO DE ACO 18 X 30 C/ CABEÇA</t>
  </si>
  <si>
    <t>KG</t>
  </si>
  <si>
    <t>PONTALETE DE MADEIRA DE LEI 8 X 8 CM</t>
  </si>
  <si>
    <t>PLACA DE OBRA (IDENTIFICACAO) PARA CONSTRUCAO CVIL EM CHAPA GALVANIZADA</t>
  </si>
  <si>
    <t>Locação de casa para instalação do canteiro de obras</t>
  </si>
  <si>
    <t>Administração local</t>
  </si>
  <si>
    <t>EPI - EQUIPAMENTOS DE SEGURANÇA</t>
  </si>
  <si>
    <t>CONSUMO ADMINISTRATIVO</t>
  </si>
  <si>
    <t>PESSOAL ADMINISTRATIVO</t>
  </si>
  <si>
    <t>VEICULO E EQUIPAMENTOS</t>
  </si>
  <si>
    <t>h</t>
  </si>
  <si>
    <t>Limpeza manual</t>
  </si>
  <si>
    <t>Limpeza das placas com jato de alta pressão de ar e água</t>
  </si>
  <si>
    <t>LAVADORA DE ALTA PRESSAO ( LAVA-JATO) PARA AGUA FRIA DE 140 A 1900 LIBRAS , VAZAO DE 150 A 600 LITROS/HORA</t>
  </si>
  <si>
    <t>un</t>
  </si>
  <si>
    <t>310 ml</t>
  </si>
  <si>
    <t>DELIMITADOR DE PROFUNDIDADE, ESPUMA POLIETILENO DE BAIXA DENSIDADE</t>
  </si>
  <si>
    <t>m</t>
  </si>
  <si>
    <t>TINTA BETUMINOSA (PRIMER)</t>
  </si>
  <si>
    <t>l</t>
  </si>
  <si>
    <t>SECAGEM DAS JUNTAS DAS PLACAS COM AR COMPRIMIDO</t>
  </si>
  <si>
    <t>m2</t>
  </si>
  <si>
    <t>Esgotamento do Canal</t>
  </si>
  <si>
    <t>CHP</t>
  </si>
  <si>
    <t>Demolição de placas em concreto, inclusive, carga, transporte e descarga</t>
  </si>
  <si>
    <t>Carga, transporte e descarga de material (bota fora) até 5 km</t>
  </si>
  <si>
    <t>Recomposição de placas de canais com concreto usinado bombeado de 15 MPA</t>
  </si>
  <si>
    <t>ADITIVO DE PEGA RAPIDA VEDACIT OU ADESIVO EQU</t>
  </si>
  <si>
    <t>L</t>
  </si>
  <si>
    <t>CONCRETO USINADO BOMBEADO FCK 15 Mpa - FORNECIMENTO</t>
  </si>
  <si>
    <t>GABARITO METALON 50 X 20 MM</t>
  </si>
  <si>
    <t>Revestimento de canais com placas de concreto usinado bombeado dfe 15 MPA</t>
  </si>
  <si>
    <t>Escavação manual em solo saturado - Aterro da seção do canal - Até 2 m de profundidade</t>
  </si>
  <si>
    <t>Aterro compactado p/ regularização dos taludes dos canais com solo cimento (6%)</t>
  </si>
  <si>
    <t>MATERIAL PARA ATERRO RETIRADO NA JAZIDA - COM TRANSPORTE ATÉ 10 KM (*)</t>
  </si>
  <si>
    <t>CIMENTO PORTLAND COMUM</t>
  </si>
  <si>
    <t>(*) Empolamento já incluso no custo unit. do material</t>
  </si>
  <si>
    <t>74138/01</t>
  </si>
  <si>
    <t>Ensecadeira com sacos de areia</t>
  </si>
  <si>
    <t>AGULHA 125 PARA SACO</t>
  </si>
  <si>
    <t>FIO PARA COSTURAR SACO</t>
  </si>
  <si>
    <t>SACO PLASTICO EM POLIPROPILENO PARA 50kg</t>
  </si>
  <si>
    <t>AREIA P/ ATERRO(EXTRAÍDO DE CÓRREGOS E MANANCIAIS LOCAIS)</t>
  </si>
  <si>
    <t>GRUPO GERADOR DE  5 ATE 20KVA</t>
  </si>
  <si>
    <t>CAMINHAO PIPA 10000L TRUCADO, 208CV, TaNQUE DE ACO PARA TRANSPORTE DE AGUA E MOTOBOMBA CENTRIFUGA</t>
  </si>
  <si>
    <t>CHI</t>
  </si>
  <si>
    <t>SERVIÇOS TOPOGRAFICA</t>
  </si>
  <si>
    <t>NÍVEL CLASSE 4 N3</t>
  </si>
  <si>
    <t>MIRAS</t>
  </si>
  <si>
    <t>TOPOGRAFO</t>
  </si>
  <si>
    <t>74066/02</t>
  </si>
  <si>
    <t>CAMINHÃO PIPA 1000 – MAO-DE-OBRA DIURNA NA OPERACAO</t>
  </si>
  <si>
    <t>CAMINHÃO PIPA 1000 – DEPRECIACAO E JUROS</t>
  </si>
  <si>
    <t>CAMINHÃO PIPA 1000 – MANUTENCAO</t>
  </si>
  <si>
    <t>CAMINHÃO PIPA 1000 – MATERIAL DE OPERAÇÃO</t>
  </si>
  <si>
    <t>CAMINHÃO BASCULANTE</t>
  </si>
  <si>
    <t>RETRO ESCAVADEIRA</t>
  </si>
  <si>
    <t>Veiculo e equipamentos</t>
  </si>
  <si>
    <t>BEBEDOURO</t>
  </si>
  <si>
    <t>VEICULO LEVE TIPO HATCH 1.0 FLEX (S/MOTORISTA)</t>
  </si>
  <si>
    <t>ARMARIO DE AÇO</t>
  </si>
  <si>
    <t>MESA DE ESCRITÓRIO</t>
  </si>
  <si>
    <t>CADEIRA</t>
  </si>
  <si>
    <t>BANHEIRO QUIMICO</t>
  </si>
  <si>
    <t>CONSUMO DE ENERGIA</t>
  </si>
  <si>
    <t>KW</t>
  </si>
  <si>
    <t>CONSUMO DE ÁGUA</t>
  </si>
  <si>
    <t>DESPESAS COM TELEFONE CELULAR</t>
  </si>
  <si>
    <t>MATERIAL DE ESCRITORIO</t>
  </si>
  <si>
    <t>MATERIAL DE LIMPEZA</t>
  </si>
  <si>
    <t>INTERNET</t>
  </si>
  <si>
    <t>Pessoal Administrativo</t>
  </si>
  <si>
    <t>ENGENHEIRO JUNIOR</t>
  </si>
  <si>
    <t>Epi - equipamentos de segurança</t>
  </si>
  <si>
    <t>BOTA DE COURO PRETA COM ELÁSTICO</t>
  </si>
  <si>
    <t>PAR</t>
  </si>
  <si>
    <t>CALÇA</t>
  </si>
  <si>
    <t>CAMISA COM LOGOMARCA</t>
  </si>
  <si>
    <t>CAPACETE MSA COM APOIO JUGULAR</t>
  </si>
  <si>
    <t>CONCRETO USINADO BOMBEADO, FCK = 15 MPA – INCLUSIVE COLOCAÇÃO, ESPALHAMENTO E ADENSAMENTO MECÂNICO-NBR 6118</t>
  </si>
  <si>
    <t>SINAPI</t>
  </si>
  <si>
    <t>VIBRADOR DE IMERSAO MOTOR ELETR 2CV (CP) TUBO DE 48X48 C/MANGOTE DE 5M COMP -EXCL OPERADOR</t>
  </si>
  <si>
    <t>VIBRADOR DE IMERSAO MOTOR ELETR 2CV (CI) TUBO DE 48X48 C/MANGOTE DE 5M COMP -EXCL OPERADOR</t>
  </si>
  <si>
    <t>76444/1</t>
  </si>
  <si>
    <t>Escavação manual de vala em solo compactado - Até 1,5 m de profundidade</t>
  </si>
  <si>
    <t>Secagem das placas com ar comprimido</t>
  </si>
  <si>
    <t>COMPRESSOR DE AR (200 PSI)</t>
  </si>
  <si>
    <t>ÁGUA MINERAL  (GARRAFÃO DE 20 LITROS)</t>
  </si>
  <si>
    <t>ÁGUA ENCANADA</t>
  </si>
  <si>
    <t>m3</t>
  </si>
  <si>
    <t>Despesas com telefone celular</t>
  </si>
  <si>
    <t>PLANO EMPRESARIAL MÓVEL</t>
  </si>
  <si>
    <t>Consumo de energia</t>
  </si>
  <si>
    <t>ARGAMASSA CIMENTO E AREIA 1:4 PREPARO MECÂNICO</t>
  </si>
  <si>
    <t>Valor Unitário</t>
  </si>
  <si>
    <t>Valor</t>
  </si>
  <si>
    <t>CÓDIGO SINAPI</t>
  </si>
  <si>
    <t>CONCRETO USINADO BOMBEADO FCK 15 MPa</t>
  </si>
  <si>
    <t>00001523</t>
  </si>
  <si>
    <t>ADITIVO DE PEGA RAPIDA VEDACIT OU ADESIVO EQUIV</t>
  </si>
  <si>
    <t>00000124</t>
  </si>
  <si>
    <t>SELANTE ELÁSTICO MONOCOMPONENTE À BASE DE POLIURETANO SIKAFLEX 1A PLUS OU EQUIVALENTE</t>
  </si>
  <si>
    <t>310 ML</t>
  </si>
  <si>
    <t>LAVADORA DE ALTA PRESSAO DE 140 A 1900 LIBRAS , VAZAO DE 150 A 600 LITROS/HORA</t>
  </si>
  <si>
    <t>000746</t>
  </si>
  <si>
    <t>AREIA P/ ATERRO (EXTRAÍDO DE CÓRREGOS E MANANCIAIS LOCAIS)</t>
  </si>
  <si>
    <t>MATERIAL PARA ATERRO/ REATERRO, INCLUSO TRANSPORTE ATÉ 10 KM</t>
  </si>
  <si>
    <t>BANHEIRO QUÍMICO</t>
  </si>
  <si>
    <t>GABARITO METALON 5 X 2 cm</t>
  </si>
  <si>
    <t>Locação de casa instalação da canteiro de obras</t>
  </si>
  <si>
    <t>00012893</t>
  </si>
  <si>
    <t>CARRINHO DE MÃO</t>
  </si>
  <si>
    <t>00002711</t>
  </si>
  <si>
    <t>PLACA DE OBRA (IDENTIFICACAO) PARA CONSTRUCAO CIVIL EM CHAPA GALVANIZADA NUM 22 (NAO INCLUI COLOCACAO)</t>
  </si>
  <si>
    <t>00004813</t>
  </si>
  <si>
    <t>MATERIAL DE ESCRITÓRIO</t>
  </si>
  <si>
    <t>*</t>
  </si>
  <si>
    <t>ARMÁRIO DE AÇO</t>
  </si>
  <si>
    <t>00004433</t>
  </si>
  <si>
    <t>SUPORTE P/BEBEDOURO</t>
  </si>
  <si>
    <t>00005075</t>
  </si>
  <si>
    <t>TINTA BETUMINOSA (PRIMER) -</t>
  </si>
  <si>
    <t>511</t>
  </si>
  <si>
    <t>TARIFA COMPESA</t>
  </si>
  <si>
    <t>TARIFA CELPE</t>
  </si>
  <si>
    <t>kW</t>
  </si>
  <si>
    <t>* Preço recomendado pela Codevasf mais encargos sociais com composição anexa.</t>
  </si>
  <si>
    <t>Valor Unit. (S/BDI)</t>
  </si>
  <si>
    <t>Preço</t>
  </si>
  <si>
    <t>Código</t>
  </si>
  <si>
    <t>74209/001</t>
  </si>
  <si>
    <t>73822/001</t>
  </si>
  <si>
    <t>73822/002</t>
  </si>
  <si>
    <t>73948/016</t>
  </si>
  <si>
    <t>Transporte de manta asfáltica</t>
  </si>
  <si>
    <t>20,2 (1X1cm)</t>
  </si>
  <si>
    <t>74121/01</t>
  </si>
  <si>
    <t>Esgotamento do canal</t>
  </si>
  <si>
    <t>HP H</t>
  </si>
  <si>
    <t>73757/001</t>
  </si>
  <si>
    <t>79517/002</t>
  </si>
  <si>
    <t>74033/001</t>
  </si>
  <si>
    <t>SERVIÇOS AUXILIARES</t>
  </si>
  <si>
    <t>CAMINHAO PIPA 10000L TRUCADO, 208CV, TANQUE DE ACO PARA TRANSPORTE DE AGUA E MOTOBOMBA CENTRIFUGA</t>
  </si>
  <si>
    <t xml:space="preserve"> CARGA, TRANSPORTE E DESCARGA DE MATERIAL (BOTA FORA) ATÉ 5 KM </t>
  </si>
  <si>
    <t>74140/002</t>
  </si>
  <si>
    <t xml:space="preserve"> VEICULO E EQUIPAMENTOS </t>
  </si>
  <si>
    <t xml:space="preserve"> MANUTENÇÃO DO CANTEIRO </t>
  </si>
  <si>
    <t xml:space="preserve"> PESSOAL ADMINISTRATIVO </t>
  </si>
  <si>
    <t xml:space="preserve"> EPI - EQUIPAMENTOS DE SEGURANÇA </t>
  </si>
  <si>
    <t xml:space="preserve"> CONCRETO USINADO BOMBEADO, FCK = 15 MPA - FORNECIMENTO E APLICAÇÃO </t>
  </si>
  <si>
    <t xml:space="preserve"> REATERRO DE RECRAVA DA MANTA </t>
  </si>
  <si>
    <t xml:space="preserve"> CAMINHAO BASCULANTE 6,0M3 FORD F-14000 1 </t>
  </si>
  <si>
    <t>0001150</t>
  </si>
  <si>
    <t xml:space="preserve"> ESCAVAÇÃO MANUAL DE VALA EM SOLO COMPACTADO - ATÉ 1,5 M DE PROFUNDIDADE </t>
  </si>
  <si>
    <t>73965/010</t>
  </si>
  <si>
    <t xml:space="preserve"> SECAGEM DAS PLACAS COM AR COMPRIMIDO </t>
  </si>
  <si>
    <t>73806/001</t>
  </si>
  <si>
    <t>MÊS</t>
  </si>
  <si>
    <t>%</t>
  </si>
  <si>
    <t>ADMINISTRAÇÃO CENTRAL</t>
  </si>
  <si>
    <t>IMPOSTOS E TAXAS</t>
  </si>
  <si>
    <t>2.1</t>
  </si>
  <si>
    <t>ISS</t>
  </si>
  <si>
    <t>2.2</t>
  </si>
  <si>
    <t>PIS</t>
  </si>
  <si>
    <t>2.3</t>
  </si>
  <si>
    <t>Cofins</t>
  </si>
  <si>
    <t>3.1</t>
  </si>
  <si>
    <t>3.2</t>
  </si>
  <si>
    <t>Riscos</t>
  </si>
  <si>
    <t>DESPESAS FINANCEIRAS</t>
  </si>
  <si>
    <t>LUCRO</t>
  </si>
  <si>
    <t>Discrição</t>
  </si>
  <si>
    <t>unid.</t>
  </si>
  <si>
    <t>Pesquisa de mercado</t>
  </si>
  <si>
    <t>Cot. 1</t>
  </si>
  <si>
    <t>Fl.</t>
  </si>
  <si>
    <t>Cot. 2</t>
  </si>
  <si>
    <t>Cot. 3</t>
  </si>
  <si>
    <t>Água Mineral  (garrafão de 20 litros)</t>
  </si>
  <si>
    <t>20L</t>
  </si>
  <si>
    <t>PÇ C/ 1185m</t>
  </si>
  <si>
    <t>Item</t>
  </si>
  <si>
    <t>VIGIA NOTURNO, HORA EFETIVAMENTE TRABALHADA DE 22 H AS 5 H (COM ADICIONAL</t>
  </si>
  <si>
    <t>SACO DE RAFIA PARA ENTULHO, NOVO, LISO (SEM CLICHE), *60 x 90* CM</t>
  </si>
  <si>
    <t>BOTA DE SEGURANCA COM BIQUEIRA DE ACO E COLARINHO ACOLCHOADO</t>
  </si>
  <si>
    <t>CAPACETE DE SEGURANCA ABA FRONTAL COM SUSPENSAO DE POLIETILENO</t>
  </si>
  <si>
    <t>LOCACAO DE GRUPO GERADOR ACIMA DE * 20 A 80* KVA, MOTOR DIESEL, REBOCAVEL, ACIONAMENTO MANUAL</t>
  </si>
  <si>
    <t>PLANO TELEFONIA MÓVEL</t>
  </si>
  <si>
    <t>GRUPO GERADOR ACIMA DE * 20 A 80* KVA, MOTOR DIESEL, REBOCAVEL, ACIONAMENTO MANUAL</t>
  </si>
  <si>
    <t>AUXILIAR DE TOPÓGRAFO</t>
  </si>
  <si>
    <t>BOMBA SUBMERSIVEL ELETRICA TRIFASICA, POTÊNCIA 2,96 HP, BOCAL DE SAÍDA 2",  5M³/H.</t>
  </si>
  <si>
    <t xml:space="preserve">CALÇA Brim </t>
  </si>
  <si>
    <t>CAMISA EM BRIM</t>
  </si>
  <si>
    <t>5678 SINAPI x 200 h/mês</t>
  </si>
  <si>
    <t>5811 SINAPI x 200 h/mês</t>
  </si>
  <si>
    <t xml:space="preserve">SELANTE ELÁSTICO MONOCOMPONENTE À BASE DE POLIURETANO </t>
  </si>
  <si>
    <t xml:space="preserve"> </t>
  </si>
  <si>
    <t>Descrição dos Serviços</t>
  </si>
  <si>
    <t>VARIÁVEIS CORRELATAS DE INTERESSE</t>
  </si>
  <si>
    <t>PV</t>
  </si>
  <si>
    <t>CD</t>
  </si>
  <si>
    <t>a =</t>
  </si>
  <si>
    <t>Administração Central</t>
  </si>
  <si>
    <t>1.1</t>
  </si>
  <si>
    <t>i =</t>
  </si>
  <si>
    <t>Impostos</t>
  </si>
  <si>
    <t>r =</t>
  </si>
  <si>
    <t>Taxa de Risco</t>
  </si>
  <si>
    <t>f =</t>
  </si>
  <si>
    <t>Despesas Financeiras</t>
  </si>
  <si>
    <t>TAXA DE RISCO</t>
  </si>
  <si>
    <t>l =</t>
  </si>
  <si>
    <t>Lucro</t>
  </si>
  <si>
    <t>BDI =  ((1+AC+S+R+G)(1+DF)(1+L)/(1-I))-1</t>
  </si>
  <si>
    <t>Acórdão nº 2369/2011</t>
  </si>
  <si>
    <t>BDI (%)</t>
  </si>
  <si>
    <t>BDI =</t>
  </si>
  <si>
    <t>calculado</t>
  </si>
  <si>
    <t>adotado</t>
  </si>
  <si>
    <t>COMPACTADOR DE SOLOS DE PERCUSÃO (SOQUETE) COM MOTOR A GASOLINA, POTÊNCIA 3 CV</t>
  </si>
  <si>
    <t>GUINDAUTO HIDRÁULICO, CAPACIDADE MÁXIMA DE CARGA 6500 KG, INCLUSIVE CAMIMHÃO</t>
  </si>
  <si>
    <t>90586</t>
  </si>
  <si>
    <t>90587</t>
  </si>
  <si>
    <t>** Fonte: Tabela de Serviços de Topografia da Codevasf -2017.</t>
  </si>
  <si>
    <t>GABARITO METALON 50 X 20 mm</t>
  </si>
  <si>
    <t>LOCAÇÃO DE BOMBA SUBMERSIVEL ELETRICA TRIFASICA, POTÊNCIA 3 CV, Diâmetro de recalque 3"</t>
  </si>
  <si>
    <t>CAMINHÃO PIPA 1000 –  JUROS</t>
  </si>
  <si>
    <t>CAMINHÃO PIPA 1000 – DEPRECIACAO</t>
  </si>
  <si>
    <t xml:space="preserve">CAMINHÃO PIPA 1000 – DEPRECIACAO </t>
  </si>
  <si>
    <t>CAMINHÃO PIPA 1000 – JUROS</t>
  </si>
  <si>
    <t>***</t>
  </si>
  <si>
    <t>*** Preços praticados na região</t>
  </si>
  <si>
    <t>**</t>
  </si>
  <si>
    <t xml:space="preserve">Cotação </t>
  </si>
  <si>
    <t>m²</t>
  </si>
  <si>
    <t>m³</t>
  </si>
  <si>
    <t>BDI %</t>
  </si>
  <si>
    <t>Leis Sociais HORISTAS 89,83%</t>
  </si>
  <si>
    <t>Leis Sociais MENSALISTAS 50,22%</t>
  </si>
  <si>
    <t>ROL DE INSUMOS NECESSÁRIOS ÀS COMPOSIÇÕES DOS SERVIÇOS OBJETOS DESTA PLANILHA E SEUS RESPECTIVOS PREÇOS EXTRAÍDOS DO SINAPI NA DATA BASE MARÇO/2016</t>
  </si>
  <si>
    <t>Sinapi: Jun/2017</t>
  </si>
  <si>
    <t>CAMINHAO BASCULANTE 6,0M3 FORD F-14000 162HP (VU=6ANOS) - CHP DIURNA</t>
  </si>
  <si>
    <t xml:space="preserve">MESTRE DE OBRAS </t>
  </si>
  <si>
    <t xml:space="preserve">CONSUMO DE ÁGUA </t>
  </si>
  <si>
    <t>Planilha demonstrativa de cotação de custos unitários (Pesquisa de mercado e Painel de preços do Ministério do planejamento)</t>
  </si>
  <si>
    <t>Painel de Preços</t>
  </si>
  <si>
    <t>Cotação mediana</t>
  </si>
  <si>
    <t>Para critério de composição foi realizado pesquisas de mercado em mídias especializadas e no painel de preços do ministério do planejamento. De ambos foi tirado o preço mediano, sendo adotado aquele que apresentou o menor valor.</t>
  </si>
  <si>
    <t>Adotado</t>
  </si>
  <si>
    <t xml:space="preserve">Custo unit. Mediano </t>
  </si>
  <si>
    <t>Seguro+garantia</t>
  </si>
  <si>
    <t>Administraçõ central</t>
  </si>
  <si>
    <t>ROL DE INSUMOS NECESSÁRIOS ÀS COMPOSIÇÕES DOS SERVIÇOS OBJETOS DESTA PLANILHA (SEM DESONERAÇÃO) E SEUS RESPECTIVOS PREÇOS EXTRAÍDOS DO SINAPI NA DATA BASE JUL/2017</t>
  </si>
  <si>
    <t>DETALHAMENTO DO BDI (SEM DESONERAÇÃO) - SERVIÇOS</t>
  </si>
  <si>
    <t>88316</t>
  </si>
  <si>
    <t>90777</t>
  </si>
  <si>
    <t>88309</t>
  </si>
  <si>
    <t>1.2</t>
  </si>
  <si>
    <t>1.3</t>
  </si>
  <si>
    <t>3.3</t>
  </si>
  <si>
    <t>3.4</t>
  </si>
  <si>
    <t>3.5</t>
  </si>
  <si>
    <t>3.6</t>
  </si>
  <si>
    <t>3.7</t>
  </si>
  <si>
    <t>3.8</t>
  </si>
  <si>
    <t>3.9</t>
  </si>
  <si>
    <t>4.1</t>
  </si>
  <si>
    <t>5.1</t>
  </si>
  <si>
    <t>5.2</t>
  </si>
  <si>
    <t>5.3</t>
  </si>
  <si>
    <t xml:space="preserve">Item </t>
  </si>
  <si>
    <t>Item 1.1</t>
  </si>
  <si>
    <t>Item 1.2</t>
  </si>
  <si>
    <t>Item 1.3</t>
  </si>
  <si>
    <t>Item 2</t>
  </si>
  <si>
    <t>Item 3.1</t>
  </si>
  <si>
    <t>Item 3.2</t>
  </si>
  <si>
    <t>Item 3.4</t>
  </si>
  <si>
    <t>Item 3.3</t>
  </si>
  <si>
    <t>Item 3.5</t>
  </si>
  <si>
    <t>Item 3.6</t>
  </si>
  <si>
    <t>Item 3.7</t>
  </si>
  <si>
    <t>Item 3.8</t>
  </si>
  <si>
    <t>Item 3.9</t>
  </si>
  <si>
    <t>Item 4.1</t>
  </si>
  <si>
    <t>Item 5.3</t>
  </si>
  <si>
    <t>Item 5.2</t>
  </si>
  <si>
    <t>Item 5.1</t>
  </si>
  <si>
    <t xml:space="preserve">Em virtude do quantitativo de </t>
  </si>
  <si>
    <t xml:space="preserve">Em virtude da natureza do serviço, do regime diferenciado de trabalho, do quantitativo de ferramentas e de outros insumos (transporte, alimentação, etc.) foi adotado como valor unitário para composição da mão de obra, os preços da "hora" com encargos complementares, que já contemplam todos esses custos.  </t>
  </si>
  <si>
    <t>MESTRE DE OBRAS COM ENC. COMPLEMENTARES</t>
  </si>
  <si>
    <t>PEDREIRO COM ENC. COMPLEMENTARES</t>
  </si>
  <si>
    <t>TOPOGRAFO COM ENC. COMPLEMENTARES</t>
  </si>
  <si>
    <t>AUXILIAR DE TOPOGRAFO COM ENC. COMPLEMENTARES</t>
  </si>
  <si>
    <t>SERVENTE COM ENC. COMPLEMENTARES</t>
  </si>
  <si>
    <t>ENGENHEIRO CIVIL JUNIOR COM ENC. COMPLEMENTARES</t>
  </si>
  <si>
    <t>PLANILHA FINACEIRA (SEM DESONERAÇÃO) PARA RECUPERAÇÃO DO CANAL PRINCIPAL DE IRRIGAÇÃO DO PERÍMETRO DE IRRIGAÇÃO BEBEDOURO</t>
  </si>
  <si>
    <t>COMPOSIÇÃO DE PREÇOS UNITÁRIOS (SEM DESONERAÇÃO) PARA RECUPERAÇÃO DO CANAL PRINCIPAL DE IRRIGAÇÃO DO PERÍMETRO DE IRRIGAÇÃO BEBEDOURO</t>
  </si>
  <si>
    <t>,</t>
  </si>
  <si>
    <t>Demolição de placas em concreto, inclusive carga, transporte e descarga, DMT até 5km</t>
  </si>
  <si>
    <t>Memorial de cálculo dos serviços a serem executados</t>
  </si>
  <si>
    <t>Comprimento linear do trecho (m)</t>
  </si>
  <si>
    <t>comprimento (borda a borda)</t>
  </si>
  <si>
    <t>Área (m²)</t>
  </si>
  <si>
    <t>Volume para uma camada de 5 cm (m³)</t>
  </si>
  <si>
    <t>2,7+2,7+1,3=6,7</t>
  </si>
  <si>
    <t xml:space="preserve">quantidade de juntas </t>
  </si>
  <si>
    <t>Comprimento linear de juntas (m)</t>
  </si>
  <si>
    <t>Regularização/recuperação de junta de dilatação</t>
  </si>
  <si>
    <t>1200 /3,3=363,6363</t>
  </si>
  <si>
    <t>estimativa do % de placas a serem demolidas</t>
  </si>
  <si>
    <t>Altura da placa a ser reconstruida (m)</t>
  </si>
  <si>
    <t>Volume de demolição (m³)</t>
  </si>
  <si>
    <t xml:space="preserve">Tempo de operação </t>
  </si>
  <si>
    <t xml:space="preserve">Quantidade de dias/mês </t>
  </si>
  <si>
    <t>quantidade de meses</t>
  </si>
  <si>
    <t>Total (horas)</t>
  </si>
  <si>
    <t>Área (m)</t>
  </si>
  <si>
    <t>Largura da ensecadeira (m)</t>
  </si>
  <si>
    <t>Quantidade de ocorrência</t>
  </si>
  <si>
    <t>Total (m³)</t>
  </si>
  <si>
    <t>Tempo de operação (h)</t>
  </si>
  <si>
    <t>Quantitativo de horas (h)</t>
  </si>
  <si>
    <t>Caminhão pipa</t>
  </si>
  <si>
    <t>VOLUME DE MATERIAL A SER ESCAVADO NO CANAL PRINCIPAL BEBEDOURO</t>
  </si>
  <si>
    <t>Localidade:Município de Petrolina</t>
  </si>
  <si>
    <t>Lavantamento topográfico</t>
  </si>
  <si>
    <t>Estacas</t>
  </si>
  <si>
    <t>Àreas</t>
  </si>
  <si>
    <t>Semi-Dist</t>
  </si>
  <si>
    <t>Volumes</t>
  </si>
  <si>
    <t>Unitários</t>
  </si>
  <si>
    <t>Acumulados</t>
  </si>
  <si>
    <t>-</t>
  </si>
  <si>
    <t>TOTAL</t>
  </si>
  <si>
    <t>Estimativa de recomposição de placas (m³)</t>
  </si>
  <si>
    <t xml:space="preserve">Previsão de escavação  de 25 cm abaixo da placa demolida </t>
  </si>
  <si>
    <t>Total</t>
  </si>
  <si>
    <t>Escavação</t>
  </si>
</sst>
</file>

<file path=xl/styles.xml><?xml version="1.0" encoding="utf-8"?>
<styleSheet xmlns="http://schemas.openxmlformats.org/spreadsheetml/2006/main">
  <numFmts count="8">
    <numFmt numFmtId="164" formatCode="_(* #,##0.00_);_(* \(#,##0.00\);_(* \-??_);_(@_)"/>
    <numFmt numFmtId="165" formatCode="0.0%"/>
    <numFmt numFmtId="166" formatCode="0.0000"/>
    <numFmt numFmtId="167" formatCode="_(&quot;R$ &quot;* #,##0.00_);_(&quot;R$ &quot;* \(#,##0.00\);_(&quot;R$ &quot;* \-??_);_(@_)"/>
    <numFmt numFmtId="168" formatCode="0.000000"/>
    <numFmt numFmtId="169" formatCode="0.000"/>
    <numFmt numFmtId="170" formatCode="#,##0.000"/>
    <numFmt numFmtId="172" formatCode="&quot;R$ &quot;#,##0.00"/>
  </numFmts>
  <fonts count="46">
    <font>
      <sz val="11"/>
      <color indexed="63"/>
      <name val="Calibri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Tahoma"/>
      <family val="2"/>
      <charset val="1"/>
    </font>
    <font>
      <sz val="8"/>
      <name val="Tahoma"/>
      <family val="2"/>
      <charset val="1"/>
    </font>
    <font>
      <sz val="11"/>
      <name val="Calibri"/>
      <family val="2"/>
    </font>
    <font>
      <sz val="11"/>
      <name val="Arial"/>
      <family val="2"/>
      <charset val="1"/>
    </font>
    <font>
      <b/>
      <sz val="8"/>
      <color indexed="8"/>
      <name val="Arial"/>
      <family val="2"/>
      <charset val="1"/>
    </font>
    <font>
      <sz val="8"/>
      <color indexed="8"/>
      <name val="CALIBRI"/>
      <family val="2"/>
      <charset val="1"/>
    </font>
    <font>
      <sz val="8"/>
      <color indexed="8"/>
      <name val="Tahoma"/>
      <family val="2"/>
      <charset val="1"/>
    </font>
    <font>
      <sz val="8"/>
      <color indexed="8"/>
      <name val="Arial"/>
      <family val="2"/>
      <charset val="1"/>
    </font>
    <font>
      <sz val="8"/>
      <color indexed="8"/>
      <name val="Calibri"/>
      <family val="2"/>
    </font>
    <font>
      <b/>
      <sz val="12"/>
      <color indexed="63"/>
      <name val="Calibri"/>
      <family val="2"/>
      <charset val="1"/>
    </font>
    <font>
      <sz val="12"/>
      <color indexed="63"/>
      <name val="Arial"/>
      <family val="2"/>
      <charset val="1"/>
    </font>
    <font>
      <sz val="11"/>
      <color indexed="8"/>
      <name val="Calibri"/>
      <family val="2"/>
      <charset val="1"/>
    </font>
    <font>
      <sz val="12"/>
      <name val="Arial"/>
      <family val="2"/>
      <charset val="1"/>
    </font>
    <font>
      <sz val="10"/>
      <color indexed="8"/>
      <name val="Arial"/>
      <family val="2"/>
      <charset val="1"/>
    </font>
    <font>
      <b/>
      <sz val="8"/>
      <color indexed="8"/>
      <name val="Tahoma"/>
      <family val="2"/>
      <charset val="1"/>
    </font>
    <font>
      <b/>
      <sz val="10"/>
      <color indexed="8"/>
      <name val="Arial"/>
      <family val="2"/>
      <charset val="1"/>
    </font>
    <font>
      <sz val="11"/>
      <color indexed="63"/>
      <name val="Arial"/>
      <family val="2"/>
      <charset val="1"/>
    </font>
    <font>
      <b/>
      <sz val="10"/>
      <color indexed="63"/>
      <name val="Calibri"/>
      <family val="2"/>
      <charset val="1"/>
    </font>
    <font>
      <sz val="10"/>
      <color indexed="63"/>
      <name val="Calibri"/>
      <family val="2"/>
      <charset val="1"/>
    </font>
    <font>
      <sz val="10"/>
      <name val="Calibri"/>
      <family val="2"/>
      <charset val="1"/>
    </font>
    <font>
      <sz val="10"/>
      <color indexed="8"/>
      <name val="Calibri"/>
      <family val="2"/>
      <charset val="1"/>
    </font>
    <font>
      <b/>
      <sz val="11"/>
      <color indexed="63"/>
      <name val="Calibri"/>
      <family val="2"/>
      <charset val="1"/>
    </font>
    <font>
      <sz val="11"/>
      <color indexed="63"/>
      <name val="Calibri"/>
      <family val="2"/>
      <charset val="1"/>
    </font>
    <font>
      <b/>
      <sz val="11"/>
      <name val="Calibri"/>
      <family val="2"/>
    </font>
    <font>
      <sz val="11"/>
      <name val="Calibri"/>
      <family val="2"/>
      <charset val="1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0"/>
      <name val="Tahoma"/>
      <family val="2"/>
    </font>
    <font>
      <b/>
      <sz val="11"/>
      <color indexed="63"/>
      <name val="Calibri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Times New Roman"/>
      <family val="1"/>
    </font>
    <font>
      <sz val="10"/>
      <color indexed="63"/>
      <name val="Times New Roman"/>
      <family val="1"/>
    </font>
    <font>
      <b/>
      <sz val="14"/>
      <color indexed="63"/>
      <name val="Calibri"/>
      <family val="2"/>
      <charset val="1"/>
    </font>
    <font>
      <b/>
      <sz val="10"/>
      <name val="Times New Roman"/>
      <family val="1"/>
    </font>
    <font>
      <b/>
      <sz val="10"/>
      <color indexed="63"/>
      <name val="Calibri"/>
      <family val="2"/>
    </font>
    <font>
      <sz val="12"/>
      <color indexed="63"/>
      <name val="Arial"/>
      <family val="2"/>
    </font>
    <font>
      <b/>
      <sz val="10"/>
      <name val="Arial"/>
      <family val="2"/>
    </font>
    <font>
      <sz val="10"/>
      <color indexed="63"/>
      <name val="Arial"/>
      <family val="2"/>
    </font>
    <font>
      <b/>
      <sz val="10"/>
      <color indexed="63"/>
      <name val="Arial"/>
      <family val="2"/>
    </font>
    <font>
      <sz val="10"/>
      <color rgb="FFFF0000"/>
      <name val="Arial"/>
      <family val="2"/>
      <charset val="1"/>
    </font>
    <font>
      <sz val="11"/>
      <color rgb="FFFF0000"/>
      <name val="Calibri"/>
      <family val="2"/>
      <charset val="1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22"/>
        <bgColor indexed="44"/>
      </patternFill>
    </fill>
    <fill>
      <patternFill patternType="solid">
        <fgColor indexed="47"/>
        <bgColor indexed="31"/>
      </patternFill>
    </fill>
    <fill>
      <patternFill patternType="solid">
        <fgColor indexed="13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26"/>
      </patternFill>
    </fill>
    <fill>
      <patternFill patternType="solid">
        <fgColor theme="0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56"/>
      </patternFill>
    </fill>
  </fills>
  <borders count="9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25"/>
      </right>
      <top style="thin">
        <color indexed="25"/>
      </top>
      <bottom style="thin">
        <color indexed="25"/>
      </bottom>
      <diagonal/>
    </border>
    <border>
      <left style="thin">
        <color indexed="25"/>
      </left>
      <right style="thin">
        <color indexed="25"/>
      </right>
      <top style="thin">
        <color indexed="25"/>
      </top>
      <bottom style="thin">
        <color indexed="2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167" fontId="25" fillId="0" borderId="0"/>
    <xf numFmtId="0" fontId="30" fillId="0" borderId="0"/>
    <xf numFmtId="0" fontId="30" fillId="0" borderId="0"/>
    <xf numFmtId="9" fontId="25" fillId="0" borderId="0"/>
    <xf numFmtId="164" fontId="25" fillId="0" borderId="0"/>
  </cellStyleXfs>
  <cellXfs count="618">
    <xf numFmtId="0" fontId="0" fillId="0" borderId="0" xfId="0"/>
    <xf numFmtId="164" fontId="1" fillId="0" borderId="0" xfId="5" applyFont="1"/>
    <xf numFmtId="164" fontId="1" fillId="0" borderId="0" xfId="5" applyFont="1" applyAlignment="1">
      <alignment horizontal="center"/>
    </xf>
    <xf numFmtId="164" fontId="1" fillId="0" borderId="0" xfId="5" applyFont="1" applyBorder="1" applyAlignment="1" applyProtection="1"/>
    <xf numFmtId="165" fontId="1" fillId="0" borderId="0" xfId="4" applyNumberFormat="1" applyFont="1" applyBorder="1" applyAlignment="1" applyProtection="1"/>
    <xf numFmtId="0" fontId="0" fillId="0" borderId="0" xfId="0" applyFont="1"/>
    <xf numFmtId="164" fontId="6" fillId="0" borderId="0" xfId="5" applyFont="1"/>
    <xf numFmtId="164" fontId="0" fillId="0" borderId="0" xfId="5" applyFont="1" applyBorder="1" applyAlignment="1" applyProtection="1"/>
    <xf numFmtId="0" fontId="0" fillId="0" borderId="0" xfId="0" applyFont="1" applyAlignment="1">
      <alignment wrapText="1"/>
    </xf>
    <xf numFmtId="0" fontId="0" fillId="0" borderId="0" xfId="0" applyFont="1" applyAlignment="1"/>
    <xf numFmtId="164" fontId="8" fillId="0" borderId="1" xfId="5" applyFont="1" applyBorder="1" applyAlignment="1" applyProtection="1">
      <alignment horizontal="right" wrapText="1"/>
    </xf>
    <xf numFmtId="0" fontId="11" fillId="0" borderId="1" xfId="0" applyFont="1" applyBorder="1" applyAlignment="1">
      <alignment wrapText="1"/>
    </xf>
    <xf numFmtId="4" fontId="1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/>
    <xf numFmtId="4" fontId="15" fillId="0" borderId="0" xfId="0" applyNumberFormat="1" applyFont="1" applyBorder="1" applyAlignment="1">
      <alignment horizontal="center"/>
    </xf>
    <xf numFmtId="4" fontId="15" fillId="0" borderId="0" xfId="0" applyNumberFormat="1" applyFont="1" applyBorder="1"/>
    <xf numFmtId="4" fontId="15" fillId="0" borderId="0" xfId="0" applyNumberFormat="1" applyFont="1" applyBorder="1" applyAlignment="1">
      <alignment horizontal="center" wrapText="1"/>
    </xf>
    <xf numFmtId="4" fontId="15" fillId="0" borderId="0" xfId="0" applyNumberFormat="1" applyFont="1" applyBorder="1" applyAlignment="1">
      <alignment wrapText="1"/>
    </xf>
    <xf numFmtId="0" fontId="2" fillId="0" borderId="0" xfId="0" applyFont="1" applyBorder="1" applyAlignment="1">
      <alignment wrapText="1"/>
    </xf>
    <xf numFmtId="164" fontId="1" fillId="0" borderId="0" xfId="5" applyFont="1" applyAlignment="1">
      <alignment wrapText="1"/>
    </xf>
    <xf numFmtId="164" fontId="7" fillId="0" borderId="1" xfId="5" applyFont="1" applyBorder="1" applyAlignment="1">
      <alignment horizontal="center"/>
    </xf>
    <xf numFmtId="164" fontId="16" fillId="0" borderId="0" xfId="5" applyFont="1"/>
    <xf numFmtId="49" fontId="17" fillId="0" borderId="1" xfId="5" applyNumberFormat="1" applyFont="1" applyBorder="1" applyAlignment="1" applyProtection="1">
      <alignment horizontal="center" vertical="top" wrapText="1"/>
    </xf>
    <xf numFmtId="164" fontId="7" fillId="0" borderId="1" xfId="5" applyFont="1" applyBorder="1" applyAlignment="1">
      <alignment horizontal="center" wrapText="1"/>
    </xf>
    <xf numFmtId="49" fontId="17" fillId="0" borderId="1" xfId="5" applyNumberFormat="1" applyFont="1" applyBorder="1" applyAlignment="1" applyProtection="1">
      <alignment horizontal="left" vertical="center" wrapText="1"/>
    </xf>
    <xf numFmtId="164" fontId="17" fillId="0" borderId="1" xfId="5" applyFont="1" applyBorder="1" applyAlignment="1" applyProtection="1">
      <alignment horizontal="center" vertical="center" wrapText="1"/>
    </xf>
    <xf numFmtId="4" fontId="17" fillId="0" borderId="1" xfId="5" applyNumberFormat="1" applyFont="1" applyBorder="1" applyAlignment="1" applyProtection="1">
      <alignment horizontal="right" vertical="center" wrapText="1"/>
    </xf>
    <xf numFmtId="4" fontId="17" fillId="0" borderId="1" xfId="5" applyNumberFormat="1" applyFont="1" applyFill="1" applyBorder="1" applyAlignment="1" applyProtection="1">
      <alignment horizontal="right" vertical="center" wrapText="1"/>
    </xf>
    <xf numFmtId="164" fontId="10" fillId="0" borderId="1" xfId="5" applyFont="1" applyFill="1" applyBorder="1" applyAlignment="1">
      <alignment wrapText="1"/>
    </xf>
    <xf numFmtId="164" fontId="10" fillId="0" borderId="1" xfId="5" applyFont="1" applyBorder="1" applyAlignment="1">
      <alignment horizontal="center"/>
    </xf>
    <xf numFmtId="49" fontId="9" fillId="0" borderId="1" xfId="5" applyNumberFormat="1" applyFont="1" applyBorder="1" applyAlignment="1" applyProtection="1">
      <alignment horizontal="left" vertical="center" wrapText="1"/>
    </xf>
    <xf numFmtId="49" fontId="9" fillId="0" borderId="1" xfId="5" applyNumberFormat="1" applyFont="1" applyBorder="1" applyAlignment="1" applyProtection="1">
      <alignment horizontal="center" vertical="center" wrapText="1"/>
    </xf>
    <xf numFmtId="4" fontId="9" fillId="0" borderId="1" xfId="5" applyNumberFormat="1" applyFont="1" applyBorder="1" applyAlignment="1" applyProtection="1">
      <alignment horizontal="right" vertical="center" wrapText="1"/>
    </xf>
    <xf numFmtId="4" fontId="9" fillId="0" borderId="1" xfId="5" applyNumberFormat="1" applyFont="1" applyFill="1" applyBorder="1" applyAlignment="1" applyProtection="1">
      <alignment horizontal="right" vertical="center" wrapText="1"/>
    </xf>
    <xf numFmtId="164" fontId="10" fillId="0" borderId="1" xfId="5" applyFont="1" applyBorder="1" applyAlignment="1" applyProtection="1">
      <alignment horizontal="center"/>
    </xf>
    <xf numFmtId="165" fontId="10" fillId="0" borderId="1" xfId="4" applyNumberFormat="1" applyFont="1" applyBorder="1" applyAlignment="1" applyProtection="1">
      <alignment horizontal="center"/>
    </xf>
    <xf numFmtId="49" fontId="9" fillId="0" borderId="1" xfId="5" applyNumberFormat="1" applyFont="1" applyFill="1" applyBorder="1" applyAlignment="1" applyProtection="1">
      <alignment horizontal="left" vertical="center" wrapText="1"/>
    </xf>
    <xf numFmtId="49" fontId="9" fillId="0" borderId="1" xfId="5" applyNumberFormat="1" applyFont="1" applyFill="1" applyBorder="1" applyAlignment="1" applyProtection="1">
      <alignment horizontal="center" vertical="center" wrapText="1"/>
    </xf>
    <xf numFmtId="164" fontId="10" fillId="0" borderId="1" xfId="5" applyFont="1" applyFill="1" applyBorder="1" applyAlignment="1">
      <alignment horizontal="center"/>
    </xf>
    <xf numFmtId="164" fontId="16" fillId="0" borderId="0" xfId="5" applyFont="1" applyFill="1"/>
    <xf numFmtId="164" fontId="1" fillId="0" borderId="0" xfId="5" applyFont="1" applyFill="1" applyBorder="1" applyAlignment="1" applyProtection="1"/>
    <xf numFmtId="164" fontId="1" fillId="0" borderId="0" xfId="5" applyFont="1" applyFill="1"/>
    <xf numFmtId="0" fontId="10" fillId="0" borderId="1" xfId="5" applyNumberFormat="1" applyFont="1" applyBorder="1" applyAlignment="1">
      <alignment horizontal="center"/>
    </xf>
    <xf numFmtId="4" fontId="10" fillId="0" borderId="1" xfId="5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/>
    </xf>
    <xf numFmtId="164" fontId="10" fillId="0" borderId="0" xfId="5" applyFont="1"/>
    <xf numFmtId="164" fontId="10" fillId="0" borderId="0" xfId="5" applyFont="1" applyFill="1" applyAlignment="1">
      <alignment wrapText="1"/>
    </xf>
    <xf numFmtId="164" fontId="10" fillId="0" borderId="0" xfId="5" applyFont="1" applyAlignment="1">
      <alignment horizontal="center"/>
    </xf>
    <xf numFmtId="164" fontId="16" fillId="0" borderId="0" xfId="5" applyFont="1" applyAlignment="1">
      <alignment horizontal="center"/>
    </xf>
    <xf numFmtId="164" fontId="16" fillId="0" borderId="0" xfId="5" applyFont="1" applyFill="1" applyAlignment="1">
      <alignment wrapText="1"/>
    </xf>
    <xf numFmtId="164" fontId="18" fillId="0" borderId="1" xfId="5" applyFont="1" applyBorder="1"/>
    <xf numFmtId="164" fontId="16" fillId="0" borderId="1" xfId="5" applyFont="1" applyBorder="1" applyAlignment="1">
      <alignment horizontal="center"/>
    </xf>
    <xf numFmtId="164" fontId="16" fillId="0" borderId="1" xfId="5" applyFont="1" applyBorder="1"/>
    <xf numFmtId="164" fontId="16" fillId="0" borderId="1" xfId="5" applyFont="1" applyBorder="1" applyAlignment="1">
      <alignment wrapText="1"/>
    </xf>
    <xf numFmtId="164" fontId="18" fillId="0" borderId="1" xfId="5" applyFont="1" applyBorder="1" applyAlignment="1">
      <alignment horizontal="center"/>
    </xf>
    <xf numFmtId="164" fontId="18" fillId="0" borderId="1" xfId="5" applyFont="1" applyBorder="1" applyAlignment="1">
      <alignment horizontal="center" wrapText="1"/>
    </xf>
    <xf numFmtId="166" fontId="8" fillId="0" borderId="1" xfId="5" applyNumberFormat="1" applyFont="1" applyBorder="1" applyAlignment="1">
      <alignment horizontal="center"/>
    </xf>
    <xf numFmtId="166" fontId="8" fillId="0" borderId="1" xfId="5" applyNumberFormat="1" applyFont="1" applyBorder="1" applyAlignment="1">
      <alignment horizontal="left"/>
    </xf>
    <xf numFmtId="164" fontId="8" fillId="0" borderId="1" xfId="5" applyFont="1" applyBorder="1" applyAlignment="1" applyProtection="1">
      <alignment horizontal="right"/>
    </xf>
    <xf numFmtId="164" fontId="8" fillId="0" borderId="1" xfId="5" applyFont="1" applyBorder="1" applyAlignment="1">
      <alignment horizontal="left"/>
    </xf>
    <xf numFmtId="0" fontId="8" fillId="0" borderId="1" xfId="5" applyNumberFormat="1" applyFont="1" applyBorder="1" applyAlignment="1">
      <alignment horizontal="center"/>
    </xf>
    <xf numFmtId="164" fontId="8" fillId="0" borderId="1" xfId="5" applyFont="1" applyBorder="1" applyAlignment="1">
      <alignment horizontal="center"/>
    </xf>
    <xf numFmtId="164" fontId="8" fillId="0" borderId="1" xfId="5" applyFont="1" applyBorder="1" applyAlignment="1" applyProtection="1">
      <alignment horizontal="left" wrapText="1"/>
    </xf>
    <xf numFmtId="0" fontId="8" fillId="0" borderId="1" xfId="0" applyFont="1" applyBorder="1" applyAlignment="1">
      <alignment horizontal="center"/>
    </xf>
    <xf numFmtId="164" fontId="8" fillId="0" borderId="1" xfId="5" applyFont="1" applyFill="1" applyBorder="1" applyAlignment="1">
      <alignment horizontal="center"/>
    </xf>
    <xf numFmtId="164" fontId="8" fillId="0" borderId="1" xfId="5" applyFont="1" applyFill="1" applyBorder="1"/>
    <xf numFmtId="164" fontId="8" fillId="0" borderId="1" xfId="5" applyFont="1" applyFill="1" applyBorder="1" applyAlignment="1">
      <alignment horizontal="right"/>
    </xf>
    <xf numFmtId="164" fontId="8" fillId="0" borderId="1" xfId="5" applyFont="1" applyFill="1" applyBorder="1" applyAlignment="1">
      <alignment wrapText="1"/>
    </xf>
    <xf numFmtId="0" fontId="8" fillId="0" borderId="1" xfId="0" applyNumberFormat="1" applyFont="1" applyFill="1" applyBorder="1" applyAlignment="1" applyProtection="1">
      <alignment horizontal="center"/>
    </xf>
    <xf numFmtId="164" fontId="10" fillId="0" borderId="1" xfId="5" applyFont="1" applyBorder="1"/>
    <xf numFmtId="164" fontId="10" fillId="0" borderId="1" xfId="5" applyFont="1" applyBorder="1" applyAlignment="1">
      <alignment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horizontal="center"/>
    </xf>
    <xf numFmtId="4" fontId="5" fillId="0" borderId="2" xfId="0" applyNumberFormat="1" applyFont="1" applyBorder="1" applyAlignment="1">
      <alignment horizontal="center"/>
    </xf>
    <xf numFmtId="169" fontId="5" fillId="2" borderId="2" xfId="0" applyNumberFormat="1" applyFont="1" applyFill="1" applyBorder="1" applyAlignment="1">
      <alignment horizontal="center"/>
    </xf>
    <xf numFmtId="169" fontId="5" fillId="0" borderId="2" xfId="0" applyNumberFormat="1" applyFont="1" applyFill="1" applyBorder="1" applyAlignment="1">
      <alignment horizontal="center"/>
    </xf>
    <xf numFmtId="169" fontId="5" fillId="0" borderId="2" xfId="0" applyNumberFormat="1" applyFont="1" applyBorder="1" applyAlignment="1">
      <alignment horizontal="center"/>
    </xf>
    <xf numFmtId="164" fontId="44" fillId="0" borderId="0" xfId="5" applyFont="1"/>
    <xf numFmtId="0" fontId="45" fillId="0" borderId="0" xfId="0" applyFont="1"/>
    <xf numFmtId="164" fontId="1" fillId="0" borderId="0" xfId="5" applyFont="1" applyFill="1" applyBorder="1" applyAlignment="1">
      <alignment horizontal="center"/>
    </xf>
    <xf numFmtId="164" fontId="1" fillId="0" borderId="2" xfId="5" applyFont="1" applyBorder="1" applyAlignment="1">
      <alignment horizontal="left"/>
    </xf>
    <xf numFmtId="164" fontId="1" fillId="0" borderId="3" xfId="5" applyFont="1" applyBorder="1" applyAlignment="1">
      <alignment horizontal="left"/>
    </xf>
    <xf numFmtId="0" fontId="5" fillId="0" borderId="4" xfId="0" applyFont="1" applyBorder="1" applyAlignment="1">
      <alignment wrapText="1"/>
    </xf>
    <xf numFmtId="0" fontId="5" fillId="0" borderId="2" xfId="0" applyFont="1" applyBorder="1" applyAlignment="1">
      <alignment horizontal="center"/>
    </xf>
    <xf numFmtId="166" fontId="5" fillId="0" borderId="2" xfId="0" applyNumberFormat="1" applyFont="1" applyBorder="1"/>
    <xf numFmtId="2" fontId="5" fillId="0" borderId="2" xfId="0" applyNumberFormat="1" applyFont="1" applyBorder="1"/>
    <xf numFmtId="2" fontId="5" fillId="0" borderId="5" xfId="0" applyNumberFormat="1" applyFont="1" applyBorder="1"/>
    <xf numFmtId="0" fontId="5" fillId="0" borderId="2" xfId="0" applyFont="1" applyBorder="1"/>
    <xf numFmtId="167" fontId="26" fillId="0" borderId="5" xfId="1" applyFont="1" applyBorder="1" applyAlignment="1" applyProtection="1"/>
    <xf numFmtId="10" fontId="26" fillId="0" borderId="2" xfId="4" applyNumberFormat="1" applyFont="1" applyBorder="1" applyAlignment="1" applyProtection="1"/>
    <xf numFmtId="0" fontId="26" fillId="0" borderId="2" xfId="0" applyFont="1" applyBorder="1" applyAlignment="1"/>
    <xf numFmtId="0" fontId="27" fillId="0" borderId="0" xfId="0" applyFont="1"/>
    <xf numFmtId="0" fontId="5" fillId="0" borderId="6" xfId="0" applyFont="1" applyBorder="1" applyAlignment="1">
      <alignment wrapText="1"/>
    </xf>
    <xf numFmtId="0" fontId="5" fillId="0" borderId="7" xfId="0" applyFont="1" applyBorder="1"/>
    <xf numFmtId="0" fontId="5" fillId="0" borderId="3" xfId="0" applyFont="1" applyBorder="1" applyAlignment="1">
      <alignment horizontal="center"/>
    </xf>
    <xf numFmtId="2" fontId="27" fillId="0" borderId="0" xfId="0" applyNumberFormat="1" applyFont="1"/>
    <xf numFmtId="167" fontId="26" fillId="0" borderId="2" xfId="1" applyFont="1" applyBorder="1" applyAlignment="1" applyProtection="1"/>
    <xf numFmtId="0" fontId="26" fillId="0" borderId="2" xfId="0" applyFont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66" fontId="5" fillId="0" borderId="2" xfId="0" applyNumberFormat="1" applyFont="1" applyFill="1" applyBorder="1"/>
    <xf numFmtId="2" fontId="5" fillId="0" borderId="2" xfId="0" applyNumberFormat="1" applyFont="1" applyFill="1" applyBorder="1"/>
    <xf numFmtId="0" fontId="27" fillId="0" borderId="0" xfId="0" applyFont="1" applyFill="1"/>
    <xf numFmtId="0" fontId="5" fillId="0" borderId="2" xfId="0" applyFont="1" applyFill="1" applyBorder="1"/>
    <xf numFmtId="167" fontId="27" fillId="0" borderId="0" xfId="0" applyNumberFormat="1" applyFont="1"/>
    <xf numFmtId="168" fontId="5" fillId="0" borderId="2" xfId="0" applyNumberFormat="1" applyFont="1" applyBorder="1"/>
    <xf numFmtId="166" fontId="5" fillId="0" borderId="2" xfId="0" applyNumberFormat="1" applyFont="1" applyFill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39" fontId="5" fillId="0" borderId="2" xfId="1" applyNumberFormat="1" applyFont="1" applyBorder="1" applyAlignment="1" applyProtection="1">
      <alignment horizontal="center"/>
    </xf>
    <xf numFmtId="9" fontId="27" fillId="0" borderId="0" xfId="4" applyFont="1" applyBorder="1" applyAlignment="1" applyProtection="1"/>
    <xf numFmtId="164" fontId="27" fillId="0" borderId="0" xfId="5" applyFont="1" applyBorder="1" applyAlignment="1" applyProtection="1"/>
    <xf numFmtId="10" fontId="26" fillId="0" borderId="2" xfId="4" applyNumberFormat="1" applyFont="1" applyBorder="1"/>
    <xf numFmtId="166" fontId="5" fillId="0" borderId="2" xfId="0" applyNumberFormat="1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169" fontId="5" fillId="0" borderId="2" xfId="0" applyNumberFormat="1" applyFont="1" applyFill="1" applyBorder="1"/>
    <xf numFmtId="2" fontId="5" fillId="0" borderId="2" xfId="0" applyNumberFormat="1" applyFont="1" applyBorder="1" applyAlignment="1">
      <alignment wrapText="1"/>
    </xf>
    <xf numFmtId="164" fontId="5" fillId="0" borderId="2" xfId="5" applyFont="1" applyBorder="1" applyAlignment="1" applyProtection="1"/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166" fontId="5" fillId="0" borderId="0" xfId="0" applyNumberFormat="1" applyFont="1"/>
    <xf numFmtId="0" fontId="5" fillId="0" borderId="0" xfId="0" applyFont="1"/>
    <xf numFmtId="0" fontId="26" fillId="6" borderId="4" xfId="0" applyFont="1" applyFill="1" applyBorder="1" applyAlignment="1">
      <alignment horizontal="center" wrapText="1"/>
    </xf>
    <xf numFmtId="0" fontId="26" fillId="6" borderId="2" xfId="0" applyFont="1" applyFill="1" applyBorder="1" applyAlignment="1">
      <alignment horizontal="center"/>
    </xf>
    <xf numFmtId="166" fontId="26" fillId="6" borderId="2" xfId="0" applyNumberFormat="1" applyFont="1" applyFill="1" applyBorder="1" applyAlignment="1">
      <alignment horizontal="center"/>
    </xf>
    <xf numFmtId="0" fontId="26" fillId="6" borderId="5" xfId="0" applyFont="1" applyFill="1" applyBorder="1" applyAlignment="1">
      <alignment horizontal="center"/>
    </xf>
    <xf numFmtId="167" fontId="26" fillId="0" borderId="8" xfId="1" applyFont="1" applyBorder="1" applyAlignment="1" applyProtection="1"/>
    <xf numFmtId="0" fontId="27" fillId="7" borderId="0" xfId="0" applyFont="1" applyFill="1"/>
    <xf numFmtId="0" fontId="26" fillId="7" borderId="9" xfId="0" applyFont="1" applyFill="1" applyBorder="1" applyAlignment="1">
      <alignment horizontal="center" wrapText="1"/>
    </xf>
    <xf numFmtId="0" fontId="26" fillId="7" borderId="10" xfId="0" applyFont="1" applyFill="1" applyBorder="1" applyAlignment="1">
      <alignment horizontal="center"/>
    </xf>
    <xf numFmtId="166" fontId="26" fillId="7" borderId="10" xfId="0" applyNumberFormat="1" applyFont="1" applyFill="1" applyBorder="1" applyAlignment="1">
      <alignment horizontal="center"/>
    </xf>
    <xf numFmtId="0" fontId="26" fillId="7" borderId="11" xfId="0" applyFont="1" applyFill="1" applyBorder="1" applyAlignment="1">
      <alignment horizontal="center"/>
    </xf>
    <xf numFmtId="0" fontId="26" fillId="0" borderId="4" xfId="0" applyFont="1" applyBorder="1" applyAlignment="1">
      <alignment horizontal="center" wrapText="1"/>
    </xf>
    <xf numFmtId="166" fontId="26" fillId="0" borderId="2" xfId="0" applyNumberFormat="1" applyFont="1" applyBorder="1" applyAlignment="1">
      <alignment horizontal="center"/>
    </xf>
    <xf numFmtId="0" fontId="26" fillId="0" borderId="5" xfId="0" applyFont="1" applyBorder="1" applyAlignment="1">
      <alignment horizontal="center"/>
    </xf>
    <xf numFmtId="0" fontId="5" fillId="0" borderId="3" xfId="0" applyFont="1" applyBorder="1" applyAlignment="1">
      <alignment wrapText="1"/>
    </xf>
    <xf numFmtId="0" fontId="5" fillId="0" borderId="3" xfId="0" applyFont="1" applyBorder="1"/>
    <xf numFmtId="2" fontId="5" fillId="0" borderId="5" xfId="0" applyNumberFormat="1" applyFont="1" applyFill="1" applyBorder="1"/>
    <xf numFmtId="0" fontId="5" fillId="0" borderId="4" xfId="0" applyFont="1" applyFill="1" applyBorder="1" applyAlignment="1">
      <alignment wrapText="1"/>
    </xf>
    <xf numFmtId="167" fontId="26" fillId="0" borderId="5" xfId="1" applyFont="1" applyFill="1" applyBorder="1" applyAlignment="1" applyProtection="1"/>
    <xf numFmtId="0" fontId="26" fillId="0" borderId="7" xfId="0" applyFont="1" applyBorder="1" applyAlignment="1"/>
    <xf numFmtId="0" fontId="26" fillId="7" borderId="0" xfId="0" applyFont="1" applyFill="1"/>
    <xf numFmtId="0" fontId="26" fillId="0" borderId="0" xfId="0" applyFont="1"/>
    <xf numFmtId="0" fontId="5" fillId="0" borderId="12" xfId="0" applyFont="1" applyBorder="1" applyAlignment="1">
      <alignment wrapText="1"/>
    </xf>
    <xf numFmtId="0" fontId="26" fillId="0" borderId="12" xfId="0" applyFont="1" applyBorder="1" applyAlignment="1">
      <alignment horizontal="center"/>
    </xf>
    <xf numFmtId="166" fontId="26" fillId="0" borderId="12" xfId="0" applyNumberFormat="1" applyFont="1" applyBorder="1" applyAlignment="1">
      <alignment horizontal="left"/>
    </xf>
    <xf numFmtId="0" fontId="5" fillId="0" borderId="12" xfId="0" applyFont="1" applyBorder="1"/>
    <xf numFmtId="167" fontId="26" fillId="0" borderId="12" xfId="1" applyFont="1" applyBorder="1" applyAlignment="1" applyProtection="1"/>
    <xf numFmtId="166" fontId="5" fillId="0" borderId="3" xfId="0" applyNumberFormat="1" applyFont="1" applyBorder="1"/>
    <xf numFmtId="2" fontId="5" fillId="0" borderId="5" xfId="0" applyNumberFormat="1" applyFont="1" applyBorder="1" applyAlignment="1">
      <alignment horizontal="center"/>
    </xf>
    <xf numFmtId="0" fontId="26" fillId="8" borderId="9" xfId="0" applyFont="1" applyFill="1" applyBorder="1" applyAlignment="1">
      <alignment horizontal="center" wrapText="1"/>
    </xf>
    <xf numFmtId="0" fontId="26" fillId="0" borderId="2" xfId="0" applyFont="1" applyFill="1" applyBorder="1" applyAlignment="1">
      <alignment horizontal="center"/>
    </xf>
    <xf numFmtId="0" fontId="5" fillId="0" borderId="12" xfId="0" applyFont="1" applyBorder="1" applyAlignment="1">
      <alignment horizontal="center"/>
    </xf>
    <xf numFmtId="166" fontId="5" fillId="0" borderId="12" xfId="0" applyNumberFormat="1" applyFont="1" applyBorder="1"/>
    <xf numFmtId="0" fontId="26" fillId="7" borderId="9" xfId="0" applyFont="1" applyFill="1" applyBorder="1" applyAlignment="1">
      <alignment wrapText="1"/>
    </xf>
    <xf numFmtId="0" fontId="26" fillId="7" borderId="9" xfId="0" applyFont="1" applyFill="1" applyBorder="1" applyAlignment="1">
      <alignment horizontal="left" wrapText="1"/>
    </xf>
    <xf numFmtId="166" fontId="26" fillId="0" borderId="2" xfId="0" applyNumberFormat="1" applyFont="1" applyFill="1" applyBorder="1" applyAlignment="1">
      <alignment horizontal="center"/>
    </xf>
    <xf numFmtId="0" fontId="26" fillId="0" borderId="0" xfId="0" applyFont="1" applyFill="1"/>
    <xf numFmtId="0" fontId="5" fillId="0" borderId="13" xfId="0" applyFont="1" applyBorder="1" applyAlignment="1">
      <alignment wrapText="1"/>
    </xf>
    <xf numFmtId="0" fontId="26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left"/>
    </xf>
    <xf numFmtId="0" fontId="5" fillId="0" borderId="13" xfId="0" applyFont="1" applyBorder="1"/>
    <xf numFmtId="167" fontId="26" fillId="0" borderId="13" xfId="1" applyFont="1" applyBorder="1" applyAlignment="1" applyProtection="1"/>
    <xf numFmtId="0" fontId="26" fillId="0" borderId="4" xfId="0" applyFont="1" applyFill="1" applyBorder="1" applyAlignment="1">
      <alignment horizontal="center" wrapText="1"/>
    </xf>
    <xf numFmtId="0" fontId="26" fillId="0" borderId="5" xfId="0" applyFont="1" applyFill="1" applyBorder="1" applyAlignment="1">
      <alignment horizontal="center"/>
    </xf>
    <xf numFmtId="0" fontId="5" fillId="0" borderId="4" xfId="0" applyFont="1" applyBorder="1" applyAlignment="1">
      <alignment vertical="top" wrapText="1"/>
    </xf>
    <xf numFmtId="167" fontId="26" fillId="0" borderId="5" xfId="1" applyFont="1" applyBorder="1"/>
    <xf numFmtId="167" fontId="26" fillId="0" borderId="8" xfId="1" applyFont="1" applyBorder="1"/>
    <xf numFmtId="0" fontId="27" fillId="0" borderId="0" xfId="0" applyFont="1" applyFill="1" applyBorder="1"/>
    <xf numFmtId="0" fontId="27" fillId="0" borderId="0" xfId="0" applyFont="1" applyBorder="1"/>
    <xf numFmtId="167" fontId="26" fillId="0" borderId="7" xfId="1" applyFont="1" applyBorder="1" applyAlignment="1" applyProtection="1"/>
    <xf numFmtId="0" fontId="27" fillId="0" borderId="14" xfId="0" applyFont="1" applyBorder="1"/>
    <xf numFmtId="0" fontId="26" fillId="0" borderId="0" xfId="0" applyFont="1" applyFill="1" applyBorder="1"/>
    <xf numFmtId="0" fontId="26" fillId="7" borderId="15" xfId="0" applyFont="1" applyFill="1" applyBorder="1"/>
    <xf numFmtId="0" fontId="26" fillId="0" borderId="12" xfId="0" applyFont="1" applyBorder="1" applyAlignment="1"/>
    <xf numFmtId="4" fontId="5" fillId="0" borderId="12" xfId="0" applyNumberFormat="1" applyFont="1" applyBorder="1"/>
    <xf numFmtId="0" fontId="26" fillId="6" borderId="0" xfId="0" applyFont="1" applyFill="1"/>
    <xf numFmtId="0" fontId="5" fillId="0" borderId="5" xfId="0" applyFont="1" applyBorder="1"/>
    <xf numFmtId="49" fontId="26" fillId="7" borderId="9" xfId="5" applyNumberFormat="1" applyFont="1" applyFill="1" applyBorder="1" applyAlignment="1" applyProtection="1">
      <alignment vertical="center" wrapText="1"/>
    </xf>
    <xf numFmtId="0" fontId="5" fillId="0" borderId="13" xfId="0" applyFont="1" applyBorder="1" applyAlignment="1">
      <alignment horizontal="center"/>
    </xf>
    <xf numFmtId="166" fontId="5" fillId="0" borderId="13" xfId="0" applyNumberFormat="1" applyFont="1" applyBorder="1"/>
    <xf numFmtId="0" fontId="26" fillId="0" borderId="0" xfId="0" applyFont="1" applyBorder="1"/>
    <xf numFmtId="0" fontId="5" fillId="0" borderId="16" xfId="0" applyFont="1" applyBorder="1" applyAlignment="1">
      <alignment wrapText="1"/>
    </xf>
    <xf numFmtId="167" fontId="26" fillId="0" borderId="17" xfId="1" applyFont="1" applyBorder="1" applyAlignment="1" applyProtection="1"/>
    <xf numFmtId="2" fontId="5" fillId="6" borderId="2" xfId="0" applyNumberFormat="1" applyFont="1" applyFill="1" applyBorder="1"/>
    <xf numFmtId="0" fontId="5" fillId="0" borderId="2" xfId="0" applyFont="1" applyBorder="1" applyAlignment="1">
      <alignment horizontal="center" vertical="center"/>
    </xf>
    <xf numFmtId="166" fontId="5" fillId="0" borderId="2" xfId="0" applyNumberFormat="1" applyFont="1" applyBorder="1" applyAlignment="1">
      <alignment vertical="center"/>
    </xf>
    <xf numFmtId="2" fontId="5" fillId="0" borderId="2" xfId="0" applyNumberFormat="1" applyFont="1" applyBorder="1" applyAlignment="1">
      <alignment vertical="center"/>
    </xf>
    <xf numFmtId="2" fontId="5" fillId="0" borderId="5" xfId="0" applyNumberFormat="1" applyFont="1" applyBorder="1" applyAlignment="1">
      <alignment vertical="center"/>
    </xf>
    <xf numFmtId="0" fontId="0" fillId="0" borderId="18" xfId="0" applyBorder="1"/>
    <xf numFmtId="0" fontId="0" fillId="0" borderId="15" xfId="0" applyBorder="1"/>
    <xf numFmtId="0" fontId="0" fillId="0" borderId="19" xfId="0" applyBorder="1"/>
    <xf numFmtId="0" fontId="0" fillId="0" borderId="20" xfId="0" applyBorder="1"/>
    <xf numFmtId="0" fontId="0" fillId="0" borderId="0" xfId="0" applyBorder="1"/>
    <xf numFmtId="0" fontId="0" fillId="0" borderId="21" xfId="0" applyBorder="1"/>
    <xf numFmtId="0" fontId="0" fillId="0" borderId="22" xfId="0" applyBorder="1"/>
    <xf numFmtId="0" fontId="0" fillId="0" borderId="14" xfId="0" applyBorder="1"/>
    <xf numFmtId="0" fontId="0" fillId="0" borderId="23" xfId="0" applyBorder="1"/>
    <xf numFmtId="0" fontId="28" fillId="0" borderId="0" xfId="0" applyFont="1"/>
    <xf numFmtId="0" fontId="29" fillId="0" borderId="0" xfId="0" applyFont="1" applyFill="1" applyBorder="1" applyAlignment="1"/>
    <xf numFmtId="0" fontId="28" fillId="0" borderId="0" xfId="0" applyFont="1" applyFill="1" applyBorder="1"/>
    <xf numFmtId="0" fontId="29" fillId="0" borderId="0" xfId="0" applyFont="1" applyBorder="1" applyAlignment="1">
      <alignment horizontal="center"/>
    </xf>
    <xf numFmtId="0" fontId="29" fillId="3" borderId="24" xfId="0" applyFont="1" applyFill="1" applyBorder="1" applyAlignment="1">
      <alignment horizontal="center"/>
    </xf>
    <xf numFmtId="0" fontId="29" fillId="0" borderId="0" xfId="0" applyFont="1" applyBorder="1" applyAlignment="1"/>
    <xf numFmtId="0" fontId="29" fillId="0" borderId="25" xfId="0" applyFont="1" applyBorder="1"/>
    <xf numFmtId="2" fontId="29" fillId="0" borderId="25" xfId="0" applyNumberFormat="1" applyFont="1" applyBorder="1" applyAlignment="1">
      <alignment horizontal="right"/>
    </xf>
    <xf numFmtId="0" fontId="29" fillId="0" borderId="1" xfId="0" applyFont="1" applyBorder="1" applyAlignment="1">
      <alignment horizontal="right" vertical="center"/>
    </xf>
    <xf numFmtId="10" fontId="29" fillId="0" borderId="1" xfId="0" applyNumberFormat="1" applyFont="1" applyBorder="1" applyAlignment="1"/>
    <xf numFmtId="0" fontId="0" fillId="0" borderId="25" xfId="2" applyFont="1" applyBorder="1"/>
    <xf numFmtId="0" fontId="29" fillId="0" borderId="0" xfId="0" applyFont="1" applyBorder="1" applyAlignment="1">
      <alignment horizontal="right" vertical="center"/>
    </xf>
    <xf numFmtId="10" fontId="29" fillId="0" borderId="0" xfId="0" applyNumberFormat="1" applyFont="1" applyBorder="1" applyAlignment="1"/>
    <xf numFmtId="0" fontId="29" fillId="0" borderId="0" xfId="0" applyFont="1" applyFill="1" applyBorder="1" applyAlignment="1">
      <alignment horizontal="left" vertical="center"/>
    </xf>
    <xf numFmtId="0" fontId="28" fillId="0" borderId="25" xfId="0" applyFont="1" applyBorder="1"/>
    <xf numFmtId="2" fontId="28" fillId="0" borderId="25" xfId="0" applyNumberFormat="1" applyFont="1" applyBorder="1"/>
    <xf numFmtId="2" fontId="29" fillId="0" borderId="25" xfId="0" applyNumberFormat="1" applyFont="1" applyFill="1" applyBorder="1"/>
    <xf numFmtId="0" fontId="28" fillId="0" borderId="25" xfId="0" applyFont="1" applyBorder="1" applyAlignment="1">
      <alignment horizontal="left"/>
    </xf>
    <xf numFmtId="2" fontId="28" fillId="0" borderId="25" xfId="0" applyNumberFormat="1" applyFont="1" applyFill="1" applyBorder="1"/>
    <xf numFmtId="2" fontId="28" fillId="0" borderId="25" xfId="0" applyNumberFormat="1" applyFont="1" applyFill="1" applyBorder="1" applyAlignment="1">
      <alignment horizontal="right"/>
    </xf>
    <xf numFmtId="0" fontId="29" fillId="0" borderId="1" xfId="0" applyFont="1" applyFill="1" applyBorder="1" applyAlignment="1">
      <alignment horizontal="right" vertical="center"/>
    </xf>
    <xf numFmtId="10" fontId="29" fillId="0" borderId="1" xfId="0" applyNumberFormat="1" applyFont="1" applyFill="1" applyBorder="1" applyAlignment="1"/>
    <xf numFmtId="0" fontId="28" fillId="0" borderId="0" xfId="0" applyFont="1" applyFill="1"/>
    <xf numFmtId="2" fontId="29" fillId="0" borderId="0" xfId="0" applyNumberFormat="1" applyFont="1" applyFill="1" applyBorder="1"/>
    <xf numFmtId="0" fontId="28" fillId="0" borderId="1" xfId="0" applyFont="1" applyBorder="1" applyAlignment="1">
      <alignment horizontal="center"/>
    </xf>
    <xf numFmtId="0" fontId="29" fillId="3" borderId="25" xfId="0" applyFont="1" applyFill="1" applyBorder="1" applyAlignment="1">
      <alignment horizontal="center" vertical="center"/>
    </xf>
    <xf numFmtId="0" fontId="29" fillId="3" borderId="25" xfId="0" applyFont="1" applyFill="1" applyBorder="1" applyAlignment="1">
      <alignment horizontal="center"/>
    </xf>
    <xf numFmtId="0" fontId="29" fillId="4" borderId="0" xfId="0" applyFont="1" applyFill="1" applyBorder="1" applyAlignment="1">
      <alignment horizontal="center" vertical="center" wrapText="1"/>
    </xf>
    <xf numFmtId="0" fontId="29" fillId="3" borderId="26" xfId="0" applyFont="1" applyFill="1" applyBorder="1" applyAlignment="1">
      <alignment horizontal="center" vertical="center"/>
    </xf>
    <xf numFmtId="0" fontId="29" fillId="4" borderId="1" xfId="0" applyFont="1" applyFill="1" applyBorder="1" applyAlignment="1">
      <alignment horizontal="center" vertical="center" wrapText="1"/>
    </xf>
    <xf numFmtId="0" fontId="31" fillId="0" borderId="27" xfId="3" applyFont="1" applyBorder="1" applyAlignment="1"/>
    <xf numFmtId="0" fontId="0" fillId="6" borderId="0" xfId="0" applyFont="1" applyFill="1"/>
    <xf numFmtId="10" fontId="32" fillId="0" borderId="0" xfId="4" applyNumberFormat="1" applyFont="1"/>
    <xf numFmtId="0" fontId="29" fillId="0" borderId="28" xfId="0" applyFont="1" applyFill="1" applyBorder="1" applyAlignment="1">
      <alignment horizontal="left" vertical="center"/>
    </xf>
    <xf numFmtId="0" fontId="29" fillId="0" borderId="28" xfId="0" applyFont="1" applyFill="1" applyBorder="1" applyAlignment="1"/>
    <xf numFmtId="0" fontId="28" fillId="0" borderId="0" xfId="0" applyFont="1" applyBorder="1"/>
    <xf numFmtId="0" fontId="28" fillId="0" borderId="21" xfId="0" applyFont="1" applyBorder="1"/>
    <xf numFmtId="0" fontId="28" fillId="0" borderId="20" xfId="0" applyFont="1" applyBorder="1"/>
    <xf numFmtId="0" fontId="29" fillId="4" borderId="21" xfId="0" applyFont="1" applyFill="1" applyBorder="1" applyAlignment="1">
      <alignment horizontal="center" vertical="center" wrapText="1"/>
    </xf>
    <xf numFmtId="0" fontId="29" fillId="3" borderId="29" xfId="0" applyFont="1" applyFill="1" applyBorder="1" applyAlignment="1">
      <alignment horizontal="center" vertical="center"/>
    </xf>
    <xf numFmtId="0" fontId="29" fillId="4" borderId="30" xfId="0" applyFont="1" applyFill="1" applyBorder="1" applyAlignment="1">
      <alignment horizontal="center" vertical="center" wrapText="1"/>
    </xf>
    <xf numFmtId="0" fontId="29" fillId="3" borderId="31" xfId="0" applyFont="1" applyFill="1" applyBorder="1" applyAlignment="1">
      <alignment horizontal="center" vertical="center"/>
    </xf>
    <xf numFmtId="0" fontId="29" fillId="0" borderId="31" xfId="0" applyFont="1" applyBorder="1" applyAlignment="1">
      <alignment horizontal="center"/>
    </xf>
    <xf numFmtId="0" fontId="29" fillId="0" borderId="30" xfId="0" applyFont="1" applyFill="1" applyBorder="1" applyAlignment="1">
      <alignment horizontal="left" vertical="center"/>
    </xf>
    <xf numFmtId="0" fontId="28" fillId="0" borderId="31" xfId="0" applyFont="1" applyBorder="1" applyAlignment="1">
      <alignment horizontal="center"/>
    </xf>
    <xf numFmtId="0" fontId="29" fillId="0" borderId="21" xfId="0" applyFont="1" applyFill="1" applyBorder="1" applyAlignment="1">
      <alignment horizontal="left" vertical="center"/>
    </xf>
    <xf numFmtId="0" fontId="29" fillId="0" borderId="21" xfId="0" applyFont="1" applyBorder="1" applyAlignment="1"/>
    <xf numFmtId="0" fontId="28" fillId="0" borderId="31" xfId="0" applyFont="1" applyBorder="1" applyAlignment="1">
      <alignment horizontal="center" vertical="center"/>
    </xf>
    <xf numFmtId="0" fontId="28" fillId="0" borderId="31" xfId="0" applyFont="1" applyBorder="1" applyAlignment="1">
      <alignment horizontal="right"/>
    </xf>
    <xf numFmtId="0" fontId="28" fillId="0" borderId="21" xfId="0" applyFont="1" applyFill="1" applyBorder="1"/>
    <xf numFmtId="10" fontId="25" fillId="0" borderId="0" xfId="4" applyNumberFormat="1" applyBorder="1"/>
    <xf numFmtId="172" fontId="28" fillId="0" borderId="0" xfId="0" applyNumberFormat="1" applyFont="1" applyBorder="1"/>
    <xf numFmtId="167" fontId="28" fillId="0" borderId="0" xfId="0" applyNumberFormat="1" applyFont="1" applyBorder="1"/>
    <xf numFmtId="0" fontId="29" fillId="0" borderId="32" xfId="0" applyFont="1" applyBorder="1"/>
    <xf numFmtId="0" fontId="28" fillId="0" borderId="33" xfId="0" applyFont="1" applyBorder="1" applyAlignment="1"/>
    <xf numFmtId="0" fontId="28" fillId="0" borderId="34" xfId="0" applyFont="1" applyBorder="1" applyAlignment="1"/>
    <xf numFmtId="0" fontId="28" fillId="0" borderId="14" xfId="0" applyFont="1" applyBorder="1"/>
    <xf numFmtId="0" fontId="28" fillId="0" borderId="14" xfId="0" applyFont="1" applyFill="1" applyBorder="1"/>
    <xf numFmtId="0" fontId="28" fillId="0" borderId="23" xfId="0" applyFont="1" applyFill="1" applyBorder="1"/>
    <xf numFmtId="0" fontId="29" fillId="0" borderId="2" xfId="0" applyFont="1" applyBorder="1" applyAlignment="1">
      <alignment horizontal="right" vertical="center"/>
    </xf>
    <xf numFmtId="10" fontId="29" fillId="0" borderId="2" xfId="0" applyNumberFormat="1" applyFont="1" applyBorder="1" applyAlignment="1"/>
    <xf numFmtId="0" fontId="29" fillId="0" borderId="2" xfId="0" applyFont="1" applyFill="1" applyBorder="1" applyAlignment="1">
      <alignment horizontal="left" vertical="center"/>
    </xf>
    <xf numFmtId="0" fontId="29" fillId="0" borderId="2" xfId="0" applyFont="1" applyBorder="1" applyAlignment="1"/>
    <xf numFmtId="0" fontId="29" fillId="3" borderId="35" xfId="0" applyFont="1" applyFill="1" applyBorder="1" applyAlignment="1">
      <alignment horizontal="center" vertical="center"/>
    </xf>
    <xf numFmtId="0" fontId="29" fillId="3" borderId="36" xfId="0" applyFont="1" applyFill="1" applyBorder="1" applyAlignment="1">
      <alignment horizontal="center" vertical="center"/>
    </xf>
    <xf numFmtId="0" fontId="28" fillId="3" borderId="37" xfId="0" applyFont="1" applyFill="1" applyBorder="1" applyAlignment="1">
      <alignment horizontal="center"/>
    </xf>
    <xf numFmtId="0" fontId="28" fillId="3" borderId="38" xfId="0" applyFont="1" applyFill="1" applyBorder="1" applyAlignment="1">
      <alignment horizontal="center"/>
    </xf>
    <xf numFmtId="0" fontId="29" fillId="3" borderId="39" xfId="0" applyFont="1" applyFill="1" applyBorder="1" applyAlignment="1">
      <alignment horizontal="center"/>
    </xf>
    <xf numFmtId="0" fontId="29" fillId="3" borderId="40" xfId="0" applyFont="1" applyFill="1" applyBorder="1" applyAlignment="1">
      <alignment horizontal="center"/>
    </xf>
    <xf numFmtId="2" fontId="29" fillId="0" borderId="40" xfId="0" applyNumberFormat="1" applyFont="1" applyFill="1" applyBorder="1" applyAlignment="1">
      <alignment horizontal="right"/>
    </xf>
    <xf numFmtId="2" fontId="28" fillId="0" borderId="40" xfId="0" applyNumberFormat="1" applyFont="1" applyFill="1" applyBorder="1"/>
    <xf numFmtId="2" fontId="29" fillId="0" borderId="40" xfId="0" applyNumberFormat="1" applyFont="1" applyFill="1" applyBorder="1"/>
    <xf numFmtId="2" fontId="28" fillId="0" borderId="40" xfId="0" applyNumberFormat="1" applyFont="1" applyBorder="1"/>
    <xf numFmtId="2" fontId="29" fillId="0" borderId="40" xfId="0" applyNumberFormat="1" applyFont="1" applyBorder="1"/>
    <xf numFmtId="0" fontId="28" fillId="0" borderId="41" xfId="0" applyFont="1" applyBorder="1" applyAlignment="1">
      <alignment horizontal="right"/>
    </xf>
    <xf numFmtId="0" fontId="28" fillId="0" borderId="42" xfId="0" applyFont="1" applyBorder="1"/>
    <xf numFmtId="2" fontId="28" fillId="0" borderId="42" xfId="0" applyNumberFormat="1" applyFont="1" applyFill="1" applyBorder="1"/>
    <xf numFmtId="2" fontId="28" fillId="0" borderId="43" xfId="0" applyNumberFormat="1" applyFont="1" applyBorder="1"/>
    <xf numFmtId="0" fontId="34" fillId="0" borderId="0" xfId="0" applyFont="1"/>
    <xf numFmtId="0" fontId="34" fillId="0" borderId="0" xfId="0" applyFont="1" applyBorder="1" applyAlignment="1">
      <alignment vertical="top" wrapText="1"/>
    </xf>
    <xf numFmtId="4" fontId="34" fillId="0" borderId="0" xfId="0" applyNumberFormat="1" applyFont="1" applyBorder="1" applyAlignment="1">
      <alignment horizontal="center"/>
    </xf>
    <xf numFmtId="164" fontId="34" fillId="0" borderId="44" xfId="5" applyFont="1" applyFill="1" applyBorder="1" applyAlignment="1" applyProtection="1">
      <alignment horizontal="right" vertical="center" wrapText="1"/>
    </xf>
    <xf numFmtId="0" fontId="34" fillId="0" borderId="45" xfId="0" applyFont="1" applyFill="1" applyBorder="1" applyAlignment="1" applyProtection="1">
      <alignment horizontal="right" vertical="center" wrapText="1"/>
    </xf>
    <xf numFmtId="0" fontId="34" fillId="0" borderId="0" xfId="0" applyFont="1" applyAlignment="1">
      <alignment wrapText="1"/>
    </xf>
    <xf numFmtId="4" fontId="34" fillId="0" borderId="0" xfId="0" applyNumberFormat="1" applyFont="1" applyBorder="1" applyAlignment="1">
      <alignment horizontal="center" wrapText="1"/>
    </xf>
    <xf numFmtId="0" fontId="34" fillId="6" borderId="2" xfId="0" applyFont="1" applyFill="1" applyBorder="1" applyAlignment="1">
      <alignment wrapText="1"/>
    </xf>
    <xf numFmtId="0" fontId="34" fillId="6" borderId="2" xfId="0" applyFont="1" applyFill="1" applyBorder="1" applyAlignment="1"/>
    <xf numFmtId="164" fontId="34" fillId="6" borderId="2" xfId="5" applyFont="1" applyFill="1" applyBorder="1" applyAlignment="1" applyProtection="1"/>
    <xf numFmtId="167" fontId="25" fillId="0" borderId="2" xfId="1" applyBorder="1"/>
    <xf numFmtId="0" fontId="21" fillId="6" borderId="2" xfId="0" applyFont="1" applyFill="1" applyBorder="1"/>
    <xf numFmtId="0" fontId="21" fillId="0" borderId="2" xfId="0" applyFont="1" applyBorder="1"/>
    <xf numFmtId="0" fontId="23" fillId="0" borderId="2" xfId="0" applyFont="1" applyFill="1" applyBorder="1"/>
    <xf numFmtId="164" fontId="2" fillId="0" borderId="19" xfId="5" applyFont="1" applyBorder="1" applyAlignment="1">
      <alignment vertical="center"/>
    </xf>
    <xf numFmtId="164" fontId="2" fillId="0" borderId="21" xfId="5" applyFont="1" applyBorder="1" applyAlignment="1">
      <alignment vertical="center"/>
    </xf>
    <xf numFmtId="164" fontId="1" fillId="0" borderId="46" xfId="5" applyFont="1" applyBorder="1" applyAlignment="1">
      <alignment horizontal="left"/>
    </xf>
    <xf numFmtId="164" fontId="1" fillId="0" borderId="46" xfId="5" applyFont="1" applyFill="1" applyBorder="1" applyAlignment="1">
      <alignment horizontal="left"/>
    </xf>
    <xf numFmtId="164" fontId="44" fillId="0" borderId="46" xfId="5" applyFont="1" applyBorder="1" applyAlignment="1">
      <alignment horizontal="left"/>
    </xf>
    <xf numFmtId="4" fontId="1" fillId="0" borderId="46" xfId="5" applyNumberFormat="1" applyFont="1" applyBorder="1" applyAlignment="1">
      <alignment horizontal="left"/>
    </xf>
    <xf numFmtId="164" fontId="1" fillId="0" borderId="47" xfId="5" applyFont="1" applyBorder="1" applyAlignment="1">
      <alignment horizontal="left"/>
    </xf>
    <xf numFmtId="164" fontId="1" fillId="0" borderId="0" xfId="5" applyFont="1" applyBorder="1" applyAlignment="1">
      <alignment horizontal="left"/>
    </xf>
    <xf numFmtId="0" fontId="27" fillId="0" borderId="0" xfId="0" applyFont="1" applyAlignment="1">
      <alignment horizontal="center"/>
    </xf>
    <xf numFmtId="0" fontId="21" fillId="0" borderId="32" xfId="0" applyFont="1" applyBorder="1"/>
    <xf numFmtId="0" fontId="22" fillId="6" borderId="48" xfId="0" applyFont="1" applyFill="1" applyBorder="1" applyAlignment="1" applyProtection="1">
      <alignment horizontal="left" vertical="center" wrapText="1"/>
    </xf>
    <xf numFmtId="0" fontId="22" fillId="0" borderId="48" xfId="0" applyFont="1" applyBorder="1" applyAlignment="1" applyProtection="1">
      <alignment horizontal="left" vertical="center" wrapText="1"/>
    </xf>
    <xf numFmtId="0" fontId="22" fillId="9" borderId="48" xfId="0" applyFont="1" applyFill="1" applyBorder="1" applyAlignment="1" applyProtection="1">
      <alignment horizontal="left" vertical="center" wrapText="1"/>
    </xf>
    <xf numFmtId="0" fontId="23" fillId="0" borderId="33" xfId="0" applyFont="1" applyFill="1" applyBorder="1" applyAlignment="1" applyProtection="1">
      <alignment horizontal="left" vertical="center" wrapText="1"/>
    </xf>
    <xf numFmtId="167" fontId="25" fillId="0" borderId="7" xfId="1" applyBorder="1"/>
    <xf numFmtId="0" fontId="23" fillId="0" borderId="7" xfId="0" applyFont="1" applyFill="1" applyBorder="1"/>
    <xf numFmtId="10" fontId="25" fillId="0" borderId="0" xfId="4" applyNumberFormat="1"/>
    <xf numFmtId="0" fontId="22" fillId="6" borderId="48" xfId="0" applyFont="1" applyFill="1" applyBorder="1" applyAlignment="1">
      <alignment horizontal="left"/>
    </xf>
    <xf numFmtId="167" fontId="25" fillId="6" borderId="2" xfId="1" applyFill="1" applyBorder="1"/>
    <xf numFmtId="0" fontId="0" fillId="0" borderId="0" xfId="0" applyAlignment="1">
      <alignment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34" fillId="10" borderId="0" xfId="0" applyFont="1" applyFill="1" applyAlignment="1">
      <alignment wrapText="1"/>
    </xf>
    <xf numFmtId="0" fontId="0" fillId="10" borderId="0" xfId="0" applyFont="1" applyFill="1" applyAlignment="1">
      <alignment wrapText="1"/>
    </xf>
    <xf numFmtId="0" fontId="0" fillId="10" borderId="0" xfId="0" applyFill="1" applyAlignment="1">
      <alignment wrapText="1"/>
    </xf>
    <xf numFmtId="0" fontId="34" fillId="6" borderId="0" xfId="0" applyFont="1" applyFill="1" applyAlignment="1">
      <alignment wrapText="1"/>
    </xf>
    <xf numFmtId="0" fontId="0" fillId="6" borderId="0" xfId="0" applyFont="1" applyFill="1" applyAlignment="1">
      <alignment wrapText="1"/>
    </xf>
    <xf numFmtId="0" fontId="0" fillId="6" borderId="0" xfId="0" applyFill="1" applyAlignment="1">
      <alignment wrapText="1"/>
    </xf>
    <xf numFmtId="0" fontId="34" fillId="11" borderId="0" xfId="0" applyFont="1" applyFill="1" applyAlignment="1">
      <alignment wrapText="1"/>
    </xf>
    <xf numFmtId="0" fontId="0" fillId="11" borderId="0" xfId="0" applyFont="1" applyFill="1" applyAlignment="1">
      <alignment wrapText="1"/>
    </xf>
    <xf numFmtId="0" fontId="0" fillId="11" borderId="0" xfId="0" applyFill="1" applyAlignment="1">
      <alignment wrapText="1"/>
    </xf>
    <xf numFmtId="0" fontId="33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34" fillId="0" borderId="0" xfId="0" applyFont="1" applyFill="1" applyAlignment="1">
      <alignment wrapText="1"/>
    </xf>
    <xf numFmtId="0" fontId="3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34" fillId="0" borderId="0" xfId="0" applyFont="1" applyFill="1" applyBorder="1" applyAlignment="1">
      <alignment wrapText="1"/>
    </xf>
    <xf numFmtId="4" fontId="13" fillId="0" borderId="0" xfId="0" applyNumberFormat="1" applyFont="1" applyBorder="1" applyAlignment="1">
      <alignment horizontal="center" wrapText="1"/>
    </xf>
    <xf numFmtId="0" fontId="21" fillId="0" borderId="49" xfId="0" applyFont="1" applyBorder="1"/>
    <xf numFmtId="0" fontId="21" fillId="0" borderId="50" xfId="0" applyFont="1" applyBorder="1"/>
    <xf numFmtId="0" fontId="21" fillId="6" borderId="50" xfId="0" applyFont="1" applyFill="1" applyBorder="1"/>
    <xf numFmtId="0" fontId="23" fillId="0" borderId="50" xfId="0" applyFont="1" applyFill="1" applyBorder="1"/>
    <xf numFmtId="0" fontId="23" fillId="0" borderId="51" xfId="0" applyFont="1" applyFill="1" applyBorder="1"/>
    <xf numFmtId="0" fontId="20" fillId="0" borderId="25" xfId="0" applyFont="1" applyBorder="1"/>
    <xf numFmtId="0" fontId="21" fillId="0" borderId="25" xfId="0" applyFont="1" applyBorder="1"/>
    <xf numFmtId="0" fontId="21" fillId="0" borderId="52" xfId="0" applyFont="1" applyBorder="1"/>
    <xf numFmtId="0" fontId="21" fillId="0" borderId="50" xfId="0" applyFont="1" applyBorder="1" applyAlignment="1">
      <alignment horizontal="center"/>
    </xf>
    <xf numFmtId="0" fontId="21" fillId="6" borderId="50" xfId="0" applyFont="1" applyFill="1" applyBorder="1" applyAlignment="1">
      <alignment horizontal="center"/>
    </xf>
    <xf numFmtId="0" fontId="23" fillId="0" borderId="50" xfId="0" applyFont="1" applyFill="1" applyBorder="1" applyAlignment="1">
      <alignment horizontal="center"/>
    </xf>
    <xf numFmtId="0" fontId="23" fillId="0" borderId="51" xfId="0" applyFont="1" applyFill="1" applyBorder="1" applyAlignment="1">
      <alignment horizontal="center"/>
    </xf>
    <xf numFmtId="0" fontId="20" fillId="0" borderId="31" xfId="0" applyFont="1" applyBorder="1"/>
    <xf numFmtId="167" fontId="25" fillId="0" borderId="4" xfId="1" applyBorder="1"/>
    <xf numFmtId="167" fontId="25" fillId="6" borderId="4" xfId="1" applyFill="1" applyBorder="1"/>
    <xf numFmtId="167" fontId="25" fillId="0" borderId="6" xfId="1" applyBorder="1"/>
    <xf numFmtId="0" fontId="20" fillId="0" borderId="53" xfId="0" applyFont="1" applyFill="1" applyBorder="1"/>
    <xf numFmtId="167" fontId="25" fillId="0" borderId="53" xfId="1" applyFill="1" applyBorder="1"/>
    <xf numFmtId="0" fontId="0" fillId="6" borderId="53" xfId="0" applyFont="1" applyFill="1" applyBorder="1"/>
    <xf numFmtId="167" fontId="25" fillId="0" borderId="53" xfId="1" applyBorder="1"/>
    <xf numFmtId="167" fontId="25" fillId="0" borderId="54" xfId="1" applyBorder="1"/>
    <xf numFmtId="167" fontId="25" fillId="10" borderId="2" xfId="1" applyFill="1" applyBorder="1"/>
    <xf numFmtId="167" fontId="25" fillId="10" borderId="53" xfId="1" applyFill="1" applyBorder="1"/>
    <xf numFmtId="167" fontId="25" fillId="10" borderId="4" xfId="1" applyFill="1" applyBorder="1"/>
    <xf numFmtId="0" fontId="22" fillId="0" borderId="50" xfId="0" applyFont="1" applyBorder="1" applyAlignment="1">
      <alignment horizontal="center"/>
    </xf>
    <xf numFmtId="167" fontId="27" fillId="0" borderId="4" xfId="1" applyFont="1" applyBorder="1"/>
    <xf numFmtId="0" fontId="22" fillId="0" borderId="2" xfId="0" applyFont="1" applyBorder="1"/>
    <xf numFmtId="167" fontId="27" fillId="0" borderId="2" xfId="1" applyFont="1" applyBorder="1"/>
    <xf numFmtId="0" fontId="22" fillId="0" borderId="50" xfId="0" applyFont="1" applyBorder="1"/>
    <xf numFmtId="167" fontId="27" fillId="0" borderId="53" xfId="1" applyFont="1" applyBorder="1"/>
    <xf numFmtId="167" fontId="27" fillId="10" borderId="2" xfId="1" applyFont="1" applyFill="1" applyBorder="1"/>
    <xf numFmtId="0" fontId="20" fillId="0" borderId="55" xfId="0" applyFont="1" applyBorder="1" applyAlignment="1">
      <alignment vertical="center"/>
    </xf>
    <xf numFmtId="0" fontId="32" fillId="12" borderId="56" xfId="0" applyFont="1" applyFill="1" applyBorder="1" applyAlignment="1">
      <alignment horizontal="center" vertical="center"/>
    </xf>
    <xf numFmtId="0" fontId="24" fillId="12" borderId="21" xfId="0" applyFont="1" applyFill="1" applyBorder="1" applyAlignment="1">
      <alignment horizontal="center" vertical="center" wrapText="1"/>
    </xf>
    <xf numFmtId="0" fontId="39" fillId="12" borderId="46" xfId="0" applyFont="1" applyFill="1" applyBorder="1" applyAlignment="1">
      <alignment horizontal="center" vertical="center" wrapText="1"/>
    </xf>
    <xf numFmtId="2" fontId="0" fillId="12" borderId="46" xfId="0" applyNumberFormat="1" applyFont="1" applyFill="1" applyBorder="1" applyAlignment="1">
      <alignment wrapText="1"/>
    </xf>
    <xf numFmtId="2" fontId="14" fillId="12" borderId="46" xfId="0" applyNumberFormat="1" applyFont="1" applyFill="1" applyBorder="1" applyAlignment="1">
      <alignment wrapText="1"/>
    </xf>
    <xf numFmtId="167" fontId="14" fillId="12" borderId="47" xfId="0" applyNumberFormat="1" applyFont="1" applyFill="1" applyBorder="1" applyAlignment="1">
      <alignment wrapText="1"/>
    </xf>
    <xf numFmtId="0" fontId="23" fillId="0" borderId="57" xfId="0" applyFont="1" applyBorder="1" applyAlignment="1">
      <alignment wrapText="1"/>
    </xf>
    <xf numFmtId="0" fontId="20" fillId="0" borderId="58" xfId="0" applyFont="1" applyBorder="1" applyAlignment="1">
      <alignment horizontal="center" vertical="center"/>
    </xf>
    <xf numFmtId="0" fontId="40" fillId="0" borderId="25" xfId="2" applyFont="1" applyBorder="1"/>
    <xf numFmtId="0" fontId="29" fillId="0" borderId="59" xfId="0" applyFont="1" applyBorder="1" applyAlignment="1">
      <alignment horizontal="center"/>
    </xf>
    <xf numFmtId="0" fontId="29" fillId="0" borderId="60" xfId="0" applyFont="1" applyBorder="1" applyAlignment="1">
      <alignment horizontal="center"/>
    </xf>
    <xf numFmtId="0" fontId="29" fillId="0" borderId="61" xfId="0" applyFont="1" applyBorder="1" applyAlignment="1">
      <alignment horizontal="center"/>
    </xf>
    <xf numFmtId="10" fontId="25" fillId="0" borderId="62" xfId="4" applyNumberFormat="1" applyBorder="1"/>
    <xf numFmtId="0" fontId="5" fillId="10" borderId="4" xfId="0" applyFont="1" applyFill="1" applyBorder="1" applyAlignment="1">
      <alignment wrapText="1"/>
    </xf>
    <xf numFmtId="1" fontId="5" fillId="0" borderId="2" xfId="0" applyNumberFormat="1" applyFont="1" applyBorder="1"/>
    <xf numFmtId="0" fontId="26" fillId="10" borderId="9" xfId="0" applyFont="1" applyFill="1" applyBorder="1" applyAlignment="1">
      <alignment horizontal="left" wrapText="1"/>
    </xf>
    <xf numFmtId="0" fontId="26" fillId="10" borderId="10" xfId="0" applyFont="1" applyFill="1" applyBorder="1" applyAlignment="1">
      <alignment horizontal="center"/>
    </xf>
    <xf numFmtId="166" fontId="26" fillId="10" borderId="10" xfId="0" applyNumberFormat="1" applyFont="1" applyFill="1" applyBorder="1" applyAlignment="1">
      <alignment horizontal="center"/>
    </xf>
    <xf numFmtId="0" fontId="26" fillId="10" borderId="11" xfId="0" applyFont="1" applyFill="1" applyBorder="1" applyAlignment="1">
      <alignment horizontal="center"/>
    </xf>
    <xf numFmtId="0" fontId="27" fillId="10" borderId="0" xfId="0" applyFont="1" applyFill="1"/>
    <xf numFmtId="0" fontId="26" fillId="10" borderId="4" xfId="0" applyFont="1" applyFill="1" applyBorder="1" applyAlignment="1">
      <alignment horizontal="center" wrapText="1"/>
    </xf>
    <xf numFmtId="0" fontId="26" fillId="10" borderId="2" xfId="0" applyFont="1" applyFill="1" applyBorder="1" applyAlignment="1">
      <alignment horizontal="center"/>
    </xf>
    <xf numFmtId="166" fontId="26" fillId="10" borderId="2" xfId="0" applyNumberFormat="1" applyFont="1" applyFill="1" applyBorder="1" applyAlignment="1">
      <alignment horizontal="center"/>
    </xf>
    <xf numFmtId="0" fontId="26" fillId="10" borderId="5" xfId="0" applyFont="1" applyFill="1" applyBorder="1" applyAlignment="1">
      <alignment horizontal="center"/>
    </xf>
    <xf numFmtId="0" fontId="5" fillId="10" borderId="2" xfId="0" applyFont="1" applyFill="1" applyBorder="1" applyAlignment="1">
      <alignment horizontal="center"/>
    </xf>
    <xf numFmtId="166" fontId="5" fillId="10" borderId="2" xfId="0" applyNumberFormat="1" applyFont="1" applyFill="1" applyBorder="1"/>
    <xf numFmtId="2" fontId="5" fillId="10" borderId="2" xfId="0" applyNumberFormat="1" applyFont="1" applyFill="1" applyBorder="1"/>
    <xf numFmtId="2" fontId="5" fillId="10" borderId="5" xfId="0" applyNumberFormat="1" applyFont="1" applyFill="1" applyBorder="1"/>
    <xf numFmtId="0" fontId="5" fillId="10" borderId="2" xfId="0" applyFont="1" applyFill="1" applyBorder="1"/>
    <xf numFmtId="167" fontId="26" fillId="10" borderId="5" xfId="1" applyFont="1" applyFill="1" applyBorder="1" applyAlignment="1" applyProtection="1"/>
    <xf numFmtId="10" fontId="26" fillId="10" borderId="2" xfId="4" applyNumberFormat="1" applyFont="1" applyFill="1" applyBorder="1" applyAlignment="1" applyProtection="1"/>
    <xf numFmtId="0" fontId="5" fillId="10" borderId="6" xfId="0" applyFont="1" applyFill="1" applyBorder="1" applyAlignment="1">
      <alignment wrapText="1"/>
    </xf>
    <xf numFmtId="0" fontId="26" fillId="10" borderId="7" xfId="0" applyFont="1" applyFill="1" applyBorder="1" applyAlignment="1"/>
    <xf numFmtId="0" fontId="5" fillId="10" borderId="7" xfId="0" applyFont="1" applyFill="1" applyBorder="1"/>
    <xf numFmtId="167" fontId="26" fillId="10" borderId="8" xfId="1" applyFont="1" applyFill="1" applyBorder="1" applyAlignment="1" applyProtection="1"/>
    <xf numFmtId="0" fontId="26" fillId="10" borderId="0" xfId="0" applyFont="1" applyFill="1"/>
    <xf numFmtId="49" fontId="3" fillId="0" borderId="2" xfId="5" applyNumberFormat="1" applyFont="1" applyBorder="1" applyAlignment="1" applyProtection="1">
      <alignment horizontal="left" vertical="center" wrapText="1"/>
    </xf>
    <xf numFmtId="164" fontId="3" fillId="0" borderId="2" xfId="5" applyFont="1" applyBorder="1" applyAlignment="1" applyProtection="1">
      <alignment horizontal="center" vertical="center" wrapText="1"/>
    </xf>
    <xf numFmtId="4" fontId="3" fillId="0" borderId="2" xfId="5" applyNumberFormat="1" applyFont="1" applyBorder="1" applyAlignment="1" applyProtection="1">
      <alignment horizontal="right" vertical="center" wrapText="1"/>
    </xf>
    <xf numFmtId="49" fontId="4" fillId="0" borderId="2" xfId="5" applyNumberFormat="1" applyFont="1" applyBorder="1" applyAlignment="1" applyProtection="1">
      <alignment horizontal="left" vertical="center" wrapText="1"/>
    </xf>
    <xf numFmtId="49" fontId="4" fillId="0" borderId="2" xfId="5" applyNumberFormat="1" applyFont="1" applyBorder="1" applyAlignment="1" applyProtection="1">
      <alignment horizontal="center" vertical="center" wrapText="1"/>
    </xf>
    <xf numFmtId="4" fontId="4" fillId="0" borderId="2" xfId="5" applyNumberFormat="1" applyFont="1" applyBorder="1" applyAlignment="1" applyProtection="1">
      <alignment horizontal="right" vertical="center" wrapText="1"/>
    </xf>
    <xf numFmtId="4" fontId="4" fillId="6" borderId="2" xfId="5" applyNumberFormat="1" applyFont="1" applyFill="1" applyBorder="1" applyAlignment="1" applyProtection="1">
      <alignment horizontal="right" vertical="center" wrapText="1"/>
    </xf>
    <xf numFmtId="49" fontId="4" fillId="0" borderId="2" xfId="5" applyNumberFormat="1" applyFont="1" applyFill="1" applyBorder="1" applyAlignment="1" applyProtection="1">
      <alignment horizontal="left" vertical="center" wrapText="1"/>
    </xf>
    <xf numFmtId="49" fontId="4" fillId="0" borderId="2" xfId="5" applyNumberFormat="1" applyFont="1" applyFill="1" applyBorder="1" applyAlignment="1" applyProtection="1">
      <alignment horizontal="center" vertical="center" wrapText="1"/>
    </xf>
    <xf numFmtId="4" fontId="4" fillId="0" borderId="2" xfId="5" applyNumberFormat="1" applyFont="1" applyFill="1" applyBorder="1" applyAlignment="1" applyProtection="1">
      <alignment horizontal="right" vertical="center" wrapText="1"/>
    </xf>
    <xf numFmtId="49" fontId="4" fillId="6" borderId="2" xfId="5" applyNumberFormat="1" applyFont="1" applyFill="1" applyBorder="1" applyAlignment="1" applyProtection="1">
      <alignment horizontal="left" vertical="center" wrapText="1"/>
    </xf>
    <xf numFmtId="0" fontId="0" fillId="0" borderId="4" xfId="0" applyBorder="1"/>
    <xf numFmtId="4" fontId="3" fillId="0" borderId="5" xfId="5" applyNumberFormat="1" applyFont="1" applyBorder="1" applyAlignment="1" applyProtection="1">
      <alignment horizontal="right" vertical="center" wrapText="1"/>
    </xf>
    <xf numFmtId="4" fontId="4" fillId="0" borderId="5" xfId="5" applyNumberFormat="1" applyFont="1" applyBorder="1" applyAlignment="1" applyProtection="1">
      <alignment horizontal="right" vertical="center" wrapText="1"/>
    </xf>
    <xf numFmtId="4" fontId="4" fillId="6" borderId="5" xfId="5" applyNumberFormat="1" applyFont="1" applyFill="1" applyBorder="1" applyAlignment="1" applyProtection="1">
      <alignment horizontal="right" vertical="center" wrapText="1"/>
    </xf>
    <xf numFmtId="164" fontId="1" fillId="0" borderId="7" xfId="5" applyFont="1" applyBorder="1"/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32" fillId="0" borderId="4" xfId="0" applyFont="1" applyBorder="1" applyAlignment="1">
      <alignment horizontal="center"/>
    </xf>
    <xf numFmtId="0" fontId="32" fillId="0" borderId="63" xfId="0" applyFont="1" applyBorder="1" applyAlignment="1">
      <alignment horizontal="center"/>
    </xf>
    <xf numFmtId="49" fontId="3" fillId="0" borderId="3" xfId="5" applyNumberFormat="1" applyFont="1" applyBorder="1" applyAlignment="1" applyProtection="1">
      <alignment horizontal="center" vertical="center" wrapText="1"/>
    </xf>
    <xf numFmtId="49" fontId="3" fillId="0" borderId="64" xfId="5" applyNumberFormat="1" applyFont="1" applyBorder="1" applyAlignment="1" applyProtection="1">
      <alignment horizontal="center" vertical="center" wrapText="1"/>
    </xf>
    <xf numFmtId="166" fontId="26" fillId="7" borderId="10" xfId="0" applyNumberFormat="1" applyFont="1" applyFill="1" applyBorder="1" applyAlignment="1">
      <alignment horizontal="center" vertical="center"/>
    </xf>
    <xf numFmtId="0" fontId="26" fillId="7" borderId="9" xfId="0" applyFont="1" applyFill="1" applyBorder="1" applyAlignment="1">
      <alignment vertical="center" wrapText="1"/>
    </xf>
    <xf numFmtId="0" fontId="26" fillId="7" borderId="10" xfId="0" applyFont="1" applyFill="1" applyBorder="1" applyAlignment="1">
      <alignment horizontal="center" vertical="center"/>
    </xf>
    <xf numFmtId="0" fontId="26" fillId="7" borderId="11" xfId="0" applyFont="1" applyFill="1" applyBorder="1" applyAlignment="1">
      <alignment horizontal="center" vertical="center"/>
    </xf>
    <xf numFmtId="0" fontId="33" fillId="13" borderId="65" xfId="0" applyFont="1" applyFill="1" applyBorder="1" applyAlignment="1" applyProtection="1">
      <alignment horizontal="center" wrapText="1"/>
    </xf>
    <xf numFmtId="0" fontId="33" fillId="13" borderId="66" xfId="0" applyFont="1" applyFill="1" applyBorder="1" applyAlignment="1" applyProtection="1">
      <alignment horizontal="center" vertical="center" wrapText="1"/>
    </xf>
    <xf numFmtId="164" fontId="33" fillId="13" borderId="66" xfId="5" applyFont="1" applyFill="1" applyBorder="1" applyAlignment="1" applyProtection="1">
      <alignment horizontal="center" wrapText="1"/>
    </xf>
    <xf numFmtId="0" fontId="33" fillId="13" borderId="67" xfId="0" applyFont="1" applyFill="1" applyBorder="1" applyAlignment="1" applyProtection="1">
      <alignment horizontal="center" wrapText="1"/>
    </xf>
    <xf numFmtId="0" fontId="34" fillId="6" borderId="2" xfId="0" applyFont="1" applyFill="1" applyBorder="1" applyAlignment="1" applyProtection="1">
      <alignment horizontal="left" wrapText="1"/>
    </xf>
    <xf numFmtId="0" fontId="34" fillId="6" borderId="2" xfId="0" applyFont="1" applyFill="1" applyBorder="1" applyAlignment="1" applyProtection="1">
      <alignment wrapText="1"/>
    </xf>
    <xf numFmtId="164" fontId="34" fillId="6" borderId="2" xfId="5" applyFont="1" applyFill="1" applyBorder="1" applyAlignment="1" applyProtection="1">
      <alignment horizontal="right" wrapText="1"/>
    </xf>
    <xf numFmtId="0" fontId="34" fillId="6" borderId="2" xfId="0" applyFont="1" applyFill="1" applyBorder="1" applyAlignment="1">
      <alignment horizontal="right" wrapText="1"/>
    </xf>
    <xf numFmtId="164" fontId="34" fillId="6" borderId="2" xfId="5" applyFont="1" applyFill="1" applyBorder="1" applyAlignment="1">
      <alignment horizontal="right" wrapText="1"/>
    </xf>
    <xf numFmtId="0" fontId="34" fillId="6" borderId="2" xfId="0" applyFont="1" applyFill="1" applyBorder="1" applyAlignment="1">
      <alignment vertical="center" wrapText="1"/>
    </xf>
    <xf numFmtId="166" fontId="34" fillId="6" borderId="2" xfId="0" applyNumberFormat="1" applyFont="1" applyFill="1" applyBorder="1" applyAlignment="1">
      <alignment horizontal="right" wrapText="1"/>
    </xf>
    <xf numFmtId="0" fontId="34" fillId="6" borderId="2" xfId="0" applyFont="1" applyFill="1" applyBorder="1" applyAlignment="1">
      <alignment horizontal="left" vertical="center" wrapText="1"/>
    </xf>
    <xf numFmtId="164" fontId="34" fillId="6" borderId="2" xfId="5" applyFont="1" applyFill="1" applyBorder="1" applyAlignment="1" applyProtection="1">
      <alignment horizontal="right" vertical="center" wrapText="1"/>
    </xf>
    <xf numFmtId="4" fontId="34" fillId="6" borderId="2" xfId="5" applyNumberFormat="1" applyFont="1" applyFill="1" applyBorder="1" applyAlignment="1" applyProtection="1">
      <alignment horizontal="right" wrapText="1"/>
    </xf>
    <xf numFmtId="170" fontId="34" fillId="6" borderId="2" xfId="5" applyNumberFormat="1" applyFont="1" applyFill="1" applyBorder="1" applyAlignment="1" applyProtection="1">
      <alignment horizontal="right" wrapText="1"/>
    </xf>
    <xf numFmtId="2" fontId="34" fillId="6" borderId="2" xfId="5" applyNumberFormat="1" applyFont="1" applyFill="1" applyBorder="1" applyAlignment="1" applyProtection="1">
      <alignment horizontal="right" wrapText="1"/>
    </xf>
    <xf numFmtId="0" fontId="35" fillId="6" borderId="2" xfId="0" applyFont="1" applyFill="1" applyBorder="1" applyAlignment="1">
      <alignment horizontal="right" wrapText="1"/>
    </xf>
    <xf numFmtId="2" fontId="34" fillId="6" borderId="2" xfId="0" applyNumberFormat="1" applyFont="1" applyFill="1" applyBorder="1" applyAlignment="1">
      <alignment horizontal="right" wrapText="1"/>
    </xf>
    <xf numFmtId="166" fontId="34" fillId="6" borderId="2" xfId="5" applyNumberFormat="1" applyFont="1" applyFill="1" applyBorder="1" applyAlignment="1" applyProtection="1">
      <alignment horizontal="right" wrapText="1"/>
    </xf>
    <xf numFmtId="164" fontId="34" fillId="6" borderId="2" xfId="5" applyFont="1" applyFill="1" applyBorder="1" applyAlignment="1" applyProtection="1">
      <alignment horizontal="right"/>
    </xf>
    <xf numFmtId="0" fontId="34" fillId="6" borderId="2" xfId="0" applyFont="1" applyFill="1" applyBorder="1" applyAlignment="1">
      <alignment horizontal="right"/>
    </xf>
    <xf numFmtId="0" fontId="0" fillId="0" borderId="9" xfId="0" applyBorder="1" applyAlignment="1">
      <alignment wrapText="1"/>
    </xf>
    <xf numFmtId="0" fontId="0" fillId="0" borderId="4" xfId="0" applyBorder="1" applyAlignment="1">
      <alignment wrapText="1"/>
    </xf>
    <xf numFmtId="49" fontId="34" fillId="6" borderId="5" xfId="0" applyNumberFormat="1" applyFont="1" applyFill="1" applyBorder="1" applyAlignment="1" applyProtection="1">
      <alignment horizontal="right" wrapText="1"/>
    </xf>
    <xf numFmtId="0" fontId="34" fillId="6" borderId="5" xfId="0" applyFont="1" applyFill="1" applyBorder="1" applyAlignment="1">
      <alignment horizontal="right" wrapText="1"/>
    </xf>
    <xf numFmtId="0" fontId="34" fillId="6" borderId="5" xfId="0" applyFont="1" applyFill="1" applyBorder="1" applyAlignment="1" applyProtection="1">
      <alignment horizontal="right" wrapText="1"/>
    </xf>
    <xf numFmtId="0" fontId="34" fillId="6" borderId="5" xfId="0" applyFont="1" applyFill="1" applyBorder="1" applyAlignment="1">
      <alignment horizontal="right" vertical="center" wrapText="1"/>
    </xf>
    <xf numFmtId="0" fontId="34" fillId="9" borderId="5" xfId="0" applyFont="1" applyFill="1" applyBorder="1" applyAlignment="1">
      <alignment horizontal="right" wrapText="1"/>
    </xf>
    <xf numFmtId="0" fontId="32" fillId="0" borderId="68" xfId="0" applyFont="1" applyBorder="1"/>
    <xf numFmtId="0" fontId="34" fillId="6" borderId="5" xfId="0" applyFont="1" applyFill="1" applyBorder="1" applyAlignment="1"/>
    <xf numFmtId="0" fontId="34" fillId="6" borderId="7" xfId="0" applyFont="1" applyFill="1" applyBorder="1" applyAlignment="1">
      <alignment wrapText="1"/>
    </xf>
    <xf numFmtId="0" fontId="34" fillId="6" borderId="7" xfId="0" applyFont="1" applyFill="1" applyBorder="1" applyAlignment="1"/>
    <xf numFmtId="164" fontId="34" fillId="6" borderId="7" xfId="5" applyFont="1" applyFill="1" applyBorder="1" applyAlignment="1" applyProtection="1"/>
    <xf numFmtId="0" fontId="34" fillId="6" borderId="8" xfId="0" applyFont="1" applyFill="1" applyBorder="1" applyAlignment="1"/>
    <xf numFmtId="0" fontId="34" fillId="6" borderId="3" xfId="0" applyFont="1" applyFill="1" applyBorder="1" applyAlignment="1">
      <alignment wrapText="1"/>
    </xf>
    <xf numFmtId="0" fontId="34" fillId="6" borderId="3" xfId="0" applyFont="1" applyFill="1" applyBorder="1" applyAlignment="1"/>
    <xf numFmtId="164" fontId="34" fillId="6" borderId="3" xfId="5" applyFont="1" applyFill="1" applyBorder="1" applyAlignment="1" applyProtection="1"/>
    <xf numFmtId="0" fontId="34" fillId="6" borderId="64" xfId="0" applyFont="1" applyFill="1" applyBorder="1" applyAlignment="1"/>
    <xf numFmtId="0" fontId="5" fillId="6" borderId="4" xfId="0" applyFont="1" applyFill="1" applyBorder="1" applyAlignment="1">
      <alignment wrapText="1"/>
    </xf>
    <xf numFmtId="0" fontId="34" fillId="6" borderId="10" xfId="0" applyFont="1" applyFill="1" applyBorder="1" applyAlignment="1" applyProtection="1">
      <alignment horizontal="left" wrapText="1"/>
    </xf>
    <xf numFmtId="0" fontId="34" fillId="6" borderId="10" xfId="0" applyFont="1" applyFill="1" applyBorder="1" applyAlignment="1" applyProtection="1">
      <alignment wrapText="1"/>
    </xf>
    <xf numFmtId="164" fontId="34" fillId="6" borderId="10" xfId="5" applyFont="1" applyFill="1" applyBorder="1" applyAlignment="1" applyProtection="1">
      <alignment horizontal="right" wrapText="1"/>
    </xf>
    <xf numFmtId="0" fontId="34" fillId="6" borderId="11" xfId="0" applyFont="1" applyFill="1" applyBorder="1" applyAlignment="1" applyProtection="1">
      <alignment horizontal="right" wrapText="1"/>
    </xf>
    <xf numFmtId="0" fontId="42" fillId="0" borderId="0" xfId="0" applyFont="1"/>
    <xf numFmtId="164" fontId="41" fillId="0" borderId="69" xfId="5" applyFont="1" applyBorder="1" applyAlignment="1">
      <alignment horizontal="center" wrapText="1"/>
    </xf>
    <xf numFmtId="164" fontId="41" fillId="0" borderId="70" xfId="5" applyFont="1" applyBorder="1" applyAlignment="1">
      <alignment horizontal="center"/>
    </xf>
    <xf numFmtId="164" fontId="41" fillId="0" borderId="46" xfId="5" applyFont="1" applyBorder="1" applyAlignment="1">
      <alignment horizontal="center"/>
    </xf>
    <xf numFmtId="164" fontId="30" fillId="0" borderId="4" xfId="5" applyFont="1" applyBorder="1" applyAlignment="1">
      <alignment wrapText="1"/>
    </xf>
    <xf numFmtId="164" fontId="41" fillId="0" borderId="2" xfId="5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2" fillId="0" borderId="4" xfId="0" applyFont="1" applyBorder="1" applyAlignment="1">
      <alignment wrapText="1"/>
    </xf>
    <xf numFmtId="4" fontId="30" fillId="6" borderId="2" xfId="5" applyNumberFormat="1" applyFont="1" applyFill="1" applyBorder="1" applyAlignment="1" applyProtection="1">
      <alignment horizontal="right" vertical="center" wrapText="1"/>
    </xf>
    <xf numFmtId="4" fontId="30" fillId="0" borderId="2" xfId="5" quotePrefix="1" applyNumberFormat="1" applyFont="1" applyBorder="1" applyAlignment="1" applyProtection="1">
      <alignment horizontal="right" vertical="center" wrapText="1"/>
    </xf>
    <xf numFmtId="4" fontId="41" fillId="0" borderId="2" xfId="5" applyNumberFormat="1" applyFont="1" applyBorder="1" applyAlignment="1" applyProtection="1">
      <alignment horizontal="right" vertical="center" wrapText="1"/>
    </xf>
    <xf numFmtId="0" fontId="42" fillId="0" borderId="5" xfId="0" applyFont="1" applyBorder="1"/>
    <xf numFmtId="4" fontId="30" fillId="0" borderId="2" xfId="5" applyNumberFormat="1" applyFont="1" applyBorder="1" applyAlignment="1" applyProtection="1">
      <alignment horizontal="right" vertical="center" wrapText="1"/>
    </xf>
    <xf numFmtId="0" fontId="43" fillId="0" borderId="5" xfId="0" applyFont="1" applyBorder="1"/>
    <xf numFmtId="49" fontId="30" fillId="0" borderId="4" xfId="5" applyNumberFormat="1" applyFont="1" applyBorder="1" applyAlignment="1" applyProtection="1">
      <alignment horizontal="left" vertical="center" wrapText="1"/>
    </xf>
    <xf numFmtId="0" fontId="43" fillId="0" borderId="2" xfId="0" applyFont="1" applyBorder="1" applyAlignment="1">
      <alignment horizontal="center" vertical="center" wrapText="1"/>
    </xf>
    <xf numFmtId="0" fontId="42" fillId="0" borderId="2" xfId="0" quotePrefix="1" applyFont="1" applyBorder="1"/>
    <xf numFmtId="2" fontId="43" fillId="0" borderId="17" xfId="0" applyNumberFormat="1" applyFont="1" applyBorder="1"/>
    <xf numFmtId="49" fontId="41" fillId="0" borderId="4" xfId="5" applyNumberFormat="1" applyFont="1" applyBorder="1" applyAlignment="1" applyProtection="1">
      <alignment horizontal="left" vertical="center" wrapText="1"/>
    </xf>
    <xf numFmtId="2" fontId="43" fillId="0" borderId="2" xfId="0" applyNumberFormat="1" applyFont="1" applyBorder="1" applyAlignment="1">
      <alignment horizontal="center" vertical="center" wrapText="1"/>
    </xf>
    <xf numFmtId="0" fontId="43" fillId="0" borderId="71" xfId="0" applyFont="1" applyBorder="1" applyAlignment="1">
      <alignment horizontal="center" vertical="center" wrapText="1"/>
    </xf>
    <xf numFmtId="164" fontId="41" fillId="0" borderId="11" xfId="5" applyFont="1" applyFill="1" applyBorder="1" applyAlignment="1">
      <alignment horizontal="center" vertical="center" wrapText="1"/>
    </xf>
    <xf numFmtId="9" fontId="42" fillId="0" borderId="3" xfId="0" applyNumberFormat="1" applyFont="1" applyBorder="1"/>
    <xf numFmtId="0" fontId="42" fillId="0" borderId="72" xfId="0" applyFont="1" applyBorder="1"/>
    <xf numFmtId="0" fontId="42" fillId="0" borderId="73" xfId="0" applyFont="1" applyBorder="1"/>
    <xf numFmtId="0" fontId="43" fillId="0" borderId="8" xfId="0" applyFont="1" applyBorder="1"/>
    <xf numFmtId="0" fontId="42" fillId="0" borderId="0" xfId="0" applyFont="1" applyBorder="1"/>
    <xf numFmtId="0" fontId="43" fillId="0" borderId="0" xfId="0" applyFont="1" applyBorder="1"/>
    <xf numFmtId="49" fontId="41" fillId="6" borderId="4" xfId="5" applyNumberFormat="1" applyFont="1" applyFill="1" applyBorder="1" applyAlignment="1" applyProtection="1">
      <alignment horizontal="left" vertical="center" wrapText="1"/>
    </xf>
    <xf numFmtId="4" fontId="41" fillId="6" borderId="2" xfId="5" applyNumberFormat="1" applyFont="1" applyFill="1" applyBorder="1" applyAlignment="1" applyProtection="1">
      <alignment horizontal="center" vertical="center" wrapText="1"/>
    </xf>
    <xf numFmtId="4" fontId="41" fillId="0" borderId="2" xfId="5" quotePrefix="1" applyNumberFormat="1" applyFont="1" applyBorder="1" applyAlignment="1" applyProtection="1">
      <alignment horizontal="center" vertical="center" wrapText="1"/>
    </xf>
    <xf numFmtId="4" fontId="41" fillId="0" borderId="2" xfId="5" applyNumberFormat="1" applyFont="1" applyBorder="1" applyAlignment="1" applyProtection="1">
      <alignment horizontal="center" vertical="center" wrapText="1"/>
    </xf>
    <xf numFmtId="9" fontId="43" fillId="0" borderId="64" xfId="0" applyNumberFormat="1" applyFont="1" applyBorder="1" applyAlignment="1">
      <alignment horizontal="center" vertical="center"/>
    </xf>
    <xf numFmtId="4" fontId="30" fillId="0" borderId="2" xfId="5" applyNumberFormat="1" applyFont="1" applyFill="1" applyBorder="1" applyAlignment="1" applyProtection="1">
      <alignment horizontal="right" vertical="center" wrapText="1"/>
    </xf>
    <xf numFmtId="49" fontId="41" fillId="6" borderId="4" xfId="5" applyNumberFormat="1" applyFont="1" applyFill="1" applyBorder="1" applyAlignment="1" applyProtection="1">
      <alignment horizontal="center" vertical="center" wrapText="1"/>
    </xf>
    <xf numFmtId="49" fontId="41" fillId="6" borderId="2" xfId="5" applyNumberFormat="1" applyFont="1" applyFill="1" applyBorder="1" applyAlignment="1" applyProtection="1">
      <alignment horizontal="center" vertical="center" wrapText="1"/>
    </xf>
    <xf numFmtId="49" fontId="41" fillId="6" borderId="5" xfId="5" applyNumberFormat="1" applyFont="1" applyFill="1" applyBorder="1" applyAlignment="1" applyProtection="1">
      <alignment horizontal="center" vertical="center" wrapText="1"/>
    </xf>
    <xf numFmtId="0" fontId="42" fillId="0" borderId="2" xfId="0" applyFont="1" applyBorder="1"/>
    <xf numFmtId="0" fontId="42" fillId="0" borderId="20" xfId="0" applyFont="1" applyBorder="1" applyAlignment="1">
      <alignment wrapText="1"/>
    </xf>
    <xf numFmtId="0" fontId="43" fillId="0" borderId="21" xfId="0" applyFont="1" applyBorder="1"/>
    <xf numFmtId="0" fontId="42" fillId="0" borderId="63" xfId="0" applyFont="1" applyBorder="1" applyAlignment="1">
      <alignment wrapText="1"/>
    </xf>
    <xf numFmtId="0" fontId="42" fillId="0" borderId="3" xfId="0" applyFont="1" applyBorder="1"/>
    <xf numFmtId="0" fontId="43" fillId="0" borderId="64" xfId="0" applyFont="1" applyBorder="1"/>
    <xf numFmtId="0" fontId="42" fillId="0" borderId="2" xfId="0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0" fontId="42" fillId="0" borderId="2" xfId="0" applyFont="1" applyBorder="1" applyAlignment="1">
      <alignment horizontal="center" vertical="center"/>
    </xf>
    <xf numFmtId="0" fontId="42" fillId="0" borderId="5" xfId="0" applyFont="1" applyBorder="1" applyAlignment="1">
      <alignment horizontal="center" vertical="center"/>
    </xf>
    <xf numFmtId="0" fontId="42" fillId="0" borderId="4" xfId="0" applyFont="1" applyBorder="1" applyAlignment="1">
      <alignment horizontal="left" wrapText="1"/>
    </xf>
    <xf numFmtId="170" fontId="42" fillId="0" borderId="2" xfId="0" applyNumberFormat="1" applyFont="1" applyBorder="1"/>
    <xf numFmtId="4" fontId="42" fillId="0" borderId="2" xfId="0" applyNumberFormat="1" applyFont="1" applyBorder="1" applyAlignment="1">
      <alignment horizontal="right"/>
    </xf>
    <xf numFmtId="4" fontId="42" fillId="0" borderId="2" xfId="0" applyNumberFormat="1" applyFont="1" applyBorder="1"/>
    <xf numFmtId="4" fontId="42" fillId="0" borderId="5" xfId="0" applyNumberFormat="1" applyFont="1" applyBorder="1" applyAlignment="1"/>
    <xf numFmtId="0" fontId="41" fillId="0" borderId="74" xfId="0" applyFont="1" applyFill="1" applyBorder="1" applyAlignment="1">
      <alignment horizontal="left" wrapText="1"/>
    </xf>
    <xf numFmtId="0" fontId="42" fillId="0" borderId="75" xfId="0" applyFont="1" applyBorder="1"/>
    <xf numFmtId="4" fontId="41" fillId="0" borderId="8" xfId="0" applyNumberFormat="1" applyFont="1" applyBorder="1" applyAlignment="1"/>
    <xf numFmtId="0" fontId="42" fillId="0" borderId="6" xfId="0" applyFont="1" applyBorder="1" applyAlignment="1">
      <alignment wrapText="1"/>
    </xf>
    <xf numFmtId="164" fontId="2" fillId="0" borderId="7" xfId="5" applyFont="1" applyBorder="1" applyAlignment="1">
      <alignment horizontal="center"/>
    </xf>
    <xf numFmtId="4" fontId="2" fillId="0" borderId="7" xfId="5" applyNumberFormat="1" applyFont="1" applyBorder="1" applyAlignment="1">
      <alignment horizontal="center"/>
    </xf>
    <xf numFmtId="4" fontId="2" fillId="0" borderId="8" xfId="5" applyNumberFormat="1" applyFont="1" applyBorder="1" applyAlignment="1">
      <alignment horizontal="center"/>
    </xf>
    <xf numFmtId="164" fontId="2" fillId="0" borderId="18" xfId="5" applyFont="1" applyBorder="1" applyAlignment="1">
      <alignment horizontal="center" vertical="center" wrapText="1"/>
    </xf>
    <xf numFmtId="164" fontId="2" fillId="0" borderId="15" xfId="5" applyFont="1" applyBorder="1" applyAlignment="1">
      <alignment horizontal="center" vertical="center" wrapText="1"/>
    </xf>
    <xf numFmtId="164" fontId="2" fillId="0" borderId="19" xfId="5" applyFont="1" applyBorder="1" applyAlignment="1">
      <alignment horizontal="center" vertical="center" wrapText="1"/>
    </xf>
    <xf numFmtId="164" fontId="2" fillId="0" borderId="22" xfId="5" applyFont="1" applyBorder="1" applyAlignment="1">
      <alignment horizontal="center" vertical="center" wrapText="1"/>
    </xf>
    <xf numFmtId="164" fontId="2" fillId="0" borderId="14" xfId="5" applyFont="1" applyBorder="1" applyAlignment="1">
      <alignment horizontal="center" vertical="center" wrapText="1"/>
    </xf>
    <xf numFmtId="164" fontId="2" fillId="0" borderId="23" xfId="5" applyFont="1" applyBorder="1" applyAlignment="1">
      <alignment horizontal="center" vertical="center" wrapText="1"/>
    </xf>
    <xf numFmtId="4" fontId="38" fillId="5" borderId="2" xfId="0" applyNumberFormat="1" applyFont="1" applyFill="1" applyBorder="1" applyAlignment="1">
      <alignment horizontal="center" vertical="center"/>
    </xf>
    <xf numFmtId="4" fontId="38" fillId="5" borderId="13" xfId="0" applyNumberFormat="1" applyFont="1" applyFill="1" applyBorder="1" applyAlignment="1">
      <alignment horizontal="center" vertical="center"/>
    </xf>
    <xf numFmtId="4" fontId="38" fillId="0" borderId="4" xfId="0" applyNumberFormat="1" applyFont="1" applyBorder="1" applyAlignment="1">
      <alignment horizontal="center" vertical="center" wrapText="1"/>
    </xf>
    <xf numFmtId="4" fontId="38" fillId="0" borderId="2" xfId="0" applyNumberFormat="1" applyFont="1" applyBorder="1" applyAlignment="1">
      <alignment horizontal="center" vertical="center" wrapText="1"/>
    </xf>
    <xf numFmtId="4" fontId="38" fillId="0" borderId="5" xfId="0" applyNumberFormat="1" applyFont="1" applyBorder="1" applyAlignment="1">
      <alignment horizontal="center" vertical="center" wrapText="1"/>
    </xf>
    <xf numFmtId="10" fontId="35" fillId="5" borderId="2" xfId="4" applyNumberFormat="1" applyFont="1" applyFill="1" applyBorder="1" applyAlignment="1">
      <alignment horizontal="center" vertical="center"/>
    </xf>
    <xf numFmtId="10" fontId="35" fillId="5" borderId="5" xfId="4" applyNumberFormat="1" applyFont="1" applyFill="1" applyBorder="1" applyAlignment="1">
      <alignment horizontal="center" vertical="center"/>
    </xf>
    <xf numFmtId="10" fontId="35" fillId="5" borderId="13" xfId="4" applyNumberFormat="1" applyFont="1" applyFill="1" applyBorder="1" applyAlignment="1">
      <alignment horizontal="center" vertical="center"/>
    </xf>
    <xf numFmtId="10" fontId="35" fillId="5" borderId="17" xfId="4" applyNumberFormat="1" applyFont="1" applyFill="1" applyBorder="1" applyAlignment="1">
      <alignment horizontal="center" vertical="center"/>
    </xf>
    <xf numFmtId="4" fontId="38" fillId="0" borderId="18" xfId="0" applyNumberFormat="1" applyFont="1" applyBorder="1" applyAlignment="1">
      <alignment horizontal="center" vertical="center" wrapText="1"/>
    </xf>
    <xf numFmtId="4" fontId="38" fillId="0" borderId="15" xfId="0" applyNumberFormat="1" applyFont="1" applyBorder="1" applyAlignment="1">
      <alignment horizontal="center" vertical="center" wrapText="1"/>
    </xf>
    <xf numFmtId="4" fontId="38" fillId="0" borderId="19" xfId="0" applyNumberFormat="1" applyFont="1" applyBorder="1" applyAlignment="1">
      <alignment horizontal="center" vertical="center" wrapText="1"/>
    </xf>
    <xf numFmtId="4" fontId="38" fillId="0" borderId="22" xfId="0" applyNumberFormat="1" applyFont="1" applyBorder="1" applyAlignment="1">
      <alignment horizontal="center" vertical="center" wrapText="1"/>
    </xf>
    <xf numFmtId="4" fontId="38" fillId="0" borderId="14" xfId="0" applyNumberFormat="1" applyFont="1" applyBorder="1" applyAlignment="1">
      <alignment horizontal="center" vertical="center" wrapText="1"/>
    </xf>
    <xf numFmtId="4" fontId="38" fillId="0" borderId="23" xfId="0" applyNumberFormat="1" applyFont="1" applyBorder="1" applyAlignment="1">
      <alignment horizontal="center" vertical="center" wrapText="1"/>
    </xf>
    <xf numFmtId="4" fontId="38" fillId="5" borderId="2" xfId="0" applyNumberFormat="1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wrapText="1"/>
    </xf>
    <xf numFmtId="0" fontId="34" fillId="0" borderId="0" xfId="0" applyFont="1" applyFill="1" applyBorder="1" applyAlignment="1">
      <alignment horizontal="center" wrapText="1"/>
    </xf>
    <xf numFmtId="0" fontId="34" fillId="6" borderId="15" xfId="0" applyFont="1" applyFill="1" applyBorder="1" applyAlignment="1">
      <alignment horizontal="left" vertical="center" wrapText="1"/>
    </xf>
    <xf numFmtId="0" fontId="34" fillId="6" borderId="76" xfId="0" applyFont="1" applyFill="1" applyBorder="1" applyAlignment="1">
      <alignment horizontal="left" vertical="center" wrapText="1"/>
    </xf>
    <xf numFmtId="0" fontId="26" fillId="0" borderId="2" xfId="0" applyFont="1" applyBorder="1" applyAlignment="1">
      <alignment horizontal="left"/>
    </xf>
    <xf numFmtId="0" fontId="26" fillId="10" borderId="2" xfId="0" applyFont="1" applyFill="1" applyBorder="1" applyAlignment="1">
      <alignment horizontal="left"/>
    </xf>
    <xf numFmtId="0" fontId="5" fillId="0" borderId="77" xfId="0" applyFont="1" applyBorder="1" applyAlignment="1">
      <alignment horizontal="center" wrapText="1"/>
    </xf>
    <xf numFmtId="0" fontId="5" fillId="0" borderId="78" xfId="0" applyFont="1" applyBorder="1" applyAlignment="1">
      <alignment horizontal="center" wrapText="1"/>
    </xf>
    <xf numFmtId="0" fontId="5" fillId="0" borderId="79" xfId="0" applyFont="1" applyBorder="1" applyAlignment="1">
      <alignment horizontal="center" wrapText="1"/>
    </xf>
    <xf numFmtId="0" fontId="5" fillId="0" borderId="80" xfId="0" applyFont="1" applyBorder="1" applyAlignment="1">
      <alignment horizontal="center" wrapText="1"/>
    </xf>
    <xf numFmtId="0" fontId="5" fillId="0" borderId="62" xfId="0" applyFont="1" applyBorder="1" applyAlignment="1">
      <alignment horizontal="center" wrapText="1"/>
    </xf>
    <xf numFmtId="0" fontId="5" fillId="0" borderId="81" xfId="0" applyFont="1" applyBorder="1" applyAlignment="1">
      <alignment horizontal="center" wrapText="1"/>
    </xf>
    <xf numFmtId="0" fontId="5" fillId="0" borderId="82" xfId="0" applyFont="1" applyBorder="1" applyAlignment="1">
      <alignment horizontal="center" wrapText="1"/>
    </xf>
    <xf numFmtId="0" fontId="5" fillId="0" borderId="47" xfId="0" applyFont="1" applyBorder="1" applyAlignment="1">
      <alignment horizontal="center" wrapText="1"/>
    </xf>
    <xf numFmtId="0" fontId="26" fillId="0" borderId="2" xfId="0" applyFont="1" applyFill="1" applyBorder="1" applyAlignment="1">
      <alignment horizontal="left"/>
    </xf>
    <xf numFmtId="0" fontId="37" fillId="0" borderId="80" xfId="0" applyFont="1" applyBorder="1" applyAlignment="1">
      <alignment horizontal="center" vertical="center" wrapText="1"/>
    </xf>
    <xf numFmtId="0" fontId="37" fillId="0" borderId="78" xfId="0" applyFont="1" applyBorder="1" applyAlignment="1">
      <alignment horizontal="center" vertical="center" wrapText="1"/>
    </xf>
    <xf numFmtId="0" fontId="37" fillId="0" borderId="62" xfId="0" applyFont="1" applyBorder="1" applyAlignment="1">
      <alignment horizontal="center" vertical="center" wrapText="1"/>
    </xf>
    <xf numFmtId="164" fontId="1" fillId="0" borderId="80" xfId="5" applyFont="1" applyBorder="1" applyAlignment="1">
      <alignment horizontal="center"/>
    </xf>
    <xf numFmtId="164" fontId="1" fillId="0" borderId="78" xfId="5" applyFont="1" applyBorder="1" applyAlignment="1">
      <alignment horizontal="center"/>
    </xf>
    <xf numFmtId="164" fontId="1" fillId="0" borderId="62" xfId="5" applyFont="1" applyBorder="1" applyAlignment="1">
      <alignment horizontal="center"/>
    </xf>
    <xf numFmtId="0" fontId="32" fillId="0" borderId="0" xfId="0" applyFont="1" applyAlignment="1">
      <alignment horizontal="left" vertical="center" wrapText="1"/>
    </xf>
    <xf numFmtId="0" fontId="37" fillId="12" borderId="83" xfId="0" applyFont="1" applyFill="1" applyBorder="1" applyAlignment="1">
      <alignment horizontal="center" vertical="center"/>
    </xf>
    <xf numFmtId="0" fontId="37" fillId="12" borderId="84" xfId="0" applyFont="1" applyFill="1" applyBorder="1" applyAlignment="1">
      <alignment horizontal="center" vertical="center"/>
    </xf>
    <xf numFmtId="0" fontId="37" fillId="12" borderId="85" xfId="0" applyFont="1" applyFill="1" applyBorder="1" applyAlignment="1">
      <alignment horizontal="center" vertical="center"/>
    </xf>
    <xf numFmtId="164" fontId="7" fillId="0" borderId="1" xfId="5" applyFont="1" applyBorder="1" applyAlignment="1">
      <alignment horizontal="left" vertical="center"/>
    </xf>
    <xf numFmtId="164" fontId="7" fillId="0" borderId="1" xfId="5" applyFont="1" applyBorder="1" applyAlignment="1">
      <alignment horizontal="center"/>
    </xf>
    <xf numFmtId="164" fontId="7" fillId="0" borderId="86" xfId="5" applyFont="1" applyBorder="1" applyAlignment="1">
      <alignment horizontal="center"/>
    </xf>
    <xf numFmtId="4" fontId="7" fillId="0" borderId="86" xfId="5" applyNumberFormat="1" applyFont="1" applyFill="1" applyBorder="1" applyAlignment="1">
      <alignment horizontal="center"/>
    </xf>
    <xf numFmtId="164" fontId="18" fillId="0" borderId="1" xfId="5" applyFont="1" applyBorder="1" applyAlignment="1">
      <alignment horizontal="left" vertical="center"/>
    </xf>
    <xf numFmtId="164" fontId="18" fillId="0" borderId="1" xfId="5" applyFont="1" applyBorder="1" applyAlignment="1">
      <alignment horizontal="center"/>
    </xf>
    <xf numFmtId="0" fontId="31" fillId="0" borderId="27" xfId="3" applyFont="1" applyBorder="1" applyAlignment="1">
      <alignment horizontal="center"/>
    </xf>
    <xf numFmtId="0" fontId="31" fillId="0" borderId="87" xfId="3" applyFont="1" applyBorder="1" applyAlignment="1">
      <alignment horizontal="center"/>
    </xf>
    <xf numFmtId="0" fontId="29" fillId="4" borderId="0" xfId="0" applyFont="1" applyFill="1" applyBorder="1" applyAlignment="1">
      <alignment horizontal="center" vertical="center" wrapText="1"/>
    </xf>
    <xf numFmtId="0" fontId="29" fillId="4" borderId="21" xfId="0" applyFont="1" applyFill="1" applyBorder="1" applyAlignment="1">
      <alignment horizontal="center" vertical="center" wrapText="1"/>
    </xf>
    <xf numFmtId="0" fontId="29" fillId="4" borderId="88" xfId="0" applyFont="1" applyFill="1" applyBorder="1" applyAlignment="1">
      <alignment horizontal="center" vertical="center" wrapText="1"/>
    </xf>
    <xf numFmtId="0" fontId="29" fillId="4" borderId="89" xfId="0" applyFont="1" applyFill="1" applyBorder="1" applyAlignment="1">
      <alignment horizontal="center" vertical="center" wrapText="1"/>
    </xf>
    <xf numFmtId="0" fontId="29" fillId="5" borderId="69" xfId="0" applyFont="1" applyFill="1" applyBorder="1" applyAlignment="1">
      <alignment horizontal="center"/>
    </xf>
    <xf numFmtId="0" fontId="29" fillId="5" borderId="70" xfId="0" applyFont="1" applyFill="1" applyBorder="1" applyAlignment="1">
      <alignment horizontal="center"/>
    </xf>
    <xf numFmtId="0" fontId="29" fillId="5" borderId="72" xfId="0" applyFont="1" applyFill="1" applyBorder="1" applyAlignment="1">
      <alignment horizontal="center"/>
    </xf>
    <xf numFmtId="0" fontId="29" fillId="0" borderId="90" xfId="0" applyFont="1" applyFill="1" applyBorder="1" applyAlignment="1">
      <alignment horizontal="center"/>
    </xf>
    <xf numFmtId="0" fontId="29" fillId="0" borderId="91" xfId="0" applyFont="1" applyFill="1" applyBorder="1" applyAlignment="1">
      <alignment horizontal="center"/>
    </xf>
    <xf numFmtId="0" fontId="29" fillId="0" borderId="92" xfId="0" applyFont="1" applyFill="1" applyBorder="1" applyAlignment="1">
      <alignment horizontal="center"/>
    </xf>
    <xf numFmtId="0" fontId="43" fillId="0" borderId="4" xfId="0" applyFont="1" applyBorder="1" applyAlignment="1">
      <alignment horizontal="center"/>
    </xf>
    <xf numFmtId="0" fontId="43" fillId="0" borderId="2" xfId="0" applyFont="1" applyBorder="1" applyAlignment="1">
      <alignment horizontal="center"/>
    </xf>
    <xf numFmtId="0" fontId="43" fillId="0" borderId="5" xfId="0" applyFont="1" applyBorder="1" applyAlignment="1">
      <alignment horizontal="center"/>
    </xf>
    <xf numFmtId="0" fontId="43" fillId="0" borderId="4" xfId="0" applyFont="1" applyBorder="1" applyAlignment="1">
      <alignment horizontal="center" vertical="center" wrapText="1"/>
    </xf>
    <xf numFmtId="0" fontId="43" fillId="0" borderId="93" xfId="0" applyFont="1" applyBorder="1" applyAlignment="1">
      <alignment horizontal="center" vertical="center" wrapText="1"/>
    </xf>
    <xf numFmtId="0" fontId="43" fillId="0" borderId="94" xfId="0" applyFont="1" applyBorder="1" applyAlignment="1">
      <alignment horizontal="center" vertical="center" wrapText="1"/>
    </xf>
    <xf numFmtId="0" fontId="43" fillId="0" borderId="95" xfId="0" applyFont="1" applyBorder="1" applyAlignment="1">
      <alignment horizontal="center" vertical="center" wrapText="1"/>
    </xf>
    <xf numFmtId="0" fontId="43" fillId="0" borderId="96" xfId="0" applyFont="1" applyBorder="1" applyAlignment="1">
      <alignment horizontal="center" vertical="center" wrapText="1"/>
    </xf>
    <xf numFmtId="0" fontId="43" fillId="0" borderId="2" xfId="0" applyFont="1" applyBorder="1" applyAlignment="1">
      <alignment horizontal="center" vertical="center" wrapText="1"/>
    </xf>
    <xf numFmtId="0" fontId="43" fillId="0" borderId="5" xfId="0" applyFont="1" applyBorder="1" applyAlignment="1">
      <alignment horizontal="center" vertical="center" wrapText="1"/>
    </xf>
    <xf numFmtId="0" fontId="42" fillId="0" borderId="7" xfId="0" applyFont="1" applyBorder="1" applyAlignment="1">
      <alignment horizontal="center"/>
    </xf>
    <xf numFmtId="4" fontId="43" fillId="0" borderId="51" xfId="0" applyNumberFormat="1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0" fontId="42" fillId="0" borderId="4" xfId="0" applyFont="1" applyBorder="1" applyAlignment="1">
      <alignment horizontal="center"/>
    </xf>
    <xf numFmtId="0" fontId="42" fillId="0" borderId="2" xfId="0" applyFont="1" applyBorder="1" applyAlignment="1">
      <alignment horizontal="center"/>
    </xf>
    <xf numFmtId="0" fontId="42" fillId="0" borderId="5" xfId="0" applyFont="1" applyBorder="1" applyAlignment="1">
      <alignment horizontal="center"/>
    </xf>
    <xf numFmtId="0" fontId="42" fillId="0" borderId="4" xfId="0" applyFont="1" applyBorder="1" applyAlignment="1">
      <alignment horizontal="center" vertical="center" wrapText="1"/>
    </xf>
    <xf numFmtId="0" fontId="42" fillId="0" borderId="2" xfId="0" applyFont="1" applyBorder="1" applyAlignment="1">
      <alignment horizontal="center" vertical="center"/>
    </xf>
    <xf numFmtId="164" fontId="41" fillId="0" borderId="83" xfId="5" applyFont="1" applyBorder="1" applyAlignment="1">
      <alignment horizontal="center"/>
    </xf>
    <xf numFmtId="164" fontId="41" fillId="0" borderId="84" xfId="5" applyFont="1" applyBorder="1" applyAlignment="1">
      <alignment horizontal="center"/>
    </xf>
    <xf numFmtId="164" fontId="41" fillId="0" borderId="85" xfId="5" applyFont="1" applyBorder="1" applyAlignment="1">
      <alignment horizontal="center"/>
    </xf>
    <xf numFmtId="49" fontId="30" fillId="0" borderId="69" xfId="5" applyNumberFormat="1" applyFont="1" applyBorder="1" applyAlignment="1" applyProtection="1">
      <alignment horizontal="center" vertical="center" wrapText="1"/>
    </xf>
    <xf numFmtId="49" fontId="30" fillId="0" borderId="70" xfId="5" applyNumberFormat="1" applyFont="1" applyBorder="1" applyAlignment="1" applyProtection="1">
      <alignment horizontal="center" vertical="center" wrapText="1"/>
    </xf>
    <xf numFmtId="49" fontId="30" fillId="0" borderId="46" xfId="5" applyNumberFormat="1" applyFont="1" applyBorder="1" applyAlignment="1" applyProtection="1">
      <alignment horizontal="center" vertical="center" wrapText="1"/>
    </xf>
    <xf numFmtId="49" fontId="30" fillId="6" borderId="69" xfId="5" applyNumberFormat="1" applyFont="1" applyFill="1" applyBorder="1" applyAlignment="1" applyProtection="1">
      <alignment horizontal="center" vertical="center" wrapText="1"/>
    </xf>
    <xf numFmtId="49" fontId="30" fillId="6" borderId="70" xfId="5" applyNumberFormat="1" applyFont="1" applyFill="1" applyBorder="1" applyAlignment="1" applyProtection="1">
      <alignment horizontal="center" vertical="center" wrapText="1"/>
    </xf>
    <xf numFmtId="49" fontId="30" fillId="6" borderId="46" xfId="5" applyNumberFormat="1" applyFont="1" applyFill="1" applyBorder="1" applyAlignment="1" applyProtection="1">
      <alignment horizontal="center" vertical="center" wrapText="1"/>
    </xf>
    <xf numFmtId="0" fontId="41" fillId="0" borderId="9" xfId="0" applyFont="1" applyBorder="1" applyAlignment="1">
      <alignment horizontal="center"/>
    </xf>
    <xf numFmtId="0" fontId="41" fillId="0" borderId="10" xfId="0" applyFont="1" applyBorder="1" applyAlignment="1">
      <alignment horizontal="center"/>
    </xf>
    <xf numFmtId="0" fontId="41" fillId="0" borderId="11" xfId="0" applyFont="1" applyBorder="1" applyAlignment="1">
      <alignment horizontal="center"/>
    </xf>
  </cellXfs>
  <cellStyles count="6">
    <cellStyle name="Moeda" xfId="1" builtinId="4"/>
    <cellStyle name="Normal" xfId="0" builtinId="0"/>
    <cellStyle name="Normal 2 2" xfId="2"/>
    <cellStyle name="Normal 3 3" xfId="3"/>
    <cellStyle name="Porcentagem" xfId="4" builtinId="5"/>
    <cellStyle name="TableStyleLight1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3B3B3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1700647</xdr:colOff>
      <xdr:row>0</xdr:row>
      <xdr:rowOff>85725</xdr:rowOff>
    </xdr:from>
    <xdr:to>
      <xdr:col>5</xdr:col>
      <xdr:colOff>1000125</xdr:colOff>
      <xdr:row>0</xdr:row>
      <xdr:rowOff>649143</xdr:rowOff>
    </xdr:to>
    <xdr:sp macro="" textlink="" fLocksText="0">
      <xdr:nvSpPr>
        <xdr:cNvPr id="4" name="Text Box 2"/>
        <xdr:cNvSpPr txBox="1">
          <a:spLocks noChangeArrowheads="1"/>
        </xdr:cNvSpPr>
      </xdr:nvSpPr>
      <xdr:spPr bwMode="auto">
        <a:xfrm>
          <a:off x="1700647" y="85725"/>
          <a:ext cx="4728728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1</xdr:col>
      <xdr:colOff>0</xdr:colOff>
      <xdr:row>0</xdr:row>
      <xdr:rowOff>85725</xdr:rowOff>
    </xdr:from>
    <xdr:to>
      <xdr:col>1</xdr:col>
      <xdr:colOff>1638300</xdr:colOff>
      <xdr:row>0</xdr:row>
      <xdr:rowOff>590550</xdr:rowOff>
    </xdr:to>
    <xdr:pic>
      <xdr:nvPicPr>
        <xdr:cNvPr id="422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42900" y="857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1700647</xdr:colOff>
      <xdr:row>0</xdr:row>
      <xdr:rowOff>0</xdr:rowOff>
    </xdr:from>
    <xdr:to>
      <xdr:col>6</xdr:col>
      <xdr:colOff>3464</xdr:colOff>
      <xdr:row>0</xdr:row>
      <xdr:rowOff>666750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700647" y="0"/>
          <a:ext cx="4424794" cy="66675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1</xdr:col>
      <xdr:colOff>0</xdr:colOff>
      <xdr:row>0</xdr:row>
      <xdr:rowOff>47625</xdr:rowOff>
    </xdr:from>
    <xdr:to>
      <xdr:col>1</xdr:col>
      <xdr:colOff>1638300</xdr:colOff>
      <xdr:row>0</xdr:row>
      <xdr:rowOff>552450</xdr:rowOff>
    </xdr:to>
    <xdr:pic>
      <xdr:nvPicPr>
        <xdr:cNvPr id="319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71475" y="476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1700647</xdr:colOff>
      <xdr:row>0</xdr:row>
      <xdr:rowOff>0</xdr:rowOff>
    </xdr:from>
    <xdr:to>
      <xdr:col>4</xdr:col>
      <xdr:colOff>1000125</xdr:colOff>
      <xdr:row>0</xdr:row>
      <xdr:rowOff>563418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700647" y="0"/>
          <a:ext cx="4728728" cy="563418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0</xdr:col>
      <xdr:colOff>0</xdr:colOff>
      <xdr:row>0</xdr:row>
      <xdr:rowOff>47625</xdr:rowOff>
    </xdr:from>
    <xdr:to>
      <xdr:col>0</xdr:col>
      <xdr:colOff>1638300</xdr:colOff>
      <xdr:row>0</xdr:row>
      <xdr:rowOff>552450</xdr:rowOff>
    </xdr:to>
    <xdr:pic>
      <xdr:nvPicPr>
        <xdr:cNvPr id="217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76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1700647</xdr:colOff>
      <xdr:row>0</xdr:row>
      <xdr:rowOff>0</xdr:rowOff>
    </xdr:from>
    <xdr:to>
      <xdr:col>9</xdr:col>
      <xdr:colOff>397565</xdr:colOff>
      <xdr:row>0</xdr:row>
      <xdr:rowOff>670890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1700647" y="0"/>
          <a:ext cx="5588048" cy="670890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lnSpc>
              <a:spcPts val="9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- MI</a:t>
          </a:r>
        </a:p>
        <a:p>
          <a:pPr algn="l" rtl="0">
            <a:lnSpc>
              <a:spcPts val="900"/>
            </a:lnSpc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GRI/UGE - 3ª Superintendência Regional</a:t>
          </a:r>
        </a:p>
      </xdr:txBody>
    </xdr:sp>
    <xdr:clientData/>
  </xdr:twoCellAnchor>
  <xdr:twoCellAnchor>
    <xdr:from>
      <xdr:col>0</xdr:col>
      <xdr:colOff>0</xdr:colOff>
      <xdr:row>0</xdr:row>
      <xdr:rowOff>47625</xdr:rowOff>
    </xdr:from>
    <xdr:to>
      <xdr:col>0</xdr:col>
      <xdr:colOff>1638300</xdr:colOff>
      <xdr:row>0</xdr:row>
      <xdr:rowOff>552450</xdr:rowOff>
    </xdr:to>
    <xdr:pic>
      <xdr:nvPicPr>
        <xdr:cNvPr id="524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47625"/>
          <a:ext cx="1638300" cy="50482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</xdr:colOff>
      <xdr:row>0</xdr:row>
      <xdr:rowOff>19050</xdr:rowOff>
    </xdr:from>
    <xdr:to>
      <xdr:col>3</xdr:col>
      <xdr:colOff>1638300</xdr:colOff>
      <xdr:row>4</xdr:row>
      <xdr:rowOff>161925</xdr:rowOff>
    </xdr:to>
    <xdr:pic>
      <xdr:nvPicPr>
        <xdr:cNvPr id="1211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62050" y="19050"/>
          <a:ext cx="2619375" cy="895350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3</xdr:col>
      <xdr:colOff>1690690</xdr:colOff>
      <xdr:row>0</xdr:row>
      <xdr:rowOff>119063</xdr:rowOff>
    </xdr:from>
    <xdr:to>
      <xdr:col>9</xdr:col>
      <xdr:colOff>2159000</xdr:colOff>
      <xdr:row>4</xdr:row>
      <xdr:rowOff>119063</xdr:rowOff>
    </xdr:to>
    <xdr:sp macro="" textlink="" fLocksText="0">
      <xdr:nvSpPr>
        <xdr:cNvPr id="3" name="Text Box 5"/>
        <xdr:cNvSpPr txBox="1">
          <a:spLocks noChangeArrowheads="1"/>
        </xdr:cNvSpPr>
      </xdr:nvSpPr>
      <xdr:spPr bwMode="auto">
        <a:xfrm>
          <a:off x="3833815" y="119063"/>
          <a:ext cx="7342185" cy="7461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Ministério da Integração Nacional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Companhia de Desenvolvimento dos Vales do São Francisco e do Parnaíba </a:t>
          </a:r>
        </a:p>
        <a:p>
          <a:pPr algn="l" rtl="0">
            <a:defRPr sz="1000"/>
          </a:pPr>
          <a:r>
            <a:rPr lang="pt-BR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3ª GRI/UGE - 3ª Superintendência Regional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 xmlns="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8"/>
  <sheetViews>
    <sheetView showGridLines="0" tabSelected="1" view="pageBreakPreview" zoomScale="115" zoomScaleNormal="145" zoomScaleSheetLayoutView="115" workbookViewId="0">
      <selection activeCell="E10" sqref="E10"/>
    </sheetView>
  </sheetViews>
  <sheetFormatPr defaultColWidth="10.140625" defaultRowHeight="15"/>
  <cols>
    <col min="1" max="1" width="5.140625" style="411" bestFit="1" customWidth="1"/>
    <col min="2" max="2" width="54.5703125" style="1" customWidth="1"/>
    <col min="3" max="3" width="7.5703125" style="2" bestFit="1" customWidth="1"/>
    <col min="4" max="4" width="8.140625" style="1" bestFit="1" customWidth="1"/>
    <col min="5" max="5" width="9.28515625" style="1" bestFit="1" customWidth="1"/>
    <col min="6" max="6" width="11" style="1" bestFit="1" customWidth="1"/>
    <col min="7" max="7" width="10.140625" style="80"/>
    <col min="8" max="8" width="12.7109375" style="1" customWidth="1"/>
    <col min="9" max="16384" width="10.140625" style="1"/>
  </cols>
  <sheetData>
    <row r="1" spans="1:256" ht="53.25" customHeight="1" thickBot="1">
      <c r="G1" s="295"/>
    </row>
    <row r="2" spans="1:256" ht="18.75" customHeight="1">
      <c r="A2" s="523" t="s">
        <v>358</v>
      </c>
      <c r="B2" s="524"/>
      <c r="C2" s="524"/>
      <c r="D2" s="524"/>
      <c r="E2" s="524"/>
      <c r="F2" s="525"/>
      <c r="G2" s="288"/>
    </row>
    <row r="3" spans="1:256" ht="17.25" customHeight="1" thickBot="1">
      <c r="A3" s="526"/>
      <c r="B3" s="527"/>
      <c r="C3" s="527"/>
      <c r="D3" s="527"/>
      <c r="E3" s="527"/>
      <c r="F3" s="528"/>
      <c r="G3" s="289"/>
    </row>
    <row r="4" spans="1:256" ht="18.75" customHeight="1">
      <c r="A4" s="414" t="s">
        <v>243</v>
      </c>
      <c r="B4" s="415" t="s">
        <v>1</v>
      </c>
      <c r="C4" s="415" t="s">
        <v>2</v>
      </c>
      <c r="D4" s="415" t="s">
        <v>3</v>
      </c>
      <c r="E4" s="415" t="s">
        <v>4</v>
      </c>
      <c r="F4" s="416" t="s">
        <v>5</v>
      </c>
      <c r="G4" s="290"/>
    </row>
    <row r="5" spans="1:256">
      <c r="A5" s="413">
        <v>1</v>
      </c>
      <c r="B5" s="394" t="s">
        <v>6</v>
      </c>
      <c r="C5" s="395"/>
      <c r="D5" s="396"/>
      <c r="E5" s="396"/>
      <c r="F5" s="406">
        <f>SUM(F6:F8)</f>
        <v>0</v>
      </c>
      <c r="G5" s="290"/>
    </row>
    <row r="6" spans="1:256">
      <c r="A6" s="410" t="s">
        <v>265</v>
      </c>
      <c r="B6" s="397" t="s">
        <v>7</v>
      </c>
      <c r="C6" s="398" t="s">
        <v>8</v>
      </c>
      <c r="D6" s="399">
        <v>2</v>
      </c>
      <c r="E6" s="399">
        <f>ROUND(CPU!E11,2)</f>
        <v>0</v>
      </c>
      <c r="F6" s="407">
        <f>D6*E6</f>
        <v>0</v>
      </c>
      <c r="G6" s="290"/>
      <c r="H6" s="3"/>
    </row>
    <row r="7" spans="1:256">
      <c r="A7" s="410" t="s">
        <v>319</v>
      </c>
      <c r="B7" s="397" t="s">
        <v>9</v>
      </c>
      <c r="C7" s="398" t="s">
        <v>297</v>
      </c>
      <c r="D7" s="399">
        <v>6</v>
      </c>
      <c r="E7" s="399">
        <f>ROUND(CPU!E22,2)</f>
        <v>0</v>
      </c>
      <c r="F7" s="407">
        <f>D7*E7</f>
        <v>0</v>
      </c>
      <c r="G7" s="290"/>
      <c r="H7" s="4"/>
    </row>
    <row r="8" spans="1:256">
      <c r="A8" s="410" t="s">
        <v>320</v>
      </c>
      <c r="B8" s="397" t="s">
        <v>11</v>
      </c>
      <c r="C8" s="398" t="s">
        <v>12</v>
      </c>
      <c r="D8" s="399">
        <v>12</v>
      </c>
      <c r="E8" s="399">
        <f>CPU!E29</f>
        <v>0</v>
      </c>
      <c r="F8" s="407">
        <f>D8*E8</f>
        <v>0</v>
      </c>
      <c r="G8" s="290"/>
    </row>
    <row r="9" spans="1:256">
      <c r="A9" s="413">
        <v>2</v>
      </c>
      <c r="B9" s="394" t="s">
        <v>13</v>
      </c>
      <c r="C9" s="395"/>
      <c r="D9" s="396"/>
      <c r="E9" s="396"/>
      <c r="F9" s="406">
        <f>SUM(F10)</f>
        <v>0</v>
      </c>
      <c r="G9" s="290"/>
    </row>
    <row r="10" spans="1:256">
      <c r="A10" s="410" t="s">
        <v>222</v>
      </c>
      <c r="B10" s="397" t="s">
        <v>14</v>
      </c>
      <c r="C10" s="398" t="s">
        <v>15</v>
      </c>
      <c r="D10" s="399">
        <v>12</v>
      </c>
      <c r="E10" s="399">
        <f>ROUND(CPU!E39,2)</f>
        <v>0</v>
      </c>
      <c r="F10" s="407">
        <f>D10*E10</f>
        <v>0</v>
      </c>
      <c r="G10" s="290"/>
    </row>
    <row r="11" spans="1:256">
      <c r="A11" s="413">
        <v>3</v>
      </c>
      <c r="B11" s="394" t="s">
        <v>19</v>
      </c>
      <c r="C11" s="395"/>
      <c r="D11" s="396"/>
      <c r="E11" s="396"/>
      <c r="F11" s="406">
        <f>SUM(F12:F20)</f>
        <v>0</v>
      </c>
      <c r="G11" s="290"/>
      <c r="K11" s="304"/>
    </row>
    <row r="12" spans="1:256">
      <c r="A12" s="410" t="s">
        <v>228</v>
      </c>
      <c r="B12" s="397" t="s">
        <v>20</v>
      </c>
      <c r="C12" s="398" t="s">
        <v>296</v>
      </c>
      <c r="D12" s="400">
        <f>'Memorial de Cálculo'!D4</f>
        <v>8040</v>
      </c>
      <c r="E12" s="399">
        <f>ROUND(CPU!E46,2)</f>
        <v>0</v>
      </c>
      <c r="F12" s="407">
        <f t="shared" ref="F12:F20" si="0">D12*E12</f>
        <v>0</v>
      </c>
      <c r="G12" s="290"/>
    </row>
    <row r="13" spans="1:256">
      <c r="A13" s="410" t="s">
        <v>229</v>
      </c>
      <c r="B13" s="397" t="s">
        <v>23</v>
      </c>
      <c r="C13" s="398" t="s">
        <v>296</v>
      </c>
      <c r="D13" s="400">
        <f>'Memorial de Cálculo'!D5</f>
        <v>8040</v>
      </c>
      <c r="E13" s="399">
        <f>CPU!E54</f>
        <v>0</v>
      </c>
      <c r="F13" s="407">
        <f t="shared" si="0"/>
        <v>0</v>
      </c>
      <c r="G13" s="290"/>
    </row>
    <row r="14" spans="1:256">
      <c r="A14" s="410" t="s">
        <v>321</v>
      </c>
      <c r="B14" s="397" t="s">
        <v>24</v>
      </c>
      <c r="C14" s="398" t="s">
        <v>25</v>
      </c>
      <c r="D14" s="400">
        <f>'Memorial de Cálculo'!E9</f>
        <v>2436.3636363636324</v>
      </c>
      <c r="E14" s="400">
        <f>ROUND(CPU!E66,2)</f>
        <v>0</v>
      </c>
      <c r="F14" s="407">
        <f t="shared" si="0"/>
        <v>0</v>
      </c>
      <c r="G14" s="290"/>
    </row>
    <row r="15" spans="1:256">
      <c r="A15" s="410" t="s">
        <v>322</v>
      </c>
      <c r="B15" s="401" t="s">
        <v>26</v>
      </c>
      <c r="C15" s="402" t="s">
        <v>27</v>
      </c>
      <c r="D15" s="403">
        <f>'Memorial de Cálculo'!E16</f>
        <v>1152</v>
      </c>
      <c r="E15" s="400">
        <f>ROUND(CPU!E74,2)</f>
        <v>0</v>
      </c>
      <c r="F15" s="407">
        <f t="shared" si="0"/>
        <v>0</v>
      </c>
      <c r="G15" s="291"/>
      <c r="H15" s="79"/>
      <c r="I15" s="79"/>
    </row>
    <row r="16" spans="1:256" s="78" customFormat="1" ht="21">
      <c r="A16" s="410" t="s">
        <v>323</v>
      </c>
      <c r="B16" s="404" t="s">
        <v>361</v>
      </c>
      <c r="C16" s="398" t="s">
        <v>297</v>
      </c>
      <c r="D16" s="400">
        <f>'Memorial de Cálculo'!G12</f>
        <v>80.40000000000002</v>
      </c>
      <c r="E16" s="400">
        <f>ROUND(CPU!E83,2)</f>
        <v>0</v>
      </c>
      <c r="F16" s="408">
        <f t="shared" si="0"/>
        <v>0</v>
      </c>
      <c r="G16" s="292"/>
      <c r="H16" s="77"/>
      <c r="I16" s="77"/>
      <c r="J16" s="77"/>
      <c r="K16" s="77"/>
      <c r="L16" s="77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7"/>
      <c r="AG16" s="77"/>
      <c r="AH16" s="77"/>
      <c r="AI16" s="77"/>
      <c r="AJ16" s="77"/>
      <c r="AK16" s="77"/>
      <c r="AL16" s="77"/>
      <c r="AM16" s="77"/>
      <c r="AN16" s="77"/>
      <c r="AO16" s="77"/>
      <c r="AP16" s="77"/>
      <c r="AQ16" s="77"/>
      <c r="AR16" s="77"/>
      <c r="AS16" s="77"/>
      <c r="AT16" s="77"/>
      <c r="AU16" s="77"/>
      <c r="AV16" s="77"/>
      <c r="AW16" s="77"/>
      <c r="AX16" s="77"/>
      <c r="AY16" s="77"/>
      <c r="AZ16" s="77"/>
      <c r="BA16" s="77"/>
      <c r="BB16" s="77"/>
      <c r="BC16" s="77"/>
      <c r="BD16" s="77"/>
      <c r="BE16" s="77"/>
      <c r="BF16" s="77"/>
      <c r="BG16" s="77"/>
      <c r="BH16" s="77"/>
      <c r="BI16" s="77"/>
      <c r="BJ16" s="77"/>
      <c r="BK16" s="77"/>
      <c r="BL16" s="77"/>
      <c r="BM16" s="77"/>
      <c r="BN16" s="77"/>
      <c r="BO16" s="77"/>
      <c r="BP16" s="77"/>
      <c r="BQ16" s="77"/>
      <c r="BR16" s="77"/>
      <c r="BS16" s="77"/>
      <c r="BT16" s="77"/>
      <c r="BU16" s="77"/>
      <c r="BV16" s="77"/>
      <c r="BW16" s="77"/>
      <c r="BX16" s="77"/>
      <c r="BY16" s="77"/>
      <c r="BZ16" s="77"/>
      <c r="CA16" s="77"/>
      <c r="CB16" s="77"/>
      <c r="CC16" s="77"/>
      <c r="CD16" s="77"/>
      <c r="CE16" s="77"/>
      <c r="CF16" s="77"/>
      <c r="CG16" s="77"/>
      <c r="CH16" s="77"/>
      <c r="CI16" s="77"/>
      <c r="CJ16" s="77"/>
      <c r="CK16" s="77"/>
      <c r="CL16" s="77"/>
      <c r="CM16" s="77"/>
      <c r="CN16" s="77"/>
      <c r="CO16" s="77"/>
      <c r="CP16" s="77"/>
      <c r="CQ16" s="77"/>
      <c r="CR16" s="77"/>
      <c r="CS16" s="77"/>
      <c r="CT16" s="77"/>
      <c r="CU16" s="77"/>
      <c r="CV16" s="77"/>
      <c r="CW16" s="77"/>
      <c r="CX16" s="77"/>
      <c r="CY16" s="77"/>
      <c r="CZ16" s="77"/>
      <c r="DA16" s="77"/>
      <c r="DB16" s="77"/>
      <c r="DC16" s="77"/>
      <c r="DD16" s="77"/>
      <c r="DE16" s="77"/>
      <c r="DF16" s="77"/>
      <c r="DG16" s="77"/>
      <c r="DH16" s="77"/>
      <c r="DI16" s="77"/>
      <c r="DJ16" s="77"/>
      <c r="DK16" s="77"/>
      <c r="DL16" s="77"/>
      <c r="DM16" s="77"/>
      <c r="DN16" s="77"/>
      <c r="DO16" s="77"/>
      <c r="DP16" s="77"/>
      <c r="DQ16" s="77"/>
      <c r="DR16" s="77"/>
      <c r="DS16" s="77"/>
      <c r="DT16" s="77"/>
      <c r="DU16" s="77"/>
      <c r="DV16" s="77"/>
      <c r="DW16" s="77"/>
      <c r="DX16" s="77"/>
      <c r="DY16" s="77"/>
      <c r="DZ16" s="77"/>
      <c r="EA16" s="77"/>
      <c r="EB16" s="77"/>
      <c r="EC16" s="77"/>
      <c r="ED16" s="77"/>
      <c r="EE16" s="77"/>
      <c r="EF16" s="77"/>
      <c r="EG16" s="77"/>
      <c r="EH16" s="77"/>
      <c r="EI16" s="77"/>
      <c r="EJ16" s="77"/>
      <c r="EK16" s="77"/>
      <c r="EL16" s="77"/>
      <c r="EM16" s="77"/>
      <c r="EN16" s="77"/>
      <c r="EO16" s="77"/>
      <c r="EP16" s="77"/>
      <c r="EQ16" s="77"/>
      <c r="ER16" s="77"/>
      <c r="ES16" s="77"/>
      <c r="ET16" s="77"/>
      <c r="EU16" s="77"/>
      <c r="EV16" s="77"/>
      <c r="EW16" s="77"/>
      <c r="EX16" s="77"/>
      <c r="EY16" s="77"/>
      <c r="EZ16" s="77"/>
      <c r="FA16" s="77"/>
      <c r="FB16" s="77"/>
      <c r="FC16" s="77"/>
      <c r="FD16" s="77"/>
      <c r="FE16" s="77"/>
      <c r="FF16" s="77"/>
      <c r="FG16" s="77"/>
      <c r="FH16" s="77"/>
      <c r="FI16" s="77"/>
      <c r="FJ16" s="77"/>
      <c r="FK16" s="77"/>
      <c r="FL16" s="77"/>
      <c r="FM16" s="77"/>
      <c r="FN16" s="77"/>
      <c r="FO16" s="77"/>
      <c r="FP16" s="77"/>
      <c r="FQ16" s="77"/>
      <c r="FR16" s="77"/>
      <c r="FS16" s="77"/>
      <c r="FT16" s="77"/>
      <c r="FU16" s="77"/>
      <c r="FV16" s="77"/>
      <c r="FW16" s="77"/>
      <c r="FX16" s="77"/>
      <c r="FY16" s="77"/>
      <c r="FZ16" s="77"/>
      <c r="GA16" s="77"/>
      <c r="GB16" s="77"/>
      <c r="GC16" s="77"/>
      <c r="GD16" s="77"/>
      <c r="GE16" s="77"/>
      <c r="GF16" s="77"/>
      <c r="GG16" s="77"/>
      <c r="GH16" s="77"/>
      <c r="GI16" s="77"/>
      <c r="GJ16" s="77"/>
      <c r="GK16" s="77"/>
      <c r="GL16" s="77"/>
      <c r="GM16" s="77"/>
      <c r="GN16" s="77"/>
      <c r="GO16" s="77"/>
      <c r="GP16" s="77"/>
      <c r="GQ16" s="77"/>
      <c r="GR16" s="77"/>
      <c r="GS16" s="77"/>
      <c r="GT16" s="77"/>
      <c r="GU16" s="77"/>
      <c r="GV16" s="77"/>
      <c r="GW16" s="77"/>
      <c r="GX16" s="77"/>
      <c r="GY16" s="77"/>
      <c r="GZ16" s="77"/>
      <c r="HA16" s="77"/>
      <c r="HB16" s="77"/>
      <c r="HC16" s="77"/>
      <c r="HD16" s="77"/>
      <c r="HE16" s="77"/>
      <c r="HF16" s="77"/>
      <c r="HG16" s="77"/>
      <c r="HH16" s="77"/>
      <c r="HI16" s="77"/>
      <c r="HJ16" s="77"/>
      <c r="HK16" s="77"/>
      <c r="HL16" s="77"/>
      <c r="HM16" s="77"/>
      <c r="HN16" s="77"/>
      <c r="HO16" s="77"/>
      <c r="HP16" s="77"/>
      <c r="HQ16" s="77"/>
      <c r="HR16" s="77"/>
      <c r="HS16" s="77"/>
      <c r="HT16" s="77"/>
      <c r="HU16" s="77"/>
      <c r="HV16" s="77"/>
      <c r="HW16" s="77"/>
      <c r="HX16" s="77"/>
      <c r="HY16" s="77"/>
      <c r="HZ16" s="77"/>
      <c r="IA16" s="77"/>
      <c r="IB16" s="77"/>
      <c r="IC16" s="77"/>
      <c r="ID16" s="77"/>
      <c r="IE16" s="77"/>
      <c r="IF16" s="77"/>
      <c r="IG16" s="77"/>
      <c r="IH16" s="77"/>
      <c r="II16" s="77"/>
      <c r="IJ16" s="77"/>
      <c r="IK16" s="77"/>
      <c r="IL16" s="77"/>
      <c r="IM16" s="77"/>
      <c r="IN16" s="77"/>
      <c r="IO16" s="77"/>
      <c r="IP16" s="77"/>
      <c r="IQ16" s="77"/>
      <c r="IR16" s="77"/>
      <c r="IS16" s="77"/>
      <c r="IT16" s="77"/>
      <c r="IU16" s="77"/>
      <c r="IV16" s="77"/>
    </row>
    <row r="17" spans="1:11">
      <c r="A17" s="410" t="s">
        <v>324</v>
      </c>
      <c r="B17" s="404" t="s">
        <v>30</v>
      </c>
      <c r="C17" s="398" t="s">
        <v>297</v>
      </c>
      <c r="D17" s="400">
        <f>'Memorial de Cálculo'!G13</f>
        <v>80.40000000000002</v>
      </c>
      <c r="E17" s="400">
        <f>ROUND(CPU!E94,2)</f>
        <v>0</v>
      </c>
      <c r="F17" s="408">
        <f t="shared" si="0"/>
        <v>0</v>
      </c>
      <c r="G17" s="290"/>
    </row>
    <row r="18" spans="1:11">
      <c r="A18" s="410" t="s">
        <v>325</v>
      </c>
      <c r="B18" s="404" t="s">
        <v>31</v>
      </c>
      <c r="C18" s="398" t="s">
        <v>297</v>
      </c>
      <c r="D18" s="400">
        <f>'Memorial de Cálculo'!E6</f>
        <v>402</v>
      </c>
      <c r="E18" s="400">
        <f>ROUND(CPU!E105,2)</f>
        <v>0</v>
      </c>
      <c r="F18" s="408">
        <f t="shared" si="0"/>
        <v>0</v>
      </c>
      <c r="G18" s="290"/>
    </row>
    <row r="19" spans="1:11" ht="21">
      <c r="A19" s="410" t="s">
        <v>326</v>
      </c>
      <c r="B19" s="404" t="s">
        <v>32</v>
      </c>
      <c r="C19" s="398" t="s">
        <v>297</v>
      </c>
      <c r="D19" s="400">
        <f>'Memorial de Cálculo'!D39:E39</f>
        <v>636.6</v>
      </c>
      <c r="E19" s="400">
        <f>ROUND(CPU!E112,2)</f>
        <v>0</v>
      </c>
      <c r="F19" s="408">
        <f t="shared" si="0"/>
        <v>0</v>
      </c>
      <c r="G19" s="291"/>
    </row>
    <row r="20" spans="1:11" ht="21">
      <c r="A20" s="410" t="s">
        <v>327</v>
      </c>
      <c r="B20" s="397" t="s">
        <v>33</v>
      </c>
      <c r="C20" s="398" t="s">
        <v>297</v>
      </c>
      <c r="D20" s="399">
        <f>'Memorial de Cálculo'!D39:E39</f>
        <v>636.6</v>
      </c>
      <c r="E20" s="399">
        <f>CPU!E123</f>
        <v>0</v>
      </c>
      <c r="F20" s="407">
        <f t="shared" si="0"/>
        <v>0</v>
      </c>
      <c r="G20" s="293"/>
      <c r="K20" s="304"/>
    </row>
    <row r="21" spans="1:11">
      <c r="A21" s="413">
        <v>4</v>
      </c>
      <c r="B21" s="394" t="s">
        <v>36</v>
      </c>
      <c r="C21" s="395"/>
      <c r="D21" s="396"/>
      <c r="E21" s="396"/>
      <c r="F21" s="406">
        <f>SUM(F22)</f>
        <v>0</v>
      </c>
      <c r="G21" s="290"/>
    </row>
    <row r="22" spans="1:11">
      <c r="A22" s="410" t="s">
        <v>328</v>
      </c>
      <c r="B22" s="397" t="s">
        <v>37</v>
      </c>
      <c r="C22" s="398" t="s">
        <v>297</v>
      </c>
      <c r="D22" s="399">
        <f>'Memorial de Cálculo'!E19</f>
        <v>109.19999999999999</v>
      </c>
      <c r="E22" s="399">
        <f>ROUND(CPU!E134,2)</f>
        <v>0</v>
      </c>
      <c r="F22" s="407">
        <f>D22*E22</f>
        <v>0</v>
      </c>
      <c r="G22" s="291"/>
    </row>
    <row r="23" spans="1:11">
      <c r="A23" s="413">
        <v>5</v>
      </c>
      <c r="B23" s="394" t="s">
        <v>42</v>
      </c>
      <c r="C23" s="395"/>
      <c r="D23" s="396"/>
      <c r="E23" s="396"/>
      <c r="F23" s="406">
        <f>SUM(F24:F26)</f>
        <v>0</v>
      </c>
      <c r="G23" s="290"/>
      <c r="I23" s="304"/>
    </row>
    <row r="24" spans="1:11">
      <c r="A24" s="410" t="s">
        <v>329</v>
      </c>
      <c r="B24" s="397" t="s">
        <v>43</v>
      </c>
      <c r="C24" s="398" t="s">
        <v>27</v>
      </c>
      <c r="D24" s="399">
        <f>'Memorial de Cálculo'!E22</f>
        <v>768</v>
      </c>
      <c r="E24" s="399">
        <f>ROUND(CPU!E141,2)</f>
        <v>0</v>
      </c>
      <c r="F24" s="407">
        <f>D24*E24</f>
        <v>0</v>
      </c>
      <c r="G24" s="290"/>
    </row>
    <row r="25" spans="1:11">
      <c r="A25" s="410" t="s">
        <v>330</v>
      </c>
      <c r="B25" s="397" t="s">
        <v>44</v>
      </c>
      <c r="C25" s="398" t="s">
        <v>27</v>
      </c>
      <c r="D25" s="399">
        <f>'Memorial de Cálculo'!E25</f>
        <v>384</v>
      </c>
      <c r="E25" s="399">
        <f>ROUND(CPU!E149,2)</f>
        <v>0</v>
      </c>
      <c r="F25" s="407">
        <f>D25*E25</f>
        <v>0</v>
      </c>
      <c r="G25" s="290"/>
    </row>
    <row r="26" spans="1:11">
      <c r="A26" s="410" t="s">
        <v>331</v>
      </c>
      <c r="B26" s="397" t="s">
        <v>45</v>
      </c>
      <c r="C26" s="398" t="s">
        <v>15</v>
      </c>
      <c r="D26" s="399">
        <v>12</v>
      </c>
      <c r="E26" s="399">
        <f>ROUND(CPU!E159,2)</f>
        <v>0</v>
      </c>
      <c r="F26" s="407">
        <f>D26*E26</f>
        <v>0</v>
      </c>
      <c r="G26" s="290"/>
    </row>
    <row r="27" spans="1:11" ht="15.75" thickBot="1">
      <c r="A27" s="412"/>
      <c r="B27" s="409"/>
      <c r="C27" s="520" t="s">
        <v>48</v>
      </c>
      <c r="D27" s="520"/>
      <c r="E27" s="521">
        <f>F5+F9+F11+F21+F23</f>
        <v>0</v>
      </c>
      <c r="F27" s="522"/>
      <c r="G27" s="294"/>
      <c r="H27" s="304"/>
    </row>
    <row r="28" spans="1:11">
      <c r="C28" s="2" t="s">
        <v>360</v>
      </c>
      <c r="G28" s="81"/>
    </row>
  </sheetData>
  <sheetProtection selectLockedCells="1" selectUnlockedCells="1"/>
  <mergeCells count="3">
    <mergeCell ref="C27:D27"/>
    <mergeCell ref="E27:F27"/>
    <mergeCell ref="A2:F3"/>
  </mergeCells>
  <pageMargins left="0.78749999999999998" right="0.20972222222222223" top="0.98402777777777772" bottom="0.98402777777777772" header="0.51180555555555551" footer="0.51180555555555551"/>
  <pageSetup paperSize="9" scale="90" firstPageNumber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V69"/>
  <sheetViews>
    <sheetView showGridLines="0" view="pageBreakPreview" zoomScale="110" zoomScaleSheetLayoutView="110" workbookViewId="0">
      <pane ySplit="1" topLeftCell="A2" activePane="bottomLeft" state="frozen"/>
      <selection pane="bottomLeft" activeCell="F8" sqref="F8:F17"/>
    </sheetView>
  </sheetViews>
  <sheetFormatPr defaultColWidth="8.5703125" defaultRowHeight="15"/>
  <cols>
    <col min="1" max="1" width="5.5703125" bestFit="1" customWidth="1"/>
    <col min="2" max="2" width="58.85546875" style="8" customWidth="1"/>
    <col min="3" max="3" width="8.5703125" style="9" customWidth="1"/>
    <col min="4" max="4" width="12.42578125" style="7" customWidth="1"/>
    <col min="5" max="5" width="0" style="7" hidden="1" customWidth="1"/>
    <col min="6" max="6" width="12" style="9" customWidth="1"/>
    <col min="7" max="7" width="8.5703125" style="5"/>
    <col min="8" max="8" width="16.42578125" style="5" customWidth="1"/>
    <col min="9" max="9" width="16" style="5" customWidth="1"/>
    <col min="10" max="10" width="18.5703125" style="5" customWidth="1"/>
    <col min="11" max="11" width="15.7109375" style="5" customWidth="1"/>
    <col min="12" max="16384" width="8.5703125" style="5"/>
  </cols>
  <sheetData>
    <row r="1" spans="1:256" ht="53.25" customHeight="1">
      <c r="B1" s="1"/>
      <c r="C1" s="2"/>
      <c r="D1" s="1"/>
      <c r="E1" s="1"/>
      <c r="F1" s="1"/>
      <c r="G1" s="295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</row>
    <row r="2" spans="1:256">
      <c r="A2" s="544" t="s">
        <v>298</v>
      </c>
      <c r="B2" s="544"/>
      <c r="C2" s="544"/>
      <c r="D2" s="534">
        <f>BDI!D36</f>
        <v>0</v>
      </c>
      <c r="E2" s="534"/>
      <c r="F2" s="535"/>
      <c r="G2" s="274"/>
      <c r="H2" s="274"/>
    </row>
    <row r="3" spans="1:256">
      <c r="A3" s="529" t="s">
        <v>299</v>
      </c>
      <c r="B3" s="529"/>
      <c r="C3" s="529"/>
      <c r="D3" s="534">
        <v>1.1938</v>
      </c>
      <c r="E3" s="534"/>
      <c r="F3" s="535"/>
      <c r="G3" s="274"/>
      <c r="H3" s="274"/>
    </row>
    <row r="4" spans="1:256" ht="15.75" thickBot="1">
      <c r="A4" s="530" t="s">
        <v>300</v>
      </c>
      <c r="B4" s="530"/>
      <c r="C4" s="530"/>
      <c r="D4" s="536">
        <v>0.73699999999999999</v>
      </c>
      <c r="E4" s="536"/>
      <c r="F4" s="537"/>
      <c r="G4" s="274"/>
      <c r="H4" s="274"/>
    </row>
    <row r="5" spans="1:256" ht="21.75" customHeight="1">
      <c r="A5" s="538" t="s">
        <v>314</v>
      </c>
      <c r="B5" s="539"/>
      <c r="C5" s="539"/>
      <c r="D5" s="539"/>
      <c r="E5" s="539"/>
      <c r="F5" s="540"/>
      <c r="G5" s="274"/>
      <c r="H5" s="274"/>
    </row>
    <row r="6" spans="1:256" ht="21.75" customHeight="1" thickBot="1">
      <c r="A6" s="541"/>
      <c r="B6" s="542"/>
      <c r="C6" s="542"/>
      <c r="D6" s="542"/>
      <c r="E6" s="542"/>
      <c r="F6" s="543"/>
      <c r="G6" s="274"/>
      <c r="H6" s="274"/>
    </row>
    <row r="7" spans="1:256" ht="27" thickBot="1">
      <c r="A7" s="449" t="s">
        <v>332</v>
      </c>
      <c r="B7" s="421" t="s">
        <v>1</v>
      </c>
      <c r="C7" s="422" t="s">
        <v>2</v>
      </c>
      <c r="D7" s="423" t="s">
        <v>154</v>
      </c>
      <c r="E7" s="423" t="s">
        <v>155</v>
      </c>
      <c r="F7" s="424" t="s">
        <v>156</v>
      </c>
      <c r="G7" s="274"/>
      <c r="H7" s="531" t="s">
        <v>301</v>
      </c>
      <c r="I7" s="532"/>
      <c r="J7" s="532"/>
      <c r="K7" s="532"/>
      <c r="L7" s="533"/>
    </row>
    <row r="8" spans="1:256" s="307" customFormat="1">
      <c r="A8" s="442">
        <v>1</v>
      </c>
      <c r="B8" s="460" t="s">
        <v>355</v>
      </c>
      <c r="C8" s="461" t="s">
        <v>27</v>
      </c>
      <c r="D8" s="462"/>
      <c r="E8" s="462"/>
      <c r="F8" s="463">
        <v>88253</v>
      </c>
      <c r="G8" s="279"/>
      <c r="H8" s="279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</row>
    <row r="9" spans="1:256" s="307" customFormat="1">
      <c r="A9" s="443">
        <v>2</v>
      </c>
      <c r="B9" s="425" t="s">
        <v>356</v>
      </c>
      <c r="C9" s="426" t="s">
        <v>27</v>
      </c>
      <c r="D9" s="427"/>
      <c r="E9" s="427"/>
      <c r="F9" s="444" t="s">
        <v>316</v>
      </c>
      <c r="G9" s="279"/>
      <c r="H9" s="275"/>
      <c r="I9" s="12"/>
      <c r="J9" s="308"/>
      <c r="K9" s="308"/>
      <c r="L9" s="1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  <c r="EF9" s="8"/>
      <c r="EG9" s="8"/>
      <c r="EH9" s="8"/>
      <c r="EI9" s="8"/>
      <c r="EJ9" s="8"/>
      <c r="EK9" s="8"/>
      <c r="EL9" s="8"/>
      <c r="EM9" s="8"/>
      <c r="EN9" s="8"/>
      <c r="EO9" s="8"/>
      <c r="EP9" s="8"/>
      <c r="EQ9" s="8"/>
      <c r="ER9" s="8"/>
      <c r="ES9" s="8"/>
      <c r="ET9" s="8"/>
      <c r="EU9" s="8"/>
      <c r="EV9" s="8"/>
      <c r="EW9" s="8"/>
      <c r="EX9" s="8"/>
      <c r="EY9" s="8"/>
      <c r="EZ9" s="8"/>
      <c r="FA9" s="8"/>
      <c r="FB9" s="8"/>
      <c r="FC9" s="8"/>
      <c r="FD9" s="8"/>
      <c r="FE9" s="8"/>
      <c r="FF9" s="8"/>
      <c r="FG9" s="8"/>
      <c r="FH9" s="8"/>
      <c r="FI9" s="8"/>
      <c r="FJ9" s="8"/>
      <c r="FK9" s="8"/>
      <c r="FL9" s="8"/>
      <c r="FM9" s="8"/>
      <c r="FN9" s="8"/>
      <c r="FO9" s="8"/>
      <c r="FP9" s="8"/>
      <c r="FQ9" s="8"/>
      <c r="FR9" s="8"/>
      <c r="FS9" s="8"/>
      <c r="FT9" s="8"/>
      <c r="FU9" s="8"/>
      <c r="FV9" s="8"/>
      <c r="FW9" s="8"/>
      <c r="FX9" s="8"/>
      <c r="FY9" s="8"/>
      <c r="FZ9" s="8"/>
      <c r="GA9" s="8"/>
      <c r="GB9" s="8"/>
      <c r="GC9" s="8"/>
      <c r="GD9" s="8"/>
      <c r="GE9" s="8"/>
      <c r="GF9" s="8"/>
      <c r="GG9" s="8"/>
      <c r="GH9" s="8"/>
      <c r="GI9" s="8"/>
      <c r="GJ9" s="8"/>
      <c r="GK9" s="8"/>
      <c r="GL9" s="8"/>
      <c r="GM9" s="8"/>
      <c r="GN9" s="8"/>
      <c r="GO9" s="8"/>
      <c r="GP9" s="8"/>
      <c r="GQ9" s="8"/>
      <c r="GR9" s="8"/>
      <c r="GS9" s="8"/>
      <c r="GT9" s="8"/>
      <c r="GU9" s="8"/>
      <c r="GV9" s="8"/>
      <c r="GW9" s="8"/>
      <c r="GX9" s="8"/>
      <c r="GY9" s="8"/>
      <c r="GZ9" s="8"/>
      <c r="HA9" s="8"/>
      <c r="HB9" s="8"/>
      <c r="HC9" s="8"/>
      <c r="HD9" s="8"/>
      <c r="HE9" s="8"/>
      <c r="HF9" s="8"/>
      <c r="HG9" s="8"/>
      <c r="HH9" s="8"/>
      <c r="HI9" s="8"/>
      <c r="HJ9" s="8"/>
      <c r="HK9" s="8"/>
      <c r="HL9" s="8"/>
      <c r="HM9" s="8"/>
      <c r="HN9" s="8"/>
      <c r="HO9" s="8"/>
      <c r="HP9" s="8"/>
      <c r="HQ9" s="8"/>
      <c r="HR9" s="8"/>
      <c r="HS9" s="8"/>
      <c r="HT9" s="8"/>
      <c r="HU9" s="8"/>
      <c r="HV9" s="8"/>
      <c r="HW9" s="8"/>
      <c r="HX9" s="8"/>
      <c r="HY9" s="8"/>
      <c r="HZ9" s="8"/>
      <c r="IA9" s="8"/>
      <c r="IB9" s="8"/>
      <c r="IC9" s="8"/>
      <c r="ID9" s="8"/>
      <c r="IE9" s="8"/>
      <c r="IF9" s="8"/>
      <c r="IG9" s="8"/>
      <c r="IH9" s="8"/>
      <c r="II9" s="8"/>
      <c r="IJ9" s="8"/>
      <c r="IK9" s="8"/>
      <c r="IL9" s="8"/>
      <c r="IM9" s="8"/>
      <c r="IN9" s="8"/>
      <c r="IO9" s="8"/>
      <c r="IP9" s="8"/>
      <c r="IQ9" s="8"/>
      <c r="IR9" s="8"/>
      <c r="IS9" s="8"/>
      <c r="IT9" s="8"/>
      <c r="IU9" s="8"/>
      <c r="IV9" s="8"/>
    </row>
    <row r="10" spans="1:256" s="309" customFormat="1">
      <c r="A10" s="443">
        <v>3</v>
      </c>
      <c r="B10" s="425" t="s">
        <v>159</v>
      </c>
      <c r="C10" s="426" t="s">
        <v>88</v>
      </c>
      <c r="D10" s="427"/>
      <c r="E10" s="427"/>
      <c r="F10" s="444" t="s">
        <v>160</v>
      </c>
      <c r="G10" s="546"/>
      <c r="H10" s="546"/>
    </row>
    <row r="11" spans="1:256" s="307" customFormat="1">
      <c r="A11" s="443">
        <v>4</v>
      </c>
      <c r="B11" s="281" t="s">
        <v>147</v>
      </c>
      <c r="C11" s="281" t="s">
        <v>74</v>
      </c>
      <c r="D11" s="427"/>
      <c r="E11" s="427"/>
      <c r="F11" s="445" t="s">
        <v>295</v>
      </c>
      <c r="G11" s="279"/>
      <c r="H11" s="279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  <c r="EF11" s="8"/>
      <c r="EG11" s="8"/>
      <c r="EH11" s="8"/>
      <c r="EI11" s="8"/>
      <c r="EJ11" s="8"/>
      <c r="EK11" s="8"/>
      <c r="EL11" s="8"/>
      <c r="EM11" s="8"/>
      <c r="EN11" s="8"/>
      <c r="EO11" s="8"/>
      <c r="EP11" s="8"/>
      <c r="EQ11" s="8"/>
      <c r="ER11" s="8"/>
      <c r="ES11" s="8"/>
      <c r="ET11" s="8"/>
      <c r="EU11" s="8"/>
      <c r="EV11" s="8"/>
      <c r="EW11" s="8"/>
      <c r="EX11" s="8"/>
      <c r="EY11" s="8"/>
      <c r="EZ11" s="8"/>
      <c r="FA11" s="8"/>
      <c r="FB11" s="8"/>
      <c r="FC11" s="8"/>
      <c r="FD11" s="8"/>
      <c r="FE11" s="8"/>
      <c r="FF11" s="8"/>
      <c r="FG11" s="8"/>
      <c r="FH11" s="8"/>
      <c r="FI11" s="8"/>
      <c r="FJ11" s="8"/>
      <c r="FK11" s="8"/>
      <c r="FL11" s="8"/>
      <c r="FM11" s="8"/>
      <c r="FN11" s="8"/>
      <c r="FO11" s="8"/>
      <c r="FP11" s="8"/>
      <c r="FQ11" s="8"/>
      <c r="FR11" s="8"/>
      <c r="FS11" s="8"/>
      <c r="FT11" s="8"/>
      <c r="FU11" s="8"/>
      <c r="FV11" s="8"/>
      <c r="FW11" s="8"/>
      <c r="FX11" s="8"/>
      <c r="FY11" s="8"/>
      <c r="FZ11" s="8"/>
      <c r="GA11" s="8"/>
      <c r="GB11" s="8"/>
      <c r="GC11" s="8"/>
      <c r="GD11" s="8"/>
      <c r="GE11" s="8"/>
      <c r="GF11" s="8"/>
      <c r="GG11" s="8"/>
      <c r="GH11" s="8"/>
      <c r="GI11" s="8"/>
      <c r="GJ11" s="8"/>
      <c r="GK11" s="8"/>
      <c r="GL11" s="8"/>
      <c r="GM11" s="8"/>
      <c r="GN11" s="8"/>
      <c r="GO11" s="8"/>
      <c r="GP11" s="8"/>
      <c r="GQ11" s="8"/>
      <c r="GR11" s="8"/>
      <c r="GS11" s="8"/>
      <c r="GT11" s="8"/>
      <c r="GU11" s="8"/>
      <c r="GV11" s="8"/>
      <c r="GW11" s="8"/>
      <c r="GX11" s="8"/>
      <c r="GY11" s="8"/>
      <c r="GZ11" s="8"/>
      <c r="HA11" s="8"/>
      <c r="HB11" s="8"/>
      <c r="HC11" s="8"/>
      <c r="HD11" s="8"/>
      <c r="HE11" s="8"/>
      <c r="HF11" s="8"/>
      <c r="HG11" s="8"/>
      <c r="HH11" s="8"/>
      <c r="HI11" s="8"/>
      <c r="HJ11" s="8"/>
      <c r="HK11" s="8"/>
      <c r="HL11" s="8"/>
      <c r="HM11" s="8"/>
      <c r="HN11" s="8"/>
      <c r="HO11" s="8"/>
      <c r="HP11" s="8"/>
      <c r="HQ11" s="8"/>
      <c r="HR11" s="8"/>
      <c r="HS11" s="8"/>
      <c r="HT11" s="8"/>
      <c r="HU11" s="8"/>
      <c r="HV11" s="8"/>
      <c r="HW11" s="8"/>
      <c r="HX11" s="8"/>
      <c r="HY11" s="8"/>
      <c r="HZ11" s="8"/>
      <c r="IA11" s="8"/>
      <c r="IB11" s="8"/>
      <c r="IC11" s="8"/>
      <c r="ID11" s="8"/>
      <c r="IE11" s="8"/>
      <c r="IF11" s="8"/>
      <c r="IG11" s="8"/>
      <c r="IH11" s="8"/>
      <c r="II11" s="8"/>
      <c r="IJ11" s="8"/>
      <c r="IK11" s="8"/>
      <c r="IL11" s="8"/>
      <c r="IM11" s="8"/>
      <c r="IN11" s="8"/>
      <c r="IO11" s="8"/>
      <c r="IP11" s="8"/>
      <c r="IQ11" s="8"/>
      <c r="IR11" s="8"/>
      <c r="IS11" s="8"/>
      <c r="IT11" s="8"/>
      <c r="IU11" s="8"/>
      <c r="IV11" s="8"/>
    </row>
    <row r="12" spans="1:256" s="307" customFormat="1">
      <c r="A12" s="443">
        <v>5</v>
      </c>
      <c r="B12" s="425" t="s">
        <v>99</v>
      </c>
      <c r="C12" s="426" t="s">
        <v>8</v>
      </c>
      <c r="D12" s="427"/>
      <c r="E12" s="427"/>
      <c r="F12" s="445" t="s">
        <v>295</v>
      </c>
      <c r="G12" s="545"/>
      <c r="H12" s="545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  <c r="EF12" s="8"/>
      <c r="EG12" s="8"/>
      <c r="EH12" s="8"/>
      <c r="EI12" s="8"/>
      <c r="EJ12" s="8"/>
      <c r="EK12" s="8"/>
      <c r="EL12" s="8"/>
      <c r="EM12" s="8"/>
      <c r="EN12" s="8"/>
      <c r="EO12" s="8"/>
      <c r="EP12" s="8"/>
      <c r="EQ12" s="8"/>
      <c r="ER12" s="8"/>
      <c r="ES12" s="8"/>
      <c r="ET12" s="8"/>
      <c r="EU12" s="8"/>
      <c r="EV12" s="8"/>
      <c r="EW12" s="8"/>
      <c r="EX12" s="8"/>
      <c r="EY12" s="8"/>
      <c r="EZ12" s="8"/>
      <c r="FA12" s="8"/>
      <c r="FB12" s="8"/>
      <c r="FC12" s="8"/>
      <c r="FD12" s="8"/>
      <c r="FE12" s="8"/>
      <c r="FF12" s="8"/>
      <c r="FG12" s="8"/>
      <c r="FH12" s="8"/>
      <c r="FI12" s="8"/>
      <c r="FJ12" s="8"/>
      <c r="FK12" s="8"/>
      <c r="FL12" s="8"/>
      <c r="FM12" s="8"/>
      <c r="FN12" s="8"/>
      <c r="FO12" s="8"/>
      <c r="FP12" s="8"/>
      <c r="FQ12" s="8"/>
      <c r="FR12" s="8"/>
      <c r="FS12" s="8"/>
      <c r="FT12" s="8"/>
      <c r="FU12" s="8"/>
      <c r="FV12" s="8"/>
      <c r="FW12" s="8"/>
      <c r="FX12" s="8"/>
      <c r="FY12" s="8"/>
      <c r="FZ12" s="8"/>
      <c r="GA12" s="8"/>
      <c r="GB12" s="8"/>
      <c r="GC12" s="8"/>
      <c r="GD12" s="8"/>
      <c r="GE12" s="8"/>
      <c r="GF12" s="8"/>
      <c r="GG12" s="8"/>
      <c r="GH12" s="8"/>
      <c r="GI12" s="8"/>
      <c r="GJ12" s="8"/>
      <c r="GK12" s="8"/>
      <c r="GL12" s="8"/>
      <c r="GM12" s="8"/>
      <c r="GN12" s="8"/>
      <c r="GO12" s="8"/>
      <c r="GP12" s="8"/>
      <c r="GQ12" s="8"/>
      <c r="GR12" s="8"/>
      <c r="GS12" s="8"/>
      <c r="GT12" s="8"/>
      <c r="GU12" s="8"/>
      <c r="GV12" s="8"/>
      <c r="GW12" s="8"/>
      <c r="GX12" s="8"/>
      <c r="GY12" s="8"/>
      <c r="GZ12" s="8"/>
      <c r="HA12" s="8"/>
      <c r="HB12" s="8"/>
      <c r="HC12" s="8"/>
      <c r="HD12" s="8"/>
      <c r="HE12" s="8"/>
      <c r="HF12" s="8"/>
      <c r="HG12" s="8"/>
      <c r="HH12" s="8"/>
      <c r="HI12" s="8"/>
      <c r="HJ12" s="8"/>
      <c r="HK12" s="8"/>
      <c r="HL12" s="8"/>
      <c r="HM12" s="8"/>
      <c r="HN12" s="8"/>
      <c r="HO12" s="8"/>
      <c r="HP12" s="8"/>
      <c r="HQ12" s="8"/>
      <c r="HR12" s="8"/>
      <c r="HS12" s="8"/>
      <c r="HT12" s="8"/>
      <c r="HU12" s="8"/>
      <c r="HV12" s="8"/>
      <c r="HW12" s="8"/>
      <c r="HX12" s="8"/>
      <c r="HY12" s="8"/>
      <c r="HZ12" s="8"/>
      <c r="IA12" s="8"/>
      <c r="IB12" s="8"/>
      <c r="IC12" s="8"/>
      <c r="ID12" s="8"/>
      <c r="IE12" s="8"/>
      <c r="IF12" s="8"/>
      <c r="IG12" s="8"/>
      <c r="IH12" s="8"/>
      <c r="II12" s="8"/>
      <c r="IJ12" s="8"/>
      <c r="IK12" s="8"/>
      <c r="IL12" s="8"/>
      <c r="IM12" s="8"/>
      <c r="IN12" s="8"/>
      <c r="IO12" s="8"/>
      <c r="IP12" s="8"/>
      <c r="IQ12" s="8"/>
      <c r="IR12" s="8"/>
      <c r="IS12" s="8"/>
      <c r="IT12" s="8"/>
      <c r="IU12" s="8"/>
      <c r="IV12" s="8"/>
    </row>
    <row r="13" spans="1:256" s="307" customFormat="1" ht="26.25">
      <c r="A13" s="443">
        <v>6</v>
      </c>
      <c r="B13" s="425" t="s">
        <v>165</v>
      </c>
      <c r="C13" s="426" t="s">
        <v>29</v>
      </c>
      <c r="D13" s="427"/>
      <c r="E13" s="427"/>
      <c r="F13" s="446">
        <v>368</v>
      </c>
      <c r="G13" s="279"/>
      <c r="H13" s="279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  <c r="EF13" s="8"/>
      <c r="EG13" s="8"/>
      <c r="EH13" s="8"/>
      <c r="EI13" s="8"/>
      <c r="EJ13" s="8"/>
      <c r="EK13" s="8"/>
      <c r="EL13" s="8"/>
      <c r="EM13" s="8"/>
      <c r="EN13" s="8"/>
      <c r="EO13" s="8"/>
      <c r="EP13" s="8"/>
      <c r="EQ13" s="8"/>
      <c r="ER13" s="8"/>
      <c r="ES13" s="8"/>
      <c r="ET13" s="8"/>
      <c r="EU13" s="8"/>
      <c r="EV13" s="8"/>
      <c r="EW13" s="8"/>
      <c r="EX13" s="8"/>
      <c r="EY13" s="8"/>
      <c r="EZ13" s="8"/>
      <c r="FA13" s="8"/>
      <c r="FB13" s="8"/>
      <c r="FC13" s="8"/>
      <c r="FD13" s="8"/>
      <c r="FE13" s="8"/>
      <c r="FF13" s="8"/>
      <c r="FG13" s="8"/>
      <c r="FH13" s="8"/>
      <c r="FI13" s="8"/>
      <c r="FJ13" s="8"/>
      <c r="FK13" s="8"/>
      <c r="FL13" s="8"/>
      <c r="FM13" s="8"/>
      <c r="FN13" s="8"/>
      <c r="FO13" s="8"/>
      <c r="FP13" s="8"/>
      <c r="FQ13" s="8"/>
      <c r="FR13" s="8"/>
      <c r="FS13" s="8"/>
      <c r="FT13" s="8"/>
      <c r="FU13" s="8"/>
      <c r="FV13" s="8"/>
      <c r="FW13" s="8"/>
      <c r="FX13" s="8"/>
      <c r="FY13" s="8"/>
      <c r="FZ13" s="8"/>
      <c r="GA13" s="8"/>
      <c r="GB13" s="8"/>
      <c r="GC13" s="8"/>
      <c r="GD13" s="8"/>
      <c r="GE13" s="8"/>
      <c r="GF13" s="8"/>
      <c r="GG13" s="8"/>
      <c r="GH13" s="8"/>
      <c r="GI13" s="8"/>
      <c r="GJ13" s="8"/>
      <c r="GK13" s="8"/>
      <c r="GL13" s="8"/>
      <c r="GM13" s="8"/>
      <c r="GN13" s="8"/>
      <c r="GO13" s="8"/>
      <c r="GP13" s="8"/>
      <c r="GQ13" s="8"/>
      <c r="GR13" s="8"/>
      <c r="GS13" s="8"/>
      <c r="GT13" s="8"/>
      <c r="GU13" s="8"/>
      <c r="GV13" s="8"/>
      <c r="GW13" s="8"/>
      <c r="GX13" s="8"/>
      <c r="GY13" s="8"/>
      <c r="GZ13" s="8"/>
      <c r="HA13" s="8"/>
      <c r="HB13" s="8"/>
      <c r="HC13" s="8"/>
      <c r="HD13" s="8"/>
      <c r="HE13" s="8"/>
      <c r="HF13" s="8"/>
      <c r="HG13" s="8"/>
      <c r="HH13" s="8"/>
      <c r="HI13" s="8"/>
      <c r="HJ13" s="8"/>
      <c r="HK13" s="8"/>
      <c r="HL13" s="8"/>
      <c r="HM13" s="8"/>
      <c r="HN13" s="8"/>
      <c r="HO13" s="8"/>
      <c r="HP13" s="8"/>
      <c r="HQ13" s="8"/>
      <c r="HR13" s="8"/>
      <c r="HS13" s="8"/>
      <c r="HT13" s="8"/>
      <c r="HU13" s="8"/>
      <c r="HV13" s="8"/>
      <c r="HW13" s="8"/>
      <c r="HX13" s="8"/>
      <c r="HY13" s="8"/>
      <c r="HZ13" s="8"/>
      <c r="IA13" s="8"/>
      <c r="IB13" s="8"/>
      <c r="IC13" s="8"/>
      <c r="ID13" s="8"/>
      <c r="IE13" s="8"/>
      <c r="IF13" s="8"/>
      <c r="IG13" s="8"/>
      <c r="IH13" s="8"/>
      <c r="II13" s="8"/>
      <c r="IJ13" s="8"/>
      <c r="IK13" s="8"/>
      <c r="IL13" s="8"/>
      <c r="IM13" s="8"/>
      <c r="IN13" s="8"/>
      <c r="IO13" s="8"/>
      <c r="IP13" s="8"/>
      <c r="IQ13" s="8"/>
      <c r="IR13" s="8"/>
      <c r="IS13" s="8"/>
      <c r="IT13" s="8"/>
      <c r="IU13" s="8"/>
      <c r="IV13" s="8"/>
    </row>
    <row r="14" spans="1:256" s="307" customFormat="1">
      <c r="A14" s="443">
        <v>7</v>
      </c>
      <c r="B14" s="425" t="s">
        <v>177</v>
      </c>
      <c r="C14" s="426" t="s">
        <v>15</v>
      </c>
      <c r="D14" s="427"/>
      <c r="E14" s="427"/>
      <c r="F14" s="445" t="s">
        <v>295</v>
      </c>
      <c r="G14" s="279"/>
      <c r="H14" s="279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  <c r="EF14" s="8"/>
      <c r="EG14" s="8"/>
      <c r="EH14" s="8"/>
      <c r="EI14" s="8"/>
      <c r="EJ14" s="8"/>
      <c r="EK14" s="8"/>
      <c r="EL14" s="8"/>
      <c r="EM14" s="8"/>
      <c r="EN14" s="8"/>
      <c r="EO14" s="8"/>
      <c r="EP14" s="8"/>
      <c r="EQ14" s="8"/>
      <c r="ER14" s="8"/>
      <c r="ES14" s="8"/>
      <c r="ET14" s="8"/>
      <c r="EU14" s="8"/>
      <c r="EV14" s="8"/>
      <c r="EW14" s="8"/>
      <c r="EX14" s="8"/>
      <c r="EY14" s="8"/>
      <c r="EZ14" s="8"/>
      <c r="FA14" s="8"/>
      <c r="FB14" s="8"/>
      <c r="FC14" s="8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8"/>
      <c r="FZ14" s="8"/>
      <c r="GA14" s="8"/>
      <c r="GB14" s="8"/>
      <c r="GC14" s="8"/>
      <c r="GD14" s="8"/>
      <c r="GE14" s="8"/>
      <c r="GF14" s="8"/>
      <c r="GG14" s="8"/>
      <c r="GH14" s="8"/>
      <c r="GI14" s="8"/>
      <c r="GJ14" s="8"/>
      <c r="GK14" s="8"/>
      <c r="GL14" s="8"/>
      <c r="GM14" s="8"/>
      <c r="GN14" s="8"/>
      <c r="GO14" s="8"/>
      <c r="GP14" s="8"/>
      <c r="GQ14" s="8"/>
      <c r="GR14" s="8"/>
      <c r="GS14" s="8"/>
      <c r="GT14" s="8"/>
      <c r="GU14" s="8"/>
      <c r="GV14" s="8"/>
      <c r="GW14" s="8"/>
      <c r="GX14" s="8"/>
      <c r="GY14" s="8"/>
      <c r="GZ14" s="8"/>
      <c r="HA14" s="8"/>
      <c r="HB14" s="8"/>
      <c r="HC14" s="8"/>
      <c r="HD14" s="8"/>
      <c r="HE14" s="8"/>
      <c r="HF14" s="8"/>
      <c r="HG14" s="8"/>
      <c r="HH14" s="8"/>
      <c r="HI14" s="8"/>
      <c r="HJ14" s="8"/>
      <c r="HK14" s="8"/>
      <c r="HL14" s="8"/>
      <c r="HM14" s="8"/>
      <c r="HN14" s="8"/>
      <c r="HO14" s="8"/>
      <c r="HP14" s="8"/>
      <c r="HQ14" s="8"/>
      <c r="HR14" s="8"/>
      <c r="HS14" s="8"/>
      <c r="HT14" s="8"/>
      <c r="HU14" s="8"/>
      <c r="HV14" s="8"/>
      <c r="HW14" s="8"/>
      <c r="HX14" s="8"/>
      <c r="HY14" s="8"/>
      <c r="HZ14" s="8"/>
      <c r="IA14" s="8"/>
      <c r="IB14" s="8"/>
      <c r="IC14" s="8"/>
      <c r="ID14" s="8"/>
      <c r="IE14" s="8"/>
      <c r="IF14" s="8"/>
      <c r="IG14" s="8"/>
      <c r="IH14" s="8"/>
      <c r="II14" s="8"/>
      <c r="IJ14" s="8"/>
      <c r="IK14" s="8"/>
      <c r="IL14" s="8"/>
      <c r="IM14" s="8"/>
      <c r="IN14" s="8"/>
      <c r="IO14" s="8"/>
      <c r="IP14" s="8"/>
      <c r="IQ14" s="8"/>
      <c r="IR14" s="8"/>
      <c r="IS14" s="8"/>
      <c r="IT14" s="8"/>
      <c r="IU14" s="8"/>
      <c r="IV14" s="8"/>
    </row>
    <row r="15" spans="1:256" s="307" customFormat="1">
      <c r="A15" s="443">
        <v>8</v>
      </c>
      <c r="B15" s="425" t="s">
        <v>167</v>
      </c>
      <c r="C15" s="426" t="s">
        <v>15</v>
      </c>
      <c r="D15" s="427"/>
      <c r="E15" s="427"/>
      <c r="F15" s="445" t="s">
        <v>295</v>
      </c>
      <c r="G15" s="279"/>
      <c r="H15" s="279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  <c r="EF15" s="8"/>
      <c r="EG15" s="8"/>
      <c r="EH15" s="8"/>
      <c r="EI15" s="8"/>
      <c r="EJ15" s="8"/>
      <c r="EK15" s="8"/>
      <c r="EL15" s="8"/>
      <c r="EM15" s="8"/>
      <c r="EN15" s="8"/>
      <c r="EO15" s="8"/>
      <c r="EP15" s="8"/>
      <c r="EQ15" s="8"/>
      <c r="ER15" s="8"/>
      <c r="ES15" s="8"/>
      <c r="ET15" s="8"/>
      <c r="EU15" s="8"/>
      <c r="EV15" s="8"/>
      <c r="EW15" s="8"/>
      <c r="EX15" s="8"/>
      <c r="EY15" s="8"/>
      <c r="EZ15" s="8"/>
      <c r="FA15" s="8"/>
      <c r="FB15" s="8"/>
      <c r="FC15" s="8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8"/>
      <c r="FZ15" s="8"/>
      <c r="GA15" s="8"/>
      <c r="GB15" s="8"/>
      <c r="GC15" s="8"/>
      <c r="GD15" s="8"/>
      <c r="GE15" s="8"/>
      <c r="GF15" s="8"/>
      <c r="GG15" s="8"/>
      <c r="GH15" s="8"/>
      <c r="GI15" s="8"/>
      <c r="GJ15" s="8"/>
      <c r="GK15" s="8"/>
      <c r="GL15" s="8"/>
      <c r="GM15" s="8"/>
      <c r="GN15" s="8"/>
      <c r="GO15" s="8"/>
      <c r="GP15" s="8"/>
      <c r="GQ15" s="8"/>
      <c r="GR15" s="8"/>
      <c r="GS15" s="8"/>
      <c r="GT15" s="8"/>
      <c r="GU15" s="8"/>
      <c r="GV15" s="8"/>
      <c r="GW15" s="8"/>
      <c r="GX15" s="8"/>
      <c r="GY15" s="8"/>
      <c r="GZ15" s="8"/>
      <c r="HA15" s="8"/>
      <c r="HB15" s="8"/>
      <c r="HC15" s="8"/>
      <c r="HD15" s="8"/>
      <c r="HE15" s="8"/>
      <c r="HF15" s="8"/>
      <c r="HG15" s="8"/>
      <c r="HH15" s="8"/>
      <c r="HI15" s="8"/>
      <c r="HJ15" s="8"/>
      <c r="HK15" s="8"/>
      <c r="HL15" s="8"/>
      <c r="HM15" s="8"/>
      <c r="HN15" s="8"/>
      <c r="HO15" s="8"/>
      <c r="HP15" s="8"/>
      <c r="HQ15" s="8"/>
      <c r="HR15" s="8"/>
      <c r="HS15" s="8"/>
      <c r="HT15" s="8"/>
      <c r="HU15" s="8"/>
      <c r="HV15" s="8"/>
      <c r="HW15" s="8"/>
      <c r="HX15" s="8"/>
      <c r="HY15" s="8"/>
      <c r="HZ15" s="8"/>
      <c r="IA15" s="8"/>
      <c r="IB15" s="8"/>
      <c r="IC15" s="8"/>
      <c r="ID15" s="8"/>
      <c r="IE15" s="8"/>
      <c r="IF15" s="8"/>
      <c r="IG15" s="8"/>
      <c r="IH15" s="8"/>
      <c r="II15" s="8"/>
      <c r="IJ15" s="8"/>
      <c r="IK15" s="8"/>
      <c r="IL15" s="8"/>
      <c r="IM15" s="8"/>
      <c r="IN15" s="8"/>
      <c r="IO15" s="8"/>
      <c r="IP15" s="8"/>
      <c r="IQ15" s="8"/>
      <c r="IR15" s="8"/>
      <c r="IS15" s="8"/>
      <c r="IT15" s="8"/>
      <c r="IU15" s="8"/>
      <c r="IV15" s="8"/>
    </row>
    <row r="16" spans="1:256" s="307" customFormat="1" ht="26.25">
      <c r="A16" s="443">
        <v>9</v>
      </c>
      <c r="B16" s="425" t="s">
        <v>246</v>
      </c>
      <c r="C16" s="426" t="s">
        <v>135</v>
      </c>
      <c r="D16" s="427"/>
      <c r="E16" s="427"/>
      <c r="F16" s="446" t="s">
        <v>170</v>
      </c>
      <c r="G16" s="545"/>
      <c r="H16" s="545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  <c r="EF16" s="8"/>
      <c r="EG16" s="8"/>
      <c r="EH16" s="8"/>
      <c r="EI16" s="8"/>
      <c r="EJ16" s="8"/>
      <c r="EK16" s="8"/>
      <c r="EL16" s="8"/>
      <c r="EM16" s="8"/>
      <c r="EN16" s="8"/>
      <c r="EO16" s="8"/>
      <c r="EP16" s="8"/>
      <c r="EQ16" s="8"/>
      <c r="ER16" s="8"/>
      <c r="ES16" s="8"/>
      <c r="ET16" s="8"/>
      <c r="EU16" s="8"/>
      <c r="EV16" s="8"/>
      <c r="EW16" s="8"/>
      <c r="EX16" s="8"/>
      <c r="EY16" s="8"/>
      <c r="EZ16" s="8"/>
      <c r="FA16" s="8"/>
      <c r="FB16" s="8"/>
      <c r="FC16" s="8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8"/>
      <c r="FZ16" s="8"/>
      <c r="GA16" s="8"/>
      <c r="GB16" s="8"/>
      <c r="GC16" s="8"/>
      <c r="GD16" s="8"/>
      <c r="GE16" s="8"/>
      <c r="GF16" s="8"/>
      <c r="GG16" s="8"/>
      <c r="GH16" s="8"/>
      <c r="GI16" s="8"/>
      <c r="GJ16" s="8"/>
      <c r="GK16" s="8"/>
      <c r="GL16" s="8"/>
      <c r="GM16" s="8"/>
      <c r="GN16" s="8"/>
      <c r="GO16" s="8"/>
      <c r="GP16" s="8"/>
      <c r="GQ16" s="8"/>
      <c r="GR16" s="8"/>
      <c r="GS16" s="8"/>
      <c r="GT16" s="8"/>
      <c r="GU16" s="8"/>
      <c r="GV16" s="8"/>
      <c r="GW16" s="8"/>
      <c r="GX16" s="8"/>
      <c r="GY16" s="8"/>
      <c r="GZ16" s="8"/>
      <c r="HA16" s="8"/>
      <c r="HB16" s="8"/>
      <c r="HC16" s="8"/>
      <c r="HD16" s="8"/>
      <c r="HE16" s="8"/>
      <c r="HF16" s="8"/>
      <c r="HG16" s="8"/>
      <c r="HH16" s="8"/>
      <c r="HI16" s="8"/>
      <c r="HJ16" s="8"/>
      <c r="HK16" s="8"/>
      <c r="HL16" s="8"/>
      <c r="HM16" s="8"/>
      <c r="HN16" s="8"/>
      <c r="HO16" s="8"/>
      <c r="HP16" s="8"/>
      <c r="HQ16" s="8"/>
      <c r="HR16" s="8"/>
      <c r="HS16" s="8"/>
      <c r="HT16" s="8"/>
      <c r="HU16" s="8"/>
      <c r="HV16" s="8"/>
      <c r="HW16" s="8"/>
      <c r="HX16" s="8"/>
      <c r="HY16" s="8"/>
      <c r="HZ16" s="8"/>
      <c r="IA16" s="8"/>
      <c r="IB16" s="8"/>
      <c r="IC16" s="8"/>
      <c r="ID16" s="8"/>
      <c r="IE16" s="8"/>
      <c r="IF16" s="8"/>
      <c r="IG16" s="8"/>
      <c r="IH16" s="8"/>
      <c r="II16" s="8"/>
      <c r="IJ16" s="8"/>
      <c r="IK16" s="8"/>
      <c r="IL16" s="8"/>
      <c r="IM16" s="8"/>
      <c r="IN16" s="8"/>
      <c r="IO16" s="8"/>
      <c r="IP16" s="8"/>
      <c r="IQ16" s="8"/>
      <c r="IR16" s="8"/>
      <c r="IS16" s="8"/>
      <c r="IT16" s="8"/>
      <c r="IU16" s="8"/>
      <c r="IV16" s="8"/>
    </row>
    <row r="17" spans="1:256" s="307" customFormat="1" ht="26.25">
      <c r="A17" s="443">
        <v>10</v>
      </c>
      <c r="B17" s="425" t="s">
        <v>287</v>
      </c>
      <c r="C17" s="426" t="s">
        <v>27</v>
      </c>
      <c r="D17" s="427"/>
      <c r="E17" s="427"/>
      <c r="F17" s="446">
        <v>40294</v>
      </c>
      <c r="G17" s="279"/>
      <c r="H17" s="279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  <c r="EF17" s="8"/>
      <c r="EG17" s="8"/>
      <c r="EH17" s="8"/>
      <c r="EI17" s="8"/>
      <c r="EJ17" s="8"/>
      <c r="EK17" s="8"/>
      <c r="EL17" s="8"/>
      <c r="EM17" s="8"/>
      <c r="EN17" s="8"/>
      <c r="EO17" s="8"/>
      <c r="EP17" s="8"/>
      <c r="EQ17" s="8"/>
      <c r="ER17" s="8"/>
      <c r="ES17" s="8"/>
      <c r="ET17" s="8"/>
      <c r="EU17" s="8"/>
      <c r="EV17" s="8"/>
      <c r="EW17" s="8"/>
      <c r="EX17" s="8"/>
      <c r="EY17" s="8"/>
      <c r="EZ17" s="8"/>
      <c r="FA17" s="8"/>
      <c r="FB17" s="8"/>
      <c r="FC17" s="8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8"/>
      <c r="FZ17" s="8"/>
      <c r="GA17" s="8"/>
      <c r="GB17" s="8"/>
      <c r="GC17" s="8"/>
      <c r="GD17" s="8"/>
      <c r="GE17" s="8"/>
      <c r="GF17" s="8"/>
      <c r="GG17" s="8"/>
      <c r="GH17" s="8"/>
      <c r="GI17" s="8"/>
      <c r="GJ17" s="8"/>
      <c r="GK17" s="8"/>
      <c r="GL17" s="8"/>
      <c r="GM17" s="8"/>
      <c r="GN17" s="8"/>
      <c r="GO17" s="8"/>
      <c r="GP17" s="8"/>
      <c r="GQ17" s="8"/>
      <c r="GR17" s="8"/>
      <c r="GS17" s="8"/>
      <c r="GT17" s="8"/>
      <c r="GU17" s="8"/>
      <c r="GV17" s="8"/>
      <c r="GW17" s="8"/>
      <c r="GX17" s="8"/>
      <c r="GY17" s="8"/>
      <c r="GZ17" s="8"/>
      <c r="HA17" s="8"/>
      <c r="HB17" s="8"/>
      <c r="HC17" s="8"/>
      <c r="HD17" s="8"/>
      <c r="HE17" s="8"/>
      <c r="HF17" s="8"/>
      <c r="HG17" s="8"/>
      <c r="HH17" s="8"/>
      <c r="HI17" s="8"/>
      <c r="HJ17" s="8"/>
      <c r="HK17" s="8"/>
      <c r="HL17" s="8"/>
      <c r="HM17" s="8"/>
      <c r="HN17" s="8"/>
      <c r="HO17" s="8"/>
      <c r="HP17" s="8"/>
      <c r="HQ17" s="8"/>
      <c r="HR17" s="8"/>
      <c r="HS17" s="8"/>
      <c r="HT17" s="8"/>
      <c r="HU17" s="8"/>
      <c r="HV17" s="8"/>
      <c r="HW17" s="8"/>
      <c r="HX17" s="8"/>
      <c r="HY17" s="8"/>
      <c r="HZ17" s="8"/>
      <c r="IA17" s="8"/>
      <c r="IB17" s="8"/>
      <c r="IC17" s="8"/>
      <c r="ID17" s="8"/>
      <c r="IE17" s="8"/>
      <c r="IF17" s="8"/>
      <c r="IG17" s="8"/>
      <c r="IH17" s="8"/>
      <c r="II17" s="8"/>
      <c r="IJ17" s="8"/>
      <c r="IK17" s="8"/>
      <c r="IL17" s="8"/>
      <c r="IM17" s="8"/>
      <c r="IN17" s="8"/>
      <c r="IO17" s="8"/>
      <c r="IP17" s="8"/>
      <c r="IQ17" s="8"/>
      <c r="IR17" s="8"/>
      <c r="IS17" s="8"/>
      <c r="IT17" s="8"/>
      <c r="IU17" s="8"/>
      <c r="IV17" s="8"/>
    </row>
    <row r="18" spans="1:256" s="312" customFormat="1">
      <c r="A18" s="443">
        <v>11</v>
      </c>
      <c r="B18" s="425" t="s">
        <v>122</v>
      </c>
      <c r="C18" s="426" t="s">
        <v>15</v>
      </c>
      <c r="D18" s="427"/>
      <c r="E18" s="427"/>
      <c r="F18" s="445" t="s">
        <v>295</v>
      </c>
      <c r="G18" s="310"/>
      <c r="H18" s="310"/>
      <c r="I18" s="311"/>
      <c r="J18" s="311"/>
      <c r="K18" s="311"/>
      <c r="L18" s="311"/>
      <c r="M18" s="311"/>
      <c r="N18" s="311"/>
      <c r="O18" s="311"/>
      <c r="P18" s="311"/>
      <c r="Q18" s="311"/>
      <c r="R18" s="311"/>
      <c r="S18" s="311"/>
      <c r="T18" s="311"/>
      <c r="U18" s="311"/>
      <c r="V18" s="311"/>
      <c r="W18" s="311"/>
      <c r="X18" s="311"/>
      <c r="Y18" s="311"/>
      <c r="Z18" s="311"/>
      <c r="AA18" s="311"/>
      <c r="AB18" s="311"/>
      <c r="AC18" s="311"/>
      <c r="AD18" s="311"/>
      <c r="AE18" s="311"/>
      <c r="AF18" s="311"/>
      <c r="AG18" s="311"/>
      <c r="AH18" s="311"/>
      <c r="AI18" s="311"/>
      <c r="AJ18" s="311"/>
      <c r="AK18" s="311"/>
      <c r="AL18" s="311"/>
      <c r="AM18" s="311"/>
      <c r="AN18" s="311"/>
      <c r="AO18" s="311"/>
      <c r="AP18" s="311"/>
      <c r="AQ18" s="311"/>
      <c r="AR18" s="311"/>
      <c r="AS18" s="311"/>
      <c r="AT18" s="311"/>
      <c r="AU18" s="311"/>
      <c r="AV18" s="311"/>
      <c r="AW18" s="311"/>
      <c r="AX18" s="311"/>
      <c r="AY18" s="311"/>
      <c r="AZ18" s="311"/>
      <c r="BA18" s="311"/>
      <c r="BB18" s="311"/>
      <c r="BC18" s="311"/>
      <c r="BD18" s="311"/>
      <c r="BE18" s="311"/>
      <c r="BF18" s="311"/>
      <c r="BG18" s="311"/>
      <c r="BH18" s="311"/>
      <c r="BI18" s="311"/>
      <c r="BJ18" s="311"/>
      <c r="BK18" s="311"/>
      <c r="BL18" s="311"/>
      <c r="BM18" s="311"/>
      <c r="BN18" s="311"/>
      <c r="BO18" s="311"/>
      <c r="BP18" s="311"/>
      <c r="BQ18" s="311"/>
      <c r="BR18" s="311"/>
      <c r="BS18" s="311"/>
      <c r="BT18" s="311"/>
      <c r="BU18" s="311"/>
      <c r="BV18" s="311"/>
      <c r="BW18" s="311"/>
      <c r="BX18" s="311"/>
      <c r="BY18" s="311"/>
      <c r="BZ18" s="311"/>
      <c r="CA18" s="311"/>
      <c r="CB18" s="311"/>
      <c r="CC18" s="311"/>
      <c r="CD18" s="311"/>
      <c r="CE18" s="311"/>
      <c r="CF18" s="311"/>
      <c r="CG18" s="311"/>
      <c r="CH18" s="311"/>
      <c r="CI18" s="311"/>
      <c r="CJ18" s="311"/>
      <c r="CK18" s="311"/>
      <c r="CL18" s="311"/>
      <c r="CM18" s="311"/>
      <c r="CN18" s="311"/>
      <c r="CO18" s="311"/>
      <c r="CP18" s="311"/>
      <c r="CQ18" s="311"/>
      <c r="CR18" s="311"/>
      <c r="CS18" s="311"/>
      <c r="CT18" s="311"/>
      <c r="CU18" s="311"/>
      <c r="CV18" s="311"/>
      <c r="CW18" s="311"/>
      <c r="CX18" s="311"/>
      <c r="CY18" s="311"/>
      <c r="CZ18" s="311"/>
      <c r="DA18" s="311"/>
      <c r="DB18" s="311"/>
      <c r="DC18" s="311"/>
      <c r="DD18" s="311"/>
      <c r="DE18" s="311"/>
      <c r="DF18" s="311"/>
      <c r="DG18" s="311"/>
      <c r="DH18" s="311"/>
      <c r="DI18" s="311"/>
      <c r="DJ18" s="311"/>
      <c r="DK18" s="311"/>
      <c r="DL18" s="311"/>
      <c r="DM18" s="311"/>
      <c r="DN18" s="311"/>
      <c r="DO18" s="311"/>
      <c r="DP18" s="311"/>
      <c r="DQ18" s="311"/>
      <c r="DR18" s="311"/>
      <c r="DS18" s="311"/>
      <c r="DT18" s="311"/>
      <c r="DU18" s="311"/>
      <c r="DV18" s="311"/>
      <c r="DW18" s="311"/>
      <c r="DX18" s="311"/>
      <c r="DY18" s="311"/>
      <c r="DZ18" s="311"/>
      <c r="EA18" s="311"/>
      <c r="EB18" s="311"/>
      <c r="EC18" s="311"/>
      <c r="ED18" s="311"/>
      <c r="EE18" s="311"/>
      <c r="EF18" s="311"/>
      <c r="EG18" s="311"/>
      <c r="EH18" s="311"/>
      <c r="EI18" s="311"/>
      <c r="EJ18" s="311"/>
      <c r="EK18" s="311"/>
      <c r="EL18" s="311"/>
      <c r="EM18" s="311"/>
      <c r="EN18" s="311"/>
      <c r="EO18" s="311"/>
      <c r="EP18" s="311"/>
      <c r="EQ18" s="311"/>
      <c r="ER18" s="311"/>
      <c r="ES18" s="311"/>
      <c r="ET18" s="311"/>
      <c r="EU18" s="311"/>
      <c r="EV18" s="311"/>
      <c r="EW18" s="311"/>
      <c r="EX18" s="311"/>
      <c r="EY18" s="311"/>
      <c r="EZ18" s="311"/>
      <c r="FA18" s="311"/>
      <c r="FB18" s="311"/>
      <c r="FC18" s="311"/>
      <c r="FD18" s="311"/>
      <c r="FE18" s="311"/>
      <c r="FF18" s="311"/>
      <c r="FG18" s="311"/>
      <c r="FH18" s="311"/>
      <c r="FI18" s="311"/>
      <c r="FJ18" s="311"/>
      <c r="FK18" s="311"/>
      <c r="FL18" s="311"/>
      <c r="FM18" s="311"/>
      <c r="FN18" s="311"/>
      <c r="FO18" s="311"/>
      <c r="FP18" s="311"/>
      <c r="FQ18" s="311"/>
      <c r="FR18" s="311"/>
      <c r="FS18" s="311"/>
      <c r="FT18" s="311"/>
      <c r="FU18" s="311"/>
      <c r="FV18" s="311"/>
      <c r="FW18" s="311"/>
      <c r="FX18" s="311"/>
      <c r="FY18" s="311"/>
      <c r="FZ18" s="311"/>
      <c r="GA18" s="311"/>
      <c r="GB18" s="311"/>
      <c r="GC18" s="311"/>
      <c r="GD18" s="311"/>
      <c r="GE18" s="311"/>
      <c r="GF18" s="311"/>
      <c r="GG18" s="311"/>
      <c r="GH18" s="311"/>
      <c r="GI18" s="311"/>
      <c r="GJ18" s="311"/>
      <c r="GK18" s="311"/>
      <c r="GL18" s="311"/>
      <c r="GM18" s="311"/>
      <c r="GN18" s="311"/>
      <c r="GO18" s="311"/>
      <c r="GP18" s="311"/>
      <c r="GQ18" s="311"/>
      <c r="GR18" s="311"/>
      <c r="GS18" s="311"/>
      <c r="GT18" s="311"/>
      <c r="GU18" s="311"/>
      <c r="GV18" s="311"/>
      <c r="GW18" s="311"/>
      <c r="GX18" s="311"/>
      <c r="GY18" s="311"/>
      <c r="GZ18" s="311"/>
      <c r="HA18" s="311"/>
      <c r="HB18" s="311"/>
      <c r="HC18" s="311"/>
      <c r="HD18" s="311"/>
      <c r="HE18" s="311"/>
      <c r="HF18" s="311"/>
      <c r="HG18" s="311"/>
      <c r="HH18" s="311"/>
      <c r="HI18" s="311"/>
      <c r="HJ18" s="311"/>
      <c r="HK18" s="311"/>
      <c r="HL18" s="311"/>
      <c r="HM18" s="311"/>
      <c r="HN18" s="311"/>
      <c r="HO18" s="311"/>
      <c r="HP18" s="311"/>
      <c r="HQ18" s="311"/>
      <c r="HR18" s="311"/>
      <c r="HS18" s="311"/>
      <c r="HT18" s="311"/>
      <c r="HU18" s="311"/>
      <c r="HV18" s="311"/>
      <c r="HW18" s="311"/>
      <c r="HX18" s="311"/>
      <c r="HY18" s="311"/>
      <c r="HZ18" s="311"/>
      <c r="IA18" s="311"/>
      <c r="IB18" s="311"/>
      <c r="IC18" s="311"/>
      <c r="ID18" s="311"/>
      <c r="IE18" s="311"/>
      <c r="IF18" s="311"/>
      <c r="IG18" s="311"/>
      <c r="IH18" s="311"/>
      <c r="II18" s="311"/>
      <c r="IJ18" s="311"/>
      <c r="IK18" s="311"/>
      <c r="IL18" s="311"/>
      <c r="IM18" s="311"/>
      <c r="IN18" s="311"/>
      <c r="IO18" s="311"/>
      <c r="IP18" s="311"/>
      <c r="IQ18" s="311"/>
      <c r="IR18" s="311"/>
      <c r="IS18" s="311"/>
      <c r="IT18" s="311"/>
      <c r="IU18" s="311"/>
      <c r="IV18" s="311"/>
    </row>
    <row r="19" spans="1:256" s="315" customFormat="1">
      <c r="A19" s="443">
        <v>12</v>
      </c>
      <c r="B19" s="425" t="s">
        <v>136</v>
      </c>
      <c r="C19" s="426" t="s">
        <v>8</v>
      </c>
      <c r="D19" s="427"/>
      <c r="E19" s="427"/>
      <c r="F19" s="445" t="s">
        <v>295</v>
      </c>
      <c r="G19" s="313"/>
      <c r="H19" s="313"/>
      <c r="I19" s="314"/>
      <c r="J19" s="314"/>
      <c r="K19" s="314"/>
      <c r="L19" s="314"/>
      <c r="M19" s="314"/>
      <c r="N19" s="314"/>
      <c r="O19" s="314"/>
      <c r="P19" s="314"/>
      <c r="Q19" s="314"/>
      <c r="R19" s="314"/>
      <c r="S19" s="314"/>
      <c r="T19" s="314"/>
      <c r="U19" s="314"/>
      <c r="V19" s="314"/>
      <c r="W19" s="314"/>
      <c r="X19" s="314"/>
      <c r="Y19" s="314"/>
      <c r="Z19" s="314"/>
      <c r="AA19" s="314"/>
      <c r="AB19" s="314"/>
      <c r="AC19" s="314"/>
      <c r="AD19" s="314"/>
      <c r="AE19" s="314"/>
      <c r="AF19" s="314"/>
      <c r="AG19" s="314"/>
      <c r="AH19" s="314"/>
      <c r="AI19" s="314"/>
      <c r="AJ19" s="314"/>
      <c r="AK19" s="314"/>
      <c r="AL19" s="314"/>
      <c r="AM19" s="314"/>
      <c r="AN19" s="314"/>
      <c r="AO19" s="314"/>
      <c r="AP19" s="314"/>
      <c r="AQ19" s="314"/>
      <c r="AR19" s="314"/>
      <c r="AS19" s="314"/>
      <c r="AT19" s="314"/>
      <c r="AU19" s="314"/>
      <c r="AV19" s="314"/>
      <c r="AW19" s="314"/>
      <c r="AX19" s="314"/>
      <c r="AY19" s="314"/>
      <c r="AZ19" s="314"/>
      <c r="BA19" s="314"/>
      <c r="BB19" s="314"/>
      <c r="BC19" s="314"/>
      <c r="BD19" s="314"/>
      <c r="BE19" s="314"/>
      <c r="BF19" s="314"/>
      <c r="BG19" s="314"/>
      <c r="BH19" s="314"/>
      <c r="BI19" s="314"/>
      <c r="BJ19" s="314"/>
      <c r="BK19" s="314"/>
      <c r="BL19" s="314"/>
      <c r="BM19" s="314"/>
      <c r="BN19" s="314"/>
      <c r="BO19" s="314"/>
      <c r="BP19" s="314"/>
      <c r="BQ19" s="314"/>
      <c r="BR19" s="314"/>
      <c r="BS19" s="314"/>
      <c r="BT19" s="314"/>
      <c r="BU19" s="314"/>
      <c r="BV19" s="314"/>
      <c r="BW19" s="314"/>
      <c r="BX19" s="314"/>
      <c r="BY19" s="314"/>
      <c r="BZ19" s="314"/>
      <c r="CA19" s="314"/>
      <c r="CB19" s="314"/>
      <c r="CC19" s="314"/>
      <c r="CD19" s="314"/>
      <c r="CE19" s="314"/>
      <c r="CF19" s="314"/>
      <c r="CG19" s="314"/>
      <c r="CH19" s="314"/>
      <c r="CI19" s="314"/>
      <c r="CJ19" s="314"/>
      <c r="CK19" s="314"/>
      <c r="CL19" s="314"/>
      <c r="CM19" s="314"/>
      <c r="CN19" s="314"/>
      <c r="CO19" s="314"/>
      <c r="CP19" s="314"/>
      <c r="CQ19" s="314"/>
      <c r="CR19" s="314"/>
      <c r="CS19" s="314"/>
      <c r="CT19" s="314"/>
      <c r="CU19" s="314"/>
      <c r="CV19" s="314"/>
      <c r="CW19" s="314"/>
      <c r="CX19" s="314"/>
      <c r="CY19" s="314"/>
      <c r="CZ19" s="314"/>
      <c r="DA19" s="314"/>
      <c r="DB19" s="314"/>
      <c r="DC19" s="314"/>
      <c r="DD19" s="314"/>
      <c r="DE19" s="314"/>
      <c r="DF19" s="314"/>
      <c r="DG19" s="314"/>
      <c r="DH19" s="314"/>
      <c r="DI19" s="314"/>
      <c r="DJ19" s="314"/>
      <c r="DK19" s="314"/>
      <c r="DL19" s="314"/>
      <c r="DM19" s="314"/>
      <c r="DN19" s="314"/>
      <c r="DO19" s="314"/>
      <c r="DP19" s="314"/>
      <c r="DQ19" s="314"/>
      <c r="DR19" s="314"/>
      <c r="DS19" s="314"/>
      <c r="DT19" s="314"/>
      <c r="DU19" s="314"/>
      <c r="DV19" s="314"/>
      <c r="DW19" s="314"/>
      <c r="DX19" s="314"/>
      <c r="DY19" s="314"/>
      <c r="DZ19" s="314"/>
      <c r="EA19" s="314"/>
      <c r="EB19" s="314"/>
      <c r="EC19" s="314"/>
      <c r="ED19" s="314"/>
      <c r="EE19" s="314"/>
      <c r="EF19" s="314"/>
      <c r="EG19" s="314"/>
      <c r="EH19" s="314"/>
      <c r="EI19" s="314"/>
      <c r="EJ19" s="314"/>
      <c r="EK19" s="314"/>
      <c r="EL19" s="314"/>
      <c r="EM19" s="314"/>
      <c r="EN19" s="314"/>
      <c r="EO19" s="314"/>
      <c r="EP19" s="314"/>
      <c r="EQ19" s="314"/>
      <c r="ER19" s="314"/>
      <c r="ES19" s="314"/>
      <c r="ET19" s="314"/>
      <c r="EU19" s="314"/>
      <c r="EV19" s="314"/>
      <c r="EW19" s="314"/>
      <c r="EX19" s="314"/>
      <c r="EY19" s="314"/>
      <c r="EZ19" s="314"/>
      <c r="FA19" s="314"/>
      <c r="FB19" s="314"/>
      <c r="FC19" s="314"/>
      <c r="FD19" s="314"/>
      <c r="FE19" s="314"/>
      <c r="FF19" s="314"/>
      <c r="FG19" s="314"/>
      <c r="FH19" s="314"/>
      <c r="FI19" s="314"/>
      <c r="FJ19" s="314"/>
      <c r="FK19" s="314"/>
      <c r="FL19" s="314"/>
      <c r="FM19" s="314"/>
      <c r="FN19" s="314"/>
      <c r="FO19" s="314"/>
      <c r="FP19" s="314"/>
      <c r="FQ19" s="314"/>
      <c r="FR19" s="314"/>
      <c r="FS19" s="314"/>
      <c r="FT19" s="314"/>
      <c r="FU19" s="314"/>
      <c r="FV19" s="314"/>
      <c r="FW19" s="314"/>
      <c r="FX19" s="314"/>
      <c r="FY19" s="314"/>
      <c r="FZ19" s="314"/>
      <c r="GA19" s="314"/>
      <c r="GB19" s="314"/>
      <c r="GC19" s="314"/>
      <c r="GD19" s="314"/>
      <c r="GE19" s="314"/>
      <c r="GF19" s="314"/>
      <c r="GG19" s="314"/>
      <c r="GH19" s="314"/>
      <c r="GI19" s="314"/>
      <c r="GJ19" s="314"/>
      <c r="GK19" s="314"/>
      <c r="GL19" s="314"/>
      <c r="GM19" s="314"/>
      <c r="GN19" s="314"/>
      <c r="GO19" s="314"/>
      <c r="GP19" s="314"/>
      <c r="GQ19" s="314"/>
      <c r="GR19" s="314"/>
      <c r="GS19" s="314"/>
      <c r="GT19" s="314"/>
      <c r="GU19" s="314"/>
      <c r="GV19" s="314"/>
      <c r="GW19" s="314"/>
      <c r="GX19" s="314"/>
      <c r="GY19" s="314"/>
      <c r="GZ19" s="314"/>
      <c r="HA19" s="314"/>
      <c r="HB19" s="314"/>
      <c r="HC19" s="314"/>
      <c r="HD19" s="314"/>
      <c r="HE19" s="314"/>
      <c r="HF19" s="314"/>
      <c r="HG19" s="314"/>
      <c r="HH19" s="314"/>
      <c r="HI19" s="314"/>
      <c r="HJ19" s="314"/>
      <c r="HK19" s="314"/>
      <c r="HL19" s="314"/>
      <c r="HM19" s="314"/>
      <c r="HN19" s="314"/>
      <c r="HO19" s="314"/>
      <c r="HP19" s="314"/>
      <c r="HQ19" s="314"/>
      <c r="HR19" s="314"/>
      <c r="HS19" s="314"/>
      <c r="HT19" s="314"/>
      <c r="HU19" s="314"/>
      <c r="HV19" s="314"/>
      <c r="HW19" s="314"/>
      <c r="HX19" s="314"/>
      <c r="HY19" s="314"/>
      <c r="HZ19" s="314"/>
      <c r="IA19" s="314"/>
      <c r="IB19" s="314"/>
      <c r="IC19" s="314"/>
      <c r="ID19" s="314"/>
      <c r="IE19" s="314"/>
      <c r="IF19" s="314"/>
      <c r="IG19" s="314"/>
      <c r="IH19" s="314"/>
      <c r="II19" s="314"/>
      <c r="IJ19" s="314"/>
      <c r="IK19" s="314"/>
      <c r="IL19" s="314"/>
      <c r="IM19" s="314"/>
      <c r="IN19" s="314"/>
      <c r="IO19" s="314"/>
      <c r="IP19" s="314"/>
      <c r="IQ19" s="314"/>
      <c r="IR19" s="314"/>
      <c r="IS19" s="314"/>
      <c r="IT19" s="314"/>
      <c r="IU19" s="314"/>
      <c r="IV19" s="314"/>
    </row>
    <row r="20" spans="1:256" s="307" customFormat="1" ht="26.25">
      <c r="A20" s="443">
        <v>13</v>
      </c>
      <c r="B20" s="425" t="s">
        <v>303</v>
      </c>
      <c r="C20" s="426" t="s">
        <v>83</v>
      </c>
      <c r="D20" s="429"/>
      <c r="E20" s="427"/>
      <c r="F20" s="446">
        <v>5811</v>
      </c>
      <c r="G20" s="279"/>
      <c r="H20" s="279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  <c r="EF20" s="8"/>
      <c r="EG20" s="8"/>
      <c r="EH20" s="8"/>
      <c r="EI20" s="8"/>
      <c r="EJ20" s="8"/>
      <c r="EK20" s="8"/>
      <c r="EL20" s="8"/>
      <c r="EM20" s="8"/>
      <c r="EN20" s="8"/>
      <c r="EO20" s="8"/>
      <c r="EP20" s="8"/>
      <c r="EQ20" s="8"/>
      <c r="ER20" s="8"/>
      <c r="ES20" s="8"/>
      <c r="ET20" s="8"/>
      <c r="EU20" s="8"/>
      <c r="EV20" s="8"/>
      <c r="EW20" s="8"/>
      <c r="EX20" s="8"/>
      <c r="EY20" s="8"/>
      <c r="EZ20" s="8"/>
      <c r="FA20" s="8"/>
      <c r="FB20" s="8"/>
      <c r="FC20" s="8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8"/>
      <c r="FZ20" s="8"/>
      <c r="GA20" s="8"/>
      <c r="GB20" s="8"/>
      <c r="GC20" s="8"/>
      <c r="GD20" s="8"/>
      <c r="GE20" s="8"/>
      <c r="GF20" s="8"/>
      <c r="GG20" s="8"/>
      <c r="GH20" s="8"/>
      <c r="GI20" s="8"/>
      <c r="GJ20" s="8"/>
      <c r="GK20" s="8"/>
      <c r="GL20" s="8"/>
      <c r="GM20" s="8"/>
      <c r="GN20" s="8"/>
      <c r="GO20" s="8"/>
      <c r="GP20" s="8"/>
      <c r="GQ20" s="8"/>
      <c r="GR20" s="8"/>
      <c r="GS20" s="8"/>
      <c r="GT20" s="8"/>
      <c r="GU20" s="8"/>
      <c r="GV20" s="8"/>
      <c r="GW20" s="8"/>
      <c r="GX20" s="8"/>
      <c r="GY20" s="8"/>
      <c r="GZ20" s="8"/>
      <c r="HA20" s="8"/>
      <c r="HB20" s="8"/>
      <c r="HC20" s="8"/>
      <c r="HD20" s="8"/>
      <c r="HE20" s="8"/>
      <c r="HF20" s="8"/>
      <c r="HG20" s="8"/>
      <c r="HH20" s="8"/>
      <c r="HI20" s="8"/>
      <c r="HJ20" s="8"/>
      <c r="HK20" s="8"/>
      <c r="HL20" s="8"/>
      <c r="HM20" s="8"/>
      <c r="HN20" s="8"/>
      <c r="HO20" s="8"/>
      <c r="HP20" s="8"/>
      <c r="HQ20" s="8"/>
      <c r="HR20" s="8"/>
      <c r="HS20" s="8"/>
      <c r="HT20" s="8"/>
      <c r="HU20" s="8"/>
      <c r="HV20" s="8"/>
      <c r="HW20" s="8"/>
      <c r="HX20" s="8"/>
      <c r="HY20" s="8"/>
      <c r="HZ20" s="8"/>
      <c r="IA20" s="8"/>
      <c r="IB20" s="8"/>
      <c r="IC20" s="8"/>
      <c r="ID20" s="8"/>
      <c r="IE20" s="8"/>
      <c r="IF20" s="8"/>
      <c r="IG20" s="8"/>
      <c r="IH20" s="8"/>
      <c r="II20" s="8"/>
      <c r="IJ20" s="8"/>
      <c r="IK20" s="8"/>
      <c r="IL20" s="8"/>
      <c r="IM20" s="8"/>
      <c r="IN20" s="8"/>
      <c r="IO20" s="8"/>
      <c r="IP20" s="8"/>
      <c r="IQ20" s="8"/>
      <c r="IR20" s="8"/>
      <c r="IS20" s="8"/>
      <c r="IT20" s="8"/>
      <c r="IU20" s="8"/>
      <c r="IV20" s="8"/>
    </row>
    <row r="21" spans="1:256" s="307" customFormat="1" ht="26.25">
      <c r="A21" s="443">
        <v>14</v>
      </c>
      <c r="B21" s="425" t="s">
        <v>247</v>
      </c>
      <c r="C21" s="426" t="s">
        <v>8</v>
      </c>
      <c r="D21" s="427"/>
      <c r="E21" s="427"/>
      <c r="F21" s="446">
        <v>12895</v>
      </c>
      <c r="G21" s="279"/>
      <c r="H21" s="280"/>
      <c r="I21" s="16"/>
      <c r="J21" s="16"/>
      <c r="K21" s="17"/>
      <c r="L21" s="1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8"/>
      <c r="EH21" s="8"/>
      <c r="EI21" s="8"/>
      <c r="EJ21" s="8"/>
      <c r="EK21" s="8"/>
      <c r="EL21" s="8"/>
      <c r="EM21" s="8"/>
      <c r="EN21" s="8"/>
      <c r="EO21" s="8"/>
      <c r="EP21" s="8"/>
      <c r="EQ21" s="8"/>
      <c r="ER21" s="8"/>
      <c r="ES21" s="8"/>
      <c r="ET21" s="8"/>
      <c r="EU21" s="8"/>
      <c r="EV21" s="8"/>
      <c r="EW21" s="8"/>
      <c r="EX21" s="8"/>
      <c r="EY21" s="8"/>
      <c r="EZ21" s="8"/>
      <c r="FA21" s="8"/>
      <c r="FB21" s="8"/>
      <c r="FC21" s="8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8"/>
      <c r="FZ21" s="8"/>
      <c r="GA21" s="8"/>
      <c r="GB21" s="8"/>
      <c r="GC21" s="8"/>
      <c r="GD21" s="8"/>
      <c r="GE21" s="8"/>
      <c r="GF21" s="8"/>
      <c r="GG21" s="8"/>
      <c r="GH21" s="8"/>
      <c r="GI21" s="8"/>
      <c r="GJ21" s="8"/>
      <c r="GK21" s="8"/>
      <c r="GL21" s="8"/>
      <c r="GM21" s="8"/>
      <c r="GN21" s="8"/>
      <c r="GO21" s="8"/>
      <c r="GP21" s="8"/>
      <c r="GQ21" s="8"/>
      <c r="GR21" s="8"/>
      <c r="GS21" s="8"/>
      <c r="GT21" s="8"/>
      <c r="GU21" s="8"/>
      <c r="GV21" s="8"/>
      <c r="GW21" s="8"/>
      <c r="GX21" s="8"/>
      <c r="GY21" s="8"/>
      <c r="GZ21" s="8"/>
      <c r="HA21" s="8"/>
      <c r="HB21" s="8"/>
      <c r="HC21" s="8"/>
      <c r="HD21" s="8"/>
      <c r="HE21" s="8"/>
      <c r="HF21" s="8"/>
      <c r="HG21" s="8"/>
      <c r="HH21" s="8"/>
      <c r="HI21" s="8"/>
      <c r="HJ21" s="8"/>
      <c r="HK21" s="8"/>
      <c r="HL21" s="8"/>
      <c r="HM21" s="8"/>
      <c r="HN21" s="8"/>
      <c r="HO21" s="8"/>
      <c r="HP21" s="8"/>
      <c r="HQ21" s="8"/>
      <c r="HR21" s="8"/>
      <c r="HS21" s="8"/>
      <c r="HT21" s="8"/>
      <c r="HU21" s="8"/>
      <c r="HV21" s="8"/>
      <c r="HW21" s="8"/>
      <c r="HX21" s="8"/>
      <c r="HY21" s="8"/>
      <c r="HZ21" s="8"/>
      <c r="IA21" s="8"/>
      <c r="IB21" s="8"/>
      <c r="IC21" s="8"/>
      <c r="ID21" s="8"/>
      <c r="IE21" s="8"/>
      <c r="IF21" s="8"/>
      <c r="IG21" s="8"/>
      <c r="IH21" s="8"/>
      <c r="II21" s="8"/>
      <c r="IJ21" s="8"/>
      <c r="IK21" s="8"/>
      <c r="IL21" s="8"/>
      <c r="IM21" s="8"/>
      <c r="IN21" s="8"/>
      <c r="IO21" s="8"/>
      <c r="IP21" s="8"/>
      <c r="IQ21" s="8"/>
      <c r="IR21" s="8"/>
      <c r="IS21" s="8"/>
      <c r="IT21" s="8"/>
      <c r="IU21" s="8"/>
      <c r="IV21" s="8"/>
    </row>
    <row r="22" spans="1:256" s="307" customFormat="1" ht="26.25">
      <c r="A22" s="443">
        <v>15</v>
      </c>
      <c r="B22" s="425" t="s">
        <v>115</v>
      </c>
      <c r="C22" s="426" t="s">
        <v>15</v>
      </c>
      <c r="D22" s="427"/>
      <c r="E22" s="427"/>
      <c r="F22" s="446" t="s">
        <v>256</v>
      </c>
      <c r="G22" s="279"/>
      <c r="H22" s="280"/>
      <c r="I22" s="16"/>
      <c r="J22" s="16"/>
      <c r="K22" s="17"/>
      <c r="L22" s="1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  <c r="EF22" s="8"/>
      <c r="EG22" s="8"/>
      <c r="EH22" s="8"/>
      <c r="EI22" s="8"/>
      <c r="EJ22" s="8"/>
      <c r="EK22" s="8"/>
      <c r="EL22" s="8"/>
      <c r="EM22" s="8"/>
      <c r="EN22" s="8"/>
      <c r="EO22" s="8"/>
      <c r="EP22" s="8"/>
      <c r="EQ22" s="8"/>
      <c r="ER22" s="8"/>
      <c r="ES22" s="8"/>
      <c r="ET22" s="8"/>
      <c r="EU22" s="8"/>
      <c r="EV22" s="8"/>
      <c r="EW22" s="8"/>
      <c r="EX22" s="8"/>
      <c r="EY22" s="8"/>
      <c r="EZ22" s="8"/>
      <c r="FA22" s="8"/>
      <c r="FB22" s="8"/>
      <c r="FC22" s="8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8"/>
      <c r="FZ22" s="8"/>
      <c r="GA22" s="8"/>
      <c r="GB22" s="8"/>
      <c r="GC22" s="8"/>
      <c r="GD22" s="8"/>
      <c r="GE22" s="8"/>
      <c r="GF22" s="8"/>
      <c r="GG22" s="8"/>
      <c r="GH22" s="8"/>
      <c r="GI22" s="8"/>
      <c r="GJ22" s="8"/>
      <c r="GK22" s="8"/>
      <c r="GL22" s="8"/>
      <c r="GM22" s="8"/>
      <c r="GN22" s="8"/>
      <c r="GO22" s="8"/>
      <c r="GP22" s="8"/>
      <c r="GQ22" s="8"/>
      <c r="GR22" s="8"/>
      <c r="GS22" s="8"/>
      <c r="GT22" s="8"/>
      <c r="GU22" s="8"/>
      <c r="GV22" s="8"/>
      <c r="GW22" s="8"/>
      <c r="GX22" s="8"/>
      <c r="GY22" s="8"/>
      <c r="GZ22" s="8"/>
      <c r="HA22" s="8"/>
      <c r="HB22" s="8"/>
      <c r="HC22" s="8"/>
      <c r="HD22" s="8"/>
      <c r="HE22" s="8"/>
      <c r="HF22" s="8"/>
      <c r="HG22" s="8"/>
      <c r="HH22" s="8"/>
      <c r="HI22" s="8"/>
      <c r="HJ22" s="8"/>
      <c r="HK22" s="8"/>
      <c r="HL22" s="8"/>
      <c r="HM22" s="8"/>
      <c r="HN22" s="8"/>
      <c r="HO22" s="8"/>
      <c r="HP22" s="8"/>
      <c r="HQ22" s="8"/>
      <c r="HR22" s="8"/>
      <c r="HS22" s="8"/>
      <c r="HT22" s="8"/>
      <c r="HU22" s="8"/>
      <c r="HV22" s="8"/>
      <c r="HW22" s="8"/>
      <c r="HX22" s="8"/>
      <c r="HY22" s="8"/>
      <c r="HZ22" s="8"/>
      <c r="IA22" s="8"/>
      <c r="IB22" s="8"/>
      <c r="IC22" s="8"/>
      <c r="ID22" s="8"/>
      <c r="IE22" s="8"/>
      <c r="IF22" s="8"/>
      <c r="IG22" s="8"/>
      <c r="IH22" s="8"/>
      <c r="II22" s="8"/>
      <c r="IJ22" s="8"/>
      <c r="IK22" s="8"/>
      <c r="IL22" s="8"/>
      <c r="IM22" s="8"/>
      <c r="IN22" s="8"/>
      <c r="IO22" s="8"/>
      <c r="IP22" s="8"/>
      <c r="IQ22" s="8"/>
      <c r="IR22" s="8"/>
      <c r="IS22" s="8"/>
      <c r="IT22" s="8"/>
      <c r="IU22" s="8"/>
      <c r="IV22" s="8"/>
    </row>
    <row r="23" spans="1:256" s="307" customFormat="1" ht="27.75" customHeight="1">
      <c r="A23" s="443">
        <v>16</v>
      </c>
      <c r="B23" s="430" t="s">
        <v>111</v>
      </c>
      <c r="C23" s="281" t="s">
        <v>27</v>
      </c>
      <c r="D23" s="431"/>
      <c r="E23" s="427"/>
      <c r="F23" s="445">
        <v>88282</v>
      </c>
      <c r="G23" s="279"/>
      <c r="H23" s="280"/>
      <c r="I23" s="16"/>
      <c r="J23" s="16"/>
      <c r="K23" s="17"/>
      <c r="L23" s="1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  <c r="EF23" s="8"/>
      <c r="EG23" s="8"/>
      <c r="EH23" s="8"/>
      <c r="EI23" s="8"/>
      <c r="EJ23" s="8"/>
      <c r="EK23" s="8"/>
      <c r="EL23" s="8"/>
      <c r="EM23" s="8"/>
      <c r="EN23" s="8"/>
      <c r="EO23" s="8"/>
      <c r="EP23" s="8"/>
      <c r="EQ23" s="8"/>
      <c r="ER23" s="8"/>
      <c r="ES23" s="8"/>
      <c r="ET23" s="8"/>
      <c r="EU23" s="8"/>
      <c r="EV23" s="8"/>
      <c r="EW23" s="8"/>
      <c r="EX23" s="8"/>
      <c r="EY23" s="8"/>
      <c r="EZ23" s="8"/>
      <c r="FA23" s="8"/>
      <c r="FB23" s="8"/>
      <c r="FC23" s="8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8"/>
      <c r="FZ23" s="8"/>
      <c r="GA23" s="8"/>
      <c r="GB23" s="8"/>
      <c r="GC23" s="8"/>
      <c r="GD23" s="8"/>
      <c r="GE23" s="8"/>
      <c r="GF23" s="8"/>
      <c r="GG23" s="8"/>
      <c r="GH23" s="8"/>
      <c r="GI23" s="8"/>
      <c r="GJ23" s="8"/>
      <c r="GK23" s="8"/>
      <c r="GL23" s="8"/>
      <c r="GM23" s="8"/>
      <c r="GN23" s="8"/>
      <c r="GO23" s="8"/>
      <c r="GP23" s="8"/>
      <c r="GQ23" s="8"/>
      <c r="GR23" s="8"/>
      <c r="GS23" s="8"/>
      <c r="GT23" s="8"/>
      <c r="GU23" s="8"/>
      <c r="GV23" s="8"/>
      <c r="GW23" s="8"/>
      <c r="GX23" s="8"/>
      <c r="GY23" s="8"/>
      <c r="GZ23" s="8"/>
      <c r="HA23" s="8"/>
      <c r="HB23" s="8"/>
      <c r="HC23" s="8"/>
      <c r="HD23" s="8"/>
      <c r="HE23" s="8"/>
      <c r="HF23" s="8"/>
      <c r="HG23" s="8"/>
      <c r="HH23" s="8"/>
      <c r="HI23" s="8"/>
      <c r="HJ23" s="8"/>
      <c r="HK23" s="8"/>
      <c r="HL23" s="8"/>
      <c r="HM23" s="8"/>
      <c r="HN23" s="8"/>
      <c r="HO23" s="8"/>
      <c r="HP23" s="8"/>
      <c r="HQ23" s="8"/>
      <c r="HR23" s="8"/>
      <c r="HS23" s="8"/>
      <c r="HT23" s="8"/>
      <c r="HU23" s="8"/>
      <c r="HV23" s="8"/>
      <c r="HW23" s="8"/>
      <c r="HX23" s="8"/>
      <c r="HY23" s="8"/>
      <c r="HZ23" s="8"/>
      <c r="IA23" s="8"/>
      <c r="IB23" s="8"/>
      <c r="IC23" s="8"/>
      <c r="ID23" s="8"/>
      <c r="IE23" s="8"/>
      <c r="IF23" s="8"/>
      <c r="IG23" s="8"/>
      <c r="IH23" s="8"/>
      <c r="II23" s="8"/>
      <c r="IJ23" s="8"/>
      <c r="IK23" s="8"/>
      <c r="IL23" s="8"/>
      <c r="IM23" s="8"/>
      <c r="IN23" s="8"/>
      <c r="IO23" s="8"/>
      <c r="IP23" s="8"/>
      <c r="IQ23" s="8"/>
      <c r="IR23" s="8"/>
      <c r="IS23" s="8"/>
      <c r="IT23" s="8"/>
      <c r="IU23" s="8"/>
      <c r="IV23" s="8"/>
    </row>
    <row r="24" spans="1:256" s="307" customFormat="1" ht="15.75">
      <c r="A24" s="443">
        <v>17</v>
      </c>
      <c r="B24" s="281" t="s">
        <v>113</v>
      </c>
      <c r="C24" s="281" t="s">
        <v>27</v>
      </c>
      <c r="D24" s="431"/>
      <c r="E24" s="427"/>
      <c r="F24" s="445">
        <v>5763</v>
      </c>
      <c r="G24" s="279"/>
      <c r="H24" s="280"/>
      <c r="I24" s="16"/>
      <c r="J24" s="16"/>
      <c r="K24" s="17"/>
      <c r="L24" s="1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  <c r="EF24" s="8"/>
      <c r="EG24" s="8"/>
      <c r="EH24" s="8"/>
      <c r="EI24" s="8"/>
      <c r="EJ24" s="8"/>
      <c r="EK24" s="8"/>
      <c r="EL24" s="8"/>
      <c r="EM24" s="8"/>
      <c r="EN24" s="8"/>
      <c r="EO24" s="8"/>
      <c r="EP24" s="8"/>
      <c r="EQ24" s="8"/>
      <c r="ER24" s="8"/>
      <c r="ES24" s="8"/>
      <c r="ET24" s="8"/>
      <c r="EU24" s="8"/>
      <c r="EV24" s="8"/>
      <c r="EW24" s="8"/>
      <c r="EX24" s="8"/>
      <c r="EY24" s="8"/>
      <c r="EZ24" s="8"/>
      <c r="FA24" s="8"/>
      <c r="FB24" s="8"/>
      <c r="FC24" s="8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8"/>
      <c r="FZ24" s="8"/>
      <c r="GA24" s="8"/>
      <c r="GB24" s="8"/>
      <c r="GC24" s="8"/>
      <c r="GD24" s="8"/>
      <c r="GE24" s="8"/>
      <c r="GF24" s="8"/>
      <c r="GG24" s="8"/>
      <c r="GH24" s="8"/>
      <c r="GI24" s="8"/>
      <c r="GJ24" s="8"/>
      <c r="GK24" s="8"/>
      <c r="GL24" s="8"/>
      <c r="GM24" s="8"/>
      <c r="GN24" s="8"/>
      <c r="GO24" s="8"/>
      <c r="GP24" s="8"/>
      <c r="GQ24" s="8"/>
      <c r="GR24" s="8"/>
      <c r="GS24" s="8"/>
      <c r="GT24" s="8"/>
      <c r="GU24" s="8"/>
      <c r="GV24" s="8"/>
      <c r="GW24" s="8"/>
      <c r="GX24" s="8"/>
      <c r="GY24" s="8"/>
      <c r="GZ24" s="8"/>
      <c r="HA24" s="8"/>
      <c r="HB24" s="8"/>
      <c r="HC24" s="8"/>
      <c r="HD24" s="8"/>
      <c r="HE24" s="8"/>
      <c r="HF24" s="8"/>
      <c r="HG24" s="8"/>
      <c r="HH24" s="8"/>
      <c r="HI24" s="8"/>
      <c r="HJ24" s="8"/>
      <c r="HK24" s="8"/>
      <c r="HL24" s="8"/>
      <c r="HM24" s="8"/>
      <c r="HN24" s="8"/>
      <c r="HO24" s="8"/>
      <c r="HP24" s="8"/>
      <c r="HQ24" s="8"/>
      <c r="HR24" s="8"/>
      <c r="HS24" s="8"/>
      <c r="HT24" s="8"/>
      <c r="HU24" s="8"/>
      <c r="HV24" s="8"/>
      <c r="HW24" s="8"/>
      <c r="HX24" s="8"/>
      <c r="HY24" s="8"/>
      <c r="HZ24" s="8"/>
      <c r="IA24" s="8"/>
      <c r="IB24" s="8"/>
      <c r="IC24" s="8"/>
      <c r="ID24" s="8"/>
      <c r="IE24" s="8"/>
      <c r="IF24" s="8"/>
      <c r="IG24" s="8"/>
      <c r="IH24" s="8"/>
      <c r="II24" s="8"/>
      <c r="IJ24" s="8"/>
      <c r="IK24" s="8"/>
      <c r="IL24" s="8"/>
      <c r="IM24" s="8"/>
      <c r="IN24" s="8"/>
      <c r="IO24" s="8"/>
      <c r="IP24" s="8"/>
      <c r="IQ24" s="8"/>
      <c r="IR24" s="8"/>
      <c r="IS24" s="8"/>
      <c r="IT24" s="8"/>
      <c r="IU24" s="8"/>
      <c r="IV24" s="8"/>
    </row>
    <row r="25" spans="1:256" s="307" customFormat="1" ht="15.75">
      <c r="A25" s="443">
        <v>18</v>
      </c>
      <c r="B25" s="281" t="s">
        <v>289</v>
      </c>
      <c r="C25" s="281" t="s">
        <v>27</v>
      </c>
      <c r="D25" s="431"/>
      <c r="E25" s="427"/>
      <c r="F25" s="445">
        <v>91396</v>
      </c>
      <c r="G25" s="279"/>
      <c r="H25" s="280"/>
      <c r="I25" s="16"/>
      <c r="J25" s="16"/>
      <c r="K25" s="17"/>
      <c r="L25" s="1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8"/>
      <c r="CT25" s="8"/>
      <c r="CU25" s="8"/>
      <c r="CV25" s="8"/>
      <c r="CW25" s="8"/>
      <c r="CX25" s="8"/>
      <c r="CY25" s="8"/>
      <c r="CZ25" s="8"/>
      <c r="DA25" s="8"/>
      <c r="DB25" s="8"/>
      <c r="DC25" s="8"/>
      <c r="DD25" s="8"/>
      <c r="DE25" s="8"/>
      <c r="DF25" s="8"/>
      <c r="DG25" s="8"/>
      <c r="DH25" s="8"/>
      <c r="DI25" s="8"/>
      <c r="DJ25" s="8"/>
      <c r="DK25" s="8"/>
      <c r="DL25" s="8"/>
      <c r="DM25" s="8"/>
      <c r="DN25" s="8"/>
      <c r="DO25" s="8"/>
      <c r="DP25" s="8"/>
      <c r="DQ25" s="8"/>
      <c r="DR25" s="8"/>
      <c r="DS25" s="8"/>
      <c r="DT25" s="8"/>
      <c r="DU25" s="8"/>
      <c r="DV25" s="8"/>
      <c r="DW25" s="8"/>
      <c r="DX25" s="8"/>
      <c r="DY25" s="8"/>
      <c r="DZ25" s="8"/>
      <c r="EA25" s="8"/>
      <c r="EB25" s="8"/>
      <c r="EC25" s="8"/>
      <c r="ED25" s="8"/>
      <c r="EE25" s="8"/>
      <c r="EF25" s="8"/>
      <c r="EG25" s="8"/>
      <c r="EH25" s="8"/>
      <c r="EI25" s="8"/>
      <c r="EJ25" s="8"/>
      <c r="EK25" s="8"/>
      <c r="EL25" s="8"/>
      <c r="EM25" s="8"/>
      <c r="EN25" s="8"/>
      <c r="EO25" s="8"/>
      <c r="EP25" s="8"/>
      <c r="EQ25" s="8"/>
      <c r="ER25" s="8"/>
      <c r="ES25" s="8"/>
      <c r="ET25" s="8"/>
      <c r="EU25" s="8"/>
      <c r="EV25" s="8"/>
      <c r="EW25" s="8"/>
      <c r="EX25" s="8"/>
      <c r="EY25" s="8"/>
      <c r="EZ25" s="8"/>
      <c r="FA25" s="8"/>
      <c r="FB25" s="8"/>
      <c r="FC25" s="8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8"/>
      <c r="FZ25" s="8"/>
      <c r="GA25" s="8"/>
      <c r="GB25" s="8"/>
      <c r="GC25" s="8"/>
      <c r="GD25" s="8"/>
      <c r="GE25" s="8"/>
      <c r="GF25" s="8"/>
      <c r="GG25" s="8"/>
      <c r="GH25" s="8"/>
      <c r="GI25" s="8"/>
      <c r="GJ25" s="8"/>
      <c r="GK25" s="8"/>
      <c r="GL25" s="8"/>
      <c r="GM25" s="8"/>
      <c r="GN25" s="8"/>
      <c r="GO25" s="8"/>
      <c r="GP25" s="8"/>
      <c r="GQ25" s="8"/>
      <c r="GR25" s="8"/>
      <c r="GS25" s="8"/>
      <c r="GT25" s="8"/>
      <c r="GU25" s="8"/>
      <c r="GV25" s="8"/>
      <c r="GW25" s="8"/>
      <c r="GX25" s="8"/>
      <c r="GY25" s="8"/>
      <c r="GZ25" s="8"/>
      <c r="HA25" s="8"/>
      <c r="HB25" s="8"/>
      <c r="HC25" s="8"/>
      <c r="HD25" s="8"/>
      <c r="HE25" s="8"/>
      <c r="HF25" s="8"/>
      <c r="HG25" s="8"/>
      <c r="HH25" s="8"/>
      <c r="HI25" s="8"/>
      <c r="HJ25" s="8"/>
      <c r="HK25" s="8"/>
      <c r="HL25" s="8"/>
      <c r="HM25" s="8"/>
      <c r="HN25" s="8"/>
      <c r="HO25" s="8"/>
      <c r="HP25" s="8"/>
      <c r="HQ25" s="8"/>
      <c r="HR25" s="8"/>
      <c r="HS25" s="8"/>
      <c r="HT25" s="8"/>
      <c r="HU25" s="8"/>
      <c r="HV25" s="8"/>
      <c r="HW25" s="8"/>
      <c r="HX25" s="8"/>
      <c r="HY25" s="8"/>
      <c r="HZ25" s="8"/>
      <c r="IA25" s="8"/>
      <c r="IB25" s="8"/>
      <c r="IC25" s="8"/>
      <c r="ID25" s="8"/>
      <c r="IE25" s="8"/>
      <c r="IF25" s="8"/>
      <c r="IG25" s="8"/>
      <c r="IH25" s="8"/>
      <c r="II25" s="8"/>
      <c r="IJ25" s="8"/>
      <c r="IK25" s="8"/>
      <c r="IL25" s="8"/>
      <c r="IM25" s="8"/>
      <c r="IN25" s="8"/>
      <c r="IO25" s="8"/>
      <c r="IP25" s="8"/>
      <c r="IQ25" s="8"/>
      <c r="IR25" s="8"/>
      <c r="IS25" s="8"/>
      <c r="IT25" s="8"/>
      <c r="IU25" s="8"/>
      <c r="IV25" s="8"/>
    </row>
    <row r="26" spans="1:256" s="307" customFormat="1">
      <c r="A26" s="443">
        <v>19</v>
      </c>
      <c r="B26" s="281" t="s">
        <v>288</v>
      </c>
      <c r="C26" s="281" t="s">
        <v>27</v>
      </c>
      <c r="D26" s="431"/>
      <c r="E26" s="427"/>
      <c r="F26" s="445">
        <v>91397</v>
      </c>
      <c r="G26" s="279"/>
      <c r="H26" s="279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8"/>
      <c r="CT26" s="8"/>
      <c r="CU26" s="8"/>
      <c r="CV26" s="8"/>
      <c r="CW26" s="8"/>
      <c r="CX26" s="8"/>
      <c r="CY26" s="8"/>
      <c r="CZ26" s="8"/>
      <c r="DA26" s="8"/>
      <c r="DB26" s="8"/>
      <c r="DC26" s="8"/>
      <c r="DD26" s="8"/>
      <c r="DE26" s="8"/>
      <c r="DF26" s="8"/>
      <c r="DG26" s="8"/>
      <c r="DH26" s="8"/>
      <c r="DI26" s="8"/>
      <c r="DJ26" s="8"/>
      <c r="DK26" s="8"/>
      <c r="DL26" s="8"/>
      <c r="DM26" s="8"/>
      <c r="DN26" s="8"/>
      <c r="DO26" s="8"/>
      <c r="DP26" s="8"/>
      <c r="DQ26" s="8"/>
      <c r="DR26" s="8"/>
      <c r="DS26" s="8"/>
      <c r="DT26" s="8"/>
      <c r="DU26" s="8"/>
      <c r="DV26" s="8"/>
      <c r="DW26" s="8"/>
      <c r="DX26" s="8"/>
      <c r="DY26" s="8"/>
      <c r="DZ26" s="8"/>
      <c r="EA26" s="8"/>
      <c r="EB26" s="8"/>
      <c r="EC26" s="8"/>
      <c r="ED26" s="8"/>
      <c r="EE26" s="8"/>
      <c r="EF26" s="8"/>
      <c r="EG26" s="8"/>
      <c r="EH26" s="8"/>
      <c r="EI26" s="8"/>
      <c r="EJ26" s="8"/>
      <c r="EK26" s="8"/>
      <c r="EL26" s="8"/>
      <c r="EM26" s="8"/>
      <c r="EN26" s="8"/>
      <c r="EO26" s="8"/>
      <c r="EP26" s="8"/>
      <c r="EQ26" s="8"/>
      <c r="ER26" s="8"/>
      <c r="ES26" s="8"/>
      <c r="ET26" s="8"/>
      <c r="EU26" s="8"/>
      <c r="EV26" s="8"/>
      <c r="EW26" s="8"/>
      <c r="EX26" s="8"/>
      <c r="EY26" s="8"/>
      <c r="EZ26" s="8"/>
      <c r="FA26" s="8"/>
      <c r="FB26" s="8"/>
      <c r="FC26" s="8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8"/>
      <c r="FZ26" s="8"/>
      <c r="GA26" s="8"/>
      <c r="GB26" s="8"/>
      <c r="GC26" s="8"/>
      <c r="GD26" s="8"/>
      <c r="GE26" s="8"/>
      <c r="GF26" s="8"/>
      <c r="GG26" s="8"/>
      <c r="GH26" s="8"/>
      <c r="GI26" s="8"/>
      <c r="GJ26" s="8"/>
      <c r="GK26" s="8"/>
      <c r="GL26" s="8"/>
      <c r="GM26" s="8"/>
      <c r="GN26" s="8"/>
      <c r="GO26" s="8"/>
      <c r="GP26" s="8"/>
      <c r="GQ26" s="8"/>
      <c r="GR26" s="8"/>
      <c r="GS26" s="8"/>
      <c r="GT26" s="8"/>
      <c r="GU26" s="8"/>
      <c r="GV26" s="8"/>
      <c r="GW26" s="8"/>
      <c r="GX26" s="8"/>
      <c r="GY26" s="8"/>
      <c r="GZ26" s="8"/>
      <c r="HA26" s="8"/>
      <c r="HB26" s="8"/>
      <c r="HC26" s="8"/>
      <c r="HD26" s="8"/>
      <c r="HE26" s="8"/>
      <c r="HF26" s="8"/>
      <c r="HG26" s="8"/>
      <c r="HH26" s="8"/>
      <c r="HI26" s="8"/>
      <c r="HJ26" s="8"/>
      <c r="HK26" s="8"/>
      <c r="HL26" s="8"/>
      <c r="HM26" s="8"/>
      <c r="HN26" s="8"/>
      <c r="HO26" s="8"/>
      <c r="HP26" s="8"/>
      <c r="HQ26" s="8"/>
      <c r="HR26" s="8"/>
      <c r="HS26" s="8"/>
      <c r="HT26" s="8"/>
      <c r="HU26" s="8"/>
      <c r="HV26" s="8"/>
      <c r="HW26" s="8"/>
      <c r="HX26" s="8"/>
      <c r="HY26" s="8"/>
      <c r="HZ26" s="8"/>
      <c r="IA26" s="8"/>
      <c r="IB26" s="8"/>
      <c r="IC26" s="8"/>
      <c r="ID26" s="8"/>
      <c r="IE26" s="8"/>
      <c r="IF26" s="8"/>
      <c r="IG26" s="8"/>
      <c r="IH26" s="8"/>
      <c r="II26" s="8"/>
      <c r="IJ26" s="8"/>
      <c r="IK26" s="8"/>
      <c r="IL26" s="8"/>
      <c r="IM26" s="8"/>
      <c r="IN26" s="8"/>
      <c r="IO26" s="8"/>
      <c r="IP26" s="8"/>
      <c r="IQ26" s="8"/>
      <c r="IR26" s="8"/>
      <c r="IS26" s="8"/>
      <c r="IT26" s="8"/>
      <c r="IU26" s="8"/>
      <c r="IV26" s="8"/>
    </row>
    <row r="27" spans="1:256" s="318" customFormat="1">
      <c r="A27" s="443">
        <v>20</v>
      </c>
      <c r="B27" s="281" t="s">
        <v>114</v>
      </c>
      <c r="C27" s="281" t="s">
        <v>27</v>
      </c>
      <c r="D27" s="431"/>
      <c r="E27" s="427"/>
      <c r="F27" s="445">
        <v>53831</v>
      </c>
      <c r="G27" s="316"/>
      <c r="H27" s="316"/>
      <c r="I27" s="317"/>
      <c r="J27" s="317"/>
      <c r="K27" s="317"/>
      <c r="L27" s="317"/>
      <c r="M27" s="317"/>
      <c r="N27" s="317"/>
      <c r="O27" s="317"/>
      <c r="P27" s="317"/>
      <c r="Q27" s="317"/>
      <c r="R27" s="317"/>
      <c r="S27" s="317"/>
      <c r="T27" s="317"/>
      <c r="U27" s="317"/>
      <c r="V27" s="317"/>
      <c r="W27" s="317"/>
      <c r="X27" s="317"/>
      <c r="Y27" s="317"/>
      <c r="Z27" s="317"/>
      <c r="AA27" s="317"/>
      <c r="AB27" s="317"/>
      <c r="AC27" s="317"/>
      <c r="AD27" s="317"/>
      <c r="AE27" s="317"/>
      <c r="AF27" s="317"/>
      <c r="AG27" s="317"/>
      <c r="AH27" s="317"/>
      <c r="AI27" s="317"/>
      <c r="AJ27" s="317"/>
      <c r="AK27" s="317"/>
      <c r="AL27" s="317"/>
      <c r="AM27" s="317"/>
      <c r="AN27" s="317"/>
      <c r="AO27" s="317"/>
      <c r="AP27" s="317"/>
      <c r="AQ27" s="317"/>
      <c r="AR27" s="317"/>
      <c r="AS27" s="317"/>
      <c r="AT27" s="317"/>
      <c r="AU27" s="317"/>
      <c r="AV27" s="317"/>
      <c r="AW27" s="317"/>
      <c r="AX27" s="317"/>
      <c r="AY27" s="317"/>
      <c r="AZ27" s="317"/>
      <c r="BA27" s="317"/>
      <c r="BB27" s="317"/>
      <c r="BC27" s="317"/>
      <c r="BD27" s="317"/>
      <c r="BE27" s="317"/>
      <c r="BF27" s="317"/>
      <c r="BG27" s="317"/>
      <c r="BH27" s="317"/>
      <c r="BI27" s="317"/>
      <c r="BJ27" s="317"/>
      <c r="BK27" s="317"/>
      <c r="BL27" s="317"/>
      <c r="BM27" s="317"/>
      <c r="BN27" s="317"/>
      <c r="BO27" s="317"/>
      <c r="BP27" s="317"/>
      <c r="BQ27" s="317"/>
      <c r="BR27" s="317"/>
      <c r="BS27" s="317"/>
      <c r="BT27" s="317"/>
      <c r="BU27" s="317"/>
      <c r="BV27" s="317"/>
      <c r="BW27" s="317"/>
      <c r="BX27" s="317"/>
      <c r="BY27" s="317"/>
      <c r="BZ27" s="317"/>
      <c r="CA27" s="317"/>
      <c r="CB27" s="317"/>
      <c r="CC27" s="317"/>
      <c r="CD27" s="317"/>
      <c r="CE27" s="317"/>
      <c r="CF27" s="317"/>
      <c r="CG27" s="317"/>
      <c r="CH27" s="317"/>
      <c r="CI27" s="317"/>
      <c r="CJ27" s="317"/>
      <c r="CK27" s="317"/>
      <c r="CL27" s="317"/>
      <c r="CM27" s="317"/>
      <c r="CN27" s="317"/>
      <c r="CO27" s="317"/>
      <c r="CP27" s="317"/>
      <c r="CQ27" s="317"/>
      <c r="CR27" s="317"/>
      <c r="CS27" s="317"/>
      <c r="CT27" s="317"/>
      <c r="CU27" s="317"/>
      <c r="CV27" s="317"/>
      <c r="CW27" s="317"/>
      <c r="CX27" s="317"/>
      <c r="CY27" s="317"/>
      <c r="CZ27" s="317"/>
      <c r="DA27" s="317"/>
      <c r="DB27" s="317"/>
      <c r="DC27" s="317"/>
      <c r="DD27" s="317"/>
      <c r="DE27" s="317"/>
      <c r="DF27" s="317"/>
      <c r="DG27" s="317"/>
      <c r="DH27" s="317"/>
      <c r="DI27" s="317"/>
      <c r="DJ27" s="317"/>
      <c r="DK27" s="317"/>
      <c r="DL27" s="317"/>
      <c r="DM27" s="317"/>
      <c r="DN27" s="317"/>
      <c r="DO27" s="317"/>
      <c r="DP27" s="317"/>
      <c r="DQ27" s="317"/>
      <c r="DR27" s="317"/>
      <c r="DS27" s="317"/>
      <c r="DT27" s="317"/>
      <c r="DU27" s="317"/>
      <c r="DV27" s="317"/>
      <c r="DW27" s="317"/>
      <c r="DX27" s="317"/>
      <c r="DY27" s="317"/>
      <c r="DZ27" s="317"/>
      <c r="EA27" s="317"/>
      <c r="EB27" s="317"/>
      <c r="EC27" s="317"/>
      <c r="ED27" s="317"/>
      <c r="EE27" s="317"/>
      <c r="EF27" s="317"/>
      <c r="EG27" s="317"/>
      <c r="EH27" s="317"/>
      <c r="EI27" s="317"/>
      <c r="EJ27" s="317"/>
      <c r="EK27" s="317"/>
      <c r="EL27" s="317"/>
      <c r="EM27" s="317"/>
      <c r="EN27" s="317"/>
      <c r="EO27" s="317"/>
      <c r="EP27" s="317"/>
      <c r="EQ27" s="317"/>
      <c r="ER27" s="317"/>
      <c r="ES27" s="317"/>
      <c r="ET27" s="317"/>
      <c r="EU27" s="317"/>
      <c r="EV27" s="317"/>
      <c r="EW27" s="317"/>
      <c r="EX27" s="317"/>
      <c r="EY27" s="317"/>
      <c r="EZ27" s="317"/>
      <c r="FA27" s="317"/>
      <c r="FB27" s="317"/>
      <c r="FC27" s="317"/>
      <c r="FD27" s="317"/>
      <c r="FE27" s="317"/>
      <c r="FF27" s="317"/>
      <c r="FG27" s="317"/>
      <c r="FH27" s="317"/>
      <c r="FI27" s="317"/>
      <c r="FJ27" s="317"/>
      <c r="FK27" s="317"/>
      <c r="FL27" s="317"/>
      <c r="FM27" s="317"/>
      <c r="FN27" s="317"/>
      <c r="FO27" s="317"/>
      <c r="FP27" s="317"/>
      <c r="FQ27" s="317"/>
      <c r="FR27" s="317"/>
      <c r="FS27" s="317"/>
      <c r="FT27" s="317"/>
      <c r="FU27" s="317"/>
      <c r="FV27" s="317"/>
      <c r="FW27" s="317"/>
      <c r="FX27" s="317"/>
      <c r="FY27" s="317"/>
      <c r="FZ27" s="317"/>
      <c r="GA27" s="317"/>
      <c r="GB27" s="317"/>
      <c r="GC27" s="317"/>
      <c r="GD27" s="317"/>
      <c r="GE27" s="317"/>
      <c r="GF27" s="317"/>
      <c r="GG27" s="317"/>
      <c r="GH27" s="317"/>
      <c r="GI27" s="317"/>
      <c r="GJ27" s="317"/>
      <c r="GK27" s="317"/>
      <c r="GL27" s="317"/>
      <c r="GM27" s="317"/>
      <c r="GN27" s="317"/>
      <c r="GO27" s="317"/>
      <c r="GP27" s="317"/>
      <c r="GQ27" s="317"/>
      <c r="GR27" s="317"/>
      <c r="GS27" s="317"/>
      <c r="GT27" s="317"/>
      <c r="GU27" s="317"/>
      <c r="GV27" s="317"/>
      <c r="GW27" s="317"/>
      <c r="GX27" s="317"/>
      <c r="GY27" s="317"/>
      <c r="GZ27" s="317"/>
      <c r="HA27" s="317"/>
      <c r="HB27" s="317"/>
      <c r="HC27" s="317"/>
      <c r="HD27" s="317"/>
      <c r="HE27" s="317"/>
      <c r="HF27" s="317"/>
      <c r="HG27" s="317"/>
      <c r="HH27" s="317"/>
      <c r="HI27" s="317"/>
      <c r="HJ27" s="317"/>
      <c r="HK27" s="317"/>
      <c r="HL27" s="317"/>
      <c r="HM27" s="317"/>
      <c r="HN27" s="317"/>
      <c r="HO27" s="317"/>
      <c r="HP27" s="317"/>
      <c r="HQ27" s="317"/>
      <c r="HR27" s="317"/>
      <c r="HS27" s="317"/>
      <c r="HT27" s="317"/>
      <c r="HU27" s="317"/>
      <c r="HV27" s="317"/>
      <c r="HW27" s="317"/>
      <c r="HX27" s="317"/>
      <c r="HY27" s="317"/>
      <c r="HZ27" s="317"/>
      <c r="IA27" s="317"/>
      <c r="IB27" s="317"/>
      <c r="IC27" s="317"/>
      <c r="ID27" s="317"/>
      <c r="IE27" s="317"/>
      <c r="IF27" s="317"/>
      <c r="IG27" s="317"/>
      <c r="IH27" s="317"/>
      <c r="II27" s="317"/>
      <c r="IJ27" s="317"/>
      <c r="IK27" s="317"/>
      <c r="IL27" s="317"/>
      <c r="IM27" s="317"/>
      <c r="IN27" s="317"/>
      <c r="IO27" s="317"/>
      <c r="IP27" s="317"/>
      <c r="IQ27" s="317"/>
      <c r="IR27" s="317"/>
      <c r="IS27" s="317"/>
      <c r="IT27" s="317"/>
      <c r="IU27" s="317"/>
      <c r="IV27" s="317"/>
    </row>
    <row r="28" spans="1:256" s="307" customFormat="1">
      <c r="A28" s="443">
        <v>21</v>
      </c>
      <c r="B28" s="425" t="s">
        <v>137</v>
      </c>
      <c r="C28" s="426" t="s">
        <v>8</v>
      </c>
      <c r="D28" s="427"/>
      <c r="E28" s="427"/>
      <c r="F28" s="445" t="s">
        <v>295</v>
      </c>
      <c r="G28" s="279"/>
      <c r="H28" s="279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8"/>
      <c r="CT28" s="8"/>
      <c r="CU28" s="8"/>
      <c r="CV28" s="8"/>
      <c r="CW28" s="8"/>
      <c r="CX28" s="8"/>
      <c r="CY28" s="8"/>
      <c r="CZ28" s="8"/>
      <c r="DA28" s="8"/>
      <c r="DB28" s="8"/>
      <c r="DC28" s="8"/>
      <c r="DD28" s="8"/>
      <c r="DE28" s="8"/>
      <c r="DF28" s="8"/>
      <c r="DG28" s="8"/>
      <c r="DH28" s="8"/>
      <c r="DI28" s="8"/>
      <c r="DJ28" s="8"/>
      <c r="DK28" s="8"/>
      <c r="DL28" s="8"/>
      <c r="DM28" s="8"/>
      <c r="DN28" s="8"/>
      <c r="DO28" s="8"/>
      <c r="DP28" s="8"/>
      <c r="DQ28" s="8"/>
      <c r="DR28" s="8"/>
      <c r="DS28" s="8"/>
      <c r="DT28" s="8"/>
      <c r="DU28" s="8"/>
      <c r="DV28" s="8"/>
      <c r="DW28" s="8"/>
      <c r="DX28" s="8"/>
      <c r="DY28" s="8"/>
      <c r="DZ28" s="8"/>
      <c r="EA28" s="8"/>
      <c r="EB28" s="8"/>
      <c r="EC28" s="8"/>
      <c r="ED28" s="8"/>
      <c r="EE28" s="8"/>
      <c r="EF28" s="8"/>
      <c r="EG28" s="8"/>
      <c r="EH28" s="8"/>
      <c r="EI28" s="8"/>
      <c r="EJ28" s="8"/>
      <c r="EK28" s="8"/>
      <c r="EL28" s="8"/>
      <c r="EM28" s="8"/>
      <c r="EN28" s="8"/>
      <c r="EO28" s="8"/>
      <c r="EP28" s="8"/>
      <c r="EQ28" s="8"/>
      <c r="ER28" s="8"/>
      <c r="ES28" s="8"/>
      <c r="ET28" s="8"/>
      <c r="EU28" s="8"/>
      <c r="EV28" s="8"/>
      <c r="EW28" s="8"/>
      <c r="EX28" s="8"/>
      <c r="EY28" s="8"/>
      <c r="EZ28" s="8"/>
      <c r="FA28" s="8"/>
      <c r="FB28" s="8"/>
      <c r="FC28" s="8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8"/>
      <c r="FZ28" s="8"/>
      <c r="GA28" s="8"/>
      <c r="GB28" s="8"/>
      <c r="GC28" s="8"/>
      <c r="GD28" s="8"/>
      <c r="GE28" s="8"/>
      <c r="GF28" s="8"/>
      <c r="GG28" s="8"/>
      <c r="GH28" s="8"/>
      <c r="GI28" s="8"/>
      <c r="GJ28" s="8"/>
      <c r="GK28" s="8"/>
      <c r="GL28" s="8"/>
      <c r="GM28" s="8"/>
      <c r="GN28" s="8"/>
      <c r="GO28" s="8"/>
      <c r="GP28" s="8"/>
      <c r="GQ28" s="8"/>
      <c r="GR28" s="8"/>
      <c r="GS28" s="8"/>
      <c r="GT28" s="8"/>
      <c r="GU28" s="8"/>
      <c r="GV28" s="8"/>
      <c r="GW28" s="8"/>
      <c r="GX28" s="8"/>
      <c r="GY28" s="8"/>
      <c r="GZ28" s="8"/>
      <c r="HA28" s="8"/>
      <c r="HB28" s="8"/>
      <c r="HC28" s="8"/>
      <c r="HD28" s="8"/>
      <c r="HE28" s="8"/>
      <c r="HF28" s="8"/>
      <c r="HG28" s="8"/>
      <c r="HH28" s="8"/>
      <c r="HI28" s="8"/>
      <c r="HJ28" s="8"/>
      <c r="HK28" s="8"/>
      <c r="HL28" s="8"/>
      <c r="HM28" s="8"/>
      <c r="HN28" s="8"/>
      <c r="HO28" s="8"/>
      <c r="HP28" s="8"/>
      <c r="HQ28" s="8"/>
      <c r="HR28" s="8"/>
      <c r="HS28" s="8"/>
      <c r="HT28" s="8"/>
      <c r="HU28" s="8"/>
      <c r="HV28" s="8"/>
      <c r="HW28" s="8"/>
      <c r="HX28" s="8"/>
      <c r="HY28" s="8"/>
      <c r="HZ28" s="8"/>
      <c r="IA28" s="8"/>
      <c r="IB28" s="8"/>
      <c r="IC28" s="8"/>
      <c r="ID28" s="8"/>
      <c r="IE28" s="8"/>
      <c r="IF28" s="8"/>
      <c r="IG28" s="8"/>
      <c r="IH28" s="8"/>
      <c r="II28" s="8"/>
      <c r="IJ28" s="8"/>
      <c r="IK28" s="8"/>
      <c r="IL28" s="8"/>
      <c r="IM28" s="8"/>
      <c r="IN28" s="8"/>
      <c r="IO28" s="8"/>
      <c r="IP28" s="8"/>
      <c r="IQ28" s="8"/>
      <c r="IR28" s="8"/>
      <c r="IS28" s="8"/>
      <c r="IT28" s="8"/>
      <c r="IU28" s="8"/>
      <c r="IV28" s="8"/>
    </row>
    <row r="29" spans="1:256" s="307" customFormat="1" ht="15.75">
      <c r="A29" s="443">
        <v>22</v>
      </c>
      <c r="B29" s="425" t="s">
        <v>171</v>
      </c>
      <c r="C29" s="426" t="s">
        <v>8</v>
      </c>
      <c r="D29" s="427"/>
      <c r="E29" s="427"/>
      <c r="F29" s="446" t="s">
        <v>172</v>
      </c>
      <c r="G29" s="279"/>
      <c r="H29" s="280"/>
      <c r="I29" s="16"/>
      <c r="J29" s="16"/>
      <c r="K29" s="17"/>
      <c r="L29" s="1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8"/>
      <c r="CT29" s="8"/>
      <c r="CU29" s="8"/>
      <c r="CV29" s="8"/>
      <c r="CW29" s="8"/>
      <c r="CX29" s="8"/>
      <c r="CY29" s="8"/>
      <c r="CZ29" s="8"/>
      <c r="DA29" s="8"/>
      <c r="DB29" s="8"/>
      <c r="DC29" s="8"/>
      <c r="DD29" s="8"/>
      <c r="DE29" s="8"/>
      <c r="DF29" s="8"/>
      <c r="DG29" s="8"/>
      <c r="DH29" s="8"/>
      <c r="DI29" s="8"/>
      <c r="DJ29" s="8"/>
      <c r="DK29" s="8"/>
      <c r="DL29" s="8"/>
      <c r="DM29" s="8"/>
      <c r="DN29" s="8"/>
      <c r="DO29" s="8"/>
      <c r="DP29" s="8"/>
      <c r="DQ29" s="8"/>
      <c r="DR29" s="8"/>
      <c r="DS29" s="8"/>
      <c r="DT29" s="8"/>
      <c r="DU29" s="8"/>
      <c r="DV29" s="8"/>
      <c r="DW29" s="8"/>
      <c r="DX29" s="8"/>
      <c r="DY29" s="8"/>
      <c r="DZ29" s="8"/>
      <c r="EA29" s="8"/>
      <c r="EB29" s="8"/>
      <c r="EC29" s="8"/>
      <c r="ED29" s="8"/>
      <c r="EE29" s="8"/>
      <c r="EF29" s="8"/>
      <c r="EG29" s="8"/>
      <c r="EH29" s="8"/>
      <c r="EI29" s="8"/>
      <c r="EJ29" s="8"/>
      <c r="EK29" s="8"/>
      <c r="EL29" s="8"/>
      <c r="EM29" s="8"/>
      <c r="EN29" s="8"/>
      <c r="EO29" s="8"/>
      <c r="EP29" s="8"/>
      <c r="EQ29" s="8"/>
      <c r="ER29" s="8"/>
      <c r="ES29" s="8"/>
      <c r="ET29" s="8"/>
      <c r="EU29" s="8"/>
      <c r="EV29" s="8"/>
      <c r="EW29" s="8"/>
      <c r="EX29" s="8"/>
      <c r="EY29" s="8"/>
      <c r="EZ29" s="8"/>
      <c r="FA29" s="8"/>
      <c r="FB29" s="8"/>
      <c r="FC29" s="8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8"/>
      <c r="FZ29" s="8"/>
      <c r="GA29" s="8"/>
      <c r="GB29" s="8"/>
      <c r="GC29" s="8"/>
      <c r="GD29" s="8"/>
      <c r="GE29" s="8"/>
      <c r="GF29" s="8"/>
      <c r="GG29" s="8"/>
      <c r="GH29" s="8"/>
      <c r="GI29" s="8"/>
      <c r="GJ29" s="8"/>
      <c r="GK29" s="8"/>
      <c r="GL29" s="8"/>
      <c r="GM29" s="8"/>
      <c r="GN29" s="8"/>
      <c r="GO29" s="8"/>
      <c r="GP29" s="8"/>
      <c r="GQ29" s="8"/>
      <c r="GR29" s="8"/>
      <c r="GS29" s="8"/>
      <c r="GT29" s="8"/>
      <c r="GU29" s="8"/>
      <c r="GV29" s="8"/>
      <c r="GW29" s="8"/>
      <c r="GX29" s="8"/>
      <c r="GY29" s="8"/>
      <c r="GZ29" s="8"/>
      <c r="HA29" s="8"/>
      <c r="HB29" s="8"/>
      <c r="HC29" s="8"/>
      <c r="HD29" s="8"/>
      <c r="HE29" s="8"/>
      <c r="HF29" s="8"/>
      <c r="HG29" s="8"/>
      <c r="HH29" s="8"/>
      <c r="HI29" s="8"/>
      <c r="HJ29" s="8"/>
      <c r="HK29" s="8"/>
      <c r="HL29" s="8"/>
      <c r="HM29" s="8"/>
      <c r="HN29" s="8"/>
      <c r="HO29" s="8"/>
      <c r="HP29" s="8"/>
      <c r="HQ29" s="8"/>
      <c r="HR29" s="8"/>
      <c r="HS29" s="8"/>
      <c r="HT29" s="8"/>
      <c r="HU29" s="8"/>
      <c r="HV29" s="8"/>
      <c r="HW29" s="8"/>
      <c r="HX29" s="8"/>
      <c r="HY29" s="8"/>
      <c r="HZ29" s="8"/>
      <c r="IA29" s="8"/>
      <c r="IB29" s="8"/>
      <c r="IC29" s="8"/>
      <c r="ID29" s="8"/>
      <c r="IE29" s="8"/>
      <c r="IF29" s="8"/>
      <c r="IG29" s="8"/>
      <c r="IH29" s="8"/>
      <c r="II29" s="8"/>
      <c r="IJ29" s="8"/>
      <c r="IK29" s="8"/>
      <c r="IL29" s="8"/>
      <c r="IM29" s="8"/>
      <c r="IN29" s="8"/>
      <c r="IO29" s="8"/>
      <c r="IP29" s="8"/>
      <c r="IQ29" s="8"/>
      <c r="IR29" s="8"/>
      <c r="IS29" s="8"/>
      <c r="IT29" s="8"/>
      <c r="IU29" s="8"/>
      <c r="IV29" s="8"/>
    </row>
    <row r="30" spans="1:256" s="307" customFormat="1">
      <c r="A30" s="443">
        <v>23</v>
      </c>
      <c r="B30" s="281" t="s">
        <v>95</v>
      </c>
      <c r="C30" s="281" t="s">
        <v>61</v>
      </c>
      <c r="D30" s="427"/>
      <c r="E30" s="427"/>
      <c r="F30" s="445">
        <v>1379</v>
      </c>
      <c r="G30" s="279"/>
      <c r="H30" s="279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  <c r="AH30" s="8"/>
      <c r="AI30" s="8"/>
      <c r="AJ30" s="8"/>
      <c r="AK30" s="8"/>
      <c r="AL30" s="8"/>
      <c r="AM30" s="8"/>
      <c r="AN30" s="8"/>
      <c r="AO30" s="8"/>
      <c r="AP30" s="8"/>
      <c r="AQ30" s="8"/>
      <c r="AR30" s="8"/>
      <c r="AS30" s="8"/>
      <c r="AT30" s="8"/>
      <c r="AU30" s="8"/>
      <c r="AV30" s="8"/>
      <c r="AW30" s="8"/>
      <c r="AX30" s="8"/>
      <c r="AY30" s="8"/>
      <c r="AZ30" s="8"/>
      <c r="BA30" s="8"/>
      <c r="BB30" s="8"/>
      <c r="BC30" s="8"/>
      <c r="BD30" s="8"/>
      <c r="BE30" s="8"/>
      <c r="BF30" s="8"/>
      <c r="BG30" s="8"/>
      <c r="BH30" s="8"/>
      <c r="BI30" s="8"/>
      <c r="BJ30" s="8"/>
      <c r="BK30" s="8"/>
      <c r="BL30" s="8"/>
      <c r="BM30" s="8"/>
      <c r="BN30" s="8"/>
      <c r="BO30" s="8"/>
      <c r="BP30" s="8"/>
      <c r="BQ30" s="8"/>
      <c r="BR30" s="8"/>
      <c r="BS30" s="8"/>
      <c r="BT30" s="8"/>
      <c r="BU30" s="8"/>
      <c r="BV30" s="8"/>
      <c r="BW30" s="8"/>
      <c r="BX30" s="8"/>
      <c r="BY30" s="8"/>
      <c r="BZ30" s="8"/>
      <c r="CA30" s="8"/>
      <c r="CB30" s="8"/>
      <c r="CC30" s="8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8"/>
      <c r="CT30" s="8"/>
      <c r="CU30" s="8"/>
      <c r="CV30" s="8"/>
      <c r="CW30" s="8"/>
      <c r="CX30" s="8"/>
      <c r="CY30" s="8"/>
      <c r="CZ30" s="8"/>
      <c r="DA30" s="8"/>
      <c r="DB30" s="8"/>
      <c r="DC30" s="8"/>
      <c r="DD30" s="8"/>
      <c r="DE30" s="8"/>
      <c r="DF30" s="8"/>
      <c r="DG30" s="8"/>
      <c r="DH30" s="8"/>
      <c r="DI30" s="8"/>
      <c r="DJ30" s="8"/>
      <c r="DK30" s="8"/>
      <c r="DL30" s="8"/>
      <c r="DM30" s="8"/>
      <c r="DN30" s="8"/>
      <c r="DO30" s="8"/>
      <c r="DP30" s="8"/>
      <c r="DQ30" s="8"/>
      <c r="DR30" s="8"/>
      <c r="DS30" s="8"/>
      <c r="DT30" s="8"/>
      <c r="DU30" s="8"/>
      <c r="DV30" s="8"/>
      <c r="DW30" s="8"/>
      <c r="DX30" s="8"/>
      <c r="DY30" s="8"/>
      <c r="DZ30" s="8"/>
      <c r="EA30" s="8"/>
      <c r="EB30" s="8"/>
      <c r="EC30" s="8"/>
      <c r="ED30" s="8"/>
      <c r="EE30" s="8"/>
      <c r="EF30" s="8"/>
      <c r="EG30" s="8"/>
      <c r="EH30" s="8"/>
      <c r="EI30" s="8"/>
      <c r="EJ30" s="8"/>
      <c r="EK30" s="8"/>
      <c r="EL30" s="8"/>
      <c r="EM30" s="8"/>
      <c r="EN30" s="8"/>
      <c r="EO30" s="8"/>
      <c r="EP30" s="8"/>
      <c r="EQ30" s="8"/>
      <c r="ER30" s="8"/>
      <c r="ES30" s="8"/>
      <c r="ET30" s="8"/>
      <c r="EU30" s="8"/>
      <c r="EV30" s="8"/>
      <c r="EW30" s="8"/>
      <c r="EX30" s="8"/>
      <c r="EY30" s="8"/>
      <c r="EZ30" s="8"/>
      <c r="FA30" s="8"/>
      <c r="FB30" s="8"/>
      <c r="FC30" s="8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8"/>
      <c r="FZ30" s="8"/>
      <c r="GA30" s="8"/>
      <c r="GB30" s="8"/>
      <c r="GC30" s="8"/>
      <c r="GD30" s="8"/>
      <c r="GE30" s="8"/>
      <c r="GF30" s="8"/>
      <c r="GG30" s="8"/>
      <c r="GH30" s="8"/>
      <c r="GI30" s="8"/>
      <c r="GJ30" s="8"/>
      <c r="GK30" s="8"/>
      <c r="GL30" s="8"/>
      <c r="GM30" s="8"/>
      <c r="GN30" s="8"/>
      <c r="GO30" s="8"/>
      <c r="GP30" s="8"/>
      <c r="GQ30" s="8"/>
      <c r="GR30" s="8"/>
      <c r="GS30" s="8"/>
      <c r="GT30" s="8"/>
      <c r="GU30" s="8"/>
      <c r="GV30" s="8"/>
      <c r="GW30" s="8"/>
      <c r="GX30" s="8"/>
      <c r="GY30" s="8"/>
      <c r="GZ30" s="8"/>
      <c r="HA30" s="8"/>
      <c r="HB30" s="8"/>
      <c r="HC30" s="8"/>
      <c r="HD30" s="8"/>
      <c r="HE30" s="8"/>
      <c r="HF30" s="8"/>
      <c r="HG30" s="8"/>
      <c r="HH30" s="8"/>
      <c r="HI30" s="8"/>
      <c r="HJ30" s="8"/>
      <c r="HK30" s="8"/>
      <c r="HL30" s="8"/>
      <c r="HM30" s="8"/>
      <c r="HN30" s="8"/>
      <c r="HO30" s="8"/>
      <c r="HP30" s="8"/>
      <c r="HQ30" s="8"/>
      <c r="HR30" s="8"/>
      <c r="HS30" s="8"/>
      <c r="HT30" s="8"/>
      <c r="HU30" s="8"/>
      <c r="HV30" s="8"/>
      <c r="HW30" s="8"/>
      <c r="HX30" s="8"/>
      <c r="HY30" s="8"/>
      <c r="HZ30" s="8"/>
      <c r="IA30" s="8"/>
      <c r="IB30" s="8"/>
      <c r="IC30" s="8"/>
      <c r="ID30" s="8"/>
      <c r="IE30" s="8"/>
      <c r="IF30" s="8"/>
      <c r="IG30" s="8"/>
      <c r="IH30" s="8"/>
      <c r="II30" s="8"/>
      <c r="IJ30" s="8"/>
      <c r="IK30" s="8"/>
      <c r="IL30" s="8"/>
      <c r="IM30" s="8"/>
      <c r="IN30" s="8"/>
      <c r="IO30" s="8"/>
      <c r="IP30" s="8"/>
      <c r="IQ30" s="8"/>
      <c r="IR30" s="8"/>
      <c r="IS30" s="8"/>
      <c r="IT30" s="8"/>
      <c r="IU30" s="8"/>
      <c r="IV30" s="8"/>
    </row>
    <row r="31" spans="1:256" s="307" customFormat="1" ht="25.5">
      <c r="A31" s="443">
        <v>24</v>
      </c>
      <c r="B31" s="432" t="s">
        <v>281</v>
      </c>
      <c r="C31" s="432" t="s">
        <v>83</v>
      </c>
      <c r="D31" s="433"/>
      <c r="E31" s="433"/>
      <c r="F31" s="447">
        <v>95264</v>
      </c>
      <c r="G31" s="279"/>
      <c r="H31" s="319"/>
      <c r="I31" s="320"/>
      <c r="J31" s="320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8"/>
      <c r="CT31" s="8"/>
      <c r="CU31" s="8"/>
      <c r="CV31" s="8"/>
      <c r="CW31" s="8"/>
      <c r="CX31" s="8"/>
      <c r="CY31" s="8"/>
      <c r="CZ31" s="8"/>
      <c r="DA31" s="8"/>
      <c r="DB31" s="8"/>
      <c r="DC31" s="8"/>
      <c r="DD31" s="8"/>
      <c r="DE31" s="8"/>
      <c r="DF31" s="8"/>
      <c r="DG31" s="8"/>
      <c r="DH31" s="8"/>
      <c r="DI31" s="8"/>
      <c r="DJ31" s="8"/>
      <c r="DK31" s="8"/>
      <c r="DL31" s="8"/>
      <c r="DM31" s="8"/>
      <c r="DN31" s="8"/>
      <c r="DO31" s="8"/>
      <c r="DP31" s="8"/>
      <c r="DQ31" s="8"/>
      <c r="DR31" s="8"/>
      <c r="DS31" s="8"/>
      <c r="DT31" s="8"/>
      <c r="DU31" s="8"/>
      <c r="DV31" s="8"/>
      <c r="DW31" s="8"/>
      <c r="DX31" s="8"/>
      <c r="DY31" s="8"/>
      <c r="DZ31" s="8"/>
      <c r="EA31" s="8"/>
      <c r="EB31" s="8"/>
      <c r="EC31" s="8"/>
      <c r="ED31" s="8"/>
      <c r="EE31" s="8"/>
      <c r="EF31" s="8"/>
      <c r="EG31" s="8"/>
      <c r="EH31" s="8"/>
      <c r="EI31" s="8"/>
      <c r="EJ31" s="8"/>
      <c r="EK31" s="8"/>
      <c r="EL31" s="8"/>
      <c r="EM31" s="8"/>
      <c r="EN31" s="8"/>
      <c r="EO31" s="8"/>
      <c r="EP31" s="8"/>
      <c r="EQ31" s="8"/>
      <c r="ER31" s="8"/>
      <c r="ES31" s="8"/>
      <c r="ET31" s="8"/>
      <c r="EU31" s="8"/>
      <c r="EV31" s="8"/>
      <c r="EW31" s="8"/>
      <c r="EX31" s="8"/>
      <c r="EY31" s="8"/>
      <c r="EZ31" s="8"/>
      <c r="FA31" s="8"/>
      <c r="FB31" s="8"/>
      <c r="FC31" s="8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8"/>
      <c r="FZ31" s="8"/>
      <c r="GA31" s="8"/>
      <c r="GB31" s="8"/>
      <c r="GC31" s="8"/>
      <c r="GD31" s="8"/>
      <c r="GE31" s="8"/>
      <c r="GF31" s="8"/>
      <c r="GG31" s="8"/>
      <c r="GH31" s="8"/>
      <c r="GI31" s="8"/>
      <c r="GJ31" s="8"/>
      <c r="GK31" s="8"/>
      <c r="GL31" s="8"/>
      <c r="GM31" s="8"/>
      <c r="GN31" s="8"/>
      <c r="GO31" s="8"/>
      <c r="GP31" s="8"/>
      <c r="GQ31" s="8"/>
      <c r="GR31" s="8"/>
      <c r="GS31" s="8"/>
      <c r="GT31" s="8"/>
      <c r="GU31" s="8"/>
      <c r="GV31" s="8"/>
      <c r="GW31" s="8"/>
      <c r="GX31" s="8"/>
      <c r="GY31" s="8"/>
      <c r="GZ31" s="8"/>
      <c r="HA31" s="8"/>
      <c r="HB31" s="8"/>
      <c r="HC31" s="8"/>
      <c r="HD31" s="8"/>
      <c r="HE31" s="8"/>
      <c r="HF31" s="8"/>
      <c r="HG31" s="8"/>
      <c r="HH31" s="8"/>
      <c r="HI31" s="8"/>
      <c r="HJ31" s="8"/>
      <c r="HK31" s="8"/>
      <c r="HL31" s="8"/>
      <c r="HM31" s="8"/>
      <c r="HN31" s="8"/>
      <c r="HO31" s="8"/>
      <c r="HP31" s="8"/>
      <c r="HQ31" s="8"/>
      <c r="HR31" s="8"/>
      <c r="HS31" s="8"/>
      <c r="HT31" s="8"/>
      <c r="HU31" s="8"/>
      <c r="HV31" s="8"/>
      <c r="HW31" s="8"/>
      <c r="HX31" s="8"/>
      <c r="HY31" s="8"/>
      <c r="HZ31" s="8"/>
      <c r="IA31" s="8"/>
      <c r="IB31" s="8"/>
      <c r="IC31" s="8"/>
      <c r="ID31" s="8"/>
      <c r="IE31" s="8"/>
      <c r="IF31" s="8"/>
      <c r="IG31" s="8"/>
      <c r="IH31" s="8"/>
      <c r="II31" s="8"/>
      <c r="IJ31" s="8"/>
      <c r="IK31" s="8"/>
      <c r="IL31" s="8"/>
      <c r="IM31" s="8"/>
      <c r="IN31" s="8"/>
      <c r="IO31" s="8"/>
      <c r="IP31" s="8"/>
      <c r="IQ31" s="8"/>
      <c r="IR31" s="8"/>
      <c r="IS31" s="8"/>
      <c r="IT31" s="8"/>
      <c r="IU31" s="8"/>
      <c r="IV31" s="8"/>
    </row>
    <row r="32" spans="1:256" s="307" customFormat="1">
      <c r="A32" s="443">
        <v>25</v>
      </c>
      <c r="B32" s="425" t="s">
        <v>157</v>
      </c>
      <c r="C32" s="426" t="s">
        <v>29</v>
      </c>
      <c r="D32" s="427"/>
      <c r="E32" s="427"/>
      <c r="F32" s="444" t="s">
        <v>158</v>
      </c>
      <c r="G32" s="279"/>
      <c r="H32" s="279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8"/>
      <c r="CT32" s="8"/>
      <c r="CU32" s="8"/>
      <c r="CV32" s="8"/>
      <c r="CW32" s="8"/>
      <c r="CX32" s="8"/>
      <c r="CY32" s="8"/>
      <c r="CZ32" s="8"/>
      <c r="DA32" s="8"/>
      <c r="DB32" s="8"/>
      <c r="DC32" s="8"/>
      <c r="DD32" s="8"/>
      <c r="DE32" s="8"/>
      <c r="DF32" s="8"/>
      <c r="DG32" s="8"/>
      <c r="DH32" s="8"/>
      <c r="DI32" s="8"/>
      <c r="DJ32" s="8"/>
      <c r="DK32" s="8"/>
      <c r="DL32" s="8"/>
      <c r="DM32" s="8"/>
      <c r="DN32" s="8"/>
      <c r="DO32" s="8"/>
      <c r="DP32" s="8"/>
      <c r="DQ32" s="8"/>
      <c r="DR32" s="8"/>
      <c r="DS32" s="8"/>
      <c r="DT32" s="8"/>
      <c r="DU32" s="8"/>
      <c r="DV32" s="8"/>
      <c r="DW32" s="8"/>
      <c r="DX32" s="8"/>
      <c r="DY32" s="8"/>
      <c r="DZ32" s="8"/>
      <c r="EA32" s="8"/>
      <c r="EB32" s="8"/>
      <c r="EC32" s="8"/>
      <c r="ED32" s="8"/>
      <c r="EE32" s="8"/>
      <c r="EF32" s="8"/>
      <c r="EG32" s="8"/>
      <c r="EH32" s="8"/>
      <c r="EI32" s="8"/>
      <c r="EJ32" s="8"/>
      <c r="EK32" s="8"/>
      <c r="EL32" s="8"/>
      <c r="EM32" s="8"/>
      <c r="EN32" s="8"/>
      <c r="EO32" s="8"/>
      <c r="EP32" s="8"/>
      <c r="EQ32" s="8"/>
      <c r="ER32" s="8"/>
      <c r="ES32" s="8"/>
      <c r="ET32" s="8"/>
      <c r="EU32" s="8"/>
      <c r="EV32" s="8"/>
      <c r="EW32" s="8"/>
      <c r="EX32" s="8"/>
      <c r="EY32" s="8"/>
      <c r="EZ32" s="8"/>
      <c r="FA32" s="8"/>
      <c r="FB32" s="8"/>
      <c r="FC32" s="8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8"/>
      <c r="FZ32" s="8"/>
      <c r="GA32" s="8"/>
      <c r="GB32" s="8"/>
      <c r="GC32" s="8"/>
      <c r="GD32" s="8"/>
      <c r="GE32" s="8"/>
      <c r="GF32" s="8"/>
      <c r="GG32" s="8"/>
      <c r="GH32" s="8"/>
      <c r="GI32" s="8"/>
      <c r="GJ32" s="8"/>
      <c r="GK32" s="8"/>
      <c r="GL32" s="8"/>
      <c r="GM32" s="8"/>
      <c r="GN32" s="8"/>
      <c r="GO32" s="8"/>
      <c r="GP32" s="8"/>
      <c r="GQ32" s="8"/>
      <c r="GR32" s="8"/>
      <c r="GS32" s="8"/>
      <c r="GT32" s="8"/>
      <c r="GU32" s="8"/>
      <c r="GV32" s="8"/>
      <c r="GW32" s="8"/>
      <c r="GX32" s="8"/>
      <c r="GY32" s="8"/>
      <c r="GZ32" s="8"/>
      <c r="HA32" s="8"/>
      <c r="HB32" s="8"/>
      <c r="HC32" s="8"/>
      <c r="HD32" s="8"/>
      <c r="HE32" s="8"/>
      <c r="HF32" s="8"/>
      <c r="HG32" s="8"/>
      <c r="HH32" s="8"/>
      <c r="HI32" s="8"/>
      <c r="HJ32" s="8"/>
      <c r="HK32" s="8"/>
      <c r="HL32" s="8"/>
      <c r="HM32" s="8"/>
      <c r="HN32" s="8"/>
      <c r="HO32" s="8"/>
      <c r="HP32" s="8"/>
      <c r="HQ32" s="8"/>
      <c r="HR32" s="8"/>
      <c r="HS32" s="8"/>
      <c r="HT32" s="8"/>
      <c r="HU32" s="8"/>
      <c r="HV32" s="8"/>
      <c r="HW32" s="8"/>
      <c r="HX32" s="8"/>
      <c r="HY32" s="8"/>
      <c r="HZ32" s="8"/>
      <c r="IA32" s="8"/>
      <c r="IB32" s="8"/>
      <c r="IC32" s="8"/>
      <c r="ID32" s="8"/>
      <c r="IE32" s="8"/>
      <c r="IF32" s="8"/>
      <c r="IG32" s="8"/>
      <c r="IH32" s="8"/>
      <c r="II32" s="8"/>
      <c r="IJ32" s="8"/>
      <c r="IK32" s="8"/>
      <c r="IL32" s="8"/>
      <c r="IM32" s="8"/>
      <c r="IN32" s="8"/>
      <c r="IO32" s="8"/>
      <c r="IP32" s="8"/>
      <c r="IQ32" s="8"/>
      <c r="IR32" s="8"/>
      <c r="IS32" s="8"/>
      <c r="IT32" s="8"/>
      <c r="IU32" s="8"/>
      <c r="IV32" s="8"/>
    </row>
    <row r="33" spans="1:256" s="309" customFormat="1" ht="26.25">
      <c r="A33" s="443">
        <v>26</v>
      </c>
      <c r="B33" s="281" t="s">
        <v>76</v>
      </c>
      <c r="C33" s="426" t="s">
        <v>25</v>
      </c>
      <c r="D33" s="434"/>
      <c r="E33" s="427"/>
      <c r="F33" s="445" t="s">
        <v>295</v>
      </c>
      <c r="G33" s="546"/>
      <c r="H33" s="546"/>
    </row>
    <row r="34" spans="1:256" s="309" customFormat="1">
      <c r="A34" s="443">
        <v>27</v>
      </c>
      <c r="B34" s="425" t="s">
        <v>357</v>
      </c>
      <c r="C34" s="426" t="s">
        <v>27</v>
      </c>
      <c r="D34" s="427"/>
      <c r="E34" s="427"/>
      <c r="F34" s="444" t="s">
        <v>317</v>
      </c>
      <c r="G34" s="321"/>
      <c r="H34" s="321"/>
    </row>
    <row r="35" spans="1:256" s="318" customFormat="1">
      <c r="A35" s="443">
        <v>28</v>
      </c>
      <c r="B35" s="425" t="s">
        <v>100</v>
      </c>
      <c r="C35" s="426" t="s">
        <v>25</v>
      </c>
      <c r="D35" s="435"/>
      <c r="E35" s="427"/>
      <c r="F35" s="445" t="s">
        <v>295</v>
      </c>
      <c r="G35" s="316"/>
      <c r="H35" s="316"/>
      <c r="I35" s="317"/>
      <c r="J35" s="317"/>
      <c r="K35" s="317"/>
      <c r="L35" s="317"/>
      <c r="M35" s="317"/>
      <c r="N35" s="317"/>
      <c r="O35" s="317"/>
      <c r="P35" s="317"/>
      <c r="Q35" s="317"/>
      <c r="R35" s="317"/>
      <c r="S35" s="317"/>
      <c r="T35" s="317"/>
      <c r="U35" s="317"/>
      <c r="V35" s="317"/>
      <c r="W35" s="317"/>
      <c r="X35" s="317"/>
      <c r="Y35" s="317"/>
      <c r="Z35" s="317"/>
      <c r="AA35" s="317"/>
      <c r="AB35" s="317"/>
      <c r="AC35" s="317"/>
      <c r="AD35" s="317"/>
      <c r="AE35" s="317"/>
      <c r="AF35" s="317"/>
      <c r="AG35" s="317"/>
      <c r="AH35" s="317"/>
      <c r="AI35" s="317"/>
      <c r="AJ35" s="317"/>
      <c r="AK35" s="317"/>
      <c r="AL35" s="317"/>
      <c r="AM35" s="317"/>
      <c r="AN35" s="317"/>
      <c r="AO35" s="317"/>
      <c r="AP35" s="317"/>
      <c r="AQ35" s="317"/>
      <c r="AR35" s="317"/>
      <c r="AS35" s="317"/>
      <c r="AT35" s="317"/>
      <c r="AU35" s="317"/>
      <c r="AV35" s="317"/>
      <c r="AW35" s="317"/>
      <c r="AX35" s="317"/>
      <c r="AY35" s="317"/>
      <c r="AZ35" s="317"/>
      <c r="BA35" s="317"/>
      <c r="BB35" s="317"/>
      <c r="BC35" s="317"/>
      <c r="BD35" s="317"/>
      <c r="BE35" s="317"/>
      <c r="BF35" s="317"/>
      <c r="BG35" s="317"/>
      <c r="BH35" s="317"/>
      <c r="BI35" s="317"/>
      <c r="BJ35" s="317"/>
      <c r="BK35" s="317"/>
      <c r="BL35" s="317"/>
      <c r="BM35" s="317"/>
      <c r="BN35" s="317"/>
      <c r="BO35" s="317"/>
      <c r="BP35" s="317"/>
      <c r="BQ35" s="317"/>
      <c r="BR35" s="317"/>
      <c r="BS35" s="317"/>
      <c r="BT35" s="317"/>
      <c r="BU35" s="317"/>
      <c r="BV35" s="317"/>
      <c r="BW35" s="317"/>
      <c r="BX35" s="317"/>
      <c r="BY35" s="317"/>
      <c r="BZ35" s="317"/>
      <c r="CA35" s="317"/>
      <c r="CB35" s="317"/>
      <c r="CC35" s="317"/>
      <c r="CD35" s="317"/>
      <c r="CE35" s="317"/>
      <c r="CF35" s="317"/>
      <c r="CG35" s="317"/>
      <c r="CH35" s="317"/>
      <c r="CI35" s="317"/>
      <c r="CJ35" s="317"/>
      <c r="CK35" s="317"/>
      <c r="CL35" s="317"/>
      <c r="CM35" s="317"/>
      <c r="CN35" s="317"/>
      <c r="CO35" s="317"/>
      <c r="CP35" s="317"/>
      <c r="CQ35" s="317"/>
      <c r="CR35" s="317"/>
      <c r="CS35" s="317"/>
      <c r="CT35" s="317"/>
      <c r="CU35" s="317"/>
      <c r="CV35" s="317"/>
      <c r="CW35" s="317"/>
      <c r="CX35" s="317"/>
      <c r="CY35" s="317"/>
      <c r="CZ35" s="317"/>
      <c r="DA35" s="317"/>
      <c r="DB35" s="317"/>
      <c r="DC35" s="317"/>
      <c r="DD35" s="317"/>
      <c r="DE35" s="317"/>
      <c r="DF35" s="317"/>
      <c r="DG35" s="317"/>
      <c r="DH35" s="317"/>
      <c r="DI35" s="317"/>
      <c r="DJ35" s="317"/>
      <c r="DK35" s="317"/>
      <c r="DL35" s="317"/>
      <c r="DM35" s="317"/>
      <c r="DN35" s="317"/>
      <c r="DO35" s="317"/>
      <c r="DP35" s="317"/>
      <c r="DQ35" s="317"/>
      <c r="DR35" s="317"/>
      <c r="DS35" s="317"/>
      <c r="DT35" s="317"/>
      <c r="DU35" s="317"/>
      <c r="DV35" s="317"/>
      <c r="DW35" s="317"/>
      <c r="DX35" s="317"/>
      <c r="DY35" s="317"/>
      <c r="DZ35" s="317"/>
      <c r="EA35" s="317"/>
      <c r="EB35" s="317"/>
      <c r="EC35" s="317"/>
      <c r="ED35" s="317"/>
      <c r="EE35" s="317"/>
      <c r="EF35" s="317"/>
      <c r="EG35" s="317"/>
      <c r="EH35" s="317"/>
      <c r="EI35" s="317"/>
      <c r="EJ35" s="317"/>
      <c r="EK35" s="317"/>
      <c r="EL35" s="317"/>
      <c r="EM35" s="317"/>
      <c r="EN35" s="317"/>
      <c r="EO35" s="317"/>
      <c r="EP35" s="317"/>
      <c r="EQ35" s="317"/>
      <c r="ER35" s="317"/>
      <c r="ES35" s="317"/>
      <c r="ET35" s="317"/>
      <c r="EU35" s="317"/>
      <c r="EV35" s="317"/>
      <c r="EW35" s="317"/>
      <c r="EX35" s="317"/>
      <c r="EY35" s="317"/>
      <c r="EZ35" s="317"/>
      <c r="FA35" s="317"/>
      <c r="FB35" s="317"/>
      <c r="FC35" s="317"/>
      <c r="FD35" s="317"/>
      <c r="FE35" s="317"/>
      <c r="FF35" s="317"/>
      <c r="FG35" s="317"/>
      <c r="FH35" s="317"/>
      <c r="FI35" s="317"/>
      <c r="FJ35" s="317"/>
      <c r="FK35" s="317"/>
      <c r="FL35" s="317"/>
      <c r="FM35" s="317"/>
      <c r="FN35" s="317"/>
      <c r="FO35" s="317"/>
      <c r="FP35" s="317"/>
      <c r="FQ35" s="317"/>
      <c r="FR35" s="317"/>
      <c r="FS35" s="317"/>
      <c r="FT35" s="317"/>
      <c r="FU35" s="317"/>
      <c r="FV35" s="317"/>
      <c r="FW35" s="317"/>
      <c r="FX35" s="317"/>
      <c r="FY35" s="317"/>
      <c r="FZ35" s="317"/>
      <c r="GA35" s="317"/>
      <c r="GB35" s="317"/>
      <c r="GC35" s="317"/>
      <c r="GD35" s="317"/>
      <c r="GE35" s="317"/>
      <c r="GF35" s="317"/>
      <c r="GG35" s="317"/>
      <c r="GH35" s="317"/>
      <c r="GI35" s="317"/>
      <c r="GJ35" s="317"/>
      <c r="GK35" s="317"/>
      <c r="GL35" s="317"/>
      <c r="GM35" s="317"/>
      <c r="GN35" s="317"/>
      <c r="GO35" s="317"/>
      <c r="GP35" s="317"/>
      <c r="GQ35" s="317"/>
      <c r="GR35" s="317"/>
      <c r="GS35" s="317"/>
      <c r="GT35" s="317"/>
      <c r="GU35" s="317"/>
      <c r="GV35" s="317"/>
      <c r="GW35" s="317"/>
      <c r="GX35" s="317"/>
      <c r="GY35" s="317"/>
      <c r="GZ35" s="317"/>
      <c r="HA35" s="317"/>
      <c r="HB35" s="317"/>
      <c r="HC35" s="317"/>
      <c r="HD35" s="317"/>
      <c r="HE35" s="317"/>
      <c r="HF35" s="317"/>
      <c r="HG35" s="317"/>
      <c r="HH35" s="317"/>
      <c r="HI35" s="317"/>
      <c r="HJ35" s="317"/>
      <c r="HK35" s="317"/>
      <c r="HL35" s="317"/>
      <c r="HM35" s="317"/>
      <c r="HN35" s="317"/>
      <c r="HO35" s="317"/>
      <c r="HP35" s="317"/>
      <c r="HQ35" s="317"/>
      <c r="HR35" s="317"/>
      <c r="HS35" s="317"/>
      <c r="HT35" s="317"/>
      <c r="HU35" s="317"/>
      <c r="HV35" s="317"/>
      <c r="HW35" s="317"/>
      <c r="HX35" s="317"/>
      <c r="HY35" s="317"/>
      <c r="HZ35" s="317"/>
      <c r="IA35" s="317"/>
      <c r="IB35" s="317"/>
      <c r="IC35" s="317"/>
      <c r="ID35" s="317"/>
      <c r="IE35" s="317"/>
      <c r="IF35" s="317"/>
      <c r="IG35" s="317"/>
      <c r="IH35" s="317"/>
      <c r="II35" s="317"/>
      <c r="IJ35" s="317"/>
      <c r="IK35" s="317"/>
      <c r="IL35" s="317"/>
      <c r="IM35" s="317"/>
      <c r="IN35" s="317"/>
      <c r="IO35" s="317"/>
      <c r="IP35" s="317"/>
      <c r="IQ35" s="317"/>
      <c r="IR35" s="317"/>
      <c r="IS35" s="317"/>
      <c r="IT35" s="317"/>
      <c r="IU35" s="317"/>
      <c r="IV35" s="317"/>
    </row>
    <row r="36" spans="1:256" s="307" customFormat="1">
      <c r="A36" s="443">
        <v>29</v>
      </c>
      <c r="B36" s="425" t="s">
        <v>286</v>
      </c>
      <c r="C36" s="426" t="s">
        <v>25</v>
      </c>
      <c r="D36" s="427"/>
      <c r="E36" s="427"/>
      <c r="F36" s="445" t="s">
        <v>295</v>
      </c>
      <c r="G36" s="279"/>
      <c r="H36" s="279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8"/>
      <c r="CT36" s="8"/>
      <c r="CU36" s="8"/>
      <c r="CV36" s="8"/>
      <c r="CW36" s="8"/>
      <c r="CX36" s="8"/>
      <c r="CY36" s="8"/>
      <c r="CZ36" s="8"/>
      <c r="DA36" s="8"/>
      <c r="DB36" s="8"/>
      <c r="DC36" s="8"/>
      <c r="DD36" s="8"/>
      <c r="DE36" s="8"/>
      <c r="DF36" s="8"/>
      <c r="DG36" s="8"/>
      <c r="DH36" s="8"/>
      <c r="DI36" s="8"/>
      <c r="DJ36" s="8"/>
      <c r="DK36" s="8"/>
      <c r="DL36" s="8"/>
      <c r="DM36" s="8"/>
      <c r="DN36" s="8"/>
      <c r="DO36" s="8"/>
      <c r="DP36" s="8"/>
      <c r="DQ36" s="8"/>
      <c r="DR36" s="8"/>
      <c r="DS36" s="8"/>
      <c r="DT36" s="8"/>
      <c r="DU36" s="8"/>
      <c r="DV36" s="8"/>
      <c r="DW36" s="8"/>
      <c r="DX36" s="8"/>
      <c r="DY36" s="8"/>
      <c r="DZ36" s="8"/>
      <c r="EA36" s="8"/>
      <c r="EB36" s="8"/>
      <c r="EC36" s="8"/>
      <c r="ED36" s="8"/>
      <c r="EE36" s="8"/>
      <c r="EF36" s="8"/>
      <c r="EG36" s="8"/>
      <c r="EH36" s="8"/>
      <c r="EI36" s="8"/>
      <c r="EJ36" s="8"/>
      <c r="EK36" s="8"/>
      <c r="EL36" s="8"/>
      <c r="EM36" s="8"/>
      <c r="EN36" s="8"/>
      <c r="EO36" s="8"/>
      <c r="EP36" s="8"/>
      <c r="EQ36" s="8"/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8"/>
      <c r="FZ36" s="8"/>
      <c r="GA36" s="8"/>
      <c r="GB36" s="8"/>
      <c r="GC36" s="8"/>
      <c r="GD36" s="8"/>
      <c r="GE36" s="8"/>
      <c r="GF36" s="8"/>
      <c r="GG36" s="8"/>
      <c r="GH36" s="8"/>
      <c r="GI36" s="8"/>
      <c r="GJ36" s="8"/>
      <c r="GK36" s="8"/>
      <c r="GL36" s="8"/>
      <c r="GM36" s="8"/>
      <c r="GN36" s="8"/>
      <c r="GO36" s="8"/>
      <c r="GP36" s="8"/>
      <c r="GQ36" s="8"/>
      <c r="GR36" s="8"/>
      <c r="GS36" s="8"/>
      <c r="GT36" s="8"/>
      <c r="GU36" s="8"/>
      <c r="GV36" s="8"/>
      <c r="GW36" s="8"/>
      <c r="GX36" s="8"/>
      <c r="GY36" s="8"/>
      <c r="GZ36" s="8"/>
      <c r="HA36" s="8"/>
      <c r="HB36" s="8"/>
      <c r="HC36" s="8"/>
      <c r="HD36" s="8"/>
      <c r="HE36" s="8"/>
      <c r="HF36" s="8"/>
      <c r="HG36" s="8"/>
      <c r="HH36" s="8"/>
      <c r="HI36" s="8"/>
      <c r="HJ36" s="8"/>
      <c r="HK36" s="8"/>
      <c r="HL36" s="8"/>
      <c r="HM36" s="8"/>
      <c r="HN36" s="8"/>
      <c r="HO36" s="8"/>
      <c r="HP36" s="8"/>
      <c r="HQ36" s="8"/>
      <c r="HR36" s="8"/>
      <c r="HS36" s="8"/>
      <c r="HT36" s="8"/>
      <c r="HU36" s="8"/>
      <c r="HV36" s="8"/>
      <c r="HW36" s="8"/>
      <c r="HX36" s="8"/>
      <c r="HY36" s="8"/>
      <c r="HZ36" s="8"/>
      <c r="IA36" s="8"/>
      <c r="IB36" s="8"/>
      <c r="IC36" s="8"/>
      <c r="ID36" s="8"/>
      <c r="IE36" s="8"/>
      <c r="IF36" s="8"/>
      <c r="IG36" s="8"/>
      <c r="IH36" s="8"/>
      <c r="II36" s="8"/>
      <c r="IJ36" s="8"/>
      <c r="IK36" s="8"/>
      <c r="IL36" s="8"/>
      <c r="IM36" s="8"/>
      <c r="IN36" s="8"/>
      <c r="IO36" s="8"/>
      <c r="IP36" s="8"/>
      <c r="IQ36" s="8"/>
      <c r="IR36" s="8"/>
      <c r="IS36" s="8"/>
      <c r="IT36" s="8"/>
      <c r="IU36" s="8"/>
      <c r="IV36" s="8"/>
    </row>
    <row r="37" spans="1:256" s="318" customFormat="1" ht="26.25">
      <c r="A37" s="443">
        <v>30</v>
      </c>
      <c r="B37" s="425" t="s">
        <v>282</v>
      </c>
      <c r="C37" s="426" t="s">
        <v>53</v>
      </c>
      <c r="D37" s="427"/>
      <c r="E37" s="427"/>
      <c r="F37" s="446">
        <v>91634</v>
      </c>
      <c r="G37" s="316"/>
      <c r="H37" s="316"/>
      <c r="I37" s="317"/>
      <c r="J37" s="317"/>
      <c r="K37" s="317"/>
      <c r="L37" s="317"/>
      <c r="M37" s="317"/>
      <c r="N37" s="317"/>
      <c r="O37" s="317"/>
      <c r="P37" s="317"/>
      <c r="Q37" s="317"/>
      <c r="R37" s="317"/>
      <c r="S37" s="317"/>
      <c r="T37" s="317"/>
      <c r="U37" s="317"/>
      <c r="V37" s="317"/>
      <c r="W37" s="317"/>
      <c r="X37" s="317"/>
      <c r="Y37" s="317"/>
      <c r="Z37" s="317"/>
      <c r="AA37" s="317"/>
      <c r="AB37" s="317"/>
      <c r="AC37" s="317"/>
      <c r="AD37" s="317"/>
      <c r="AE37" s="317"/>
      <c r="AF37" s="317"/>
      <c r="AG37" s="317"/>
      <c r="AH37" s="317"/>
      <c r="AI37" s="317"/>
      <c r="AJ37" s="317"/>
      <c r="AK37" s="317"/>
      <c r="AL37" s="317"/>
      <c r="AM37" s="317"/>
      <c r="AN37" s="317"/>
      <c r="AO37" s="317"/>
      <c r="AP37" s="317"/>
      <c r="AQ37" s="317"/>
      <c r="AR37" s="317"/>
      <c r="AS37" s="317"/>
      <c r="AT37" s="317"/>
      <c r="AU37" s="317"/>
      <c r="AV37" s="317"/>
      <c r="AW37" s="317"/>
      <c r="AX37" s="317"/>
      <c r="AY37" s="317"/>
      <c r="AZ37" s="317"/>
      <c r="BA37" s="317"/>
      <c r="BB37" s="317"/>
      <c r="BC37" s="317"/>
      <c r="BD37" s="317"/>
      <c r="BE37" s="317"/>
      <c r="BF37" s="317"/>
      <c r="BG37" s="317"/>
      <c r="BH37" s="317"/>
      <c r="BI37" s="317"/>
      <c r="BJ37" s="317"/>
      <c r="BK37" s="317"/>
      <c r="BL37" s="317"/>
      <c r="BM37" s="317"/>
      <c r="BN37" s="317"/>
      <c r="BO37" s="317"/>
      <c r="BP37" s="317"/>
      <c r="BQ37" s="317"/>
      <c r="BR37" s="317"/>
      <c r="BS37" s="317"/>
      <c r="BT37" s="317"/>
      <c r="BU37" s="317"/>
      <c r="BV37" s="317"/>
      <c r="BW37" s="317"/>
      <c r="BX37" s="317"/>
      <c r="BY37" s="317"/>
      <c r="BZ37" s="317"/>
      <c r="CA37" s="317"/>
      <c r="CB37" s="317"/>
      <c r="CC37" s="317"/>
      <c r="CD37" s="317"/>
      <c r="CE37" s="317"/>
      <c r="CF37" s="317"/>
      <c r="CG37" s="317"/>
      <c r="CH37" s="317"/>
      <c r="CI37" s="317"/>
      <c r="CJ37" s="317"/>
      <c r="CK37" s="317"/>
      <c r="CL37" s="317"/>
      <c r="CM37" s="317"/>
      <c r="CN37" s="317"/>
      <c r="CO37" s="317"/>
      <c r="CP37" s="317"/>
      <c r="CQ37" s="317"/>
      <c r="CR37" s="317"/>
      <c r="CS37" s="317"/>
      <c r="CT37" s="317"/>
      <c r="CU37" s="317"/>
      <c r="CV37" s="317"/>
      <c r="CW37" s="317"/>
      <c r="CX37" s="317"/>
      <c r="CY37" s="317"/>
      <c r="CZ37" s="317"/>
      <c r="DA37" s="317"/>
      <c r="DB37" s="317"/>
      <c r="DC37" s="317"/>
      <c r="DD37" s="317"/>
      <c r="DE37" s="317"/>
      <c r="DF37" s="317"/>
      <c r="DG37" s="317"/>
      <c r="DH37" s="317"/>
      <c r="DI37" s="317"/>
      <c r="DJ37" s="317"/>
      <c r="DK37" s="317"/>
      <c r="DL37" s="317"/>
      <c r="DM37" s="317"/>
      <c r="DN37" s="317"/>
      <c r="DO37" s="317"/>
      <c r="DP37" s="317"/>
      <c r="DQ37" s="317"/>
      <c r="DR37" s="317"/>
      <c r="DS37" s="317"/>
      <c r="DT37" s="317"/>
      <c r="DU37" s="317"/>
      <c r="DV37" s="317"/>
      <c r="DW37" s="317"/>
      <c r="DX37" s="317"/>
      <c r="DY37" s="317"/>
      <c r="DZ37" s="317"/>
      <c r="EA37" s="317"/>
      <c r="EB37" s="317"/>
      <c r="EC37" s="317"/>
      <c r="ED37" s="317"/>
      <c r="EE37" s="317"/>
      <c r="EF37" s="317"/>
      <c r="EG37" s="317"/>
      <c r="EH37" s="317"/>
      <c r="EI37" s="317"/>
      <c r="EJ37" s="317"/>
      <c r="EK37" s="317"/>
      <c r="EL37" s="317"/>
      <c r="EM37" s="317"/>
      <c r="EN37" s="317"/>
      <c r="EO37" s="317"/>
      <c r="EP37" s="317"/>
      <c r="EQ37" s="317"/>
      <c r="ER37" s="317"/>
      <c r="ES37" s="317"/>
      <c r="ET37" s="317"/>
      <c r="EU37" s="317"/>
      <c r="EV37" s="317"/>
      <c r="EW37" s="317"/>
      <c r="EX37" s="317"/>
      <c r="EY37" s="317"/>
      <c r="EZ37" s="317"/>
      <c r="FA37" s="317"/>
      <c r="FB37" s="317"/>
      <c r="FC37" s="317"/>
      <c r="FD37" s="317"/>
      <c r="FE37" s="317"/>
      <c r="FF37" s="317"/>
      <c r="FG37" s="317"/>
      <c r="FH37" s="317"/>
      <c r="FI37" s="317"/>
      <c r="FJ37" s="317"/>
      <c r="FK37" s="317"/>
      <c r="FL37" s="317"/>
      <c r="FM37" s="317"/>
      <c r="FN37" s="317"/>
      <c r="FO37" s="317"/>
      <c r="FP37" s="317"/>
      <c r="FQ37" s="317"/>
      <c r="FR37" s="317"/>
      <c r="FS37" s="317"/>
      <c r="FT37" s="317"/>
      <c r="FU37" s="317"/>
      <c r="FV37" s="317"/>
      <c r="FW37" s="317"/>
      <c r="FX37" s="317"/>
      <c r="FY37" s="317"/>
      <c r="FZ37" s="317"/>
      <c r="GA37" s="317"/>
      <c r="GB37" s="317"/>
      <c r="GC37" s="317"/>
      <c r="GD37" s="317"/>
      <c r="GE37" s="317"/>
      <c r="GF37" s="317"/>
      <c r="GG37" s="317"/>
      <c r="GH37" s="317"/>
      <c r="GI37" s="317"/>
      <c r="GJ37" s="317"/>
      <c r="GK37" s="317"/>
      <c r="GL37" s="317"/>
      <c r="GM37" s="317"/>
      <c r="GN37" s="317"/>
      <c r="GO37" s="317"/>
      <c r="GP37" s="317"/>
      <c r="GQ37" s="317"/>
      <c r="GR37" s="317"/>
      <c r="GS37" s="317"/>
      <c r="GT37" s="317"/>
      <c r="GU37" s="317"/>
      <c r="GV37" s="317"/>
      <c r="GW37" s="317"/>
      <c r="GX37" s="317"/>
      <c r="GY37" s="317"/>
      <c r="GZ37" s="317"/>
      <c r="HA37" s="317"/>
      <c r="HB37" s="317"/>
      <c r="HC37" s="317"/>
      <c r="HD37" s="317"/>
      <c r="HE37" s="317"/>
      <c r="HF37" s="317"/>
      <c r="HG37" s="317"/>
      <c r="HH37" s="317"/>
      <c r="HI37" s="317"/>
      <c r="HJ37" s="317"/>
      <c r="HK37" s="317"/>
      <c r="HL37" s="317"/>
      <c r="HM37" s="317"/>
      <c r="HN37" s="317"/>
      <c r="HO37" s="317"/>
      <c r="HP37" s="317"/>
      <c r="HQ37" s="317"/>
      <c r="HR37" s="317"/>
      <c r="HS37" s="317"/>
      <c r="HT37" s="317"/>
      <c r="HU37" s="317"/>
      <c r="HV37" s="317"/>
      <c r="HW37" s="317"/>
      <c r="HX37" s="317"/>
      <c r="HY37" s="317"/>
      <c r="HZ37" s="317"/>
      <c r="IA37" s="317"/>
      <c r="IB37" s="317"/>
      <c r="IC37" s="317"/>
      <c r="ID37" s="317"/>
      <c r="IE37" s="317"/>
      <c r="IF37" s="317"/>
      <c r="IG37" s="317"/>
      <c r="IH37" s="317"/>
      <c r="II37" s="317"/>
      <c r="IJ37" s="317"/>
      <c r="IK37" s="317"/>
      <c r="IL37" s="317"/>
      <c r="IM37" s="317"/>
      <c r="IN37" s="317"/>
      <c r="IO37" s="317"/>
      <c r="IP37" s="317"/>
      <c r="IQ37" s="317"/>
      <c r="IR37" s="317"/>
      <c r="IS37" s="317"/>
      <c r="IT37" s="317"/>
      <c r="IU37" s="317"/>
      <c r="IV37" s="317"/>
    </row>
    <row r="38" spans="1:256" s="307" customFormat="1" ht="26.25">
      <c r="A38" s="443">
        <v>31</v>
      </c>
      <c r="B38" s="281" t="s">
        <v>163</v>
      </c>
      <c r="C38" s="426" t="s">
        <v>8</v>
      </c>
      <c r="D38" s="429"/>
      <c r="E38" s="427"/>
      <c r="F38" s="446" t="s">
        <v>164</v>
      </c>
      <c r="G38" s="279"/>
      <c r="H38" s="279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  <c r="EJ38" s="8"/>
      <c r="EK38" s="8"/>
      <c r="EL38" s="8"/>
      <c r="EM38" s="8"/>
      <c r="EN38" s="8"/>
      <c r="EO38" s="8"/>
      <c r="EP38" s="8"/>
      <c r="EQ38" s="8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8"/>
      <c r="FZ38" s="8"/>
      <c r="GA38" s="8"/>
      <c r="GB38" s="8"/>
      <c r="GC38" s="8"/>
      <c r="GD38" s="8"/>
      <c r="GE38" s="8"/>
      <c r="GF38" s="8"/>
      <c r="GG38" s="8"/>
      <c r="GH38" s="8"/>
      <c r="GI38" s="8"/>
      <c r="GJ38" s="8"/>
      <c r="GK38" s="8"/>
      <c r="GL38" s="8"/>
      <c r="GM38" s="8"/>
      <c r="GN38" s="8"/>
      <c r="GO38" s="8"/>
      <c r="GP38" s="8"/>
      <c r="GQ38" s="8"/>
      <c r="GR38" s="8"/>
      <c r="GS38" s="8"/>
      <c r="GT38" s="8"/>
      <c r="GU38" s="8"/>
      <c r="GV38" s="8"/>
      <c r="GW38" s="8"/>
      <c r="GX38" s="8"/>
      <c r="GY38" s="8"/>
      <c r="GZ38" s="8"/>
      <c r="HA38" s="8"/>
      <c r="HB38" s="8"/>
      <c r="HC38" s="8"/>
      <c r="HD38" s="8"/>
      <c r="HE38" s="8"/>
      <c r="HF38" s="8"/>
      <c r="HG38" s="8"/>
      <c r="HH38" s="8"/>
      <c r="HI38" s="8"/>
      <c r="HJ38" s="8"/>
      <c r="HK38" s="8"/>
      <c r="HL38" s="8"/>
      <c r="HM38" s="8"/>
      <c r="HN38" s="8"/>
      <c r="HO38" s="8"/>
      <c r="HP38" s="8"/>
      <c r="HQ38" s="8"/>
      <c r="HR38" s="8"/>
      <c r="HS38" s="8"/>
      <c r="HT38" s="8"/>
      <c r="HU38" s="8"/>
      <c r="HV38" s="8"/>
      <c r="HW38" s="8"/>
      <c r="HX38" s="8"/>
      <c r="HY38" s="8"/>
      <c r="HZ38" s="8"/>
      <c r="IA38" s="8"/>
      <c r="IB38" s="8"/>
      <c r="IC38" s="8"/>
      <c r="ID38" s="8"/>
      <c r="IE38" s="8"/>
      <c r="IF38" s="8"/>
      <c r="IG38" s="8"/>
      <c r="IH38" s="8"/>
      <c r="II38" s="8"/>
      <c r="IJ38" s="8"/>
      <c r="IK38" s="8"/>
      <c r="IL38" s="8"/>
      <c r="IM38" s="8"/>
      <c r="IN38" s="8"/>
      <c r="IO38" s="8"/>
      <c r="IP38" s="8"/>
      <c r="IQ38" s="8"/>
      <c r="IR38" s="8"/>
      <c r="IS38" s="8"/>
      <c r="IT38" s="8"/>
      <c r="IU38" s="8"/>
      <c r="IV38" s="8"/>
    </row>
    <row r="39" spans="1:256" s="307" customFormat="1">
      <c r="A39" s="443">
        <v>32</v>
      </c>
      <c r="B39" s="425" t="s">
        <v>169</v>
      </c>
      <c r="C39" s="426" t="s">
        <v>15</v>
      </c>
      <c r="D39" s="427"/>
      <c r="E39" s="427"/>
      <c r="F39" s="446" t="s">
        <v>292</v>
      </c>
      <c r="G39" s="279"/>
      <c r="H39" s="279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8"/>
      <c r="CT39" s="8"/>
      <c r="CU39" s="8"/>
      <c r="CV39" s="8"/>
      <c r="CW39" s="8"/>
      <c r="CX39" s="8"/>
      <c r="CY39" s="8"/>
      <c r="CZ39" s="8"/>
      <c r="DA39" s="8"/>
      <c r="DB39" s="8"/>
      <c r="DC39" s="8"/>
      <c r="DD39" s="8"/>
      <c r="DE39" s="8"/>
      <c r="DF39" s="8"/>
      <c r="DG39" s="8"/>
      <c r="DH39" s="8"/>
      <c r="DI39" s="8"/>
      <c r="DJ39" s="8"/>
      <c r="DK39" s="8"/>
      <c r="DL39" s="8"/>
      <c r="DM39" s="8"/>
      <c r="DN39" s="8"/>
      <c r="DO39" s="8"/>
      <c r="DP39" s="8"/>
      <c r="DQ39" s="8"/>
      <c r="DR39" s="8"/>
      <c r="DS39" s="8"/>
      <c r="DT39" s="8"/>
      <c r="DU39" s="8"/>
      <c r="DV39" s="8"/>
      <c r="DW39" s="8"/>
      <c r="DX39" s="8"/>
      <c r="DY39" s="8"/>
      <c r="DZ39" s="8"/>
      <c r="EA39" s="8"/>
      <c r="EB39" s="8"/>
      <c r="EC39" s="8"/>
      <c r="ED39" s="8"/>
      <c r="EE39" s="8"/>
      <c r="EF39" s="8"/>
      <c r="EG39" s="8"/>
      <c r="EH39" s="8"/>
      <c r="EI39" s="8"/>
      <c r="EJ39" s="8"/>
      <c r="EK39" s="8"/>
      <c r="EL39" s="8"/>
      <c r="EM39" s="8"/>
      <c r="EN39" s="8"/>
      <c r="EO39" s="8"/>
      <c r="EP39" s="8"/>
      <c r="EQ39" s="8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8"/>
      <c r="FZ39" s="8"/>
      <c r="GA39" s="8"/>
      <c r="GB39" s="8"/>
      <c r="GC39" s="8"/>
      <c r="GD39" s="8"/>
      <c r="GE39" s="8"/>
      <c r="GF39" s="8"/>
      <c r="GG39" s="8"/>
      <c r="GH39" s="8"/>
      <c r="GI39" s="8"/>
      <c r="GJ39" s="8"/>
      <c r="GK39" s="8"/>
      <c r="GL39" s="8"/>
      <c r="GM39" s="8"/>
      <c r="GN39" s="8"/>
      <c r="GO39" s="8"/>
      <c r="GP39" s="8"/>
      <c r="GQ39" s="8"/>
      <c r="GR39" s="8"/>
      <c r="GS39" s="8"/>
      <c r="GT39" s="8"/>
      <c r="GU39" s="8"/>
      <c r="GV39" s="8"/>
      <c r="GW39" s="8"/>
      <c r="GX39" s="8"/>
      <c r="GY39" s="8"/>
      <c r="GZ39" s="8"/>
      <c r="HA39" s="8"/>
      <c r="HB39" s="8"/>
      <c r="HC39" s="8"/>
      <c r="HD39" s="8"/>
      <c r="HE39" s="8"/>
      <c r="HF39" s="8"/>
      <c r="HG39" s="8"/>
      <c r="HH39" s="8"/>
      <c r="HI39" s="8"/>
      <c r="HJ39" s="8"/>
      <c r="HK39" s="8"/>
      <c r="HL39" s="8"/>
      <c r="HM39" s="8"/>
      <c r="HN39" s="8"/>
      <c r="HO39" s="8"/>
      <c r="HP39" s="8"/>
      <c r="HQ39" s="8"/>
      <c r="HR39" s="8"/>
      <c r="HS39" s="8"/>
      <c r="HT39" s="8"/>
      <c r="HU39" s="8"/>
      <c r="HV39" s="8"/>
      <c r="HW39" s="8"/>
      <c r="HX39" s="8"/>
      <c r="HY39" s="8"/>
      <c r="HZ39" s="8"/>
      <c r="IA39" s="8"/>
      <c r="IB39" s="8"/>
      <c r="IC39" s="8"/>
      <c r="ID39" s="8"/>
      <c r="IE39" s="8"/>
      <c r="IF39" s="8"/>
      <c r="IG39" s="8"/>
      <c r="IH39" s="8"/>
      <c r="II39" s="8"/>
      <c r="IJ39" s="8"/>
      <c r="IK39" s="8"/>
      <c r="IL39" s="8"/>
      <c r="IM39" s="8"/>
      <c r="IN39" s="8"/>
      <c r="IO39" s="8"/>
      <c r="IP39" s="8"/>
      <c r="IQ39" s="8"/>
      <c r="IR39" s="8"/>
      <c r="IS39" s="8"/>
      <c r="IT39" s="8"/>
      <c r="IU39" s="8"/>
      <c r="IV39" s="8"/>
    </row>
    <row r="40" spans="1:256" s="307" customFormat="1" ht="26.25">
      <c r="A40" s="443">
        <v>33</v>
      </c>
      <c r="B40" s="425" t="s">
        <v>248</v>
      </c>
      <c r="C40" s="426" t="s">
        <v>27</v>
      </c>
      <c r="D40" s="427"/>
      <c r="E40" s="427"/>
      <c r="F40" s="446">
        <v>3345</v>
      </c>
      <c r="G40" s="279"/>
      <c r="H40" s="279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8"/>
      <c r="DN40" s="8"/>
      <c r="DO40" s="8"/>
      <c r="DP40" s="8"/>
      <c r="DQ40" s="8"/>
      <c r="DR40" s="8"/>
      <c r="DS40" s="8"/>
      <c r="DT40" s="8"/>
      <c r="DU40" s="8"/>
      <c r="DV40" s="8"/>
      <c r="DW40" s="8"/>
      <c r="DX40" s="8"/>
      <c r="DY40" s="8"/>
      <c r="DZ40" s="8"/>
      <c r="EA40" s="8"/>
      <c r="EB40" s="8"/>
      <c r="EC40" s="8"/>
      <c r="ED40" s="8"/>
      <c r="EE40" s="8"/>
      <c r="EF40" s="8"/>
      <c r="EG40" s="8"/>
      <c r="EH40" s="8"/>
      <c r="EI40" s="8"/>
      <c r="EJ40" s="8"/>
      <c r="EK40" s="8"/>
      <c r="EL40" s="8"/>
      <c r="EM40" s="8"/>
      <c r="EN40" s="8"/>
      <c r="EO40" s="8"/>
      <c r="EP40" s="8"/>
      <c r="EQ40" s="8"/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8"/>
      <c r="FZ40" s="8"/>
      <c r="GA40" s="8"/>
      <c r="GB40" s="8"/>
      <c r="GC40" s="8"/>
      <c r="GD40" s="8"/>
      <c r="GE40" s="8"/>
      <c r="GF40" s="8"/>
      <c r="GG40" s="8"/>
      <c r="GH40" s="8"/>
      <c r="GI40" s="8"/>
      <c r="GJ40" s="8"/>
      <c r="GK40" s="8"/>
      <c r="GL40" s="8"/>
      <c r="GM40" s="8"/>
      <c r="GN40" s="8"/>
      <c r="GO40" s="8"/>
      <c r="GP40" s="8"/>
      <c r="GQ40" s="8"/>
      <c r="GR40" s="8"/>
      <c r="GS40" s="8"/>
      <c r="GT40" s="8"/>
      <c r="GU40" s="8"/>
      <c r="GV40" s="8"/>
      <c r="GW40" s="8"/>
      <c r="GX40" s="8"/>
      <c r="GY40" s="8"/>
      <c r="GZ40" s="8"/>
      <c r="HA40" s="8"/>
      <c r="HB40" s="8"/>
      <c r="HC40" s="8"/>
      <c r="HD40" s="8"/>
      <c r="HE40" s="8"/>
      <c r="HF40" s="8"/>
      <c r="HG40" s="8"/>
      <c r="HH40" s="8"/>
      <c r="HI40" s="8"/>
      <c r="HJ40" s="8"/>
      <c r="HK40" s="8"/>
      <c r="HL40" s="8"/>
      <c r="HM40" s="8"/>
      <c r="HN40" s="8"/>
      <c r="HO40" s="8"/>
      <c r="HP40" s="8"/>
      <c r="HQ40" s="8"/>
      <c r="HR40" s="8"/>
      <c r="HS40" s="8"/>
      <c r="HT40" s="8"/>
      <c r="HU40" s="8"/>
      <c r="HV40" s="8"/>
      <c r="HW40" s="8"/>
      <c r="HX40" s="8"/>
      <c r="HY40" s="8"/>
      <c r="HZ40" s="8"/>
      <c r="IA40" s="8"/>
      <c r="IB40" s="8"/>
      <c r="IC40" s="8"/>
      <c r="ID40" s="8"/>
      <c r="IE40" s="8"/>
      <c r="IF40" s="8"/>
      <c r="IG40" s="8"/>
      <c r="IH40" s="8"/>
      <c r="II40" s="8"/>
      <c r="IJ40" s="8"/>
      <c r="IK40" s="8"/>
      <c r="IL40" s="8"/>
      <c r="IM40" s="8"/>
      <c r="IN40" s="8"/>
      <c r="IO40" s="8"/>
      <c r="IP40" s="8"/>
      <c r="IQ40" s="8"/>
      <c r="IR40" s="8"/>
      <c r="IS40" s="8"/>
      <c r="IT40" s="8"/>
      <c r="IU40" s="8"/>
      <c r="IV40" s="8"/>
    </row>
    <row r="41" spans="1:256" s="307" customFormat="1">
      <c r="A41" s="443">
        <v>34</v>
      </c>
      <c r="B41" s="425" t="s">
        <v>175</v>
      </c>
      <c r="C41" s="426" t="s">
        <v>15</v>
      </c>
      <c r="D41" s="427"/>
      <c r="E41" s="427"/>
      <c r="F41" s="445"/>
      <c r="G41" s="279"/>
      <c r="H41" s="279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8"/>
      <c r="DM41" s="8"/>
      <c r="DN41" s="8"/>
      <c r="DO41" s="8"/>
      <c r="DP41" s="8"/>
      <c r="DQ41" s="8"/>
      <c r="DR41" s="8"/>
      <c r="DS41" s="8"/>
      <c r="DT41" s="8"/>
      <c r="DU41" s="8"/>
      <c r="DV41" s="8"/>
      <c r="DW41" s="8"/>
      <c r="DX41" s="8"/>
      <c r="DY41" s="8"/>
      <c r="DZ41" s="8"/>
      <c r="EA41" s="8"/>
      <c r="EB41" s="8"/>
      <c r="EC41" s="8"/>
      <c r="ED41" s="8"/>
      <c r="EE41" s="8"/>
      <c r="EF41" s="8"/>
      <c r="EG41" s="8"/>
      <c r="EH41" s="8"/>
      <c r="EI41" s="8"/>
      <c r="EJ41" s="8"/>
      <c r="EK41" s="8"/>
      <c r="EL41" s="8"/>
      <c r="EM41" s="8"/>
      <c r="EN41" s="8"/>
      <c r="EO41" s="8"/>
      <c r="EP41" s="8"/>
      <c r="EQ41" s="8"/>
      <c r="ER41" s="8"/>
      <c r="ES41" s="8"/>
      <c r="ET41" s="8"/>
      <c r="EU41" s="8"/>
      <c r="EV41" s="8"/>
      <c r="EW41" s="8"/>
      <c r="EX41" s="8"/>
      <c r="EY41" s="8"/>
      <c r="EZ41" s="8"/>
      <c r="FA41" s="8"/>
      <c r="FB41" s="8"/>
      <c r="FC41" s="8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8"/>
      <c r="FZ41" s="8"/>
      <c r="GA41" s="8"/>
      <c r="GB41" s="8"/>
      <c r="GC41" s="8"/>
      <c r="GD41" s="8"/>
      <c r="GE41" s="8"/>
      <c r="GF41" s="8"/>
      <c r="GG41" s="8"/>
      <c r="GH41" s="8"/>
      <c r="GI41" s="8"/>
      <c r="GJ41" s="8"/>
      <c r="GK41" s="8"/>
      <c r="GL41" s="8"/>
      <c r="GM41" s="8"/>
      <c r="GN41" s="8"/>
      <c r="GO41" s="8"/>
      <c r="GP41" s="8"/>
      <c r="GQ41" s="8"/>
      <c r="GR41" s="8"/>
      <c r="GS41" s="8"/>
      <c r="GT41" s="8"/>
      <c r="GU41" s="8"/>
      <c r="GV41" s="8"/>
      <c r="GW41" s="8"/>
      <c r="GX41" s="8"/>
      <c r="GY41" s="8"/>
      <c r="GZ41" s="8"/>
      <c r="HA41" s="8"/>
      <c r="HB41" s="8"/>
      <c r="HC41" s="8"/>
      <c r="HD41" s="8"/>
      <c r="HE41" s="8"/>
      <c r="HF41" s="8"/>
      <c r="HG41" s="8"/>
      <c r="HH41" s="8"/>
      <c r="HI41" s="8"/>
      <c r="HJ41" s="8"/>
      <c r="HK41" s="8"/>
      <c r="HL41" s="8"/>
      <c r="HM41" s="8"/>
      <c r="HN41" s="8"/>
      <c r="HO41" s="8"/>
      <c r="HP41" s="8"/>
      <c r="HQ41" s="8"/>
      <c r="HR41" s="8"/>
      <c r="HS41" s="8"/>
      <c r="HT41" s="8"/>
      <c r="HU41" s="8"/>
      <c r="HV41" s="8"/>
      <c r="HW41" s="8"/>
      <c r="HX41" s="8"/>
      <c r="HY41" s="8"/>
      <c r="HZ41" s="8"/>
      <c r="IA41" s="8"/>
      <c r="IB41" s="8"/>
      <c r="IC41" s="8"/>
      <c r="ID41" s="8"/>
      <c r="IE41" s="8"/>
      <c r="IF41" s="8"/>
      <c r="IG41" s="8"/>
      <c r="IH41" s="8"/>
      <c r="II41" s="8"/>
      <c r="IJ41" s="8"/>
      <c r="IK41" s="8"/>
      <c r="IL41" s="8"/>
      <c r="IM41" s="8"/>
      <c r="IN41" s="8"/>
      <c r="IO41" s="8"/>
      <c r="IP41" s="8"/>
      <c r="IQ41" s="8"/>
      <c r="IR41" s="8"/>
      <c r="IS41" s="8"/>
      <c r="IT41" s="8"/>
      <c r="IU41" s="8"/>
      <c r="IV41" s="8"/>
    </row>
    <row r="42" spans="1:256" s="307" customFormat="1">
      <c r="A42" s="443">
        <v>35</v>
      </c>
      <c r="B42" s="425" t="s">
        <v>129</v>
      </c>
      <c r="C42" s="426" t="s">
        <v>15</v>
      </c>
      <c r="D42" s="427"/>
      <c r="E42" s="427"/>
      <c r="F42" s="446"/>
      <c r="G42" s="545"/>
      <c r="H42" s="545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8"/>
      <c r="DM42" s="8"/>
      <c r="DN42" s="8"/>
      <c r="DO42" s="8"/>
      <c r="DP42" s="8"/>
      <c r="DQ42" s="8"/>
      <c r="DR42" s="8"/>
      <c r="DS42" s="8"/>
      <c r="DT42" s="8"/>
      <c r="DU42" s="8"/>
      <c r="DV42" s="8"/>
      <c r="DW42" s="8"/>
      <c r="DX42" s="8"/>
      <c r="DY42" s="8"/>
      <c r="DZ42" s="8"/>
      <c r="EA42" s="8"/>
      <c r="EB42" s="8"/>
      <c r="EC42" s="8"/>
      <c r="ED42" s="8"/>
      <c r="EE42" s="8"/>
      <c r="EF42" s="8"/>
      <c r="EG42" s="8"/>
      <c r="EH42" s="8"/>
      <c r="EI42" s="8"/>
      <c r="EJ42" s="8"/>
      <c r="EK42" s="8"/>
      <c r="EL42" s="8"/>
      <c r="EM42" s="8"/>
      <c r="EN42" s="8"/>
      <c r="EO42" s="8"/>
      <c r="EP42" s="8"/>
      <c r="EQ42" s="8"/>
      <c r="ER42" s="8"/>
      <c r="ES42" s="8"/>
      <c r="ET42" s="8"/>
      <c r="EU42" s="8"/>
      <c r="EV42" s="8"/>
      <c r="EW42" s="8"/>
      <c r="EX42" s="8"/>
      <c r="EY42" s="8"/>
      <c r="EZ42" s="8"/>
      <c r="FA42" s="8"/>
      <c r="FB42" s="8"/>
      <c r="FC42" s="8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8"/>
      <c r="FZ42" s="8"/>
      <c r="GA42" s="8"/>
      <c r="GB42" s="8"/>
      <c r="GC42" s="8"/>
      <c r="GD42" s="8"/>
      <c r="GE42" s="8"/>
      <c r="GF42" s="8"/>
      <c r="GG42" s="8"/>
      <c r="GH42" s="8"/>
      <c r="GI42" s="8"/>
      <c r="GJ42" s="8"/>
      <c r="GK42" s="8"/>
      <c r="GL42" s="8"/>
      <c r="GM42" s="8"/>
      <c r="GN42" s="8"/>
      <c r="GO42" s="8"/>
      <c r="GP42" s="8"/>
      <c r="GQ42" s="8"/>
      <c r="GR42" s="8"/>
      <c r="GS42" s="8"/>
      <c r="GT42" s="8"/>
      <c r="GU42" s="8"/>
      <c r="GV42" s="8"/>
      <c r="GW42" s="8"/>
      <c r="GX42" s="8"/>
      <c r="GY42" s="8"/>
      <c r="GZ42" s="8"/>
      <c r="HA42" s="8"/>
      <c r="HB42" s="8"/>
      <c r="HC42" s="8"/>
      <c r="HD42" s="8"/>
      <c r="HE42" s="8"/>
      <c r="HF42" s="8"/>
      <c r="HG42" s="8"/>
      <c r="HH42" s="8"/>
      <c r="HI42" s="8"/>
      <c r="HJ42" s="8"/>
      <c r="HK42" s="8"/>
      <c r="HL42" s="8"/>
      <c r="HM42" s="8"/>
      <c r="HN42" s="8"/>
      <c r="HO42" s="8"/>
      <c r="HP42" s="8"/>
      <c r="HQ42" s="8"/>
      <c r="HR42" s="8"/>
      <c r="HS42" s="8"/>
      <c r="HT42" s="8"/>
      <c r="HU42" s="8"/>
      <c r="HV42" s="8"/>
      <c r="HW42" s="8"/>
      <c r="HX42" s="8"/>
      <c r="HY42" s="8"/>
      <c r="HZ42" s="8"/>
      <c r="IA42" s="8"/>
      <c r="IB42" s="8"/>
      <c r="IC42" s="8"/>
      <c r="ID42" s="8"/>
      <c r="IE42" s="8"/>
      <c r="IF42" s="8"/>
      <c r="IG42" s="8"/>
      <c r="IH42" s="8"/>
      <c r="II42" s="8"/>
      <c r="IJ42" s="8"/>
      <c r="IK42" s="8"/>
      <c r="IL42" s="8"/>
      <c r="IM42" s="8"/>
      <c r="IN42" s="8"/>
      <c r="IO42" s="8"/>
      <c r="IP42" s="8"/>
      <c r="IQ42" s="8"/>
      <c r="IR42" s="8"/>
      <c r="IS42" s="8"/>
      <c r="IT42" s="8"/>
      <c r="IU42" s="8"/>
      <c r="IV42" s="8"/>
    </row>
    <row r="43" spans="1:256" s="307" customFormat="1" ht="26.25">
      <c r="A43" s="443">
        <v>36</v>
      </c>
      <c r="B43" s="425" t="s">
        <v>166</v>
      </c>
      <c r="C43" s="426" t="s">
        <v>29</v>
      </c>
      <c r="D43" s="427"/>
      <c r="E43" s="427"/>
      <c r="F43" s="446">
        <v>6081</v>
      </c>
      <c r="G43" s="279"/>
      <c r="H43" s="279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8"/>
      <c r="CT43" s="8"/>
      <c r="CU43" s="8"/>
      <c r="CV43" s="8"/>
      <c r="CW43" s="8"/>
      <c r="CX43" s="8"/>
      <c r="CY43" s="8"/>
      <c r="CZ43" s="8"/>
      <c r="DA43" s="8"/>
      <c r="DB43" s="8"/>
      <c r="DC43" s="8"/>
      <c r="DD43" s="8"/>
      <c r="DE43" s="8"/>
      <c r="DF43" s="8"/>
      <c r="DG43" s="8"/>
      <c r="DH43" s="8"/>
      <c r="DI43" s="8"/>
      <c r="DJ43" s="8"/>
      <c r="DK43" s="8"/>
      <c r="DL43" s="8"/>
      <c r="DM43" s="8"/>
      <c r="DN43" s="8"/>
      <c r="DO43" s="8"/>
      <c r="DP43" s="8"/>
      <c r="DQ43" s="8"/>
      <c r="DR43" s="8"/>
      <c r="DS43" s="8"/>
      <c r="DT43" s="8"/>
      <c r="DU43" s="8"/>
      <c r="DV43" s="8"/>
      <c r="DW43" s="8"/>
      <c r="DX43" s="8"/>
      <c r="DY43" s="8"/>
      <c r="DZ43" s="8"/>
      <c r="EA43" s="8"/>
      <c r="EB43" s="8"/>
      <c r="EC43" s="8"/>
      <c r="ED43" s="8"/>
      <c r="EE43" s="8"/>
      <c r="EF43" s="8"/>
      <c r="EG43" s="8"/>
      <c r="EH43" s="8"/>
      <c r="EI43" s="8"/>
      <c r="EJ43" s="8"/>
      <c r="EK43" s="8"/>
      <c r="EL43" s="8"/>
      <c r="EM43" s="8"/>
      <c r="EN43" s="8"/>
      <c r="EO43" s="8"/>
      <c r="EP43" s="8"/>
      <c r="EQ43" s="8"/>
      <c r="ER43" s="8"/>
      <c r="ES43" s="8"/>
      <c r="ET43" s="8"/>
      <c r="EU43" s="8"/>
      <c r="EV43" s="8"/>
      <c r="EW43" s="8"/>
      <c r="EX43" s="8"/>
      <c r="EY43" s="8"/>
      <c r="EZ43" s="8"/>
      <c r="FA43" s="8"/>
      <c r="FB43" s="8"/>
      <c r="FC43" s="8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8"/>
      <c r="FZ43" s="8"/>
      <c r="GA43" s="8"/>
      <c r="GB43" s="8"/>
      <c r="GC43" s="8"/>
      <c r="GD43" s="8"/>
      <c r="GE43" s="8"/>
      <c r="GF43" s="8"/>
      <c r="GG43" s="8"/>
      <c r="GH43" s="8"/>
      <c r="GI43" s="8"/>
      <c r="GJ43" s="8"/>
      <c r="GK43" s="8"/>
      <c r="GL43" s="8"/>
      <c r="GM43" s="8"/>
      <c r="GN43" s="8"/>
      <c r="GO43" s="8"/>
      <c r="GP43" s="8"/>
      <c r="GQ43" s="8"/>
      <c r="GR43" s="8"/>
      <c r="GS43" s="8"/>
      <c r="GT43" s="8"/>
      <c r="GU43" s="8"/>
      <c r="GV43" s="8"/>
      <c r="GW43" s="8"/>
      <c r="GX43" s="8"/>
      <c r="GY43" s="8"/>
      <c r="GZ43" s="8"/>
      <c r="HA43" s="8"/>
      <c r="HB43" s="8"/>
      <c r="HC43" s="8"/>
      <c r="HD43" s="8"/>
      <c r="HE43" s="8"/>
      <c r="HF43" s="8"/>
      <c r="HG43" s="8"/>
      <c r="HH43" s="8"/>
      <c r="HI43" s="8"/>
      <c r="HJ43" s="8"/>
      <c r="HK43" s="8"/>
      <c r="HL43" s="8"/>
      <c r="HM43" s="8"/>
      <c r="HN43" s="8"/>
      <c r="HO43" s="8"/>
      <c r="HP43" s="8"/>
      <c r="HQ43" s="8"/>
      <c r="HR43" s="8"/>
      <c r="HS43" s="8"/>
      <c r="HT43" s="8"/>
      <c r="HU43" s="8"/>
      <c r="HV43" s="8"/>
      <c r="HW43" s="8"/>
      <c r="HX43" s="8"/>
      <c r="HY43" s="8"/>
      <c r="HZ43" s="8"/>
      <c r="IA43" s="8"/>
      <c r="IB43" s="8"/>
      <c r="IC43" s="8"/>
      <c r="ID43" s="8"/>
      <c r="IE43" s="8"/>
      <c r="IF43" s="8"/>
      <c r="IG43" s="8"/>
      <c r="IH43" s="8"/>
      <c r="II43" s="8"/>
      <c r="IJ43" s="8"/>
      <c r="IK43" s="8"/>
      <c r="IL43" s="8"/>
      <c r="IM43" s="8"/>
      <c r="IN43" s="8"/>
      <c r="IO43" s="8"/>
      <c r="IP43" s="8"/>
      <c r="IQ43" s="8"/>
      <c r="IR43" s="8"/>
      <c r="IS43" s="8"/>
      <c r="IT43" s="8"/>
      <c r="IU43" s="8"/>
      <c r="IV43" s="8"/>
    </row>
    <row r="44" spans="1:256" s="307" customFormat="1">
      <c r="A44" s="443">
        <v>37</v>
      </c>
      <c r="B44" s="425" t="s">
        <v>121</v>
      </c>
      <c r="C44" s="426" t="s">
        <v>15</v>
      </c>
      <c r="D44" s="427"/>
      <c r="E44" s="427"/>
      <c r="F44" s="445" t="s">
        <v>295</v>
      </c>
      <c r="G44" s="279"/>
      <c r="H44" s="279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8"/>
      <c r="CT44" s="8"/>
      <c r="CU44" s="8"/>
      <c r="CV44" s="8"/>
      <c r="CW44" s="8"/>
      <c r="CX44" s="8"/>
      <c r="CY44" s="8"/>
      <c r="CZ44" s="8"/>
      <c r="DA44" s="8"/>
      <c r="DB44" s="8"/>
      <c r="DC44" s="8"/>
      <c r="DD44" s="8"/>
      <c r="DE44" s="8"/>
      <c r="DF44" s="8"/>
      <c r="DG44" s="8"/>
      <c r="DH44" s="8"/>
      <c r="DI44" s="8"/>
      <c r="DJ44" s="8"/>
      <c r="DK44" s="8"/>
      <c r="DL44" s="8"/>
      <c r="DM44" s="8"/>
      <c r="DN44" s="8"/>
      <c r="DO44" s="8"/>
      <c r="DP44" s="8"/>
      <c r="DQ44" s="8"/>
      <c r="DR44" s="8"/>
      <c r="DS44" s="8"/>
      <c r="DT44" s="8"/>
      <c r="DU44" s="8"/>
      <c r="DV44" s="8"/>
      <c r="DW44" s="8"/>
      <c r="DX44" s="8"/>
      <c r="DY44" s="8"/>
      <c r="DZ44" s="8"/>
      <c r="EA44" s="8"/>
      <c r="EB44" s="8"/>
      <c r="EC44" s="8"/>
      <c r="ED44" s="8"/>
      <c r="EE44" s="8"/>
      <c r="EF44" s="8"/>
      <c r="EG44" s="8"/>
      <c r="EH44" s="8"/>
      <c r="EI44" s="8"/>
      <c r="EJ44" s="8"/>
      <c r="EK44" s="8"/>
      <c r="EL44" s="8"/>
      <c r="EM44" s="8"/>
      <c r="EN44" s="8"/>
      <c r="EO44" s="8"/>
      <c r="EP44" s="8"/>
      <c r="EQ44" s="8"/>
      <c r="ER44" s="8"/>
      <c r="ES44" s="8"/>
      <c r="ET44" s="8"/>
      <c r="EU44" s="8"/>
      <c r="EV44" s="8"/>
      <c r="EW44" s="8"/>
      <c r="EX44" s="8"/>
      <c r="EY44" s="8"/>
      <c r="EZ44" s="8"/>
      <c r="FA44" s="8"/>
      <c r="FB44" s="8"/>
      <c r="FC44" s="8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8"/>
      <c r="FZ44" s="8"/>
      <c r="GA44" s="8"/>
      <c r="GB44" s="8"/>
      <c r="GC44" s="8"/>
      <c r="GD44" s="8"/>
      <c r="GE44" s="8"/>
      <c r="GF44" s="8"/>
      <c r="GG44" s="8"/>
      <c r="GH44" s="8"/>
      <c r="GI44" s="8"/>
      <c r="GJ44" s="8"/>
      <c r="GK44" s="8"/>
      <c r="GL44" s="8"/>
      <c r="GM44" s="8"/>
      <c r="GN44" s="8"/>
      <c r="GO44" s="8"/>
      <c r="GP44" s="8"/>
      <c r="GQ44" s="8"/>
      <c r="GR44" s="8"/>
      <c r="GS44" s="8"/>
      <c r="GT44" s="8"/>
      <c r="GU44" s="8"/>
      <c r="GV44" s="8"/>
      <c r="GW44" s="8"/>
      <c r="GX44" s="8"/>
      <c r="GY44" s="8"/>
      <c r="GZ44" s="8"/>
      <c r="HA44" s="8"/>
      <c r="HB44" s="8"/>
      <c r="HC44" s="8"/>
      <c r="HD44" s="8"/>
      <c r="HE44" s="8"/>
      <c r="HF44" s="8"/>
      <c r="HG44" s="8"/>
      <c r="HH44" s="8"/>
      <c r="HI44" s="8"/>
      <c r="HJ44" s="8"/>
      <c r="HK44" s="8"/>
      <c r="HL44" s="8"/>
      <c r="HM44" s="8"/>
      <c r="HN44" s="8"/>
      <c r="HO44" s="8"/>
      <c r="HP44" s="8"/>
      <c r="HQ44" s="8"/>
      <c r="HR44" s="8"/>
      <c r="HS44" s="8"/>
      <c r="HT44" s="8"/>
      <c r="HU44" s="8"/>
      <c r="HV44" s="8"/>
      <c r="HW44" s="8"/>
      <c r="HX44" s="8"/>
      <c r="HY44" s="8"/>
      <c r="HZ44" s="8"/>
      <c r="IA44" s="8"/>
      <c r="IB44" s="8"/>
      <c r="IC44" s="8"/>
      <c r="ID44" s="8"/>
      <c r="IE44" s="8"/>
      <c r="IF44" s="8"/>
      <c r="IG44" s="8"/>
      <c r="IH44" s="8"/>
      <c r="II44" s="8"/>
      <c r="IJ44" s="8"/>
      <c r="IK44" s="8"/>
      <c r="IL44" s="8"/>
      <c r="IM44" s="8"/>
      <c r="IN44" s="8"/>
      <c r="IO44" s="8"/>
      <c r="IP44" s="8"/>
      <c r="IQ44" s="8"/>
      <c r="IR44" s="8"/>
      <c r="IS44" s="8"/>
      <c r="IT44" s="8"/>
      <c r="IU44" s="8"/>
      <c r="IV44" s="8"/>
    </row>
    <row r="45" spans="1:256" s="307" customFormat="1">
      <c r="A45" s="443">
        <v>38</v>
      </c>
      <c r="B45" s="425" t="s">
        <v>352</v>
      </c>
      <c r="C45" s="426" t="s">
        <v>27</v>
      </c>
      <c r="D45" s="427"/>
      <c r="E45" s="427"/>
      <c r="F45" s="446">
        <v>90780</v>
      </c>
      <c r="G45" s="279"/>
      <c r="H45" s="279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8"/>
      <c r="CT45" s="8"/>
      <c r="CU45" s="8"/>
      <c r="CV45" s="8"/>
      <c r="CW45" s="8"/>
      <c r="CX45" s="8"/>
      <c r="CY45" s="8"/>
      <c r="CZ45" s="8"/>
      <c r="DA45" s="8"/>
      <c r="DB45" s="8"/>
      <c r="DC45" s="8"/>
      <c r="DD45" s="8"/>
      <c r="DE45" s="8"/>
      <c r="DF45" s="8"/>
      <c r="DG45" s="8"/>
      <c r="DH45" s="8"/>
      <c r="DI45" s="8"/>
      <c r="DJ45" s="8"/>
      <c r="DK45" s="8"/>
      <c r="DL45" s="8"/>
      <c r="DM45" s="8"/>
      <c r="DN45" s="8"/>
      <c r="DO45" s="8"/>
      <c r="DP45" s="8"/>
      <c r="DQ45" s="8"/>
      <c r="DR45" s="8"/>
      <c r="DS45" s="8"/>
      <c r="DT45" s="8"/>
      <c r="DU45" s="8"/>
      <c r="DV45" s="8"/>
      <c r="DW45" s="8"/>
      <c r="DX45" s="8"/>
      <c r="DY45" s="8"/>
      <c r="DZ45" s="8"/>
      <c r="EA45" s="8"/>
      <c r="EB45" s="8"/>
      <c r="EC45" s="8"/>
      <c r="ED45" s="8"/>
      <c r="EE45" s="8"/>
      <c r="EF45" s="8"/>
      <c r="EG45" s="8"/>
      <c r="EH45" s="8"/>
      <c r="EI45" s="8"/>
      <c r="EJ45" s="8"/>
      <c r="EK45" s="8"/>
      <c r="EL45" s="8"/>
      <c r="EM45" s="8"/>
      <c r="EN45" s="8"/>
      <c r="EO45" s="8"/>
      <c r="EP45" s="8"/>
      <c r="EQ45" s="8"/>
      <c r="ER45" s="8"/>
      <c r="ES45" s="8"/>
      <c r="ET45" s="8"/>
      <c r="EU45" s="8"/>
      <c r="EV45" s="8"/>
      <c r="EW45" s="8"/>
      <c r="EX45" s="8"/>
      <c r="EY45" s="8"/>
      <c r="EZ45" s="8"/>
      <c r="FA45" s="8"/>
      <c r="FB45" s="8"/>
      <c r="FC45" s="8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8"/>
      <c r="FZ45" s="8"/>
      <c r="GA45" s="8"/>
      <c r="GB45" s="8"/>
      <c r="GC45" s="8"/>
      <c r="GD45" s="8"/>
      <c r="GE45" s="8"/>
      <c r="GF45" s="8"/>
      <c r="GG45" s="8"/>
      <c r="GH45" s="8"/>
      <c r="GI45" s="8"/>
      <c r="GJ45" s="8"/>
      <c r="GK45" s="8"/>
      <c r="GL45" s="8"/>
      <c r="GM45" s="8"/>
      <c r="GN45" s="8"/>
      <c r="GO45" s="8"/>
      <c r="GP45" s="8"/>
      <c r="GQ45" s="8"/>
      <c r="GR45" s="8"/>
      <c r="GS45" s="8"/>
      <c r="GT45" s="8"/>
      <c r="GU45" s="8"/>
      <c r="GV45" s="8"/>
      <c r="GW45" s="8"/>
      <c r="GX45" s="8"/>
      <c r="GY45" s="8"/>
      <c r="GZ45" s="8"/>
      <c r="HA45" s="8"/>
      <c r="HB45" s="8"/>
      <c r="HC45" s="8"/>
      <c r="HD45" s="8"/>
      <c r="HE45" s="8"/>
      <c r="HF45" s="8"/>
      <c r="HG45" s="8"/>
      <c r="HH45" s="8"/>
      <c r="HI45" s="8"/>
      <c r="HJ45" s="8"/>
      <c r="HK45" s="8"/>
      <c r="HL45" s="8"/>
      <c r="HM45" s="8"/>
      <c r="HN45" s="8"/>
      <c r="HO45" s="8"/>
      <c r="HP45" s="8"/>
      <c r="HQ45" s="8"/>
      <c r="HR45" s="8"/>
      <c r="HS45" s="8"/>
      <c r="HT45" s="8"/>
      <c r="HU45" s="8"/>
      <c r="HV45" s="8"/>
      <c r="HW45" s="8"/>
      <c r="HX45" s="8"/>
      <c r="HY45" s="8"/>
      <c r="HZ45" s="8"/>
      <c r="IA45" s="8"/>
      <c r="IB45" s="8"/>
      <c r="IC45" s="8"/>
      <c r="ID45" s="8"/>
      <c r="IE45" s="8"/>
      <c r="IF45" s="8"/>
      <c r="IG45" s="8"/>
      <c r="IH45" s="8"/>
      <c r="II45" s="8"/>
      <c r="IJ45" s="8"/>
      <c r="IK45" s="8"/>
      <c r="IL45" s="8"/>
      <c r="IM45" s="8"/>
      <c r="IN45" s="8"/>
      <c r="IO45" s="8"/>
      <c r="IP45" s="8"/>
      <c r="IQ45" s="8"/>
      <c r="IR45" s="8"/>
      <c r="IS45" s="8"/>
      <c r="IT45" s="8"/>
      <c r="IU45" s="8"/>
      <c r="IV45" s="8"/>
    </row>
    <row r="46" spans="1:256" s="307" customFormat="1">
      <c r="A46" s="443">
        <v>39</v>
      </c>
      <c r="B46" s="425" t="s">
        <v>108</v>
      </c>
      <c r="C46" s="426" t="s">
        <v>15</v>
      </c>
      <c r="D46" s="436"/>
      <c r="E46" s="427"/>
      <c r="F46" s="444" t="s">
        <v>294</v>
      </c>
      <c r="G46" s="322"/>
      <c r="H46" s="279"/>
      <c r="I46" s="8"/>
      <c r="J46" s="323">
        <v>12.45</v>
      </c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8"/>
      <c r="CT46" s="8"/>
      <c r="CU46" s="8"/>
      <c r="CV46" s="8"/>
      <c r="CW46" s="8"/>
      <c r="CX46" s="8"/>
      <c r="CY46" s="8"/>
      <c r="CZ46" s="8"/>
      <c r="DA46" s="8"/>
      <c r="DB46" s="8"/>
      <c r="DC46" s="8"/>
      <c r="DD46" s="8"/>
      <c r="DE46" s="8"/>
      <c r="DF46" s="8"/>
      <c r="DG46" s="8"/>
      <c r="DH46" s="8"/>
      <c r="DI46" s="8"/>
      <c r="DJ46" s="8"/>
      <c r="DK46" s="8"/>
      <c r="DL46" s="8"/>
      <c r="DM46" s="8"/>
      <c r="DN46" s="8"/>
      <c r="DO46" s="8"/>
      <c r="DP46" s="8"/>
      <c r="DQ46" s="8"/>
      <c r="DR46" s="8"/>
      <c r="DS46" s="8"/>
      <c r="DT46" s="8"/>
      <c r="DU46" s="8"/>
      <c r="DV46" s="8"/>
      <c r="DW46" s="8"/>
      <c r="DX46" s="8"/>
      <c r="DY46" s="8"/>
      <c r="DZ46" s="8"/>
      <c r="EA46" s="8"/>
      <c r="EB46" s="8"/>
      <c r="EC46" s="8"/>
      <c r="ED46" s="8"/>
      <c r="EE46" s="8"/>
      <c r="EF46" s="8"/>
      <c r="EG46" s="8"/>
      <c r="EH46" s="8"/>
      <c r="EI46" s="8"/>
      <c r="EJ46" s="8"/>
      <c r="EK46" s="8"/>
      <c r="EL46" s="8"/>
      <c r="EM46" s="8"/>
      <c r="EN46" s="8"/>
      <c r="EO46" s="8"/>
      <c r="EP46" s="8"/>
      <c r="EQ46" s="8"/>
      <c r="ER46" s="8"/>
      <c r="ES46" s="8"/>
      <c r="ET46" s="8"/>
      <c r="EU46" s="8"/>
      <c r="EV46" s="8"/>
      <c r="EW46" s="8"/>
      <c r="EX46" s="8"/>
      <c r="EY46" s="8"/>
      <c r="EZ46" s="8"/>
      <c r="FA46" s="8"/>
      <c r="FB46" s="8"/>
      <c r="FC46" s="8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8"/>
      <c r="FZ46" s="8"/>
      <c r="GA46" s="8"/>
      <c r="GB46" s="8"/>
      <c r="GC46" s="8"/>
      <c r="GD46" s="8"/>
      <c r="GE46" s="8"/>
      <c r="GF46" s="8"/>
      <c r="GG46" s="8"/>
      <c r="GH46" s="8"/>
      <c r="GI46" s="8"/>
      <c r="GJ46" s="8"/>
      <c r="GK46" s="8"/>
      <c r="GL46" s="8"/>
      <c r="GM46" s="8"/>
      <c r="GN46" s="8"/>
      <c r="GO46" s="8"/>
      <c r="GP46" s="8"/>
      <c r="GQ46" s="8"/>
      <c r="GR46" s="8"/>
      <c r="GS46" s="8"/>
      <c r="GT46" s="8"/>
      <c r="GU46" s="8"/>
      <c r="GV46" s="8"/>
      <c r="GW46" s="8"/>
      <c r="GX46" s="8"/>
      <c r="GY46" s="8"/>
      <c r="GZ46" s="8"/>
      <c r="HA46" s="8"/>
      <c r="HB46" s="8"/>
      <c r="HC46" s="8"/>
      <c r="HD46" s="8"/>
      <c r="HE46" s="8"/>
      <c r="HF46" s="8"/>
      <c r="HG46" s="8"/>
      <c r="HH46" s="8"/>
      <c r="HI46" s="8"/>
      <c r="HJ46" s="8"/>
      <c r="HK46" s="8"/>
      <c r="HL46" s="8"/>
      <c r="HM46" s="8"/>
      <c r="HN46" s="8"/>
      <c r="HO46" s="8"/>
      <c r="HP46" s="8"/>
      <c r="HQ46" s="8"/>
      <c r="HR46" s="8"/>
      <c r="HS46" s="8"/>
      <c r="HT46" s="8"/>
      <c r="HU46" s="8"/>
      <c r="HV46" s="8"/>
      <c r="HW46" s="8"/>
      <c r="HX46" s="8"/>
      <c r="HY46" s="8"/>
      <c r="HZ46" s="8"/>
      <c r="IA46" s="8"/>
      <c r="IB46" s="8"/>
      <c r="IC46" s="8"/>
      <c r="ID46" s="8"/>
      <c r="IE46" s="8"/>
      <c r="IF46" s="8"/>
      <c r="IG46" s="8"/>
      <c r="IH46" s="8"/>
      <c r="II46" s="8"/>
      <c r="IJ46" s="8"/>
      <c r="IK46" s="8"/>
      <c r="IL46" s="8"/>
      <c r="IM46" s="8"/>
      <c r="IN46" s="8"/>
      <c r="IO46" s="8"/>
      <c r="IP46" s="8"/>
      <c r="IQ46" s="8"/>
      <c r="IR46" s="8"/>
      <c r="IS46" s="8"/>
      <c r="IT46" s="8"/>
      <c r="IU46" s="8"/>
      <c r="IV46" s="8"/>
    </row>
    <row r="47" spans="1:256" s="307" customFormat="1">
      <c r="A47" s="443">
        <v>40</v>
      </c>
      <c r="B47" s="425" t="s">
        <v>107</v>
      </c>
      <c r="C47" s="426" t="s">
        <v>15</v>
      </c>
      <c r="D47" s="436"/>
      <c r="E47" s="427"/>
      <c r="F47" s="444" t="s">
        <v>294</v>
      </c>
      <c r="G47" s="279"/>
      <c r="H47" s="279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  <c r="BA47" s="8"/>
      <c r="BB47" s="8"/>
      <c r="BC47" s="8"/>
      <c r="BD47" s="8"/>
      <c r="BE47" s="8"/>
      <c r="BF47" s="8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8"/>
      <c r="CT47" s="8"/>
      <c r="CU47" s="8"/>
      <c r="CV47" s="8"/>
      <c r="CW47" s="8"/>
      <c r="CX47" s="8"/>
      <c r="CY47" s="8"/>
      <c r="CZ47" s="8"/>
      <c r="DA47" s="8"/>
      <c r="DB47" s="8"/>
      <c r="DC47" s="8"/>
      <c r="DD47" s="8"/>
      <c r="DE47" s="8"/>
      <c r="DF47" s="8"/>
      <c r="DG47" s="8"/>
      <c r="DH47" s="8"/>
      <c r="DI47" s="8"/>
      <c r="DJ47" s="8"/>
      <c r="DK47" s="8"/>
      <c r="DL47" s="8"/>
      <c r="DM47" s="8"/>
      <c r="DN47" s="8"/>
      <c r="DO47" s="8"/>
      <c r="DP47" s="8"/>
      <c r="DQ47" s="8"/>
      <c r="DR47" s="8"/>
      <c r="DS47" s="8"/>
      <c r="DT47" s="8"/>
      <c r="DU47" s="8"/>
      <c r="DV47" s="8"/>
      <c r="DW47" s="8"/>
      <c r="DX47" s="8"/>
      <c r="DY47" s="8"/>
      <c r="DZ47" s="8"/>
      <c r="EA47" s="8"/>
      <c r="EB47" s="8"/>
      <c r="EC47" s="8"/>
      <c r="ED47" s="8"/>
      <c r="EE47" s="8"/>
      <c r="EF47" s="8"/>
      <c r="EG47" s="8"/>
      <c r="EH47" s="8"/>
      <c r="EI47" s="8"/>
      <c r="EJ47" s="8"/>
      <c r="EK47" s="8"/>
      <c r="EL47" s="8"/>
      <c r="EM47" s="8"/>
      <c r="EN47" s="8"/>
      <c r="EO47" s="8"/>
      <c r="EP47" s="8"/>
      <c r="EQ47" s="8"/>
      <c r="ER47" s="8"/>
      <c r="ES47" s="8"/>
      <c r="ET47" s="8"/>
      <c r="EU47" s="8"/>
      <c r="EV47" s="8"/>
      <c r="EW47" s="8"/>
      <c r="EX47" s="8"/>
      <c r="EY47" s="8"/>
      <c r="EZ47" s="8"/>
      <c r="FA47" s="8"/>
      <c r="FB47" s="8"/>
      <c r="FC47" s="8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8"/>
      <c r="FZ47" s="8"/>
      <c r="GA47" s="8"/>
      <c r="GB47" s="8"/>
      <c r="GC47" s="8"/>
      <c r="GD47" s="8"/>
      <c r="GE47" s="8"/>
      <c r="GF47" s="8"/>
      <c r="GG47" s="8"/>
      <c r="GH47" s="8"/>
      <c r="GI47" s="8"/>
      <c r="GJ47" s="8"/>
      <c r="GK47" s="8"/>
      <c r="GL47" s="8"/>
      <c r="GM47" s="8"/>
      <c r="GN47" s="8"/>
      <c r="GO47" s="8"/>
      <c r="GP47" s="8"/>
      <c r="GQ47" s="8"/>
      <c r="GR47" s="8"/>
      <c r="GS47" s="8"/>
      <c r="GT47" s="8"/>
      <c r="GU47" s="8"/>
      <c r="GV47" s="8"/>
      <c r="GW47" s="8"/>
      <c r="GX47" s="8"/>
      <c r="GY47" s="8"/>
      <c r="GZ47" s="8"/>
      <c r="HA47" s="8"/>
      <c r="HB47" s="8"/>
      <c r="HC47" s="8"/>
      <c r="HD47" s="8"/>
      <c r="HE47" s="8"/>
      <c r="HF47" s="8"/>
      <c r="HG47" s="8"/>
      <c r="HH47" s="8"/>
      <c r="HI47" s="8"/>
      <c r="HJ47" s="8"/>
      <c r="HK47" s="8"/>
      <c r="HL47" s="8"/>
      <c r="HM47" s="8"/>
      <c r="HN47" s="8"/>
      <c r="HO47" s="8"/>
      <c r="HP47" s="8"/>
      <c r="HQ47" s="8"/>
      <c r="HR47" s="8"/>
      <c r="HS47" s="8"/>
      <c r="HT47" s="8"/>
      <c r="HU47" s="8"/>
      <c r="HV47" s="8"/>
      <c r="HW47" s="8"/>
      <c r="HX47" s="8"/>
      <c r="HY47" s="8"/>
      <c r="HZ47" s="8"/>
      <c r="IA47" s="8"/>
      <c r="IB47" s="8"/>
      <c r="IC47" s="8"/>
      <c r="ID47" s="8"/>
      <c r="IE47" s="8"/>
      <c r="IF47" s="8"/>
      <c r="IG47" s="8"/>
      <c r="IH47" s="8"/>
      <c r="II47" s="8"/>
      <c r="IJ47" s="8"/>
      <c r="IK47" s="8"/>
      <c r="IL47" s="8"/>
      <c r="IM47" s="8"/>
      <c r="IN47" s="8"/>
      <c r="IO47" s="8"/>
      <c r="IP47" s="8"/>
      <c r="IQ47" s="8"/>
      <c r="IR47" s="8"/>
      <c r="IS47" s="8"/>
      <c r="IT47" s="8"/>
      <c r="IU47" s="8"/>
      <c r="IV47" s="8"/>
    </row>
    <row r="48" spans="1:256" s="318" customFormat="1">
      <c r="A48" s="443">
        <v>41</v>
      </c>
      <c r="B48" s="425" t="s">
        <v>353</v>
      </c>
      <c r="C48" s="426" t="s">
        <v>27</v>
      </c>
      <c r="D48" s="427"/>
      <c r="E48" s="427"/>
      <c r="F48" s="444" t="s">
        <v>318</v>
      </c>
      <c r="G48" s="316"/>
      <c r="H48" s="316"/>
      <c r="I48" s="317"/>
      <c r="J48" s="317"/>
      <c r="K48" s="317"/>
      <c r="L48" s="317"/>
      <c r="M48" s="317"/>
      <c r="N48" s="317"/>
      <c r="O48" s="317"/>
      <c r="P48" s="317"/>
      <c r="Q48" s="317"/>
      <c r="R48" s="317"/>
      <c r="S48" s="317"/>
      <c r="T48" s="317"/>
      <c r="U48" s="317"/>
      <c r="V48" s="317"/>
      <c r="W48" s="317"/>
      <c r="X48" s="317"/>
      <c r="Y48" s="317"/>
      <c r="Z48" s="317"/>
      <c r="AA48" s="317"/>
      <c r="AB48" s="317"/>
      <c r="AC48" s="317"/>
      <c r="AD48" s="317"/>
      <c r="AE48" s="317"/>
      <c r="AF48" s="317"/>
      <c r="AG48" s="317"/>
      <c r="AH48" s="317"/>
      <c r="AI48" s="317"/>
      <c r="AJ48" s="317"/>
      <c r="AK48" s="317"/>
      <c r="AL48" s="317"/>
      <c r="AM48" s="317"/>
      <c r="AN48" s="317"/>
      <c r="AO48" s="317"/>
      <c r="AP48" s="317"/>
      <c r="AQ48" s="317"/>
      <c r="AR48" s="317"/>
      <c r="AS48" s="317"/>
      <c r="AT48" s="317"/>
      <c r="AU48" s="317"/>
      <c r="AV48" s="317"/>
      <c r="AW48" s="317"/>
      <c r="AX48" s="317"/>
      <c r="AY48" s="317"/>
      <c r="AZ48" s="317"/>
      <c r="BA48" s="317"/>
      <c r="BB48" s="317"/>
      <c r="BC48" s="317"/>
      <c r="BD48" s="317"/>
      <c r="BE48" s="317"/>
      <c r="BF48" s="317"/>
      <c r="BG48" s="317"/>
      <c r="BH48" s="317"/>
      <c r="BI48" s="317"/>
      <c r="BJ48" s="317"/>
      <c r="BK48" s="317"/>
      <c r="BL48" s="317"/>
      <c r="BM48" s="317"/>
      <c r="BN48" s="317"/>
      <c r="BO48" s="317"/>
      <c r="BP48" s="317"/>
      <c r="BQ48" s="317"/>
      <c r="BR48" s="317"/>
      <c r="BS48" s="317"/>
      <c r="BT48" s="317"/>
      <c r="BU48" s="317"/>
      <c r="BV48" s="317"/>
      <c r="BW48" s="317"/>
      <c r="BX48" s="317"/>
      <c r="BY48" s="317"/>
      <c r="BZ48" s="317"/>
      <c r="CA48" s="317"/>
      <c r="CB48" s="317"/>
      <c r="CC48" s="317"/>
      <c r="CD48" s="317"/>
      <c r="CE48" s="317"/>
      <c r="CF48" s="317"/>
      <c r="CG48" s="317"/>
      <c r="CH48" s="317"/>
      <c r="CI48" s="317"/>
      <c r="CJ48" s="317"/>
      <c r="CK48" s="317"/>
      <c r="CL48" s="317"/>
      <c r="CM48" s="317"/>
      <c r="CN48" s="317"/>
      <c r="CO48" s="317"/>
      <c r="CP48" s="317"/>
      <c r="CQ48" s="317"/>
      <c r="CR48" s="317"/>
      <c r="CS48" s="317"/>
      <c r="CT48" s="317"/>
      <c r="CU48" s="317"/>
      <c r="CV48" s="317"/>
      <c r="CW48" s="317"/>
      <c r="CX48" s="317"/>
      <c r="CY48" s="317"/>
      <c r="CZ48" s="317"/>
      <c r="DA48" s="317"/>
      <c r="DB48" s="317"/>
      <c r="DC48" s="317"/>
      <c r="DD48" s="317"/>
      <c r="DE48" s="317"/>
      <c r="DF48" s="317"/>
      <c r="DG48" s="317"/>
      <c r="DH48" s="317"/>
      <c r="DI48" s="317"/>
      <c r="DJ48" s="317"/>
      <c r="DK48" s="317"/>
      <c r="DL48" s="317"/>
      <c r="DM48" s="317"/>
      <c r="DN48" s="317"/>
      <c r="DO48" s="317"/>
      <c r="DP48" s="317"/>
      <c r="DQ48" s="317"/>
      <c r="DR48" s="317"/>
      <c r="DS48" s="317"/>
      <c r="DT48" s="317"/>
      <c r="DU48" s="317"/>
      <c r="DV48" s="317"/>
      <c r="DW48" s="317"/>
      <c r="DX48" s="317"/>
      <c r="DY48" s="317"/>
      <c r="DZ48" s="317"/>
      <c r="EA48" s="317"/>
      <c r="EB48" s="317"/>
      <c r="EC48" s="317"/>
      <c r="ED48" s="317"/>
      <c r="EE48" s="317"/>
      <c r="EF48" s="317"/>
      <c r="EG48" s="317"/>
      <c r="EH48" s="317"/>
      <c r="EI48" s="317"/>
      <c r="EJ48" s="317"/>
      <c r="EK48" s="317"/>
      <c r="EL48" s="317"/>
      <c r="EM48" s="317"/>
      <c r="EN48" s="317"/>
      <c r="EO48" s="317"/>
      <c r="EP48" s="317"/>
      <c r="EQ48" s="317"/>
      <c r="ER48" s="317"/>
      <c r="ES48" s="317"/>
      <c r="ET48" s="317"/>
      <c r="EU48" s="317"/>
      <c r="EV48" s="317"/>
      <c r="EW48" s="317"/>
      <c r="EX48" s="317"/>
      <c r="EY48" s="317"/>
      <c r="EZ48" s="317"/>
      <c r="FA48" s="317"/>
      <c r="FB48" s="317"/>
      <c r="FC48" s="317"/>
      <c r="FD48" s="317"/>
      <c r="FE48" s="317"/>
      <c r="FF48" s="317"/>
      <c r="FG48" s="317"/>
      <c r="FH48" s="317"/>
      <c r="FI48" s="317"/>
      <c r="FJ48" s="317"/>
      <c r="FK48" s="317"/>
      <c r="FL48" s="317"/>
      <c r="FM48" s="317"/>
      <c r="FN48" s="317"/>
      <c r="FO48" s="317"/>
      <c r="FP48" s="317"/>
      <c r="FQ48" s="317"/>
      <c r="FR48" s="317"/>
      <c r="FS48" s="317"/>
      <c r="FT48" s="317"/>
      <c r="FU48" s="317"/>
      <c r="FV48" s="317"/>
      <c r="FW48" s="317"/>
      <c r="FX48" s="317"/>
      <c r="FY48" s="317"/>
      <c r="FZ48" s="317"/>
      <c r="GA48" s="317"/>
      <c r="GB48" s="317"/>
      <c r="GC48" s="317"/>
      <c r="GD48" s="317"/>
      <c r="GE48" s="317"/>
      <c r="GF48" s="317"/>
      <c r="GG48" s="317"/>
      <c r="GH48" s="317"/>
      <c r="GI48" s="317"/>
      <c r="GJ48" s="317"/>
      <c r="GK48" s="317"/>
      <c r="GL48" s="317"/>
      <c r="GM48" s="317"/>
      <c r="GN48" s="317"/>
      <c r="GO48" s="317"/>
      <c r="GP48" s="317"/>
      <c r="GQ48" s="317"/>
      <c r="GR48" s="317"/>
      <c r="GS48" s="317"/>
      <c r="GT48" s="317"/>
      <c r="GU48" s="317"/>
      <c r="GV48" s="317"/>
      <c r="GW48" s="317"/>
      <c r="GX48" s="317"/>
      <c r="GY48" s="317"/>
      <c r="GZ48" s="317"/>
      <c r="HA48" s="317"/>
      <c r="HB48" s="317"/>
      <c r="HC48" s="317"/>
      <c r="HD48" s="317"/>
      <c r="HE48" s="317"/>
      <c r="HF48" s="317"/>
      <c r="HG48" s="317"/>
      <c r="HH48" s="317"/>
      <c r="HI48" s="317"/>
      <c r="HJ48" s="317"/>
      <c r="HK48" s="317"/>
      <c r="HL48" s="317"/>
      <c r="HM48" s="317"/>
      <c r="HN48" s="317"/>
      <c r="HO48" s="317"/>
      <c r="HP48" s="317"/>
      <c r="HQ48" s="317"/>
      <c r="HR48" s="317"/>
      <c r="HS48" s="317"/>
      <c r="HT48" s="317"/>
      <c r="HU48" s="317"/>
      <c r="HV48" s="317"/>
      <c r="HW48" s="317"/>
      <c r="HX48" s="317"/>
      <c r="HY48" s="317"/>
      <c r="HZ48" s="317"/>
      <c r="IA48" s="317"/>
      <c r="IB48" s="317"/>
      <c r="IC48" s="317"/>
      <c r="ID48" s="317"/>
      <c r="IE48" s="317"/>
      <c r="IF48" s="317"/>
      <c r="IG48" s="317"/>
      <c r="IH48" s="317"/>
      <c r="II48" s="317"/>
      <c r="IJ48" s="317"/>
      <c r="IK48" s="317"/>
      <c r="IL48" s="317"/>
      <c r="IM48" s="317"/>
      <c r="IN48" s="317"/>
      <c r="IO48" s="317"/>
      <c r="IP48" s="317"/>
      <c r="IQ48" s="317"/>
      <c r="IR48" s="317"/>
      <c r="IS48" s="317"/>
      <c r="IT48" s="317"/>
      <c r="IU48" s="317"/>
      <c r="IV48" s="317"/>
    </row>
    <row r="49" spans="1:256" s="307" customFormat="1" ht="41.25" customHeight="1">
      <c r="A49" s="443">
        <v>42</v>
      </c>
      <c r="B49" s="425" t="s">
        <v>173</v>
      </c>
      <c r="C49" s="426" t="s">
        <v>10</v>
      </c>
      <c r="D49" s="427"/>
      <c r="E49" s="427"/>
      <c r="F49" s="446" t="s">
        <v>174</v>
      </c>
      <c r="G49" s="279"/>
      <c r="H49" s="279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8"/>
      <c r="CT49" s="8"/>
      <c r="CU49" s="8"/>
      <c r="CV49" s="8"/>
      <c r="CW49" s="8"/>
      <c r="CX49" s="8"/>
      <c r="CY49" s="8"/>
      <c r="CZ49" s="8"/>
      <c r="DA49" s="8"/>
      <c r="DB49" s="8"/>
      <c r="DC49" s="8"/>
      <c r="DD49" s="8"/>
      <c r="DE49" s="8"/>
      <c r="DF49" s="8"/>
      <c r="DG49" s="8"/>
      <c r="DH49" s="8"/>
      <c r="DI49" s="8"/>
      <c r="DJ49" s="8"/>
      <c r="DK49" s="8"/>
      <c r="DL49" s="8"/>
      <c r="DM49" s="8"/>
      <c r="DN49" s="8"/>
      <c r="DO49" s="8"/>
      <c r="DP49" s="8"/>
      <c r="DQ49" s="8"/>
      <c r="DR49" s="8"/>
      <c r="DS49" s="8"/>
      <c r="DT49" s="8"/>
      <c r="DU49" s="8"/>
      <c r="DV49" s="8"/>
      <c r="DW49" s="8"/>
      <c r="DX49" s="8"/>
      <c r="DY49" s="8"/>
      <c r="DZ49" s="8"/>
      <c r="EA49" s="8"/>
      <c r="EB49" s="8"/>
      <c r="EC49" s="8"/>
      <c r="ED49" s="8"/>
      <c r="EE49" s="8"/>
      <c r="EF49" s="8"/>
      <c r="EG49" s="8"/>
      <c r="EH49" s="8"/>
      <c r="EI49" s="8"/>
      <c r="EJ49" s="8"/>
      <c r="EK49" s="8"/>
      <c r="EL49" s="8"/>
      <c r="EM49" s="8"/>
      <c r="EN49" s="8"/>
      <c r="EO49" s="8"/>
      <c r="EP49" s="8"/>
      <c r="EQ49" s="8"/>
      <c r="ER49" s="8"/>
      <c r="ES49" s="8"/>
      <c r="ET49" s="8"/>
      <c r="EU49" s="8"/>
      <c r="EV49" s="8"/>
      <c r="EW49" s="8"/>
      <c r="EX49" s="8"/>
      <c r="EY49" s="8"/>
      <c r="EZ49" s="8"/>
      <c r="FA49" s="8"/>
      <c r="FB49" s="8"/>
      <c r="FC49" s="8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8"/>
      <c r="FZ49" s="8"/>
      <c r="GA49" s="8"/>
      <c r="GB49" s="8"/>
      <c r="GC49" s="8"/>
      <c r="GD49" s="8"/>
      <c r="GE49" s="8"/>
      <c r="GF49" s="8"/>
      <c r="GG49" s="8"/>
      <c r="GH49" s="8"/>
      <c r="GI49" s="8"/>
      <c r="GJ49" s="8"/>
      <c r="GK49" s="8"/>
      <c r="GL49" s="8"/>
      <c r="GM49" s="8"/>
      <c r="GN49" s="8"/>
      <c r="GO49" s="8"/>
      <c r="GP49" s="8"/>
      <c r="GQ49" s="8"/>
      <c r="GR49" s="8"/>
      <c r="GS49" s="8"/>
      <c r="GT49" s="8"/>
      <c r="GU49" s="8"/>
      <c r="GV49" s="8"/>
      <c r="GW49" s="8"/>
      <c r="GX49" s="8"/>
      <c r="GY49" s="8"/>
      <c r="GZ49" s="8"/>
      <c r="HA49" s="8"/>
      <c r="HB49" s="8"/>
      <c r="HC49" s="8"/>
      <c r="HD49" s="8"/>
      <c r="HE49" s="8"/>
      <c r="HF49" s="8"/>
      <c r="HG49" s="8"/>
      <c r="HH49" s="8"/>
      <c r="HI49" s="8"/>
      <c r="HJ49" s="8"/>
      <c r="HK49" s="8"/>
      <c r="HL49" s="8"/>
      <c r="HM49" s="8"/>
      <c r="HN49" s="8"/>
      <c r="HO49" s="8"/>
      <c r="HP49" s="8"/>
      <c r="HQ49" s="8"/>
      <c r="HR49" s="8"/>
      <c r="HS49" s="8"/>
      <c r="HT49" s="8"/>
      <c r="HU49" s="8"/>
      <c r="HV49" s="8"/>
      <c r="HW49" s="8"/>
      <c r="HX49" s="8"/>
      <c r="HY49" s="8"/>
      <c r="HZ49" s="8"/>
      <c r="IA49" s="8"/>
      <c r="IB49" s="8"/>
      <c r="IC49" s="8"/>
      <c r="ID49" s="8"/>
      <c r="IE49" s="8"/>
      <c r="IF49" s="8"/>
      <c r="IG49" s="8"/>
      <c r="IH49" s="8"/>
      <c r="II49" s="8"/>
      <c r="IJ49" s="8"/>
      <c r="IK49" s="8"/>
      <c r="IL49" s="8"/>
      <c r="IM49" s="8"/>
      <c r="IN49" s="8"/>
      <c r="IO49" s="8"/>
      <c r="IP49" s="8"/>
      <c r="IQ49" s="8"/>
      <c r="IR49" s="8"/>
      <c r="IS49" s="8"/>
      <c r="IT49" s="8"/>
      <c r="IU49" s="8"/>
      <c r="IV49" s="8"/>
    </row>
    <row r="50" spans="1:256" s="318" customFormat="1">
      <c r="A50" s="443">
        <v>43</v>
      </c>
      <c r="B50" s="425" t="s">
        <v>62</v>
      </c>
      <c r="C50" s="426" t="s">
        <v>25</v>
      </c>
      <c r="D50" s="427"/>
      <c r="E50" s="427"/>
      <c r="F50" s="446" t="s">
        <v>178</v>
      </c>
      <c r="G50" s="316"/>
      <c r="H50" s="316"/>
      <c r="I50" s="317"/>
      <c r="J50" s="317"/>
      <c r="K50" s="317"/>
      <c r="L50" s="317"/>
      <c r="M50" s="317"/>
      <c r="N50" s="317"/>
      <c r="O50" s="317"/>
      <c r="P50" s="317"/>
      <c r="Q50" s="317"/>
      <c r="R50" s="317"/>
      <c r="S50" s="317"/>
      <c r="T50" s="317"/>
      <c r="U50" s="317"/>
      <c r="V50" s="317"/>
      <c r="W50" s="317"/>
      <c r="X50" s="317"/>
      <c r="Y50" s="317"/>
      <c r="Z50" s="317"/>
      <c r="AA50" s="317"/>
      <c r="AB50" s="317"/>
      <c r="AC50" s="317"/>
      <c r="AD50" s="317"/>
      <c r="AE50" s="317"/>
      <c r="AF50" s="317"/>
      <c r="AG50" s="317"/>
      <c r="AH50" s="317"/>
      <c r="AI50" s="317"/>
      <c r="AJ50" s="317"/>
      <c r="AK50" s="317"/>
      <c r="AL50" s="317"/>
      <c r="AM50" s="317"/>
      <c r="AN50" s="317"/>
      <c r="AO50" s="317"/>
      <c r="AP50" s="317"/>
      <c r="AQ50" s="317"/>
      <c r="AR50" s="317"/>
      <c r="AS50" s="317"/>
      <c r="AT50" s="317"/>
      <c r="AU50" s="317"/>
      <c r="AV50" s="317"/>
      <c r="AW50" s="317"/>
      <c r="AX50" s="317"/>
      <c r="AY50" s="317"/>
      <c r="AZ50" s="317"/>
      <c r="BA50" s="317"/>
      <c r="BB50" s="317"/>
      <c r="BC50" s="317"/>
      <c r="BD50" s="317"/>
      <c r="BE50" s="317"/>
      <c r="BF50" s="317"/>
      <c r="BG50" s="317"/>
      <c r="BH50" s="317"/>
      <c r="BI50" s="317"/>
      <c r="BJ50" s="317"/>
      <c r="BK50" s="317"/>
      <c r="BL50" s="317"/>
      <c r="BM50" s="317"/>
      <c r="BN50" s="317"/>
      <c r="BO50" s="317"/>
      <c r="BP50" s="317"/>
      <c r="BQ50" s="317"/>
      <c r="BR50" s="317"/>
      <c r="BS50" s="317"/>
      <c r="BT50" s="317"/>
      <c r="BU50" s="317"/>
      <c r="BV50" s="317"/>
      <c r="BW50" s="317"/>
      <c r="BX50" s="317"/>
      <c r="BY50" s="317"/>
      <c r="BZ50" s="317"/>
      <c r="CA50" s="317"/>
      <c r="CB50" s="317"/>
      <c r="CC50" s="317"/>
      <c r="CD50" s="317"/>
      <c r="CE50" s="317"/>
      <c r="CF50" s="317"/>
      <c r="CG50" s="317"/>
      <c r="CH50" s="317"/>
      <c r="CI50" s="317"/>
      <c r="CJ50" s="317"/>
      <c r="CK50" s="317"/>
      <c r="CL50" s="317"/>
      <c r="CM50" s="317"/>
      <c r="CN50" s="317"/>
      <c r="CO50" s="317"/>
      <c r="CP50" s="317"/>
      <c r="CQ50" s="317"/>
      <c r="CR50" s="317"/>
      <c r="CS50" s="317"/>
      <c r="CT50" s="317"/>
      <c r="CU50" s="317"/>
      <c r="CV50" s="317"/>
      <c r="CW50" s="317"/>
      <c r="CX50" s="317"/>
      <c r="CY50" s="317"/>
      <c r="CZ50" s="317"/>
      <c r="DA50" s="317"/>
      <c r="DB50" s="317"/>
      <c r="DC50" s="317"/>
      <c r="DD50" s="317"/>
      <c r="DE50" s="317"/>
      <c r="DF50" s="317"/>
      <c r="DG50" s="317"/>
      <c r="DH50" s="317"/>
      <c r="DI50" s="317"/>
      <c r="DJ50" s="317"/>
      <c r="DK50" s="317"/>
      <c r="DL50" s="317"/>
      <c r="DM50" s="317"/>
      <c r="DN50" s="317"/>
      <c r="DO50" s="317"/>
      <c r="DP50" s="317"/>
      <c r="DQ50" s="317"/>
      <c r="DR50" s="317"/>
      <c r="DS50" s="317"/>
      <c r="DT50" s="317"/>
      <c r="DU50" s="317"/>
      <c r="DV50" s="317"/>
      <c r="DW50" s="317"/>
      <c r="DX50" s="317"/>
      <c r="DY50" s="317"/>
      <c r="DZ50" s="317"/>
      <c r="EA50" s="317"/>
      <c r="EB50" s="317"/>
      <c r="EC50" s="317"/>
      <c r="ED50" s="317"/>
      <c r="EE50" s="317"/>
      <c r="EF50" s="317"/>
      <c r="EG50" s="317"/>
      <c r="EH50" s="317"/>
      <c r="EI50" s="317"/>
      <c r="EJ50" s="317"/>
      <c r="EK50" s="317"/>
      <c r="EL50" s="317"/>
      <c r="EM50" s="317"/>
      <c r="EN50" s="317"/>
      <c r="EO50" s="317"/>
      <c r="EP50" s="317"/>
      <c r="EQ50" s="317"/>
      <c r="ER50" s="317"/>
      <c r="ES50" s="317"/>
      <c r="ET50" s="317"/>
      <c r="EU50" s="317"/>
      <c r="EV50" s="317"/>
      <c r="EW50" s="317"/>
      <c r="EX50" s="317"/>
      <c r="EY50" s="317"/>
      <c r="EZ50" s="317"/>
      <c r="FA50" s="317"/>
      <c r="FB50" s="317"/>
      <c r="FC50" s="317"/>
      <c r="FD50" s="317"/>
      <c r="FE50" s="317"/>
      <c r="FF50" s="317"/>
      <c r="FG50" s="317"/>
      <c r="FH50" s="317"/>
      <c r="FI50" s="317"/>
      <c r="FJ50" s="317"/>
      <c r="FK50" s="317"/>
      <c r="FL50" s="317"/>
      <c r="FM50" s="317"/>
      <c r="FN50" s="317"/>
      <c r="FO50" s="317"/>
      <c r="FP50" s="317"/>
      <c r="FQ50" s="317"/>
      <c r="FR50" s="317"/>
      <c r="FS50" s="317"/>
      <c r="FT50" s="317"/>
      <c r="FU50" s="317"/>
      <c r="FV50" s="317"/>
      <c r="FW50" s="317"/>
      <c r="FX50" s="317"/>
      <c r="FY50" s="317"/>
      <c r="FZ50" s="317"/>
      <c r="GA50" s="317"/>
      <c r="GB50" s="317"/>
      <c r="GC50" s="317"/>
      <c r="GD50" s="317"/>
      <c r="GE50" s="317"/>
      <c r="GF50" s="317"/>
      <c r="GG50" s="317"/>
      <c r="GH50" s="317"/>
      <c r="GI50" s="317"/>
      <c r="GJ50" s="317"/>
      <c r="GK50" s="317"/>
      <c r="GL50" s="317"/>
      <c r="GM50" s="317"/>
      <c r="GN50" s="317"/>
      <c r="GO50" s="317"/>
      <c r="GP50" s="317"/>
      <c r="GQ50" s="317"/>
      <c r="GR50" s="317"/>
      <c r="GS50" s="317"/>
      <c r="GT50" s="317"/>
      <c r="GU50" s="317"/>
      <c r="GV50" s="317"/>
      <c r="GW50" s="317"/>
      <c r="GX50" s="317"/>
      <c r="GY50" s="317"/>
      <c r="GZ50" s="317"/>
      <c r="HA50" s="317"/>
      <c r="HB50" s="317"/>
      <c r="HC50" s="317"/>
      <c r="HD50" s="317"/>
      <c r="HE50" s="317"/>
      <c r="HF50" s="317"/>
      <c r="HG50" s="317"/>
      <c r="HH50" s="317"/>
      <c r="HI50" s="317"/>
      <c r="HJ50" s="317"/>
      <c r="HK50" s="317"/>
      <c r="HL50" s="317"/>
      <c r="HM50" s="317"/>
      <c r="HN50" s="317"/>
      <c r="HO50" s="317"/>
      <c r="HP50" s="317"/>
      <c r="HQ50" s="317"/>
      <c r="HR50" s="317"/>
      <c r="HS50" s="317"/>
      <c r="HT50" s="317"/>
      <c r="HU50" s="317"/>
      <c r="HV50" s="317"/>
      <c r="HW50" s="317"/>
      <c r="HX50" s="317"/>
      <c r="HY50" s="317"/>
      <c r="HZ50" s="317"/>
      <c r="IA50" s="317"/>
      <c r="IB50" s="317"/>
      <c r="IC50" s="317"/>
      <c r="ID50" s="317"/>
      <c r="IE50" s="317"/>
      <c r="IF50" s="317"/>
      <c r="IG50" s="317"/>
      <c r="IH50" s="317"/>
      <c r="II50" s="317"/>
      <c r="IJ50" s="317"/>
      <c r="IK50" s="317"/>
      <c r="IL50" s="317"/>
      <c r="IM50" s="317"/>
      <c r="IN50" s="317"/>
      <c r="IO50" s="317"/>
      <c r="IP50" s="317"/>
      <c r="IQ50" s="317"/>
      <c r="IR50" s="317"/>
      <c r="IS50" s="317"/>
      <c r="IT50" s="317"/>
      <c r="IU50" s="317"/>
      <c r="IV50" s="317"/>
    </row>
    <row r="51" spans="1:256" s="309" customFormat="1">
      <c r="A51" s="443">
        <v>44</v>
      </c>
      <c r="B51" s="425" t="s">
        <v>60</v>
      </c>
      <c r="C51" s="426" t="s">
        <v>61</v>
      </c>
      <c r="D51" s="427"/>
      <c r="E51" s="427"/>
      <c r="F51" s="446" t="s">
        <v>180</v>
      </c>
      <c r="G51" s="324"/>
      <c r="H51" s="321"/>
    </row>
    <row r="52" spans="1:256" s="307" customFormat="1">
      <c r="A52" s="443">
        <v>45</v>
      </c>
      <c r="B52" s="425" t="s">
        <v>52</v>
      </c>
      <c r="C52" s="426" t="s">
        <v>53</v>
      </c>
      <c r="D52" s="427"/>
      <c r="E52" s="427"/>
      <c r="F52" s="446">
        <v>5678</v>
      </c>
      <c r="G52" s="277"/>
      <c r="H52" s="27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  <c r="CN52" s="8"/>
      <c r="CO52" s="8"/>
      <c r="CP52" s="8"/>
      <c r="CQ52" s="8"/>
      <c r="CR52" s="8"/>
      <c r="CS52" s="8"/>
      <c r="CT52" s="8"/>
      <c r="CU52" s="8"/>
      <c r="CV52" s="8"/>
      <c r="CW52" s="8"/>
      <c r="CX52" s="8"/>
      <c r="CY52" s="8"/>
      <c r="CZ52" s="8"/>
      <c r="DA52" s="8"/>
      <c r="DB52" s="8"/>
      <c r="DC52" s="8"/>
      <c r="DD52" s="8"/>
      <c r="DE52" s="8"/>
      <c r="DF52" s="8"/>
      <c r="DG52" s="8"/>
      <c r="DH52" s="8"/>
      <c r="DI52" s="8"/>
      <c r="DJ52" s="8"/>
      <c r="DK52" s="8"/>
      <c r="DL52" s="8"/>
      <c r="DM52" s="8"/>
      <c r="DN52" s="8"/>
      <c r="DO52" s="8"/>
      <c r="DP52" s="8"/>
      <c r="DQ52" s="8"/>
      <c r="DR52" s="8"/>
      <c r="DS52" s="8"/>
      <c r="DT52" s="8"/>
      <c r="DU52" s="8"/>
      <c r="DV52" s="8"/>
      <c r="DW52" s="8"/>
      <c r="DX52" s="8"/>
      <c r="DY52" s="8"/>
      <c r="DZ52" s="8"/>
      <c r="EA52" s="8"/>
      <c r="EB52" s="8"/>
      <c r="EC52" s="8"/>
      <c r="ED52" s="8"/>
      <c r="EE52" s="8"/>
      <c r="EF52" s="8"/>
      <c r="EG52" s="8"/>
      <c r="EH52" s="8"/>
      <c r="EI52" s="8"/>
      <c r="EJ52" s="8"/>
      <c r="EK52" s="8"/>
      <c r="EL52" s="8"/>
      <c r="EM52" s="8"/>
      <c r="EN52" s="8"/>
      <c r="EO52" s="8"/>
      <c r="EP52" s="8"/>
      <c r="EQ52" s="8"/>
      <c r="ER52" s="8"/>
      <c r="ES52" s="8"/>
      <c r="ET52" s="8"/>
      <c r="EU52" s="8"/>
      <c r="EV52" s="8"/>
      <c r="EW52" s="8"/>
      <c r="EX52" s="8"/>
      <c r="EY52" s="8"/>
      <c r="EZ52" s="8"/>
      <c r="FA52" s="8"/>
      <c r="FB52" s="8"/>
      <c r="FC52" s="8"/>
      <c r="FD52" s="8"/>
      <c r="FE52" s="8"/>
      <c r="FF52" s="8"/>
      <c r="FG52" s="8"/>
      <c r="FH52" s="8"/>
      <c r="FI52" s="8"/>
      <c r="FJ52" s="8"/>
      <c r="FK52" s="8"/>
      <c r="FL52" s="8"/>
      <c r="FM52" s="8"/>
      <c r="FN52" s="8"/>
      <c r="FO52" s="8"/>
      <c r="FP52" s="8"/>
      <c r="FQ52" s="8"/>
      <c r="FR52" s="8"/>
      <c r="FS52" s="8"/>
      <c r="FT52" s="8"/>
      <c r="FU52" s="8"/>
      <c r="FV52" s="8"/>
      <c r="FW52" s="8"/>
      <c r="FX52" s="8"/>
      <c r="FY52" s="8"/>
      <c r="FZ52" s="8"/>
      <c r="GA52" s="8"/>
      <c r="GB52" s="8"/>
      <c r="GC52" s="8"/>
      <c r="GD52" s="8"/>
      <c r="GE52" s="8"/>
      <c r="GF52" s="8"/>
      <c r="GG52" s="8"/>
      <c r="GH52" s="8"/>
      <c r="GI52" s="8"/>
      <c r="GJ52" s="8"/>
      <c r="GK52" s="8"/>
      <c r="GL52" s="8"/>
      <c r="GM52" s="8"/>
      <c r="GN52" s="8"/>
      <c r="GO52" s="8"/>
      <c r="GP52" s="8"/>
      <c r="GQ52" s="8"/>
      <c r="GR52" s="8"/>
      <c r="GS52" s="8"/>
      <c r="GT52" s="8"/>
      <c r="GU52" s="8"/>
      <c r="GV52" s="8"/>
      <c r="GW52" s="8"/>
      <c r="GX52" s="8"/>
      <c r="GY52" s="8"/>
      <c r="GZ52" s="8"/>
      <c r="HA52" s="8"/>
      <c r="HB52" s="8"/>
      <c r="HC52" s="8"/>
      <c r="HD52" s="8"/>
      <c r="HE52" s="8"/>
      <c r="HF52" s="8"/>
      <c r="HG52" s="8"/>
      <c r="HH52" s="8"/>
      <c r="HI52" s="8"/>
      <c r="HJ52" s="8"/>
      <c r="HK52" s="8"/>
      <c r="HL52" s="8"/>
      <c r="HM52" s="8"/>
      <c r="HN52" s="8"/>
      <c r="HO52" s="8"/>
      <c r="HP52" s="8"/>
      <c r="HQ52" s="8"/>
      <c r="HR52" s="8"/>
      <c r="HS52" s="8"/>
      <c r="HT52" s="8"/>
      <c r="HU52" s="8"/>
      <c r="HV52" s="8"/>
      <c r="HW52" s="8"/>
      <c r="HX52" s="8"/>
      <c r="HY52" s="8"/>
      <c r="HZ52" s="8"/>
      <c r="IA52" s="8"/>
      <c r="IB52" s="8"/>
      <c r="IC52" s="8"/>
      <c r="ID52" s="8"/>
      <c r="IE52" s="8"/>
      <c r="IF52" s="8"/>
      <c r="IG52" s="8"/>
      <c r="IH52" s="8"/>
      <c r="II52" s="8"/>
      <c r="IJ52" s="8"/>
      <c r="IK52" s="8"/>
      <c r="IL52" s="8"/>
      <c r="IM52" s="8"/>
      <c r="IN52" s="8"/>
      <c r="IO52" s="8"/>
      <c r="IP52" s="8"/>
      <c r="IQ52" s="8"/>
      <c r="IR52" s="8"/>
      <c r="IS52" s="8"/>
      <c r="IT52" s="8"/>
      <c r="IU52" s="8"/>
      <c r="IV52" s="8"/>
    </row>
    <row r="53" spans="1:256" s="307" customFormat="1" ht="26.25">
      <c r="A53" s="443">
        <v>46</v>
      </c>
      <c r="B53" s="425" t="s">
        <v>245</v>
      </c>
      <c r="C53" s="426" t="s">
        <v>8</v>
      </c>
      <c r="D53" s="427"/>
      <c r="E53" s="427"/>
      <c r="F53" s="446">
        <v>37526</v>
      </c>
      <c r="G53" s="545"/>
      <c r="H53" s="54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  <c r="CN53" s="8"/>
      <c r="CO53" s="8"/>
      <c r="CP53" s="8"/>
      <c r="CQ53" s="8"/>
      <c r="CR53" s="8"/>
      <c r="CS53" s="8"/>
      <c r="CT53" s="8"/>
      <c r="CU53" s="8"/>
      <c r="CV53" s="8"/>
      <c r="CW53" s="8"/>
      <c r="CX53" s="8"/>
      <c r="CY53" s="8"/>
      <c r="CZ53" s="8"/>
      <c r="DA53" s="8"/>
      <c r="DB53" s="8"/>
      <c r="DC53" s="8"/>
      <c r="DD53" s="8"/>
      <c r="DE53" s="8"/>
      <c r="DF53" s="8"/>
      <c r="DG53" s="8"/>
      <c r="DH53" s="8"/>
      <c r="DI53" s="8"/>
      <c r="DJ53" s="8"/>
      <c r="DK53" s="8"/>
      <c r="DL53" s="8"/>
      <c r="DM53" s="8"/>
      <c r="DN53" s="8"/>
      <c r="DO53" s="8"/>
      <c r="DP53" s="8"/>
      <c r="DQ53" s="8"/>
      <c r="DR53" s="8"/>
      <c r="DS53" s="8"/>
      <c r="DT53" s="8"/>
      <c r="DU53" s="8"/>
      <c r="DV53" s="8"/>
      <c r="DW53" s="8"/>
      <c r="DX53" s="8"/>
      <c r="DY53" s="8"/>
      <c r="DZ53" s="8"/>
      <c r="EA53" s="8"/>
      <c r="EB53" s="8"/>
      <c r="EC53" s="8"/>
      <c r="ED53" s="8"/>
      <c r="EE53" s="8"/>
      <c r="EF53" s="8"/>
      <c r="EG53" s="8"/>
      <c r="EH53" s="8"/>
      <c r="EI53" s="8"/>
      <c r="EJ53" s="8"/>
      <c r="EK53" s="8"/>
      <c r="EL53" s="8"/>
      <c r="EM53" s="8"/>
      <c r="EN53" s="8"/>
      <c r="EO53" s="8"/>
      <c r="EP53" s="8"/>
      <c r="EQ53" s="8"/>
      <c r="ER53" s="8"/>
      <c r="ES53" s="8"/>
      <c r="ET53" s="8"/>
      <c r="EU53" s="8"/>
      <c r="EV53" s="8"/>
      <c r="EW53" s="8"/>
      <c r="EX53" s="8"/>
      <c r="EY53" s="8"/>
      <c r="EZ53" s="8"/>
      <c r="FA53" s="8"/>
      <c r="FB53" s="8"/>
      <c r="FC53" s="8"/>
      <c r="FD53" s="8"/>
      <c r="FE53" s="8"/>
      <c r="FF53" s="8"/>
      <c r="FG53" s="8"/>
      <c r="FH53" s="8"/>
      <c r="FI53" s="8"/>
      <c r="FJ53" s="8"/>
      <c r="FK53" s="8"/>
      <c r="FL53" s="8"/>
      <c r="FM53" s="8"/>
      <c r="FN53" s="8"/>
      <c r="FO53" s="8"/>
      <c r="FP53" s="8"/>
      <c r="FQ53" s="8"/>
      <c r="FR53" s="8"/>
      <c r="FS53" s="8"/>
      <c r="FT53" s="8"/>
      <c r="FU53" s="8"/>
      <c r="FV53" s="8"/>
      <c r="FW53" s="8"/>
      <c r="FX53" s="8"/>
      <c r="FY53" s="8"/>
      <c r="FZ53" s="8"/>
      <c r="GA53" s="8"/>
      <c r="GB53" s="8"/>
      <c r="GC53" s="8"/>
      <c r="GD53" s="8"/>
      <c r="GE53" s="8"/>
      <c r="GF53" s="8"/>
      <c r="GG53" s="8"/>
      <c r="GH53" s="8"/>
      <c r="GI53" s="8"/>
      <c r="GJ53" s="8"/>
      <c r="GK53" s="8"/>
      <c r="GL53" s="8"/>
      <c r="GM53" s="8"/>
      <c r="GN53" s="8"/>
      <c r="GO53" s="8"/>
      <c r="GP53" s="8"/>
      <c r="GQ53" s="8"/>
      <c r="GR53" s="8"/>
      <c r="GS53" s="8"/>
      <c r="GT53" s="8"/>
      <c r="GU53" s="8"/>
      <c r="GV53" s="8"/>
      <c r="GW53" s="8"/>
      <c r="GX53" s="8"/>
      <c r="GY53" s="8"/>
      <c r="GZ53" s="8"/>
      <c r="HA53" s="8"/>
      <c r="HB53" s="8"/>
      <c r="HC53" s="8"/>
      <c r="HD53" s="8"/>
      <c r="HE53" s="8"/>
      <c r="HF53" s="8"/>
      <c r="HG53" s="8"/>
      <c r="HH53" s="8"/>
      <c r="HI53" s="8"/>
      <c r="HJ53" s="8"/>
      <c r="HK53" s="8"/>
      <c r="HL53" s="8"/>
      <c r="HM53" s="8"/>
      <c r="HN53" s="8"/>
      <c r="HO53" s="8"/>
      <c r="HP53" s="8"/>
      <c r="HQ53" s="8"/>
      <c r="HR53" s="8"/>
      <c r="HS53" s="8"/>
      <c r="HT53" s="8"/>
      <c r="HU53" s="8"/>
      <c r="HV53" s="8"/>
      <c r="HW53" s="8"/>
      <c r="HX53" s="8"/>
      <c r="HY53" s="8"/>
      <c r="HZ53" s="8"/>
      <c r="IA53" s="8"/>
      <c r="IB53" s="8"/>
      <c r="IC53" s="8"/>
      <c r="ID53" s="8"/>
      <c r="IE53" s="8"/>
      <c r="IF53" s="8"/>
      <c r="IG53" s="8"/>
      <c r="IH53" s="8"/>
      <c r="II53" s="8"/>
      <c r="IJ53" s="8"/>
      <c r="IK53" s="8"/>
      <c r="IL53" s="8"/>
      <c r="IM53" s="8"/>
      <c r="IN53" s="8"/>
      <c r="IO53" s="8"/>
      <c r="IP53" s="8"/>
      <c r="IQ53" s="8"/>
      <c r="IR53" s="8"/>
      <c r="IS53" s="8"/>
      <c r="IT53" s="8"/>
      <c r="IU53" s="8"/>
      <c r="IV53" s="8"/>
    </row>
    <row r="54" spans="1:256" s="318" customFormat="1" ht="26.25">
      <c r="A54" s="443">
        <v>47</v>
      </c>
      <c r="B54" s="425" t="s">
        <v>161</v>
      </c>
      <c r="C54" s="426" t="s">
        <v>162</v>
      </c>
      <c r="D54" s="437"/>
      <c r="E54" s="428"/>
      <c r="F54" s="445" t="s">
        <v>295</v>
      </c>
      <c r="G54" s="316"/>
      <c r="H54" s="316"/>
      <c r="I54" s="317"/>
      <c r="J54" s="317"/>
      <c r="K54" s="317"/>
      <c r="L54" s="317"/>
      <c r="M54" s="317"/>
      <c r="N54" s="317"/>
      <c r="O54" s="317"/>
      <c r="P54" s="317"/>
      <c r="Q54" s="317"/>
      <c r="R54" s="317"/>
      <c r="S54" s="317"/>
      <c r="T54" s="317"/>
      <c r="U54" s="317"/>
      <c r="V54" s="317"/>
      <c r="W54" s="317"/>
      <c r="X54" s="317"/>
      <c r="Y54" s="317"/>
      <c r="Z54" s="317"/>
      <c r="AA54" s="317"/>
      <c r="AB54" s="317"/>
      <c r="AC54" s="317"/>
      <c r="AD54" s="317"/>
      <c r="AE54" s="317"/>
      <c r="AF54" s="317"/>
      <c r="AG54" s="317"/>
      <c r="AH54" s="317"/>
      <c r="AI54" s="317"/>
      <c r="AJ54" s="317"/>
      <c r="AK54" s="317"/>
      <c r="AL54" s="317"/>
      <c r="AM54" s="317"/>
      <c r="AN54" s="317"/>
      <c r="AO54" s="317"/>
      <c r="AP54" s="317"/>
      <c r="AQ54" s="317"/>
      <c r="AR54" s="317"/>
      <c r="AS54" s="317"/>
      <c r="AT54" s="317"/>
      <c r="AU54" s="317"/>
      <c r="AV54" s="317"/>
      <c r="AW54" s="317"/>
      <c r="AX54" s="317"/>
      <c r="AY54" s="317"/>
      <c r="AZ54" s="317"/>
      <c r="BA54" s="317"/>
      <c r="BB54" s="317"/>
      <c r="BC54" s="317"/>
      <c r="BD54" s="317"/>
      <c r="BE54" s="317"/>
      <c r="BF54" s="317"/>
      <c r="BG54" s="317"/>
      <c r="BH54" s="317"/>
      <c r="BI54" s="317"/>
      <c r="BJ54" s="317"/>
      <c r="BK54" s="317"/>
      <c r="BL54" s="317"/>
      <c r="BM54" s="317"/>
      <c r="BN54" s="317"/>
      <c r="BO54" s="317"/>
      <c r="BP54" s="317"/>
      <c r="BQ54" s="317"/>
      <c r="BR54" s="317"/>
      <c r="BS54" s="317"/>
      <c r="BT54" s="317"/>
      <c r="BU54" s="317"/>
      <c r="BV54" s="317"/>
      <c r="BW54" s="317"/>
      <c r="BX54" s="317"/>
      <c r="BY54" s="317"/>
      <c r="BZ54" s="317"/>
      <c r="CA54" s="317"/>
      <c r="CB54" s="317"/>
      <c r="CC54" s="317"/>
      <c r="CD54" s="317"/>
      <c r="CE54" s="317"/>
      <c r="CF54" s="317"/>
      <c r="CG54" s="317"/>
      <c r="CH54" s="317"/>
      <c r="CI54" s="317"/>
      <c r="CJ54" s="317"/>
      <c r="CK54" s="317"/>
      <c r="CL54" s="317"/>
      <c r="CM54" s="317"/>
      <c r="CN54" s="317"/>
      <c r="CO54" s="317"/>
      <c r="CP54" s="317"/>
      <c r="CQ54" s="317"/>
      <c r="CR54" s="317"/>
      <c r="CS54" s="317"/>
      <c r="CT54" s="317"/>
      <c r="CU54" s="317"/>
      <c r="CV54" s="317"/>
      <c r="CW54" s="317"/>
      <c r="CX54" s="317"/>
      <c r="CY54" s="317"/>
      <c r="CZ54" s="317"/>
      <c r="DA54" s="317"/>
      <c r="DB54" s="317"/>
      <c r="DC54" s="317"/>
      <c r="DD54" s="317"/>
      <c r="DE54" s="317"/>
      <c r="DF54" s="317"/>
      <c r="DG54" s="317"/>
      <c r="DH54" s="317"/>
      <c r="DI54" s="317"/>
      <c r="DJ54" s="317"/>
      <c r="DK54" s="317"/>
      <c r="DL54" s="317"/>
      <c r="DM54" s="317"/>
      <c r="DN54" s="317"/>
      <c r="DO54" s="317"/>
      <c r="DP54" s="317"/>
      <c r="DQ54" s="317"/>
      <c r="DR54" s="317"/>
      <c r="DS54" s="317"/>
      <c r="DT54" s="317"/>
      <c r="DU54" s="317"/>
      <c r="DV54" s="317"/>
      <c r="DW54" s="317"/>
      <c r="DX54" s="317"/>
      <c r="DY54" s="317"/>
      <c r="DZ54" s="317"/>
      <c r="EA54" s="317"/>
      <c r="EB54" s="317"/>
      <c r="EC54" s="317"/>
      <c r="ED54" s="317"/>
      <c r="EE54" s="317"/>
      <c r="EF54" s="317"/>
      <c r="EG54" s="317"/>
      <c r="EH54" s="317"/>
      <c r="EI54" s="317"/>
      <c r="EJ54" s="317"/>
      <c r="EK54" s="317"/>
      <c r="EL54" s="317"/>
      <c r="EM54" s="317"/>
      <c r="EN54" s="317"/>
      <c r="EO54" s="317"/>
      <c r="EP54" s="317"/>
      <c r="EQ54" s="317"/>
      <c r="ER54" s="317"/>
      <c r="ES54" s="317"/>
      <c r="ET54" s="317"/>
      <c r="EU54" s="317"/>
      <c r="EV54" s="317"/>
      <c r="EW54" s="317"/>
      <c r="EX54" s="317"/>
      <c r="EY54" s="317"/>
      <c r="EZ54" s="317"/>
      <c r="FA54" s="317"/>
      <c r="FB54" s="317"/>
      <c r="FC54" s="317"/>
      <c r="FD54" s="317"/>
      <c r="FE54" s="317"/>
      <c r="FF54" s="317"/>
      <c r="FG54" s="317"/>
      <c r="FH54" s="317"/>
      <c r="FI54" s="317"/>
      <c r="FJ54" s="317"/>
      <c r="FK54" s="317"/>
      <c r="FL54" s="317"/>
      <c r="FM54" s="317"/>
      <c r="FN54" s="317"/>
      <c r="FO54" s="317"/>
      <c r="FP54" s="317"/>
      <c r="FQ54" s="317"/>
      <c r="FR54" s="317"/>
      <c r="FS54" s="317"/>
      <c r="FT54" s="317"/>
      <c r="FU54" s="317"/>
      <c r="FV54" s="317"/>
      <c r="FW54" s="317"/>
      <c r="FX54" s="317"/>
      <c r="FY54" s="317"/>
      <c r="FZ54" s="317"/>
      <c r="GA54" s="317"/>
      <c r="GB54" s="317"/>
      <c r="GC54" s="317"/>
      <c r="GD54" s="317"/>
      <c r="GE54" s="317"/>
      <c r="GF54" s="317"/>
      <c r="GG54" s="317"/>
      <c r="GH54" s="317"/>
      <c r="GI54" s="317"/>
      <c r="GJ54" s="317"/>
      <c r="GK54" s="317"/>
      <c r="GL54" s="317"/>
      <c r="GM54" s="317"/>
      <c r="GN54" s="317"/>
      <c r="GO54" s="317"/>
      <c r="GP54" s="317"/>
      <c r="GQ54" s="317"/>
      <c r="GR54" s="317"/>
      <c r="GS54" s="317"/>
      <c r="GT54" s="317"/>
      <c r="GU54" s="317"/>
      <c r="GV54" s="317"/>
      <c r="GW54" s="317"/>
      <c r="GX54" s="317"/>
      <c r="GY54" s="317"/>
      <c r="GZ54" s="317"/>
      <c r="HA54" s="317"/>
      <c r="HB54" s="317"/>
      <c r="HC54" s="317"/>
      <c r="HD54" s="317"/>
      <c r="HE54" s="317"/>
      <c r="HF54" s="317"/>
      <c r="HG54" s="317"/>
      <c r="HH54" s="317"/>
      <c r="HI54" s="317"/>
      <c r="HJ54" s="317"/>
      <c r="HK54" s="317"/>
      <c r="HL54" s="317"/>
      <c r="HM54" s="317"/>
      <c r="HN54" s="317"/>
      <c r="HO54" s="317"/>
      <c r="HP54" s="317"/>
      <c r="HQ54" s="317"/>
      <c r="HR54" s="317"/>
      <c r="HS54" s="317"/>
      <c r="HT54" s="317"/>
      <c r="HU54" s="317"/>
      <c r="HV54" s="317"/>
      <c r="HW54" s="317"/>
      <c r="HX54" s="317"/>
      <c r="HY54" s="317"/>
      <c r="HZ54" s="317"/>
      <c r="IA54" s="317"/>
      <c r="IB54" s="317"/>
      <c r="IC54" s="317"/>
      <c r="ID54" s="317"/>
      <c r="IE54" s="317"/>
      <c r="IF54" s="317"/>
      <c r="IG54" s="317"/>
      <c r="IH54" s="317"/>
      <c r="II54" s="317"/>
      <c r="IJ54" s="317"/>
      <c r="IK54" s="317"/>
      <c r="IL54" s="317"/>
      <c r="IM54" s="317"/>
      <c r="IN54" s="317"/>
      <c r="IO54" s="317"/>
      <c r="IP54" s="317"/>
      <c r="IQ54" s="317"/>
      <c r="IR54" s="317"/>
      <c r="IS54" s="317"/>
      <c r="IT54" s="317"/>
      <c r="IU54" s="317"/>
      <c r="IV54" s="317"/>
    </row>
    <row r="55" spans="1:256" s="307" customFormat="1">
      <c r="A55" s="443">
        <v>48</v>
      </c>
      <c r="B55" s="425" t="s">
        <v>179</v>
      </c>
      <c r="C55" s="426" t="s">
        <v>8</v>
      </c>
      <c r="D55" s="427"/>
      <c r="E55" s="427"/>
      <c r="F55" s="445" t="s">
        <v>295</v>
      </c>
      <c r="G55" s="279"/>
      <c r="H55" s="279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  <c r="BA55" s="8"/>
      <c r="BB55" s="8"/>
      <c r="BC55" s="8"/>
      <c r="BD55" s="8"/>
      <c r="BE55" s="8"/>
      <c r="BF55" s="8"/>
      <c r="BG55" s="8"/>
      <c r="BH55" s="8"/>
      <c r="BI55" s="8"/>
      <c r="BJ55" s="8"/>
      <c r="BK55" s="8"/>
      <c r="BL55" s="8"/>
      <c r="BM55" s="8"/>
      <c r="BN55" s="8"/>
      <c r="BO55" s="8"/>
      <c r="BP55" s="8"/>
      <c r="BQ55" s="8"/>
      <c r="BR55" s="8"/>
      <c r="BS55" s="8"/>
      <c r="BT55" s="8"/>
      <c r="BU55" s="8"/>
      <c r="BV55" s="8"/>
      <c r="BW55" s="8"/>
      <c r="BX55" s="8"/>
      <c r="BY55" s="8"/>
      <c r="BZ55" s="8"/>
      <c r="CA55" s="8"/>
      <c r="CB55" s="8"/>
      <c r="CC55" s="8"/>
      <c r="CD55" s="8"/>
      <c r="CE55" s="8"/>
      <c r="CF55" s="8"/>
      <c r="CG55" s="8"/>
      <c r="CH55" s="8"/>
      <c r="CI55" s="8"/>
      <c r="CJ55" s="8"/>
      <c r="CK55" s="8"/>
      <c r="CL55" s="8"/>
      <c r="CM55" s="8"/>
      <c r="CN55" s="8"/>
      <c r="CO55" s="8"/>
      <c r="CP55" s="8"/>
      <c r="CQ55" s="8"/>
      <c r="CR55" s="8"/>
      <c r="CS55" s="8"/>
      <c r="CT55" s="8"/>
      <c r="CU55" s="8"/>
      <c r="CV55" s="8"/>
      <c r="CW55" s="8"/>
      <c r="CX55" s="8"/>
      <c r="CY55" s="8"/>
      <c r="CZ55" s="8"/>
      <c r="DA55" s="8"/>
      <c r="DB55" s="8"/>
      <c r="DC55" s="8"/>
      <c r="DD55" s="8"/>
      <c r="DE55" s="8"/>
      <c r="DF55" s="8"/>
      <c r="DG55" s="8"/>
      <c r="DH55" s="8"/>
      <c r="DI55" s="8"/>
      <c r="DJ55" s="8"/>
      <c r="DK55" s="8"/>
      <c r="DL55" s="8"/>
      <c r="DM55" s="8"/>
      <c r="DN55" s="8"/>
      <c r="DO55" s="8"/>
      <c r="DP55" s="8"/>
      <c r="DQ55" s="8"/>
      <c r="DR55" s="8"/>
      <c r="DS55" s="8"/>
      <c r="DT55" s="8"/>
      <c r="DU55" s="8"/>
      <c r="DV55" s="8"/>
      <c r="DW55" s="8"/>
      <c r="DX55" s="8"/>
      <c r="DY55" s="8"/>
      <c r="DZ55" s="8"/>
      <c r="EA55" s="8"/>
      <c r="EB55" s="8"/>
      <c r="EC55" s="8"/>
      <c r="ED55" s="8"/>
      <c r="EE55" s="8"/>
      <c r="EF55" s="8"/>
      <c r="EG55" s="8"/>
      <c r="EH55" s="8"/>
      <c r="EI55" s="8"/>
      <c r="EJ55" s="8"/>
      <c r="EK55" s="8"/>
      <c r="EL55" s="8"/>
      <c r="EM55" s="8"/>
      <c r="EN55" s="8"/>
      <c r="EO55" s="8"/>
      <c r="EP55" s="8"/>
      <c r="EQ55" s="8"/>
      <c r="ER55" s="8"/>
      <c r="ES55" s="8"/>
      <c r="ET55" s="8"/>
      <c r="EU55" s="8"/>
      <c r="EV55" s="8"/>
      <c r="EW55" s="8"/>
      <c r="EX55" s="8"/>
      <c r="EY55" s="8"/>
      <c r="EZ55" s="8"/>
      <c r="FA55" s="8"/>
      <c r="FB55" s="8"/>
      <c r="FC55" s="8"/>
      <c r="FD55" s="8"/>
      <c r="FE55" s="8"/>
      <c r="FF55" s="8"/>
      <c r="FG55" s="8"/>
      <c r="FH55" s="8"/>
      <c r="FI55" s="8"/>
      <c r="FJ55" s="8"/>
      <c r="FK55" s="8"/>
      <c r="FL55" s="8"/>
      <c r="FM55" s="8"/>
      <c r="FN55" s="8"/>
      <c r="FO55" s="8"/>
      <c r="FP55" s="8"/>
      <c r="FQ55" s="8"/>
      <c r="FR55" s="8"/>
      <c r="FS55" s="8"/>
      <c r="FT55" s="8"/>
      <c r="FU55" s="8"/>
      <c r="FV55" s="8"/>
      <c r="FW55" s="8"/>
      <c r="FX55" s="8"/>
      <c r="FY55" s="8"/>
      <c r="FZ55" s="8"/>
      <c r="GA55" s="8"/>
      <c r="GB55" s="8"/>
      <c r="GC55" s="8"/>
      <c r="GD55" s="8"/>
      <c r="GE55" s="8"/>
      <c r="GF55" s="8"/>
      <c r="GG55" s="8"/>
      <c r="GH55" s="8"/>
      <c r="GI55" s="8"/>
      <c r="GJ55" s="8"/>
      <c r="GK55" s="8"/>
      <c r="GL55" s="8"/>
      <c r="GM55" s="8"/>
      <c r="GN55" s="8"/>
      <c r="GO55" s="8"/>
      <c r="GP55" s="8"/>
      <c r="GQ55" s="8"/>
      <c r="GR55" s="8"/>
      <c r="GS55" s="8"/>
      <c r="GT55" s="8"/>
      <c r="GU55" s="8"/>
      <c r="GV55" s="8"/>
      <c r="GW55" s="8"/>
      <c r="GX55" s="8"/>
      <c r="GY55" s="8"/>
      <c r="GZ55" s="8"/>
      <c r="HA55" s="8"/>
      <c r="HB55" s="8"/>
      <c r="HC55" s="8"/>
      <c r="HD55" s="8"/>
      <c r="HE55" s="8"/>
      <c r="HF55" s="8"/>
      <c r="HG55" s="8"/>
      <c r="HH55" s="8"/>
      <c r="HI55" s="8"/>
      <c r="HJ55" s="8"/>
      <c r="HK55" s="8"/>
      <c r="HL55" s="8"/>
      <c r="HM55" s="8"/>
      <c r="HN55" s="8"/>
      <c r="HO55" s="8"/>
      <c r="HP55" s="8"/>
      <c r="HQ55" s="8"/>
      <c r="HR55" s="8"/>
      <c r="HS55" s="8"/>
      <c r="HT55" s="8"/>
      <c r="HU55" s="8"/>
      <c r="HV55" s="8"/>
      <c r="HW55" s="8"/>
      <c r="HX55" s="8"/>
      <c r="HY55" s="8"/>
      <c r="HZ55" s="8"/>
      <c r="IA55" s="8"/>
      <c r="IB55" s="8"/>
      <c r="IC55" s="8"/>
      <c r="ID55" s="8"/>
      <c r="IE55" s="8"/>
      <c r="IF55" s="8"/>
      <c r="IG55" s="8"/>
      <c r="IH55" s="8"/>
      <c r="II55" s="8"/>
      <c r="IJ55" s="8"/>
      <c r="IK55" s="8"/>
      <c r="IL55" s="8"/>
      <c r="IM55" s="8"/>
      <c r="IN55" s="8"/>
      <c r="IO55" s="8"/>
      <c r="IP55" s="8"/>
      <c r="IQ55" s="8"/>
      <c r="IR55" s="8"/>
      <c r="IS55" s="8"/>
      <c r="IT55" s="8"/>
      <c r="IU55" s="8"/>
      <c r="IV55" s="8"/>
    </row>
    <row r="56" spans="1:256" s="307" customFormat="1" ht="26.25">
      <c r="A56" s="443">
        <v>49</v>
      </c>
      <c r="B56" s="425" t="s">
        <v>116</v>
      </c>
      <c r="C56" s="426" t="s">
        <v>15</v>
      </c>
      <c r="D56" s="427"/>
      <c r="E56" s="427"/>
      <c r="F56" s="446" t="s">
        <v>255</v>
      </c>
      <c r="G56" s="279"/>
      <c r="H56" s="279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  <c r="CN56" s="8"/>
      <c r="CO56" s="8"/>
      <c r="CP56" s="8"/>
      <c r="CQ56" s="8"/>
      <c r="CR56" s="8"/>
      <c r="CS56" s="8"/>
      <c r="CT56" s="8"/>
      <c r="CU56" s="8"/>
      <c r="CV56" s="8"/>
      <c r="CW56" s="8"/>
      <c r="CX56" s="8"/>
      <c r="CY56" s="8"/>
      <c r="CZ56" s="8"/>
      <c r="DA56" s="8"/>
      <c r="DB56" s="8"/>
      <c r="DC56" s="8"/>
      <c r="DD56" s="8"/>
      <c r="DE56" s="8"/>
      <c r="DF56" s="8"/>
      <c r="DG56" s="8"/>
      <c r="DH56" s="8"/>
      <c r="DI56" s="8"/>
      <c r="DJ56" s="8"/>
      <c r="DK56" s="8"/>
      <c r="DL56" s="8"/>
      <c r="DM56" s="8"/>
      <c r="DN56" s="8"/>
      <c r="DO56" s="8"/>
      <c r="DP56" s="8"/>
      <c r="DQ56" s="8"/>
      <c r="DR56" s="8"/>
      <c r="DS56" s="8"/>
      <c r="DT56" s="8"/>
      <c r="DU56" s="8"/>
      <c r="DV56" s="8"/>
      <c r="DW56" s="8"/>
      <c r="DX56" s="8"/>
      <c r="DY56" s="8"/>
      <c r="DZ56" s="8"/>
      <c r="EA56" s="8"/>
      <c r="EB56" s="8"/>
      <c r="EC56" s="8"/>
      <c r="ED56" s="8"/>
      <c r="EE56" s="8"/>
      <c r="EF56" s="8"/>
      <c r="EG56" s="8"/>
      <c r="EH56" s="8"/>
      <c r="EI56" s="8"/>
      <c r="EJ56" s="8"/>
      <c r="EK56" s="8"/>
      <c r="EL56" s="8"/>
      <c r="EM56" s="8"/>
      <c r="EN56" s="8"/>
      <c r="EO56" s="8"/>
      <c r="EP56" s="8"/>
      <c r="EQ56" s="8"/>
      <c r="ER56" s="8"/>
      <c r="ES56" s="8"/>
      <c r="ET56" s="8"/>
      <c r="EU56" s="8"/>
      <c r="EV56" s="8"/>
      <c r="EW56" s="8"/>
      <c r="EX56" s="8"/>
      <c r="EY56" s="8"/>
      <c r="EZ56" s="8"/>
      <c r="FA56" s="8"/>
      <c r="FB56" s="8"/>
      <c r="FC56" s="8"/>
      <c r="FD56" s="8"/>
      <c r="FE56" s="8"/>
      <c r="FF56" s="8"/>
      <c r="FG56" s="8"/>
      <c r="FH56" s="8"/>
      <c r="FI56" s="8"/>
      <c r="FJ56" s="8"/>
      <c r="FK56" s="8"/>
      <c r="FL56" s="8"/>
      <c r="FM56" s="8"/>
      <c r="FN56" s="8"/>
      <c r="FO56" s="8"/>
      <c r="FP56" s="8"/>
      <c r="FQ56" s="8"/>
      <c r="FR56" s="8"/>
      <c r="FS56" s="8"/>
      <c r="FT56" s="8"/>
      <c r="FU56" s="8"/>
      <c r="FV56" s="8"/>
      <c r="FW56" s="8"/>
      <c r="FX56" s="8"/>
      <c r="FY56" s="8"/>
      <c r="FZ56" s="8"/>
      <c r="GA56" s="8"/>
      <c r="GB56" s="8"/>
      <c r="GC56" s="8"/>
      <c r="GD56" s="8"/>
      <c r="GE56" s="8"/>
      <c r="GF56" s="8"/>
      <c r="GG56" s="8"/>
      <c r="GH56" s="8"/>
      <c r="GI56" s="8"/>
      <c r="GJ56" s="8"/>
      <c r="GK56" s="8"/>
      <c r="GL56" s="8"/>
      <c r="GM56" s="8"/>
      <c r="GN56" s="8"/>
      <c r="GO56" s="8"/>
      <c r="GP56" s="8"/>
      <c r="GQ56" s="8"/>
      <c r="GR56" s="8"/>
      <c r="GS56" s="8"/>
      <c r="GT56" s="8"/>
      <c r="GU56" s="8"/>
      <c r="GV56" s="8"/>
      <c r="GW56" s="8"/>
      <c r="GX56" s="8"/>
      <c r="GY56" s="8"/>
      <c r="GZ56" s="8"/>
      <c r="HA56" s="8"/>
      <c r="HB56" s="8"/>
      <c r="HC56" s="8"/>
      <c r="HD56" s="8"/>
      <c r="HE56" s="8"/>
      <c r="HF56" s="8"/>
      <c r="HG56" s="8"/>
      <c r="HH56" s="8"/>
      <c r="HI56" s="8"/>
      <c r="HJ56" s="8"/>
      <c r="HK56" s="8"/>
      <c r="HL56" s="8"/>
      <c r="HM56" s="8"/>
      <c r="HN56" s="8"/>
      <c r="HO56" s="8"/>
      <c r="HP56" s="8"/>
      <c r="HQ56" s="8"/>
      <c r="HR56" s="8"/>
      <c r="HS56" s="8"/>
      <c r="HT56" s="8"/>
      <c r="HU56" s="8"/>
      <c r="HV56" s="8"/>
      <c r="HW56" s="8"/>
      <c r="HX56" s="8"/>
      <c r="HY56" s="8"/>
      <c r="HZ56" s="8"/>
      <c r="IA56" s="8"/>
      <c r="IB56" s="8"/>
      <c r="IC56" s="8"/>
      <c r="ID56" s="8"/>
      <c r="IE56" s="8"/>
      <c r="IF56" s="8"/>
      <c r="IG56" s="8"/>
      <c r="IH56" s="8"/>
      <c r="II56" s="8"/>
      <c r="IJ56" s="8"/>
      <c r="IK56" s="8"/>
      <c r="IL56" s="8"/>
      <c r="IM56" s="8"/>
      <c r="IN56" s="8"/>
      <c r="IO56" s="8"/>
      <c r="IP56" s="8"/>
      <c r="IQ56" s="8"/>
      <c r="IR56" s="8"/>
      <c r="IS56" s="8"/>
      <c r="IT56" s="8"/>
      <c r="IU56" s="8"/>
      <c r="IV56" s="8"/>
    </row>
    <row r="57" spans="1:256" s="307" customFormat="1">
      <c r="A57" s="443">
        <v>50</v>
      </c>
      <c r="B57" s="425" t="s">
        <v>354</v>
      </c>
      <c r="C57" s="426" t="s">
        <v>27</v>
      </c>
      <c r="D57" s="427"/>
      <c r="E57" s="427"/>
      <c r="F57" s="446">
        <v>90781</v>
      </c>
      <c r="G57" s="279"/>
      <c r="H57" s="279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  <c r="CN57" s="8"/>
      <c r="CO57" s="8"/>
      <c r="CP57" s="8"/>
      <c r="CQ57" s="8"/>
      <c r="CR57" s="8"/>
      <c r="CS57" s="8"/>
      <c r="CT57" s="8"/>
      <c r="CU57" s="8"/>
      <c r="CV57" s="8"/>
      <c r="CW57" s="8"/>
      <c r="CX57" s="8"/>
      <c r="CY57" s="8"/>
      <c r="CZ57" s="8"/>
      <c r="DA57" s="8"/>
      <c r="DB57" s="8"/>
      <c r="DC57" s="8"/>
      <c r="DD57" s="8"/>
      <c r="DE57" s="8"/>
      <c r="DF57" s="8"/>
      <c r="DG57" s="8"/>
      <c r="DH57" s="8"/>
      <c r="DI57" s="8"/>
      <c r="DJ57" s="8"/>
      <c r="DK57" s="8"/>
      <c r="DL57" s="8"/>
      <c r="DM57" s="8"/>
      <c r="DN57" s="8"/>
      <c r="DO57" s="8"/>
      <c r="DP57" s="8"/>
      <c r="DQ57" s="8"/>
      <c r="DR57" s="8"/>
      <c r="DS57" s="8"/>
      <c r="DT57" s="8"/>
      <c r="DU57" s="8"/>
      <c r="DV57" s="8"/>
      <c r="DW57" s="8"/>
      <c r="DX57" s="8"/>
      <c r="DY57" s="8"/>
      <c r="DZ57" s="8"/>
      <c r="EA57" s="8"/>
      <c r="EB57" s="8"/>
      <c r="EC57" s="8"/>
      <c r="ED57" s="8"/>
      <c r="EE57" s="8"/>
      <c r="EF57" s="8"/>
      <c r="EG57" s="8"/>
      <c r="EH57" s="8"/>
      <c r="EI57" s="8"/>
      <c r="EJ57" s="8"/>
      <c r="EK57" s="8"/>
      <c r="EL57" s="8"/>
      <c r="EM57" s="8"/>
      <c r="EN57" s="8"/>
      <c r="EO57" s="8"/>
      <c r="EP57" s="8"/>
      <c r="EQ57" s="8"/>
      <c r="ER57" s="8"/>
      <c r="ES57" s="8"/>
      <c r="ET57" s="8"/>
      <c r="EU57" s="8"/>
      <c r="EV57" s="8"/>
      <c r="EW57" s="8"/>
      <c r="EX57" s="8"/>
      <c r="EY57" s="8"/>
      <c r="EZ57" s="8"/>
      <c r="FA57" s="8"/>
      <c r="FB57" s="8"/>
      <c r="FC57" s="8"/>
      <c r="FD57" s="8"/>
      <c r="FE57" s="8"/>
      <c r="FF57" s="8"/>
      <c r="FG57" s="8"/>
      <c r="FH57" s="8"/>
      <c r="FI57" s="8"/>
      <c r="FJ57" s="8"/>
      <c r="FK57" s="8"/>
      <c r="FL57" s="8"/>
      <c r="FM57" s="8"/>
      <c r="FN57" s="8"/>
      <c r="FO57" s="8"/>
      <c r="FP57" s="8"/>
      <c r="FQ57" s="8"/>
      <c r="FR57" s="8"/>
      <c r="FS57" s="8"/>
      <c r="FT57" s="8"/>
      <c r="FU57" s="8"/>
      <c r="FV57" s="8"/>
      <c r="FW57" s="8"/>
      <c r="FX57" s="8"/>
      <c r="FY57" s="8"/>
      <c r="FZ57" s="8"/>
      <c r="GA57" s="8"/>
      <c r="GB57" s="8"/>
      <c r="GC57" s="8"/>
      <c r="GD57" s="8"/>
      <c r="GE57" s="8"/>
      <c r="GF57" s="8"/>
      <c r="GG57" s="8"/>
      <c r="GH57" s="8"/>
      <c r="GI57" s="8"/>
      <c r="GJ57" s="8"/>
      <c r="GK57" s="8"/>
      <c r="GL57" s="8"/>
      <c r="GM57" s="8"/>
      <c r="GN57" s="8"/>
      <c r="GO57" s="8"/>
      <c r="GP57" s="8"/>
      <c r="GQ57" s="8"/>
      <c r="GR57" s="8"/>
      <c r="GS57" s="8"/>
      <c r="GT57" s="8"/>
      <c r="GU57" s="8"/>
      <c r="GV57" s="8"/>
      <c r="GW57" s="8"/>
      <c r="GX57" s="8"/>
      <c r="GY57" s="8"/>
      <c r="GZ57" s="8"/>
      <c r="HA57" s="8"/>
      <c r="HB57" s="8"/>
      <c r="HC57" s="8"/>
      <c r="HD57" s="8"/>
      <c r="HE57" s="8"/>
      <c r="HF57" s="8"/>
      <c r="HG57" s="8"/>
      <c r="HH57" s="8"/>
      <c r="HI57" s="8"/>
      <c r="HJ57" s="8"/>
      <c r="HK57" s="8"/>
      <c r="HL57" s="8"/>
      <c r="HM57" s="8"/>
      <c r="HN57" s="8"/>
      <c r="HO57" s="8"/>
      <c r="HP57" s="8"/>
      <c r="HQ57" s="8"/>
      <c r="HR57" s="8"/>
      <c r="HS57" s="8"/>
      <c r="HT57" s="8"/>
      <c r="HU57" s="8"/>
      <c r="HV57" s="8"/>
      <c r="HW57" s="8"/>
      <c r="HX57" s="8"/>
      <c r="HY57" s="8"/>
      <c r="HZ57" s="8"/>
      <c r="IA57" s="8"/>
      <c r="IB57" s="8"/>
      <c r="IC57" s="8"/>
      <c r="ID57" s="8"/>
      <c r="IE57" s="8"/>
      <c r="IF57" s="8"/>
      <c r="IG57" s="8"/>
      <c r="IH57" s="8"/>
      <c r="II57" s="8"/>
      <c r="IJ57" s="8"/>
      <c r="IK57" s="8"/>
      <c r="IL57" s="8"/>
      <c r="IM57" s="8"/>
      <c r="IN57" s="8"/>
      <c r="IO57" s="8"/>
      <c r="IP57" s="8"/>
      <c r="IQ57" s="8"/>
      <c r="IR57" s="8"/>
      <c r="IS57" s="8"/>
      <c r="IT57" s="8"/>
      <c r="IU57" s="8"/>
      <c r="IV57" s="8"/>
    </row>
    <row r="58" spans="1:256" s="307" customFormat="1">
      <c r="A58" s="443">
        <v>51</v>
      </c>
      <c r="B58" s="281" t="s">
        <v>119</v>
      </c>
      <c r="C58" s="281" t="s">
        <v>15</v>
      </c>
      <c r="D58" s="438"/>
      <c r="E58" s="438">
        <v>2136.0700000000002</v>
      </c>
      <c r="F58" s="448" t="s">
        <v>176</v>
      </c>
      <c r="G58" s="279"/>
      <c r="H58" s="279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  <c r="CN58" s="8"/>
      <c r="CO58" s="8"/>
      <c r="CP58" s="8"/>
      <c r="CQ58" s="8"/>
      <c r="CR58" s="8"/>
      <c r="CS58" s="8"/>
      <c r="CT58" s="8"/>
      <c r="CU58" s="8"/>
      <c r="CV58" s="8"/>
      <c r="CW58" s="8"/>
      <c r="CX58" s="8"/>
      <c r="CY58" s="8"/>
      <c r="CZ58" s="8"/>
      <c r="DA58" s="8"/>
      <c r="DB58" s="8"/>
      <c r="DC58" s="8"/>
      <c r="DD58" s="8"/>
      <c r="DE58" s="8"/>
      <c r="DF58" s="8"/>
      <c r="DG58" s="8"/>
      <c r="DH58" s="8"/>
      <c r="DI58" s="8"/>
      <c r="DJ58" s="8"/>
      <c r="DK58" s="8"/>
      <c r="DL58" s="8"/>
      <c r="DM58" s="8"/>
      <c r="DN58" s="8"/>
      <c r="DO58" s="8"/>
      <c r="DP58" s="8"/>
      <c r="DQ58" s="8"/>
      <c r="DR58" s="8"/>
      <c r="DS58" s="8"/>
      <c r="DT58" s="8"/>
      <c r="DU58" s="8"/>
      <c r="DV58" s="8"/>
      <c r="DW58" s="8"/>
      <c r="DX58" s="8"/>
      <c r="DY58" s="8"/>
      <c r="DZ58" s="8"/>
      <c r="EA58" s="8"/>
      <c r="EB58" s="8"/>
      <c r="EC58" s="8"/>
      <c r="ED58" s="8"/>
      <c r="EE58" s="8"/>
      <c r="EF58" s="8"/>
      <c r="EG58" s="8"/>
      <c r="EH58" s="8"/>
      <c r="EI58" s="8"/>
      <c r="EJ58" s="8"/>
      <c r="EK58" s="8"/>
      <c r="EL58" s="8"/>
      <c r="EM58" s="8"/>
      <c r="EN58" s="8"/>
      <c r="EO58" s="8"/>
      <c r="EP58" s="8"/>
      <c r="EQ58" s="8"/>
      <c r="ER58" s="8"/>
      <c r="ES58" s="8"/>
      <c r="ET58" s="8"/>
      <c r="EU58" s="8"/>
      <c r="EV58" s="8"/>
      <c r="EW58" s="8"/>
      <c r="EX58" s="8"/>
      <c r="EY58" s="8"/>
      <c r="EZ58" s="8"/>
      <c r="FA58" s="8"/>
      <c r="FB58" s="8"/>
      <c r="FC58" s="8"/>
      <c r="FD58" s="8"/>
      <c r="FE58" s="8"/>
      <c r="FF58" s="8"/>
      <c r="FG58" s="8"/>
      <c r="FH58" s="8"/>
      <c r="FI58" s="8"/>
      <c r="FJ58" s="8"/>
      <c r="FK58" s="8"/>
      <c r="FL58" s="8"/>
      <c r="FM58" s="8"/>
      <c r="FN58" s="8"/>
      <c r="FO58" s="8"/>
      <c r="FP58" s="8"/>
      <c r="FQ58" s="8"/>
      <c r="FR58" s="8"/>
      <c r="FS58" s="8"/>
      <c r="FT58" s="8"/>
      <c r="FU58" s="8"/>
      <c r="FV58" s="8"/>
      <c r="FW58" s="8"/>
      <c r="FX58" s="8"/>
      <c r="FY58" s="8"/>
      <c r="FZ58" s="8"/>
      <c r="GA58" s="8"/>
      <c r="GB58" s="8"/>
      <c r="GC58" s="8"/>
      <c r="GD58" s="8"/>
      <c r="GE58" s="8"/>
      <c r="GF58" s="8"/>
      <c r="GG58" s="8"/>
      <c r="GH58" s="8"/>
      <c r="GI58" s="8"/>
      <c r="GJ58" s="8"/>
      <c r="GK58" s="8"/>
      <c r="GL58" s="8"/>
      <c r="GM58" s="8"/>
      <c r="GN58" s="8"/>
      <c r="GO58" s="8"/>
      <c r="GP58" s="8"/>
      <c r="GQ58" s="8"/>
      <c r="GR58" s="8"/>
      <c r="GS58" s="8"/>
      <c r="GT58" s="8"/>
      <c r="GU58" s="8"/>
      <c r="GV58" s="8"/>
      <c r="GW58" s="8"/>
      <c r="GX58" s="8"/>
      <c r="GY58" s="8"/>
      <c r="GZ58" s="8"/>
      <c r="HA58" s="8"/>
      <c r="HB58" s="8"/>
      <c r="HC58" s="8"/>
      <c r="HD58" s="8"/>
      <c r="HE58" s="8"/>
      <c r="HF58" s="8"/>
      <c r="HG58" s="8"/>
      <c r="HH58" s="8"/>
      <c r="HI58" s="8"/>
      <c r="HJ58" s="8"/>
      <c r="HK58" s="8"/>
      <c r="HL58" s="8"/>
      <c r="HM58" s="8"/>
      <c r="HN58" s="8"/>
      <c r="HO58" s="8"/>
      <c r="HP58" s="8"/>
      <c r="HQ58" s="8"/>
      <c r="HR58" s="8"/>
      <c r="HS58" s="8"/>
      <c r="HT58" s="8"/>
      <c r="HU58" s="8"/>
      <c r="HV58" s="8"/>
      <c r="HW58" s="8"/>
      <c r="HX58" s="8"/>
      <c r="HY58" s="8"/>
      <c r="HZ58" s="8"/>
      <c r="IA58" s="8"/>
      <c r="IB58" s="8"/>
      <c r="IC58" s="8"/>
      <c r="ID58" s="8"/>
      <c r="IE58" s="8"/>
      <c r="IF58" s="8"/>
      <c r="IG58" s="8"/>
      <c r="IH58" s="8"/>
      <c r="II58" s="8"/>
      <c r="IJ58" s="8"/>
      <c r="IK58" s="8"/>
      <c r="IL58" s="8"/>
      <c r="IM58" s="8"/>
      <c r="IN58" s="8"/>
      <c r="IO58" s="8"/>
      <c r="IP58" s="8"/>
      <c r="IQ58" s="8"/>
      <c r="IR58" s="8"/>
      <c r="IS58" s="8"/>
      <c r="IT58" s="8"/>
      <c r="IU58" s="8"/>
      <c r="IV58" s="8"/>
    </row>
    <row r="59" spans="1:256" s="307" customFormat="1" ht="26.25">
      <c r="A59" s="443">
        <v>53</v>
      </c>
      <c r="B59" s="281" t="s">
        <v>141</v>
      </c>
      <c r="C59" s="281" t="s">
        <v>105</v>
      </c>
      <c r="D59" s="439"/>
      <c r="E59" s="436">
        <v>1.23</v>
      </c>
      <c r="F59" s="444" t="s">
        <v>284</v>
      </c>
      <c r="G59" s="279"/>
      <c r="H59" s="280"/>
      <c r="I59" s="325"/>
      <c r="J59" s="325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  <c r="CN59" s="8"/>
      <c r="CO59" s="8"/>
      <c r="CP59" s="8"/>
      <c r="CQ59" s="8"/>
      <c r="CR59" s="8"/>
      <c r="CS59" s="8"/>
      <c r="CT59" s="8"/>
      <c r="CU59" s="8"/>
      <c r="CV59" s="8"/>
      <c r="CW59" s="8"/>
      <c r="CX59" s="8"/>
      <c r="CY59" s="8"/>
      <c r="CZ59" s="8"/>
      <c r="DA59" s="8"/>
      <c r="DB59" s="8"/>
      <c r="DC59" s="8"/>
      <c r="DD59" s="8"/>
      <c r="DE59" s="8"/>
      <c r="DF59" s="8"/>
      <c r="DG59" s="8"/>
      <c r="DH59" s="8"/>
      <c r="DI59" s="8"/>
      <c r="DJ59" s="8"/>
      <c r="DK59" s="8"/>
      <c r="DL59" s="8"/>
      <c r="DM59" s="8"/>
      <c r="DN59" s="8"/>
      <c r="DO59" s="8"/>
      <c r="DP59" s="8"/>
      <c r="DQ59" s="8"/>
      <c r="DR59" s="8"/>
      <c r="DS59" s="8"/>
      <c r="DT59" s="8"/>
      <c r="DU59" s="8"/>
      <c r="DV59" s="8"/>
      <c r="DW59" s="8"/>
      <c r="DX59" s="8"/>
      <c r="DY59" s="8"/>
      <c r="DZ59" s="8"/>
      <c r="EA59" s="8"/>
      <c r="EB59" s="8"/>
      <c r="EC59" s="8"/>
      <c r="ED59" s="8"/>
      <c r="EE59" s="8"/>
      <c r="EF59" s="8"/>
      <c r="EG59" s="8"/>
      <c r="EH59" s="8"/>
      <c r="EI59" s="8"/>
      <c r="EJ59" s="8"/>
      <c r="EK59" s="8"/>
      <c r="EL59" s="8"/>
      <c r="EM59" s="8"/>
      <c r="EN59" s="8"/>
      <c r="EO59" s="8"/>
      <c r="EP59" s="8"/>
      <c r="EQ59" s="8"/>
      <c r="ER59" s="8"/>
      <c r="ES59" s="8"/>
      <c r="ET59" s="8"/>
      <c r="EU59" s="8"/>
      <c r="EV59" s="8"/>
      <c r="EW59" s="8"/>
      <c r="EX59" s="8"/>
      <c r="EY59" s="8"/>
      <c r="EZ59" s="8"/>
      <c r="FA59" s="8"/>
      <c r="FB59" s="8"/>
      <c r="FC59" s="8"/>
      <c r="FD59" s="8"/>
      <c r="FE59" s="8"/>
      <c r="FF59" s="8"/>
      <c r="FG59" s="8"/>
      <c r="FH59" s="8"/>
      <c r="FI59" s="8"/>
      <c r="FJ59" s="8"/>
      <c r="FK59" s="8"/>
      <c r="FL59" s="8"/>
      <c r="FM59" s="8"/>
      <c r="FN59" s="8"/>
      <c r="FO59" s="8"/>
      <c r="FP59" s="8"/>
      <c r="FQ59" s="8"/>
      <c r="FR59" s="8"/>
      <c r="FS59" s="8"/>
      <c r="FT59" s="8"/>
      <c r="FU59" s="8"/>
      <c r="FV59" s="8"/>
      <c r="FW59" s="8"/>
      <c r="FX59" s="8"/>
      <c r="FY59" s="8"/>
      <c r="FZ59" s="8"/>
      <c r="GA59" s="8"/>
      <c r="GB59" s="8"/>
      <c r="GC59" s="8"/>
      <c r="GD59" s="8"/>
      <c r="GE59" s="8"/>
      <c r="GF59" s="8"/>
      <c r="GG59" s="8"/>
      <c r="GH59" s="8"/>
      <c r="GI59" s="8"/>
      <c r="GJ59" s="8"/>
      <c r="GK59" s="8"/>
      <c r="GL59" s="8"/>
      <c r="GM59" s="8"/>
      <c r="GN59" s="8"/>
      <c r="GO59" s="8"/>
      <c r="GP59" s="8"/>
      <c r="GQ59" s="8"/>
      <c r="GR59" s="8"/>
      <c r="GS59" s="8"/>
      <c r="GT59" s="8"/>
      <c r="GU59" s="8"/>
      <c r="GV59" s="8"/>
      <c r="GW59" s="8"/>
      <c r="GX59" s="8"/>
      <c r="GY59" s="8"/>
      <c r="GZ59" s="8"/>
      <c r="HA59" s="8"/>
      <c r="HB59" s="8"/>
      <c r="HC59" s="8"/>
      <c r="HD59" s="8"/>
      <c r="HE59" s="8"/>
      <c r="HF59" s="8"/>
      <c r="HG59" s="8"/>
      <c r="HH59" s="8"/>
      <c r="HI59" s="8"/>
      <c r="HJ59" s="8"/>
      <c r="HK59" s="8"/>
      <c r="HL59" s="8"/>
      <c r="HM59" s="8"/>
      <c r="HN59" s="8"/>
      <c r="HO59" s="8"/>
      <c r="HP59" s="8"/>
      <c r="HQ59" s="8"/>
      <c r="HR59" s="8"/>
      <c r="HS59" s="8"/>
      <c r="HT59" s="8"/>
      <c r="HU59" s="8"/>
      <c r="HV59" s="8"/>
      <c r="HW59" s="8"/>
      <c r="HX59" s="8"/>
      <c r="HY59" s="8"/>
      <c r="HZ59" s="8"/>
      <c r="IA59" s="8"/>
      <c r="IB59" s="8"/>
      <c r="IC59" s="8"/>
      <c r="ID59" s="8"/>
      <c r="IE59" s="8"/>
      <c r="IF59" s="8"/>
      <c r="IG59" s="8"/>
      <c r="IH59" s="8"/>
      <c r="II59" s="8"/>
      <c r="IJ59" s="8"/>
      <c r="IK59" s="8"/>
      <c r="IL59" s="8"/>
      <c r="IM59" s="8"/>
      <c r="IN59" s="8"/>
      <c r="IO59" s="8"/>
      <c r="IP59" s="8"/>
      <c r="IQ59" s="8"/>
      <c r="IR59" s="8"/>
      <c r="IS59" s="8"/>
      <c r="IT59" s="8"/>
      <c r="IU59" s="8"/>
      <c r="IV59" s="8"/>
    </row>
    <row r="60" spans="1:256" s="8" customFormat="1" ht="26.25">
      <c r="A60" s="443">
        <v>54</v>
      </c>
      <c r="B60" s="281" t="s">
        <v>141</v>
      </c>
      <c r="C60" s="281" t="s">
        <v>83</v>
      </c>
      <c r="D60" s="439"/>
      <c r="E60" s="436">
        <v>1.23</v>
      </c>
      <c r="F60" s="444" t="s">
        <v>283</v>
      </c>
      <c r="G60" s="279"/>
      <c r="H60" s="280"/>
      <c r="I60" s="16"/>
      <c r="J60" s="16"/>
      <c r="K60" s="17"/>
      <c r="L60" s="18"/>
    </row>
    <row r="61" spans="1:256" s="307" customFormat="1" ht="15.75">
      <c r="A61" s="443">
        <v>55</v>
      </c>
      <c r="B61" s="281" t="s">
        <v>181</v>
      </c>
      <c r="C61" s="426" t="s">
        <v>88</v>
      </c>
      <c r="D61" s="434"/>
      <c r="E61" s="427"/>
      <c r="F61" s="444" t="s">
        <v>182</v>
      </c>
      <c r="G61" s="279"/>
      <c r="H61" s="280"/>
      <c r="I61" s="16"/>
      <c r="J61" s="16"/>
      <c r="K61" s="17"/>
      <c r="L61" s="1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  <c r="BR61" s="8"/>
      <c r="BS61" s="8"/>
      <c r="BT61" s="8"/>
      <c r="BU61" s="8"/>
      <c r="BV61" s="8"/>
      <c r="BW61" s="8"/>
      <c r="BX61" s="8"/>
      <c r="BY61" s="8"/>
      <c r="BZ61" s="8"/>
      <c r="CA61" s="8"/>
      <c r="CB61" s="8"/>
      <c r="CC61" s="8"/>
      <c r="CD61" s="8"/>
      <c r="CE61" s="8"/>
      <c r="CF61" s="8"/>
      <c r="CG61" s="8"/>
      <c r="CH61" s="8"/>
      <c r="CI61" s="8"/>
      <c r="CJ61" s="8"/>
      <c r="CK61" s="8"/>
      <c r="CL61" s="8"/>
      <c r="CM61" s="8"/>
      <c r="CN61" s="8"/>
      <c r="CO61" s="8"/>
      <c r="CP61" s="8"/>
      <c r="CQ61" s="8"/>
      <c r="CR61" s="8"/>
      <c r="CS61" s="8"/>
      <c r="CT61" s="8"/>
      <c r="CU61" s="8"/>
      <c r="CV61" s="8"/>
      <c r="CW61" s="8"/>
      <c r="CX61" s="8"/>
      <c r="CY61" s="8"/>
      <c r="CZ61" s="8"/>
      <c r="DA61" s="8"/>
      <c r="DB61" s="8"/>
      <c r="DC61" s="8"/>
      <c r="DD61" s="8"/>
      <c r="DE61" s="8"/>
      <c r="DF61" s="8"/>
      <c r="DG61" s="8"/>
      <c r="DH61" s="8"/>
      <c r="DI61" s="8"/>
      <c r="DJ61" s="8"/>
      <c r="DK61" s="8"/>
      <c r="DL61" s="8"/>
      <c r="DM61" s="8"/>
      <c r="DN61" s="8"/>
      <c r="DO61" s="8"/>
      <c r="DP61" s="8"/>
      <c r="DQ61" s="8"/>
      <c r="DR61" s="8"/>
      <c r="DS61" s="8"/>
      <c r="DT61" s="8"/>
      <c r="DU61" s="8"/>
      <c r="DV61" s="8"/>
      <c r="DW61" s="8"/>
      <c r="DX61" s="8"/>
      <c r="DY61" s="8"/>
      <c r="DZ61" s="8"/>
      <c r="EA61" s="8"/>
      <c r="EB61" s="8"/>
      <c r="EC61" s="8"/>
      <c r="ED61" s="8"/>
      <c r="EE61" s="8"/>
      <c r="EF61" s="8"/>
      <c r="EG61" s="8"/>
      <c r="EH61" s="8"/>
      <c r="EI61" s="8"/>
      <c r="EJ61" s="8"/>
      <c r="EK61" s="8"/>
      <c r="EL61" s="8"/>
      <c r="EM61" s="8"/>
      <c r="EN61" s="8"/>
      <c r="EO61" s="8"/>
      <c r="EP61" s="8"/>
      <c r="EQ61" s="8"/>
      <c r="ER61" s="8"/>
      <c r="ES61" s="8"/>
      <c r="ET61" s="8"/>
      <c r="EU61" s="8"/>
      <c r="EV61" s="8"/>
      <c r="EW61" s="8"/>
      <c r="EX61" s="8"/>
      <c r="EY61" s="8"/>
      <c r="EZ61" s="8"/>
      <c r="FA61" s="8"/>
      <c r="FB61" s="8"/>
      <c r="FC61" s="8"/>
      <c r="FD61" s="8"/>
      <c r="FE61" s="8"/>
      <c r="FF61" s="8"/>
      <c r="FG61" s="8"/>
      <c r="FH61" s="8"/>
      <c r="FI61" s="8"/>
      <c r="FJ61" s="8"/>
      <c r="FK61" s="8"/>
      <c r="FL61" s="8"/>
      <c r="FM61" s="8"/>
      <c r="FN61" s="8"/>
      <c r="FO61" s="8"/>
      <c r="FP61" s="8"/>
      <c r="FQ61" s="8"/>
      <c r="FR61" s="8"/>
      <c r="FS61" s="8"/>
      <c r="FT61" s="8"/>
      <c r="FU61" s="8"/>
      <c r="FV61" s="8"/>
      <c r="FW61" s="8"/>
      <c r="FX61" s="8"/>
      <c r="FY61" s="8"/>
      <c r="FZ61" s="8"/>
      <c r="GA61" s="8"/>
      <c r="GB61" s="8"/>
      <c r="GC61" s="8"/>
      <c r="GD61" s="8"/>
      <c r="GE61" s="8"/>
      <c r="GF61" s="8"/>
      <c r="GG61" s="8"/>
      <c r="GH61" s="8"/>
      <c r="GI61" s="8"/>
      <c r="GJ61" s="8"/>
      <c r="GK61" s="8"/>
      <c r="GL61" s="8"/>
      <c r="GM61" s="8"/>
      <c r="GN61" s="8"/>
      <c r="GO61" s="8"/>
      <c r="GP61" s="8"/>
      <c r="GQ61" s="8"/>
      <c r="GR61" s="8"/>
      <c r="GS61" s="8"/>
      <c r="GT61" s="8"/>
      <c r="GU61" s="8"/>
      <c r="GV61" s="8"/>
      <c r="GW61" s="8"/>
      <c r="GX61" s="8"/>
      <c r="GY61" s="8"/>
      <c r="GZ61" s="8"/>
      <c r="HA61" s="8"/>
      <c r="HB61" s="8"/>
      <c r="HC61" s="8"/>
      <c r="HD61" s="8"/>
      <c r="HE61" s="8"/>
      <c r="HF61" s="8"/>
      <c r="HG61" s="8"/>
      <c r="HH61" s="8"/>
      <c r="HI61" s="8"/>
      <c r="HJ61" s="8"/>
      <c r="HK61" s="8"/>
      <c r="HL61" s="8"/>
      <c r="HM61" s="8"/>
      <c r="HN61" s="8"/>
      <c r="HO61" s="8"/>
      <c r="HP61" s="8"/>
      <c r="HQ61" s="8"/>
      <c r="HR61" s="8"/>
      <c r="HS61" s="8"/>
      <c r="HT61" s="8"/>
      <c r="HU61" s="8"/>
      <c r="HV61" s="8"/>
      <c r="HW61" s="8"/>
      <c r="HX61" s="8"/>
      <c r="HY61" s="8"/>
      <c r="HZ61" s="8"/>
      <c r="IA61" s="8"/>
      <c r="IB61" s="8"/>
      <c r="IC61" s="8"/>
      <c r="ID61" s="8"/>
      <c r="IE61" s="8"/>
      <c r="IF61" s="8"/>
      <c r="IG61" s="8"/>
      <c r="IH61" s="8"/>
      <c r="II61" s="8"/>
      <c r="IJ61" s="8"/>
      <c r="IK61" s="8"/>
      <c r="IL61" s="8"/>
      <c r="IM61" s="8"/>
      <c r="IN61" s="8"/>
      <c r="IO61" s="8"/>
      <c r="IP61" s="8"/>
      <c r="IQ61" s="8"/>
      <c r="IR61" s="8"/>
      <c r="IS61" s="8"/>
      <c r="IT61" s="8"/>
      <c r="IU61" s="8"/>
      <c r="IV61" s="8"/>
    </row>
    <row r="62" spans="1:256" s="307" customFormat="1" ht="15.75">
      <c r="A62" s="443">
        <v>56</v>
      </c>
      <c r="B62" s="281" t="s">
        <v>183</v>
      </c>
      <c r="C62" s="281" t="s">
        <v>29</v>
      </c>
      <c r="D62" s="427"/>
      <c r="E62" s="428"/>
      <c r="F62" s="446" t="s">
        <v>292</v>
      </c>
      <c r="G62" s="279"/>
      <c r="H62" s="280"/>
      <c r="I62" s="16"/>
      <c r="J62" s="16"/>
      <c r="K62" s="17"/>
      <c r="L62" s="1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8"/>
      <c r="BU62" s="8"/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8"/>
      <c r="CG62" s="8"/>
      <c r="CH62" s="8"/>
      <c r="CI62" s="8"/>
      <c r="CJ62" s="8"/>
      <c r="CK62" s="8"/>
      <c r="CL62" s="8"/>
      <c r="CM62" s="8"/>
      <c r="CN62" s="8"/>
      <c r="CO62" s="8"/>
      <c r="CP62" s="8"/>
      <c r="CQ62" s="8"/>
      <c r="CR62" s="8"/>
      <c r="CS62" s="8"/>
      <c r="CT62" s="8"/>
      <c r="CU62" s="8"/>
      <c r="CV62" s="8"/>
      <c r="CW62" s="8"/>
      <c r="CX62" s="8"/>
      <c r="CY62" s="8"/>
      <c r="CZ62" s="8"/>
      <c r="DA62" s="8"/>
      <c r="DB62" s="8"/>
      <c r="DC62" s="8"/>
      <c r="DD62" s="8"/>
      <c r="DE62" s="8"/>
      <c r="DF62" s="8"/>
      <c r="DG62" s="8"/>
      <c r="DH62" s="8"/>
      <c r="DI62" s="8"/>
      <c r="DJ62" s="8"/>
      <c r="DK62" s="8"/>
      <c r="DL62" s="8"/>
      <c r="DM62" s="8"/>
      <c r="DN62" s="8"/>
      <c r="DO62" s="8"/>
      <c r="DP62" s="8"/>
      <c r="DQ62" s="8"/>
      <c r="DR62" s="8"/>
      <c r="DS62" s="8"/>
      <c r="DT62" s="8"/>
      <c r="DU62" s="8"/>
      <c r="DV62" s="8"/>
      <c r="DW62" s="8"/>
      <c r="DX62" s="8"/>
      <c r="DY62" s="8"/>
      <c r="DZ62" s="8"/>
      <c r="EA62" s="8"/>
      <c r="EB62" s="8"/>
      <c r="EC62" s="8"/>
      <c r="ED62" s="8"/>
      <c r="EE62" s="8"/>
      <c r="EF62" s="8"/>
      <c r="EG62" s="8"/>
      <c r="EH62" s="8"/>
      <c r="EI62" s="8"/>
      <c r="EJ62" s="8"/>
      <c r="EK62" s="8"/>
      <c r="EL62" s="8"/>
      <c r="EM62" s="8"/>
      <c r="EN62" s="8"/>
      <c r="EO62" s="8"/>
      <c r="EP62" s="8"/>
      <c r="EQ62" s="8"/>
      <c r="ER62" s="8"/>
      <c r="ES62" s="8"/>
      <c r="ET62" s="8"/>
      <c r="EU62" s="8"/>
      <c r="EV62" s="8"/>
      <c r="EW62" s="8"/>
      <c r="EX62" s="8"/>
      <c r="EY62" s="8"/>
      <c r="EZ62" s="8"/>
      <c r="FA62" s="8"/>
      <c r="FB62" s="8"/>
      <c r="FC62" s="8"/>
      <c r="FD62" s="8"/>
      <c r="FE62" s="8"/>
      <c r="FF62" s="8"/>
      <c r="FG62" s="8"/>
      <c r="FH62" s="8"/>
      <c r="FI62" s="8"/>
      <c r="FJ62" s="8"/>
      <c r="FK62" s="8"/>
      <c r="FL62" s="8"/>
      <c r="FM62" s="8"/>
      <c r="FN62" s="8"/>
      <c r="FO62" s="8"/>
      <c r="FP62" s="8"/>
      <c r="FQ62" s="8"/>
      <c r="FR62" s="8"/>
      <c r="FS62" s="8"/>
      <c r="FT62" s="8"/>
      <c r="FU62" s="8"/>
      <c r="FV62" s="8"/>
      <c r="FW62" s="8"/>
      <c r="FX62" s="8"/>
      <c r="FY62" s="8"/>
      <c r="FZ62" s="8"/>
      <c r="GA62" s="8"/>
      <c r="GB62" s="8"/>
      <c r="GC62" s="8"/>
      <c r="GD62" s="8"/>
      <c r="GE62" s="8"/>
      <c r="GF62" s="8"/>
      <c r="GG62" s="8"/>
      <c r="GH62" s="8"/>
      <c r="GI62" s="8"/>
      <c r="GJ62" s="8"/>
      <c r="GK62" s="8"/>
      <c r="GL62" s="8"/>
      <c r="GM62" s="8"/>
      <c r="GN62" s="8"/>
      <c r="GO62" s="8"/>
      <c r="GP62" s="8"/>
      <c r="GQ62" s="8"/>
      <c r="GR62" s="8"/>
      <c r="GS62" s="8"/>
      <c r="GT62" s="8"/>
      <c r="GU62" s="8"/>
      <c r="GV62" s="8"/>
      <c r="GW62" s="8"/>
      <c r="GX62" s="8"/>
      <c r="GY62" s="8"/>
      <c r="GZ62" s="8"/>
      <c r="HA62" s="8"/>
      <c r="HB62" s="8"/>
      <c r="HC62" s="8"/>
      <c r="HD62" s="8"/>
      <c r="HE62" s="8"/>
      <c r="HF62" s="8"/>
      <c r="HG62" s="8"/>
      <c r="HH62" s="8"/>
      <c r="HI62" s="8"/>
      <c r="HJ62" s="8"/>
      <c r="HK62" s="8"/>
      <c r="HL62" s="8"/>
      <c r="HM62" s="8"/>
      <c r="HN62" s="8"/>
      <c r="HO62" s="8"/>
      <c r="HP62" s="8"/>
      <c r="HQ62" s="8"/>
      <c r="HR62" s="8"/>
      <c r="HS62" s="8"/>
      <c r="HT62" s="8"/>
      <c r="HU62" s="8"/>
      <c r="HV62" s="8"/>
      <c r="HW62" s="8"/>
      <c r="HX62" s="8"/>
      <c r="HY62" s="8"/>
      <c r="HZ62" s="8"/>
      <c r="IA62" s="8"/>
      <c r="IB62" s="8"/>
      <c r="IC62" s="8"/>
      <c r="ID62" s="8"/>
      <c r="IE62" s="8"/>
      <c r="IF62" s="8"/>
      <c r="IG62" s="8"/>
      <c r="IH62" s="8"/>
      <c r="II62" s="8"/>
      <c r="IJ62" s="8"/>
      <c r="IK62" s="8"/>
      <c r="IL62" s="8"/>
      <c r="IM62" s="8"/>
      <c r="IN62" s="8"/>
      <c r="IO62" s="8"/>
      <c r="IP62" s="8"/>
      <c r="IQ62" s="8"/>
      <c r="IR62" s="8"/>
      <c r="IS62" s="8"/>
      <c r="IT62" s="8"/>
      <c r="IU62" s="8"/>
      <c r="IV62" s="8"/>
    </row>
    <row r="63" spans="1:256" s="307" customFormat="1" ht="15.75">
      <c r="A63" s="443">
        <v>57</v>
      </c>
      <c r="B63" s="281" t="s">
        <v>249</v>
      </c>
      <c r="C63" s="281" t="s">
        <v>12</v>
      </c>
      <c r="D63" s="427"/>
      <c r="E63" s="428"/>
      <c r="F63" s="446" t="s">
        <v>292</v>
      </c>
      <c r="G63" s="279"/>
      <c r="H63" s="280"/>
      <c r="I63" s="16"/>
      <c r="J63" s="16"/>
      <c r="K63" s="17"/>
      <c r="L63" s="1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  <c r="CN63" s="8"/>
      <c r="CO63" s="8"/>
      <c r="CP63" s="8"/>
      <c r="CQ63" s="8"/>
      <c r="CR63" s="8"/>
      <c r="CS63" s="8"/>
      <c r="CT63" s="8"/>
      <c r="CU63" s="8"/>
      <c r="CV63" s="8"/>
      <c r="CW63" s="8"/>
      <c r="CX63" s="8"/>
      <c r="CY63" s="8"/>
      <c r="CZ63" s="8"/>
      <c r="DA63" s="8"/>
      <c r="DB63" s="8"/>
      <c r="DC63" s="8"/>
      <c r="DD63" s="8"/>
      <c r="DE63" s="8"/>
      <c r="DF63" s="8"/>
      <c r="DG63" s="8"/>
      <c r="DH63" s="8"/>
      <c r="DI63" s="8"/>
      <c r="DJ63" s="8"/>
      <c r="DK63" s="8"/>
      <c r="DL63" s="8"/>
      <c r="DM63" s="8"/>
      <c r="DN63" s="8"/>
      <c r="DO63" s="8"/>
      <c r="DP63" s="8"/>
      <c r="DQ63" s="8"/>
      <c r="DR63" s="8"/>
      <c r="DS63" s="8"/>
      <c r="DT63" s="8"/>
      <c r="DU63" s="8"/>
      <c r="DV63" s="8"/>
      <c r="DW63" s="8"/>
      <c r="DX63" s="8"/>
      <c r="DY63" s="8"/>
      <c r="DZ63" s="8"/>
      <c r="EA63" s="8"/>
      <c r="EB63" s="8"/>
      <c r="EC63" s="8"/>
      <c r="ED63" s="8"/>
      <c r="EE63" s="8"/>
      <c r="EF63" s="8"/>
      <c r="EG63" s="8"/>
      <c r="EH63" s="8"/>
      <c r="EI63" s="8"/>
      <c r="EJ63" s="8"/>
      <c r="EK63" s="8"/>
      <c r="EL63" s="8"/>
      <c r="EM63" s="8"/>
      <c r="EN63" s="8"/>
      <c r="EO63" s="8"/>
      <c r="EP63" s="8"/>
      <c r="EQ63" s="8"/>
      <c r="ER63" s="8"/>
      <c r="ES63" s="8"/>
      <c r="ET63" s="8"/>
      <c r="EU63" s="8"/>
      <c r="EV63" s="8"/>
      <c r="EW63" s="8"/>
      <c r="EX63" s="8"/>
      <c r="EY63" s="8"/>
      <c r="EZ63" s="8"/>
      <c r="FA63" s="8"/>
      <c r="FB63" s="8"/>
      <c r="FC63" s="8"/>
      <c r="FD63" s="8"/>
      <c r="FE63" s="8"/>
      <c r="FF63" s="8"/>
      <c r="FG63" s="8"/>
      <c r="FH63" s="8"/>
      <c r="FI63" s="8"/>
      <c r="FJ63" s="8"/>
      <c r="FK63" s="8"/>
      <c r="FL63" s="8"/>
      <c r="FM63" s="8"/>
      <c r="FN63" s="8"/>
      <c r="FO63" s="8"/>
      <c r="FP63" s="8"/>
      <c r="FQ63" s="8"/>
      <c r="FR63" s="8"/>
      <c r="FS63" s="8"/>
      <c r="FT63" s="8"/>
      <c r="FU63" s="8"/>
      <c r="FV63" s="8"/>
      <c r="FW63" s="8"/>
      <c r="FX63" s="8"/>
      <c r="FY63" s="8"/>
      <c r="FZ63" s="8"/>
      <c r="GA63" s="8"/>
      <c r="GB63" s="8"/>
      <c r="GC63" s="8"/>
      <c r="GD63" s="8"/>
      <c r="GE63" s="8"/>
      <c r="GF63" s="8"/>
      <c r="GG63" s="8"/>
      <c r="GH63" s="8"/>
      <c r="GI63" s="8"/>
      <c r="GJ63" s="8"/>
      <c r="GK63" s="8"/>
      <c r="GL63" s="8"/>
      <c r="GM63" s="8"/>
      <c r="GN63" s="8"/>
      <c r="GO63" s="8"/>
      <c r="GP63" s="8"/>
      <c r="GQ63" s="8"/>
      <c r="GR63" s="8"/>
      <c r="GS63" s="8"/>
      <c r="GT63" s="8"/>
      <c r="GU63" s="8"/>
      <c r="GV63" s="8"/>
      <c r="GW63" s="8"/>
      <c r="GX63" s="8"/>
      <c r="GY63" s="8"/>
      <c r="GZ63" s="8"/>
      <c r="HA63" s="8"/>
      <c r="HB63" s="8"/>
      <c r="HC63" s="8"/>
      <c r="HD63" s="8"/>
      <c r="HE63" s="8"/>
      <c r="HF63" s="8"/>
      <c r="HG63" s="8"/>
      <c r="HH63" s="8"/>
      <c r="HI63" s="8"/>
      <c r="HJ63" s="8"/>
      <c r="HK63" s="8"/>
      <c r="HL63" s="8"/>
      <c r="HM63" s="8"/>
      <c r="HN63" s="8"/>
      <c r="HO63" s="8"/>
      <c r="HP63" s="8"/>
      <c r="HQ63" s="8"/>
      <c r="HR63" s="8"/>
      <c r="HS63" s="8"/>
      <c r="HT63" s="8"/>
      <c r="HU63" s="8"/>
      <c r="HV63" s="8"/>
      <c r="HW63" s="8"/>
      <c r="HX63" s="8"/>
      <c r="HY63" s="8"/>
      <c r="HZ63" s="8"/>
      <c r="IA63" s="8"/>
      <c r="IB63" s="8"/>
      <c r="IC63" s="8"/>
      <c r="ID63" s="8"/>
      <c r="IE63" s="8"/>
      <c r="IF63" s="8"/>
      <c r="IG63" s="8"/>
      <c r="IH63" s="8"/>
      <c r="II63" s="8"/>
      <c r="IJ63" s="8"/>
      <c r="IK63" s="8"/>
      <c r="IL63" s="8"/>
      <c r="IM63" s="8"/>
      <c r="IN63" s="8"/>
      <c r="IO63" s="8"/>
      <c r="IP63" s="8"/>
      <c r="IQ63" s="8"/>
      <c r="IR63" s="8"/>
      <c r="IS63" s="8"/>
      <c r="IT63" s="8"/>
      <c r="IU63" s="8"/>
      <c r="IV63" s="8"/>
    </row>
    <row r="64" spans="1:256" ht="15.75">
      <c r="A64" s="443">
        <v>58</v>
      </c>
      <c r="B64" s="281" t="s">
        <v>184</v>
      </c>
      <c r="C64" s="282" t="s">
        <v>185</v>
      </c>
      <c r="D64" s="440"/>
      <c r="E64" s="441"/>
      <c r="F64" s="446" t="s">
        <v>292</v>
      </c>
      <c r="G64" s="274"/>
      <c r="H64" s="276"/>
      <c r="I64" s="14"/>
      <c r="J64" s="14"/>
      <c r="K64" s="15"/>
      <c r="L64" s="13"/>
    </row>
    <row r="65" spans="1:11">
      <c r="A65" s="443">
        <v>59</v>
      </c>
      <c r="B65" s="425" t="s">
        <v>130</v>
      </c>
      <c r="C65" s="426" t="s">
        <v>15</v>
      </c>
      <c r="D65" s="427"/>
      <c r="E65" s="441"/>
      <c r="F65" s="446" t="s">
        <v>292</v>
      </c>
      <c r="G65" s="274"/>
      <c r="H65" s="274"/>
      <c r="K65" s="5" t="s">
        <v>244</v>
      </c>
    </row>
    <row r="66" spans="1:11" ht="26.25">
      <c r="A66" s="405"/>
      <c r="B66" s="281" t="s">
        <v>186</v>
      </c>
      <c r="C66" s="282"/>
      <c r="D66" s="283"/>
      <c r="E66" s="283"/>
      <c r="F66" s="450"/>
      <c r="G66" s="274"/>
      <c r="H66" s="274"/>
    </row>
    <row r="67" spans="1:11">
      <c r="A67" s="190"/>
      <c r="B67" s="455" t="s">
        <v>285</v>
      </c>
      <c r="C67" s="456"/>
      <c r="D67" s="457"/>
      <c r="E67" s="457"/>
      <c r="F67" s="458"/>
    </row>
    <row r="68" spans="1:11" ht="15.75" thickBot="1">
      <c r="A68" s="193"/>
      <c r="B68" s="451" t="s">
        <v>293</v>
      </c>
      <c r="C68" s="452"/>
      <c r="D68" s="453"/>
      <c r="E68" s="453"/>
      <c r="F68" s="454"/>
    </row>
    <row r="69" spans="1:11" ht="45.75" customHeight="1">
      <c r="A69" s="547" t="s">
        <v>351</v>
      </c>
      <c r="B69" s="547"/>
      <c r="C69" s="547"/>
      <c r="D69" s="547"/>
      <c r="E69" s="547"/>
      <c r="F69" s="548"/>
    </row>
  </sheetData>
  <sheetProtection selectLockedCells="1" selectUnlockedCells="1"/>
  <mergeCells count="15">
    <mergeCell ref="G42:H42"/>
    <mergeCell ref="G12:H12"/>
    <mergeCell ref="G16:H16"/>
    <mergeCell ref="G33:H33"/>
    <mergeCell ref="G10:H10"/>
    <mergeCell ref="A69:F69"/>
    <mergeCell ref="G53:H53"/>
    <mergeCell ref="A3:C3"/>
    <mergeCell ref="A4:C4"/>
    <mergeCell ref="H7:L7"/>
    <mergeCell ref="D2:F2"/>
    <mergeCell ref="D3:F3"/>
    <mergeCell ref="D4:F4"/>
    <mergeCell ref="A5:F6"/>
    <mergeCell ref="A2:C2"/>
  </mergeCells>
  <pageMargins left="0.78749999999999998" right="0.20972222222222223" top="0.98402777777777772" bottom="0.58194444444444449" header="0.51180555555555551" footer="0.51180555555555551"/>
  <pageSetup paperSize="9" scale="94" firstPageNumber="0" orientation="portrait" r:id="rId1"/>
  <headerFooter alignWithMargins="0"/>
  <colBreaks count="1" manualBreakCount="1">
    <brk id="6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IU277"/>
  <sheetViews>
    <sheetView view="pageBreakPreview" topLeftCell="A193" zoomScale="85" zoomScaleNormal="90" zoomScaleSheetLayoutView="85" workbookViewId="0">
      <selection activeCell="C203" sqref="C203"/>
    </sheetView>
  </sheetViews>
  <sheetFormatPr defaultColWidth="8.7109375" defaultRowHeight="15"/>
  <cols>
    <col min="1" max="1" width="50.140625" style="116" customWidth="1"/>
    <col min="2" max="2" width="13.42578125" style="117" customWidth="1"/>
    <col min="3" max="3" width="13" style="118" customWidth="1"/>
    <col min="4" max="4" width="11.28515625" style="119" bestFit="1" customWidth="1"/>
    <col min="5" max="5" width="19.85546875" style="119" bestFit="1" customWidth="1"/>
    <col min="6" max="16384" width="8.7109375" style="91"/>
  </cols>
  <sheetData>
    <row r="1" spans="1:255" customFormat="1" ht="53.25" customHeight="1" thickBot="1">
      <c r="A1" s="1"/>
      <c r="B1" s="2"/>
      <c r="C1" s="1"/>
      <c r="D1" s="1"/>
      <c r="E1" s="1"/>
      <c r="F1" s="29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</row>
    <row r="2" spans="1:255" customFormat="1">
      <c r="A2" s="523" t="s">
        <v>359</v>
      </c>
      <c r="B2" s="524"/>
      <c r="C2" s="524"/>
      <c r="D2" s="524"/>
      <c r="E2" s="525"/>
      <c r="F2" s="29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</row>
    <row r="3" spans="1:255" s="125" customFormat="1" ht="15.75" thickBot="1">
      <c r="A3" s="526"/>
      <c r="B3" s="527"/>
      <c r="C3" s="527"/>
      <c r="D3" s="527"/>
      <c r="E3" s="528"/>
    </row>
    <row r="4" spans="1:255">
      <c r="A4" s="126" t="s">
        <v>49</v>
      </c>
      <c r="B4" s="127" t="s">
        <v>8</v>
      </c>
      <c r="C4" s="128" t="s">
        <v>333</v>
      </c>
      <c r="D4" s="127"/>
      <c r="E4" s="129" t="s">
        <v>302</v>
      </c>
    </row>
    <row r="5" spans="1:255">
      <c r="A5" s="120" t="s">
        <v>1</v>
      </c>
      <c r="B5" s="121" t="s">
        <v>2</v>
      </c>
      <c r="C5" s="122" t="s">
        <v>50</v>
      </c>
      <c r="D5" s="121" t="s">
        <v>51</v>
      </c>
      <c r="E5" s="123" t="s">
        <v>5</v>
      </c>
      <c r="H5" s="296"/>
    </row>
    <row r="6" spans="1:255">
      <c r="A6" s="82" t="s">
        <v>52</v>
      </c>
      <c r="B6" s="83" t="s">
        <v>53</v>
      </c>
      <c r="C6" s="84">
        <v>5.8518999999999997</v>
      </c>
      <c r="D6" s="85">
        <f>'PPU SINAPI'!D52</f>
        <v>0</v>
      </c>
      <c r="E6" s="86">
        <f>C6*D6</f>
        <v>0</v>
      </c>
    </row>
    <row r="7" spans="1:255" ht="15" customHeight="1">
      <c r="A7" s="82" t="s">
        <v>54</v>
      </c>
      <c r="B7" s="83" t="s">
        <v>53</v>
      </c>
      <c r="C7" s="84">
        <v>5.8418999999999999</v>
      </c>
      <c r="D7" s="85">
        <f>'PPU SINAPI'!D37</f>
        <v>0</v>
      </c>
      <c r="E7" s="86">
        <f>C7*D7</f>
        <v>0</v>
      </c>
    </row>
    <row r="8" spans="1:255" ht="15" customHeight="1">
      <c r="A8" s="82" t="s">
        <v>55</v>
      </c>
      <c r="B8" s="83" t="s">
        <v>27</v>
      </c>
      <c r="C8" s="84">
        <v>40</v>
      </c>
      <c r="D8" s="85">
        <f>'PPU SINAPI'!D9</f>
        <v>0</v>
      </c>
      <c r="E8" s="86">
        <f>C8*D8</f>
        <v>0</v>
      </c>
    </row>
    <row r="9" spans="1:255" ht="15" customHeight="1">
      <c r="A9" s="82"/>
      <c r="B9" s="549" t="s">
        <v>56</v>
      </c>
      <c r="C9" s="549"/>
      <c r="D9" s="87"/>
      <c r="E9" s="88">
        <f>SUM(E6:E8)</f>
        <v>0</v>
      </c>
    </row>
    <row r="10" spans="1:255">
      <c r="A10" s="82"/>
      <c r="B10" s="549" t="s">
        <v>57</v>
      </c>
      <c r="C10" s="549"/>
      <c r="D10" s="228">
        <f>BDI!D36</f>
        <v>0</v>
      </c>
      <c r="E10" s="88">
        <f>E9*D10</f>
        <v>0</v>
      </c>
    </row>
    <row r="11" spans="1:255" s="125" customFormat="1">
      <c r="A11" s="82"/>
      <c r="B11" s="90" t="s">
        <v>58</v>
      </c>
      <c r="C11" s="90"/>
      <c r="D11" s="87"/>
      <c r="E11" s="88">
        <f>E9+E10</f>
        <v>0</v>
      </c>
    </row>
    <row r="12" spans="1:255" ht="15.75" thickBot="1">
      <c r="A12" s="556"/>
      <c r="B12" s="557"/>
      <c r="C12" s="557"/>
      <c r="D12" s="557"/>
      <c r="E12" s="558"/>
    </row>
    <row r="13" spans="1:255">
      <c r="A13" s="126" t="s">
        <v>9</v>
      </c>
      <c r="B13" s="127" t="s">
        <v>10</v>
      </c>
      <c r="C13" s="128" t="s">
        <v>334</v>
      </c>
      <c r="D13" s="127"/>
      <c r="E13" s="129" t="str">
        <f>E24</f>
        <v>Sinapi: Jun/2017</v>
      </c>
      <c r="F13" s="95"/>
    </row>
    <row r="14" spans="1:255">
      <c r="A14" s="130" t="s">
        <v>1</v>
      </c>
      <c r="B14" s="97" t="s">
        <v>2</v>
      </c>
      <c r="C14" s="131" t="s">
        <v>50</v>
      </c>
      <c r="D14" s="97" t="s">
        <v>51</v>
      </c>
      <c r="E14" s="132" t="s">
        <v>5</v>
      </c>
      <c r="F14" s="95"/>
    </row>
    <row r="15" spans="1:255">
      <c r="A15" s="82" t="s">
        <v>59</v>
      </c>
      <c r="B15" s="83" t="s">
        <v>27</v>
      </c>
      <c r="C15" s="84">
        <v>0.5</v>
      </c>
      <c r="D15" s="85">
        <f>'PPU SINAPI'!D48</f>
        <v>0</v>
      </c>
      <c r="E15" s="86">
        <f>C15*D15</f>
        <v>0</v>
      </c>
      <c r="F15" s="95"/>
    </row>
    <row r="16" spans="1:255">
      <c r="A16" s="82" t="s">
        <v>55</v>
      </c>
      <c r="B16" s="83" t="s">
        <v>27</v>
      </c>
      <c r="C16" s="84">
        <v>0.31</v>
      </c>
      <c r="D16" s="85">
        <f>'PPU SINAPI'!D9</f>
        <v>0</v>
      </c>
      <c r="E16" s="86">
        <f>C16*D16</f>
        <v>0</v>
      </c>
      <c r="F16" s="95"/>
    </row>
    <row r="17" spans="1:6">
      <c r="A17" s="82" t="s">
        <v>60</v>
      </c>
      <c r="B17" s="83" t="s">
        <v>61</v>
      </c>
      <c r="C17" s="84">
        <v>0.05</v>
      </c>
      <c r="D17" s="85">
        <f>'PPU SINAPI'!D51</f>
        <v>0</v>
      </c>
      <c r="E17" s="86">
        <f>C17*D17</f>
        <v>0</v>
      </c>
      <c r="F17" s="95"/>
    </row>
    <row r="18" spans="1:6" ht="15" customHeight="1">
      <c r="A18" s="82" t="s">
        <v>62</v>
      </c>
      <c r="B18" s="83" t="s">
        <v>25</v>
      </c>
      <c r="C18" s="84">
        <v>2.73</v>
      </c>
      <c r="D18" s="85">
        <f>'PPU SINAPI'!D50</f>
        <v>0</v>
      </c>
      <c r="E18" s="86">
        <f>C18*D18</f>
        <v>0</v>
      </c>
    </row>
    <row r="19" spans="1:6" ht="15" customHeight="1">
      <c r="A19" s="82" t="s">
        <v>63</v>
      </c>
      <c r="B19" s="83" t="s">
        <v>10</v>
      </c>
      <c r="C19" s="84">
        <v>1</v>
      </c>
      <c r="D19" s="85">
        <f>'PPU SINAPI'!D49</f>
        <v>0</v>
      </c>
      <c r="E19" s="86">
        <f>C19*D19</f>
        <v>0</v>
      </c>
    </row>
    <row r="20" spans="1:6" ht="15" customHeight="1">
      <c r="A20" s="82"/>
      <c r="B20" s="549" t="s">
        <v>56</v>
      </c>
      <c r="C20" s="549"/>
      <c r="D20" s="87"/>
      <c r="E20" s="88">
        <f>SUM(E15:E19)</f>
        <v>0</v>
      </c>
    </row>
    <row r="21" spans="1:6">
      <c r="A21" s="82"/>
      <c r="B21" s="549" t="s">
        <v>57</v>
      </c>
      <c r="C21" s="549"/>
      <c r="D21" s="89">
        <f>D10</f>
        <v>0</v>
      </c>
      <c r="E21" s="88">
        <f>E20*D21</f>
        <v>0</v>
      </c>
    </row>
    <row r="22" spans="1:6" s="139" customFormat="1">
      <c r="A22" s="82"/>
      <c r="B22" s="90" t="s">
        <v>58</v>
      </c>
      <c r="C22" s="90"/>
      <c r="D22" s="87"/>
      <c r="E22" s="88">
        <f>E20+E21</f>
        <v>0</v>
      </c>
    </row>
    <row r="23" spans="1:6" s="140" customFormat="1" ht="15.75" thickBot="1">
      <c r="A23" s="556"/>
      <c r="B23" s="557"/>
      <c r="C23" s="557"/>
      <c r="D23" s="557"/>
      <c r="E23" s="558"/>
    </row>
    <row r="24" spans="1:6">
      <c r="A24" s="126" t="s">
        <v>11</v>
      </c>
      <c r="B24" s="127" t="s">
        <v>15</v>
      </c>
      <c r="C24" s="128" t="s">
        <v>335</v>
      </c>
      <c r="D24" s="127"/>
      <c r="E24" s="129" t="s">
        <v>302</v>
      </c>
    </row>
    <row r="25" spans="1:6" ht="15" customHeight="1">
      <c r="A25" s="130" t="s">
        <v>1</v>
      </c>
      <c r="B25" s="97" t="s">
        <v>2</v>
      </c>
      <c r="C25" s="131" t="s">
        <v>50</v>
      </c>
      <c r="D25" s="97" t="s">
        <v>51</v>
      </c>
      <c r="E25" s="132" t="s">
        <v>5</v>
      </c>
    </row>
    <row r="26" spans="1:6" ht="15" customHeight="1">
      <c r="A26" s="82" t="s">
        <v>64</v>
      </c>
      <c r="B26" s="83" t="s">
        <v>8</v>
      </c>
      <c r="C26" s="84">
        <v>1</v>
      </c>
      <c r="D26" s="85">
        <f>'PPU SINAPI'!D39</f>
        <v>0</v>
      </c>
      <c r="E26" s="86">
        <f>C26*D26</f>
        <v>0</v>
      </c>
    </row>
    <row r="27" spans="1:6" ht="15" customHeight="1">
      <c r="A27" s="82"/>
      <c r="B27" s="549" t="s">
        <v>56</v>
      </c>
      <c r="C27" s="549"/>
      <c r="D27" s="87"/>
      <c r="E27" s="88">
        <f>SUM(E26:E26)</f>
        <v>0</v>
      </c>
    </row>
    <row r="28" spans="1:6">
      <c r="A28" s="82"/>
      <c r="B28" s="549" t="s">
        <v>57</v>
      </c>
      <c r="C28" s="549"/>
      <c r="D28" s="89">
        <f>BDI!D36</f>
        <v>0</v>
      </c>
      <c r="E28" s="88">
        <f>E27*D28</f>
        <v>0</v>
      </c>
    </row>
    <row r="29" spans="1:6" s="125" customFormat="1">
      <c r="A29" s="82"/>
      <c r="B29" s="90" t="s">
        <v>58</v>
      </c>
      <c r="C29" s="90"/>
      <c r="D29" s="87"/>
      <c r="E29" s="88">
        <f>E27+E28</f>
        <v>0</v>
      </c>
    </row>
    <row r="30" spans="1:6" ht="15.75" thickBot="1">
      <c r="A30" s="180"/>
      <c r="B30" s="157"/>
      <c r="C30" s="158"/>
      <c r="D30" s="159"/>
      <c r="E30" s="181"/>
    </row>
    <row r="31" spans="1:6" s="101" customFormat="1">
      <c r="A31" s="126" t="s">
        <v>65</v>
      </c>
      <c r="B31" s="127" t="s">
        <v>15</v>
      </c>
      <c r="C31" s="128" t="s">
        <v>336</v>
      </c>
      <c r="D31" s="127"/>
      <c r="E31" s="129" t="str">
        <f>E4</f>
        <v>Sinapi: Jun/2017</v>
      </c>
    </row>
    <row r="32" spans="1:6" s="101" customFormat="1">
      <c r="A32" s="130" t="s">
        <v>1</v>
      </c>
      <c r="B32" s="97" t="s">
        <v>2</v>
      </c>
      <c r="C32" s="131" t="s">
        <v>50</v>
      </c>
      <c r="D32" s="97" t="s">
        <v>51</v>
      </c>
      <c r="E32" s="132" t="s">
        <v>5</v>
      </c>
    </row>
    <row r="33" spans="1:6" s="101" customFormat="1">
      <c r="A33" s="82" t="s">
        <v>66</v>
      </c>
      <c r="B33" s="98" t="s">
        <v>15</v>
      </c>
      <c r="C33" s="99">
        <v>1</v>
      </c>
      <c r="D33" s="100">
        <v>0</v>
      </c>
      <c r="E33" s="135">
        <f>C33*D33</f>
        <v>0</v>
      </c>
    </row>
    <row r="34" spans="1:6" s="101" customFormat="1">
      <c r="A34" s="82" t="s">
        <v>67</v>
      </c>
      <c r="B34" s="98" t="s">
        <v>15</v>
      </c>
      <c r="C34" s="99">
        <v>1</v>
      </c>
      <c r="D34" s="100">
        <f>E208</f>
        <v>0</v>
      </c>
      <c r="E34" s="135">
        <f>C34*D34</f>
        <v>0</v>
      </c>
    </row>
    <row r="35" spans="1:6" s="101" customFormat="1" ht="15" customHeight="1">
      <c r="A35" s="82" t="s">
        <v>68</v>
      </c>
      <c r="B35" s="98" t="s">
        <v>15</v>
      </c>
      <c r="C35" s="99">
        <v>1</v>
      </c>
      <c r="D35" s="100">
        <f>E216</f>
        <v>0</v>
      </c>
      <c r="E35" s="135">
        <f>C35*D35</f>
        <v>0</v>
      </c>
    </row>
    <row r="36" spans="1:6" ht="15" customHeight="1">
      <c r="A36" s="82" t="s">
        <v>69</v>
      </c>
      <c r="B36" s="98" t="s">
        <v>15</v>
      </c>
      <c r="C36" s="99">
        <v>1</v>
      </c>
      <c r="D36" s="100">
        <f>E196</f>
        <v>0</v>
      </c>
      <c r="E36" s="135">
        <f>C36*D36</f>
        <v>0</v>
      </c>
    </row>
    <row r="37" spans="1:6" ht="15" customHeight="1">
      <c r="A37" s="136"/>
      <c r="B37" s="559" t="s">
        <v>56</v>
      </c>
      <c r="C37" s="559"/>
      <c r="D37" s="102"/>
      <c r="E37" s="137">
        <f>SUM(E33:E36)</f>
        <v>0</v>
      </c>
    </row>
    <row r="38" spans="1:6">
      <c r="A38" s="82"/>
      <c r="B38" s="549" t="s">
        <v>57</v>
      </c>
      <c r="C38" s="549"/>
      <c r="D38" s="89">
        <f>BDI!D36</f>
        <v>0</v>
      </c>
      <c r="E38" s="88">
        <f>E37*D38</f>
        <v>0</v>
      </c>
    </row>
    <row r="39" spans="1:6" s="125" customFormat="1" ht="15.75" thickBot="1">
      <c r="A39" s="92"/>
      <c r="B39" s="138" t="s">
        <v>58</v>
      </c>
      <c r="C39" s="138"/>
      <c r="D39" s="93"/>
      <c r="E39" s="124">
        <f>E37+E38</f>
        <v>0</v>
      </c>
    </row>
    <row r="40" spans="1:6" ht="15.75" thickBot="1">
      <c r="A40" s="551"/>
      <c r="B40" s="552"/>
      <c r="C40" s="552"/>
      <c r="D40" s="552"/>
      <c r="E40" s="553"/>
    </row>
    <row r="41" spans="1:6">
      <c r="A41" s="126" t="s">
        <v>71</v>
      </c>
      <c r="B41" s="127" t="s">
        <v>10</v>
      </c>
      <c r="C41" s="128" t="s">
        <v>337</v>
      </c>
      <c r="D41" s="127"/>
      <c r="E41" s="129" t="str">
        <f>E4</f>
        <v>Sinapi: Jun/2017</v>
      </c>
    </row>
    <row r="42" spans="1:6">
      <c r="A42" s="130" t="s">
        <v>1</v>
      </c>
      <c r="B42" s="97" t="s">
        <v>2</v>
      </c>
      <c r="C42" s="131" t="s">
        <v>50</v>
      </c>
      <c r="D42" s="97" t="s">
        <v>51</v>
      </c>
      <c r="E42" s="132" t="s">
        <v>5</v>
      </c>
      <c r="F42" s="103"/>
    </row>
    <row r="43" spans="1:6">
      <c r="A43" s="82" t="s">
        <v>55</v>
      </c>
      <c r="B43" s="83" t="s">
        <v>27</v>
      </c>
      <c r="C43" s="84">
        <v>0.252</v>
      </c>
      <c r="D43" s="85">
        <f>'PPU SINAPI'!D9</f>
        <v>0</v>
      </c>
      <c r="E43" s="86">
        <f>C43*D43</f>
        <v>0</v>
      </c>
    </row>
    <row r="44" spans="1:6">
      <c r="A44" s="82"/>
      <c r="B44" s="549" t="s">
        <v>56</v>
      </c>
      <c r="C44" s="549"/>
      <c r="D44" s="87"/>
      <c r="E44" s="88">
        <f>SUM(E43)</f>
        <v>0</v>
      </c>
    </row>
    <row r="45" spans="1:6">
      <c r="A45" s="82"/>
      <c r="B45" s="549" t="s">
        <v>57</v>
      </c>
      <c r="C45" s="549"/>
      <c r="D45" s="89">
        <f>BDI!D36</f>
        <v>0</v>
      </c>
      <c r="E45" s="88">
        <f>E44*D45</f>
        <v>0</v>
      </c>
    </row>
    <row r="46" spans="1:6" ht="15.75" thickBot="1">
      <c r="A46" s="92"/>
      <c r="B46" s="138" t="s">
        <v>58</v>
      </c>
      <c r="C46" s="138"/>
      <c r="D46" s="93"/>
      <c r="E46" s="124">
        <f>E44+E45</f>
        <v>0</v>
      </c>
    </row>
    <row r="47" spans="1:6" ht="15.75" thickBot="1">
      <c r="A47" s="554"/>
      <c r="B47" s="552"/>
      <c r="C47" s="552"/>
      <c r="D47" s="552"/>
      <c r="E47" s="555"/>
    </row>
    <row r="48" spans="1:6" ht="30">
      <c r="A48" s="126" t="s">
        <v>72</v>
      </c>
      <c r="B48" s="127" t="s">
        <v>10</v>
      </c>
      <c r="C48" s="417" t="s">
        <v>338</v>
      </c>
      <c r="D48" s="127"/>
      <c r="E48" s="129" t="str">
        <f>E24</f>
        <v>Sinapi: Jun/2017</v>
      </c>
    </row>
    <row r="49" spans="1:6">
      <c r="A49" s="130" t="s">
        <v>1</v>
      </c>
      <c r="B49" s="97" t="s">
        <v>2</v>
      </c>
      <c r="C49" s="131" t="s">
        <v>50</v>
      </c>
      <c r="D49" s="97" t="s">
        <v>51</v>
      </c>
      <c r="E49" s="132" t="s">
        <v>5</v>
      </c>
    </row>
    <row r="50" spans="1:6" ht="45">
      <c r="A50" s="82" t="s">
        <v>73</v>
      </c>
      <c r="B50" s="83" t="s">
        <v>74</v>
      </c>
      <c r="C50" s="104">
        <v>2.5000000000000001E-5</v>
      </c>
      <c r="D50" s="85">
        <f>'PPU SINAPI'!D38</f>
        <v>0</v>
      </c>
      <c r="E50" s="86">
        <f>C50*D50</f>
        <v>0</v>
      </c>
    </row>
    <row r="51" spans="1:6">
      <c r="A51" s="82" t="s">
        <v>55</v>
      </c>
      <c r="B51" s="83" t="s">
        <v>70</v>
      </c>
      <c r="C51" s="84">
        <v>0.1</v>
      </c>
      <c r="D51" s="85">
        <f>'PPU SINAPI'!D9</f>
        <v>0</v>
      </c>
      <c r="E51" s="86">
        <f>C51*D51</f>
        <v>0</v>
      </c>
    </row>
    <row r="52" spans="1:6">
      <c r="A52" s="82"/>
      <c r="B52" s="549" t="s">
        <v>56</v>
      </c>
      <c r="C52" s="549"/>
      <c r="D52" s="87"/>
      <c r="E52" s="88">
        <f>SUM(E50:E51)</f>
        <v>0</v>
      </c>
    </row>
    <row r="53" spans="1:6">
      <c r="A53" s="82"/>
      <c r="B53" s="549" t="s">
        <v>57</v>
      </c>
      <c r="C53" s="549"/>
      <c r="D53" s="89">
        <f>BDI!D36</f>
        <v>0</v>
      </c>
      <c r="E53" s="88">
        <f>E52*D53</f>
        <v>0</v>
      </c>
    </row>
    <row r="54" spans="1:6" s="125" customFormat="1" ht="15.75" thickBot="1">
      <c r="A54" s="92"/>
      <c r="B54" s="138" t="s">
        <v>58</v>
      </c>
      <c r="C54" s="138"/>
      <c r="D54" s="93"/>
      <c r="E54" s="124">
        <f>E52+E53</f>
        <v>0</v>
      </c>
    </row>
    <row r="55" spans="1:6" ht="15.75" thickBot="1">
      <c r="A55" s="141"/>
      <c r="B55" s="142"/>
      <c r="C55" s="143"/>
      <c r="D55" s="144"/>
      <c r="E55" s="145"/>
    </row>
    <row r="56" spans="1:6">
      <c r="A56" s="148" t="s">
        <v>24</v>
      </c>
      <c r="B56" s="127" t="s">
        <v>25</v>
      </c>
      <c r="C56" s="417" t="s">
        <v>340</v>
      </c>
      <c r="D56" s="127"/>
      <c r="E56" s="129" t="str">
        <f>E24</f>
        <v>Sinapi: Jun/2017</v>
      </c>
    </row>
    <row r="57" spans="1:6">
      <c r="A57" s="130" t="s">
        <v>1</v>
      </c>
      <c r="B57" s="97" t="s">
        <v>2</v>
      </c>
      <c r="C57" s="131" t="s">
        <v>50</v>
      </c>
      <c r="D57" s="97" t="s">
        <v>51</v>
      </c>
      <c r="E57" s="132" t="s">
        <v>5</v>
      </c>
    </row>
    <row r="58" spans="1:6">
      <c r="A58" s="82" t="s">
        <v>59</v>
      </c>
      <c r="B58" s="83" t="s">
        <v>27</v>
      </c>
      <c r="C58" s="105">
        <v>0.33</v>
      </c>
      <c r="D58" s="106">
        <f>'PPU SINAPI'!D48</f>
        <v>0</v>
      </c>
      <c r="E58" s="147">
        <f>C58*D58</f>
        <v>0</v>
      </c>
    </row>
    <row r="59" spans="1:6">
      <c r="A59" s="82" t="s">
        <v>55</v>
      </c>
      <c r="B59" s="83" t="s">
        <v>27</v>
      </c>
      <c r="C59" s="105">
        <v>0.13</v>
      </c>
      <c r="D59" s="106">
        <f>'PPU SINAPI'!D9</f>
        <v>0</v>
      </c>
      <c r="E59" s="147">
        <f>C59*D59</f>
        <v>0</v>
      </c>
    </row>
    <row r="60" spans="1:6" ht="30">
      <c r="A60" s="82" t="s">
        <v>257</v>
      </c>
      <c r="B60" s="73" t="s">
        <v>75</v>
      </c>
      <c r="C60" s="74">
        <f>0.334*2</f>
        <v>0.66800000000000004</v>
      </c>
      <c r="D60" s="73">
        <f>'PPU SINAPI'!D54</f>
        <v>0</v>
      </c>
      <c r="E60" s="147">
        <f>C60*D60</f>
        <v>0</v>
      </c>
    </row>
    <row r="61" spans="1:6" ht="30">
      <c r="A61" s="82" t="s">
        <v>76</v>
      </c>
      <c r="B61" s="73" t="s">
        <v>77</v>
      </c>
      <c r="C61" s="75">
        <v>1</v>
      </c>
      <c r="D61" s="73">
        <f>'PPU SINAPI'!D33</f>
        <v>0</v>
      </c>
      <c r="E61" s="147">
        <f>C61*D61</f>
        <v>0</v>
      </c>
      <c r="F61" s="6"/>
    </row>
    <row r="62" spans="1:6">
      <c r="A62" s="82" t="s">
        <v>78</v>
      </c>
      <c r="B62" s="73" t="s">
        <v>79</v>
      </c>
      <c r="C62" s="75">
        <f>0.4*0.04</f>
        <v>1.6E-2</v>
      </c>
      <c r="D62" s="73">
        <f>'PPU SINAPI'!D61</f>
        <v>0</v>
      </c>
      <c r="E62" s="147">
        <f>C62*D62</f>
        <v>0</v>
      </c>
    </row>
    <row r="63" spans="1:6" ht="30">
      <c r="A63" s="82" t="s">
        <v>80</v>
      </c>
      <c r="B63" s="73" t="s">
        <v>81</v>
      </c>
      <c r="C63" s="76">
        <v>0.3</v>
      </c>
      <c r="D63" s="107">
        <f>E52</f>
        <v>0</v>
      </c>
      <c r="E63" s="147">
        <f>D63*C63</f>
        <v>0</v>
      </c>
    </row>
    <row r="64" spans="1:6">
      <c r="A64" s="82"/>
      <c r="B64" s="549" t="s">
        <v>56</v>
      </c>
      <c r="C64" s="549"/>
      <c r="D64" s="87"/>
      <c r="E64" s="88">
        <f>SUM(E58:E63)</f>
        <v>0</v>
      </c>
    </row>
    <row r="65" spans="1:6">
      <c r="A65" s="82"/>
      <c r="B65" s="549" t="s">
        <v>57</v>
      </c>
      <c r="C65" s="549"/>
      <c r="D65" s="89">
        <f>BDI!D36</f>
        <v>0</v>
      </c>
      <c r="E65" s="88">
        <f>E64*D65</f>
        <v>0</v>
      </c>
    </row>
    <row r="66" spans="1:6" s="125" customFormat="1" ht="15.75" thickBot="1">
      <c r="A66" s="92"/>
      <c r="B66" s="138" t="s">
        <v>58</v>
      </c>
      <c r="C66" s="138"/>
      <c r="D66" s="93"/>
      <c r="E66" s="124">
        <f>E64+E65</f>
        <v>0</v>
      </c>
    </row>
    <row r="67" spans="1:6" ht="15.75" thickBot="1">
      <c r="A67" s="141"/>
      <c r="B67" s="150"/>
      <c r="C67" s="151"/>
      <c r="D67" s="144"/>
      <c r="E67" s="144"/>
    </row>
    <row r="68" spans="1:6">
      <c r="A68" s="126" t="s">
        <v>82</v>
      </c>
      <c r="B68" s="127" t="s">
        <v>27</v>
      </c>
      <c r="C68" s="417" t="s">
        <v>339</v>
      </c>
      <c r="D68" s="127"/>
      <c r="E68" s="129" t="str">
        <f>E24</f>
        <v>Sinapi: Jun/2017</v>
      </c>
    </row>
    <row r="69" spans="1:6">
      <c r="A69" s="130" t="s">
        <v>1</v>
      </c>
      <c r="B69" s="97" t="s">
        <v>2</v>
      </c>
      <c r="C69" s="131" t="s">
        <v>50</v>
      </c>
      <c r="D69" s="97" t="s">
        <v>51</v>
      </c>
      <c r="E69" s="132" t="s">
        <v>5</v>
      </c>
    </row>
    <row r="70" spans="1:6">
      <c r="A70" s="82" t="s">
        <v>55</v>
      </c>
      <c r="B70" s="83" t="s">
        <v>27</v>
      </c>
      <c r="C70" s="84">
        <v>0.06</v>
      </c>
      <c r="D70" s="85">
        <f>'PPU SINAPI'!D9</f>
        <v>0</v>
      </c>
      <c r="E70" s="86">
        <f>C70*D70</f>
        <v>0</v>
      </c>
      <c r="F70" s="103"/>
    </row>
    <row r="71" spans="1:6" ht="30">
      <c r="A71" s="82" t="s">
        <v>252</v>
      </c>
      <c r="B71" s="83" t="s">
        <v>83</v>
      </c>
      <c r="C71" s="84">
        <v>1</v>
      </c>
      <c r="D71" s="85">
        <f>'PPU SINAPI'!D17</f>
        <v>0</v>
      </c>
      <c r="E71" s="86">
        <f>C71*D71</f>
        <v>0</v>
      </c>
    </row>
    <row r="72" spans="1:6">
      <c r="A72" s="82"/>
      <c r="B72" s="549" t="s">
        <v>56</v>
      </c>
      <c r="C72" s="549"/>
      <c r="D72" s="87"/>
      <c r="E72" s="88">
        <f>SUM(E70:E71)</f>
        <v>0</v>
      </c>
    </row>
    <row r="73" spans="1:6">
      <c r="A73" s="82"/>
      <c r="B73" s="549" t="s">
        <v>57</v>
      </c>
      <c r="C73" s="549"/>
      <c r="D73" s="89">
        <f>BDI!D36</f>
        <v>0</v>
      </c>
      <c r="E73" s="88">
        <f>E72*D73</f>
        <v>0</v>
      </c>
    </row>
    <row r="74" spans="1:6" s="139" customFormat="1" ht="31.5" customHeight="1" thickBot="1">
      <c r="A74" s="92"/>
      <c r="B74" s="138" t="s">
        <v>58</v>
      </c>
      <c r="C74" s="138"/>
      <c r="D74" s="93"/>
      <c r="E74" s="124">
        <f>E72+E73</f>
        <v>0</v>
      </c>
    </row>
    <row r="75" spans="1:6" s="140" customFormat="1" ht="15.75" thickBot="1">
      <c r="A75" s="141"/>
      <c r="B75" s="150"/>
      <c r="C75" s="151"/>
      <c r="D75" s="144"/>
      <c r="E75" s="144"/>
    </row>
    <row r="76" spans="1:6" ht="30">
      <c r="A76" s="153" t="s">
        <v>84</v>
      </c>
      <c r="B76" s="128" t="s">
        <v>29</v>
      </c>
      <c r="C76" s="417" t="s">
        <v>341</v>
      </c>
      <c r="D76" s="127"/>
      <c r="E76" s="129" t="str">
        <f>E24</f>
        <v>Sinapi: Jun/2017</v>
      </c>
    </row>
    <row r="77" spans="1:6">
      <c r="A77" s="130" t="s">
        <v>1</v>
      </c>
      <c r="B77" s="97" t="s">
        <v>2</v>
      </c>
      <c r="C77" s="131" t="s">
        <v>50</v>
      </c>
      <c r="D77" s="97" t="s">
        <v>51</v>
      </c>
      <c r="E77" s="132" t="s">
        <v>5</v>
      </c>
    </row>
    <row r="78" spans="1:6">
      <c r="A78" s="82" t="s">
        <v>59</v>
      </c>
      <c r="B78" s="83" t="s">
        <v>27</v>
      </c>
      <c r="C78" s="84">
        <v>2.1760000000000002</v>
      </c>
      <c r="D78" s="85">
        <f>'PPU SINAPI'!D48</f>
        <v>0</v>
      </c>
      <c r="E78" s="86">
        <f>C78*D78</f>
        <v>0</v>
      </c>
    </row>
    <row r="79" spans="1:6">
      <c r="A79" s="82" t="s">
        <v>55</v>
      </c>
      <c r="B79" s="83" t="s">
        <v>27</v>
      </c>
      <c r="C79" s="84">
        <v>10.7</v>
      </c>
      <c r="D79" s="85">
        <f>'PPU SINAPI'!D9</f>
        <v>0</v>
      </c>
      <c r="E79" s="86">
        <f>C79*D79</f>
        <v>0</v>
      </c>
      <c r="F79" s="103"/>
    </row>
    <row r="80" spans="1:6" ht="30">
      <c r="A80" s="82" t="s">
        <v>85</v>
      </c>
      <c r="B80" s="183" t="s">
        <v>29</v>
      </c>
      <c r="C80" s="184">
        <v>1</v>
      </c>
      <c r="D80" s="185">
        <f>E184</f>
        <v>0</v>
      </c>
      <c r="E80" s="186">
        <f>C80*D80</f>
        <v>0</v>
      </c>
    </row>
    <row r="81" spans="1:6">
      <c r="A81" s="82"/>
      <c r="B81" s="549" t="s">
        <v>56</v>
      </c>
      <c r="C81" s="549"/>
      <c r="D81" s="87"/>
      <c r="E81" s="88">
        <f>SUM(E78:E80)</f>
        <v>0</v>
      </c>
    </row>
    <row r="82" spans="1:6">
      <c r="A82" s="82"/>
      <c r="B82" s="549" t="s">
        <v>57</v>
      </c>
      <c r="C82" s="549"/>
      <c r="D82" s="89">
        <f>BDI!D36</f>
        <v>0</v>
      </c>
      <c r="E82" s="88">
        <f>E81*D82</f>
        <v>0</v>
      </c>
    </row>
    <row r="83" spans="1:6" s="139" customFormat="1" ht="15.75" thickBot="1">
      <c r="A83" s="92"/>
      <c r="B83" s="138" t="s">
        <v>58</v>
      </c>
      <c r="C83" s="138"/>
      <c r="D83" s="93"/>
      <c r="E83" s="124">
        <f>E81+E82</f>
        <v>0</v>
      </c>
    </row>
    <row r="84" spans="1:6" s="140" customFormat="1" ht="15.75" thickBot="1">
      <c r="A84" s="141"/>
      <c r="B84" s="150"/>
      <c r="C84" s="151"/>
      <c r="D84" s="144"/>
      <c r="E84" s="144"/>
    </row>
    <row r="85" spans="1:6" ht="30">
      <c r="A85" s="152" t="s">
        <v>86</v>
      </c>
      <c r="B85" s="128" t="s">
        <v>29</v>
      </c>
      <c r="C85" s="417" t="s">
        <v>342</v>
      </c>
      <c r="D85" s="127"/>
      <c r="E85" s="129" t="str">
        <f>E24</f>
        <v>Sinapi: Jun/2017</v>
      </c>
      <c r="F85" s="108"/>
    </row>
    <row r="86" spans="1:6">
      <c r="A86" s="130" t="s">
        <v>1</v>
      </c>
      <c r="B86" s="97" t="s">
        <v>2</v>
      </c>
      <c r="C86" s="131" t="s">
        <v>50</v>
      </c>
      <c r="D86" s="97" t="s">
        <v>51</v>
      </c>
      <c r="E86" s="132" t="s">
        <v>5</v>
      </c>
    </row>
    <row r="87" spans="1:6">
      <c r="A87" s="82" t="s">
        <v>59</v>
      </c>
      <c r="B87" s="83" t="s">
        <v>27</v>
      </c>
      <c r="C87" s="84">
        <v>0.8</v>
      </c>
      <c r="D87" s="85">
        <f>'PPU SINAPI'!D48</f>
        <v>0</v>
      </c>
      <c r="E87" s="86">
        <f>C87*D87</f>
        <v>0</v>
      </c>
    </row>
    <row r="88" spans="1:6">
      <c r="A88" s="82" t="s">
        <v>55</v>
      </c>
      <c r="B88" s="83" t="s">
        <v>27</v>
      </c>
      <c r="C88" s="84">
        <v>2.4</v>
      </c>
      <c r="D88" s="85">
        <f>'PPU SINAPI'!D9</f>
        <v>0</v>
      </c>
      <c r="E88" s="86">
        <f>C88*D88</f>
        <v>0</v>
      </c>
    </row>
    <row r="89" spans="1:6">
      <c r="A89" s="82" t="s">
        <v>87</v>
      </c>
      <c r="B89" s="83" t="s">
        <v>88</v>
      </c>
      <c r="C89" s="84">
        <v>5.6835000000000004</v>
      </c>
      <c r="D89" s="85">
        <f>'PPU SINAPI'!D10</f>
        <v>0</v>
      </c>
      <c r="E89" s="86">
        <f>C89*D89</f>
        <v>0</v>
      </c>
    </row>
    <row r="90" spans="1:6" ht="30">
      <c r="A90" s="82" t="s">
        <v>89</v>
      </c>
      <c r="B90" s="83" t="s">
        <v>29</v>
      </c>
      <c r="C90" s="84">
        <v>1</v>
      </c>
      <c r="D90" s="85">
        <f>'PPU SINAPI'!D32</f>
        <v>0</v>
      </c>
      <c r="E90" s="86">
        <f>C90*D90</f>
        <v>0</v>
      </c>
      <c r="F90" s="109"/>
    </row>
    <row r="91" spans="1:6">
      <c r="A91" s="82" t="s">
        <v>90</v>
      </c>
      <c r="B91" s="83" t="s">
        <v>25</v>
      </c>
      <c r="C91" s="84">
        <v>0.13750000000000001</v>
      </c>
      <c r="D91" s="100">
        <f>'PPU SINAPI'!D36</f>
        <v>0</v>
      </c>
      <c r="E91" s="86">
        <f>C91*D91</f>
        <v>0</v>
      </c>
    </row>
    <row r="92" spans="1:6">
      <c r="A92" s="82"/>
      <c r="B92" s="549" t="s">
        <v>56</v>
      </c>
      <c r="C92" s="549"/>
      <c r="D92" s="87"/>
      <c r="E92" s="88">
        <f>SUM(E87:E91)</f>
        <v>0</v>
      </c>
    </row>
    <row r="93" spans="1:6">
      <c r="A93" s="82"/>
      <c r="B93" s="549" t="s">
        <v>57</v>
      </c>
      <c r="C93" s="549"/>
      <c r="D93" s="89">
        <f>BDI!D36</f>
        <v>0</v>
      </c>
      <c r="E93" s="88">
        <f>E92*D93</f>
        <v>0</v>
      </c>
    </row>
    <row r="94" spans="1:6" s="125" customFormat="1" ht="28.5" customHeight="1" thickBot="1">
      <c r="A94" s="92"/>
      <c r="B94" s="138" t="s">
        <v>58</v>
      </c>
      <c r="C94" s="138"/>
      <c r="D94" s="93"/>
      <c r="E94" s="124">
        <f>E92+E93</f>
        <v>0</v>
      </c>
    </row>
    <row r="95" spans="1:6" ht="15.75" thickBot="1">
      <c r="A95" s="141"/>
      <c r="B95" s="150"/>
      <c r="C95" s="151"/>
      <c r="D95" s="144"/>
      <c r="E95" s="144"/>
    </row>
    <row r="96" spans="1:6" ht="30">
      <c r="A96" s="152" t="s">
        <v>91</v>
      </c>
      <c r="B96" s="128" t="s">
        <v>29</v>
      </c>
      <c r="C96" s="417" t="s">
        <v>343</v>
      </c>
      <c r="D96" s="127"/>
      <c r="E96" s="129" t="str">
        <f>E24</f>
        <v>Sinapi: Jun/2017</v>
      </c>
    </row>
    <row r="97" spans="1:5" ht="15" customHeight="1">
      <c r="A97" s="130" t="s">
        <v>1</v>
      </c>
      <c r="B97" s="97" t="s">
        <v>2</v>
      </c>
      <c r="C97" s="131" t="s">
        <v>50</v>
      </c>
      <c r="D97" s="97" t="s">
        <v>51</v>
      </c>
      <c r="E97" s="132" t="s">
        <v>5</v>
      </c>
    </row>
    <row r="98" spans="1:5">
      <c r="A98" s="82" t="s">
        <v>59</v>
      </c>
      <c r="B98" s="83" t="s">
        <v>27</v>
      </c>
      <c r="C98" s="84">
        <v>0.8</v>
      </c>
      <c r="D98" s="85">
        <f>'PPU SINAPI'!D48</f>
        <v>0</v>
      </c>
      <c r="E98" s="86">
        <f>C98*D98</f>
        <v>0</v>
      </c>
    </row>
    <row r="99" spans="1:5">
      <c r="A99" s="82" t="s">
        <v>55</v>
      </c>
      <c r="B99" s="83" t="s">
        <v>27</v>
      </c>
      <c r="C99" s="84">
        <v>2.4</v>
      </c>
      <c r="D99" s="85">
        <f>'PPU SINAPI'!D9</f>
        <v>0</v>
      </c>
      <c r="E99" s="86">
        <f>C99*D99</f>
        <v>0</v>
      </c>
    </row>
    <row r="100" spans="1:5">
      <c r="A100" s="82" t="s">
        <v>87</v>
      </c>
      <c r="B100" s="83" t="s">
        <v>88</v>
      </c>
      <c r="C100" s="84">
        <v>5.6835000000000004</v>
      </c>
      <c r="D100" s="85">
        <f>'PPU SINAPI'!D10</f>
        <v>0</v>
      </c>
      <c r="E100" s="86">
        <f>C100*D100</f>
        <v>0</v>
      </c>
    </row>
    <row r="101" spans="1:5" ht="30">
      <c r="A101" s="82" t="s">
        <v>89</v>
      </c>
      <c r="B101" s="83" t="s">
        <v>29</v>
      </c>
      <c r="C101" s="84">
        <v>1</v>
      </c>
      <c r="D101" s="85">
        <f>'PPU SINAPI'!D32</f>
        <v>0</v>
      </c>
      <c r="E101" s="86">
        <f>C101*D101</f>
        <v>0</v>
      </c>
    </row>
    <row r="102" spans="1:5">
      <c r="A102" s="82" t="s">
        <v>90</v>
      </c>
      <c r="B102" s="83" t="s">
        <v>25</v>
      </c>
      <c r="C102" s="84">
        <v>0.13750000000000001</v>
      </c>
      <c r="D102" s="100">
        <f>'PPU SINAPI'!D36</f>
        <v>0</v>
      </c>
      <c r="E102" s="86">
        <f>C102*D102</f>
        <v>0</v>
      </c>
    </row>
    <row r="103" spans="1:5">
      <c r="A103" s="82"/>
      <c r="B103" s="549" t="s">
        <v>56</v>
      </c>
      <c r="C103" s="549"/>
      <c r="D103" s="87"/>
      <c r="E103" s="88">
        <f>SUM(E98:E102)</f>
        <v>0</v>
      </c>
    </row>
    <row r="104" spans="1:5">
      <c r="A104" s="82"/>
      <c r="B104" s="549" t="s">
        <v>57</v>
      </c>
      <c r="C104" s="549"/>
      <c r="D104" s="89">
        <f>BDI!D36</f>
        <v>0</v>
      </c>
      <c r="E104" s="88">
        <f>E103*D104</f>
        <v>0</v>
      </c>
    </row>
    <row r="105" spans="1:5" s="139" customFormat="1" ht="15.75" thickBot="1">
      <c r="A105" s="92"/>
      <c r="B105" s="138" t="s">
        <v>58</v>
      </c>
      <c r="C105" s="138"/>
      <c r="D105" s="93"/>
      <c r="E105" s="124">
        <f>E103+E104</f>
        <v>0</v>
      </c>
    </row>
    <row r="106" spans="1:5" s="140" customFormat="1" ht="15.75" thickBot="1">
      <c r="A106" s="141"/>
      <c r="B106" s="150"/>
      <c r="C106" s="151"/>
      <c r="D106" s="144"/>
      <c r="E106" s="144"/>
    </row>
    <row r="107" spans="1:5" ht="30">
      <c r="A107" s="153" t="s">
        <v>92</v>
      </c>
      <c r="B107" s="128" t="s">
        <v>29</v>
      </c>
      <c r="C107" s="417" t="s">
        <v>344</v>
      </c>
      <c r="D107" s="127"/>
      <c r="E107" s="129" t="str">
        <f>E24</f>
        <v>Sinapi: Jun/2017</v>
      </c>
    </row>
    <row r="108" spans="1:5">
      <c r="A108" s="130" t="s">
        <v>1</v>
      </c>
      <c r="B108" s="97" t="s">
        <v>2</v>
      </c>
      <c r="C108" s="131" t="s">
        <v>50</v>
      </c>
      <c r="D108" s="97" t="s">
        <v>51</v>
      </c>
      <c r="E108" s="132" t="s">
        <v>5</v>
      </c>
    </row>
    <row r="109" spans="1:5">
      <c r="A109" s="82" t="s">
        <v>55</v>
      </c>
      <c r="B109" s="83" t="s">
        <v>27</v>
      </c>
      <c r="C109" s="84">
        <v>2.95</v>
      </c>
      <c r="D109" s="85">
        <f>'PPU SINAPI'!D9</f>
        <v>0</v>
      </c>
      <c r="E109" s="86">
        <f>C109*D109</f>
        <v>0</v>
      </c>
    </row>
    <row r="110" spans="1:5">
      <c r="A110" s="82"/>
      <c r="B110" s="549" t="s">
        <v>56</v>
      </c>
      <c r="C110" s="549"/>
      <c r="D110" s="87"/>
      <c r="E110" s="88">
        <f>SUM(E109)</f>
        <v>0</v>
      </c>
    </row>
    <row r="111" spans="1:5">
      <c r="A111" s="82"/>
      <c r="B111" s="549" t="s">
        <v>57</v>
      </c>
      <c r="C111" s="549"/>
      <c r="D111" s="89">
        <f>BDI!D36</f>
        <v>0</v>
      </c>
      <c r="E111" s="88">
        <f>E110*D111</f>
        <v>0</v>
      </c>
    </row>
    <row r="112" spans="1:5" ht="15.75" thickBot="1">
      <c r="A112" s="92"/>
      <c r="B112" s="138" t="s">
        <v>58</v>
      </c>
      <c r="C112" s="138"/>
      <c r="D112" s="93"/>
      <c r="E112" s="124">
        <f>E110+E111</f>
        <v>0</v>
      </c>
    </row>
    <row r="113" spans="1:5" s="139" customFormat="1" ht="30" customHeight="1">
      <c r="A113" s="133"/>
      <c r="B113" s="94"/>
      <c r="C113" s="146"/>
      <c r="D113" s="134"/>
      <c r="E113" s="134"/>
    </row>
    <row r="114" spans="1:5" s="155" customFormat="1" ht="15.75" thickBot="1">
      <c r="A114" s="156"/>
      <c r="B114" s="157"/>
      <c r="C114" s="158"/>
      <c r="D114" s="159"/>
      <c r="E114" s="160"/>
    </row>
    <row r="115" spans="1:5" ht="30">
      <c r="A115" s="153" t="s">
        <v>93</v>
      </c>
      <c r="B115" s="128" t="s">
        <v>29</v>
      </c>
      <c r="C115" s="417" t="s">
        <v>345</v>
      </c>
      <c r="D115" s="127"/>
      <c r="E115" s="129" t="str">
        <f>E24</f>
        <v>Sinapi: Jun/2017</v>
      </c>
    </row>
    <row r="116" spans="1:5" ht="15.75" customHeight="1">
      <c r="A116" s="161" t="s">
        <v>1</v>
      </c>
      <c r="B116" s="149" t="s">
        <v>2</v>
      </c>
      <c r="C116" s="154" t="s">
        <v>50</v>
      </c>
      <c r="D116" s="149" t="s">
        <v>51</v>
      </c>
      <c r="E116" s="162" t="s">
        <v>5</v>
      </c>
    </row>
    <row r="117" spans="1:5">
      <c r="A117" s="82" t="s">
        <v>55</v>
      </c>
      <c r="B117" s="83" t="s">
        <v>27</v>
      </c>
      <c r="C117" s="84">
        <v>0.8</v>
      </c>
      <c r="D117" s="85">
        <f>'PPU SINAPI'!D9</f>
        <v>0</v>
      </c>
      <c r="E117" s="86">
        <f>C117*D117</f>
        <v>0</v>
      </c>
    </row>
    <row r="118" spans="1:5" ht="30">
      <c r="A118" s="163" t="s">
        <v>281</v>
      </c>
      <c r="B118" s="83" t="s">
        <v>27</v>
      </c>
      <c r="C118" s="84">
        <v>0.4</v>
      </c>
      <c r="D118" s="85">
        <f>'PPU SINAPI'!D31</f>
        <v>0</v>
      </c>
      <c r="E118" s="86">
        <f>C118*D118</f>
        <v>0</v>
      </c>
    </row>
    <row r="119" spans="1:5" ht="30">
      <c r="A119" s="82" t="s">
        <v>94</v>
      </c>
      <c r="B119" s="83" t="s">
        <v>29</v>
      </c>
      <c r="C119" s="84">
        <v>1</v>
      </c>
      <c r="D119" s="85">
        <f>'PPU SINAPI'!D43</f>
        <v>0</v>
      </c>
      <c r="E119" s="86">
        <f>C119*D119</f>
        <v>0</v>
      </c>
    </row>
    <row r="120" spans="1:5">
      <c r="A120" s="82" t="s">
        <v>95</v>
      </c>
      <c r="B120" s="83" t="s">
        <v>61</v>
      </c>
      <c r="C120" s="84">
        <v>68.569999999999993</v>
      </c>
      <c r="D120" s="85">
        <f>'PPU SINAPI'!D30</f>
        <v>0</v>
      </c>
      <c r="E120" s="86">
        <f>C120*D120</f>
        <v>0</v>
      </c>
    </row>
    <row r="121" spans="1:5">
      <c r="A121" s="82"/>
      <c r="B121" s="549" t="s">
        <v>56</v>
      </c>
      <c r="C121" s="549"/>
      <c r="D121" s="87"/>
      <c r="E121" s="164">
        <f>SUM(E117:E120)</f>
        <v>0</v>
      </c>
    </row>
    <row r="122" spans="1:5" ht="15.75" thickBot="1">
      <c r="A122" s="82"/>
      <c r="B122" s="549" t="s">
        <v>57</v>
      </c>
      <c r="C122" s="549"/>
      <c r="D122" s="110">
        <f>BDI!D36</f>
        <v>0</v>
      </c>
      <c r="E122" s="164">
        <f>E121*D122</f>
        <v>0</v>
      </c>
    </row>
    <row r="123" spans="1:5" s="171" customFormat="1" ht="15.75" thickBot="1">
      <c r="A123" s="92" t="s">
        <v>96</v>
      </c>
      <c r="B123" s="138" t="s">
        <v>58</v>
      </c>
      <c r="C123" s="138"/>
      <c r="D123" s="93"/>
      <c r="E123" s="165">
        <f>E121+E122</f>
        <v>0</v>
      </c>
    </row>
    <row r="124" spans="1:5" s="170" customFormat="1" ht="15.75" thickBot="1">
      <c r="A124" s="141"/>
      <c r="B124" s="142"/>
      <c r="C124" s="143"/>
      <c r="D124" s="144"/>
      <c r="E124" s="145"/>
    </row>
    <row r="125" spans="1:5" s="167" customFormat="1">
      <c r="A125" s="153" t="s">
        <v>98</v>
      </c>
      <c r="B125" s="127" t="s">
        <v>29</v>
      </c>
      <c r="C125" s="417" t="s">
        <v>346</v>
      </c>
      <c r="D125" s="127"/>
      <c r="E125" s="127" t="str">
        <f>E24</f>
        <v>Sinapi: Jun/2017</v>
      </c>
    </row>
    <row r="126" spans="1:5" s="166" customFormat="1">
      <c r="A126" s="161" t="s">
        <v>1</v>
      </c>
      <c r="B126" s="149" t="s">
        <v>2</v>
      </c>
      <c r="C126" s="154" t="s">
        <v>50</v>
      </c>
      <c r="D126" s="149" t="s">
        <v>51</v>
      </c>
      <c r="E126" s="149" t="s">
        <v>5</v>
      </c>
    </row>
    <row r="127" spans="1:5" s="166" customFormat="1">
      <c r="A127" s="82" t="s">
        <v>55</v>
      </c>
      <c r="B127" s="83" t="s">
        <v>27</v>
      </c>
      <c r="C127" s="84">
        <v>8</v>
      </c>
      <c r="D127" s="85">
        <f>'PPU SINAPI'!D9</f>
        <v>0</v>
      </c>
      <c r="E127" s="85">
        <f>C127*D127</f>
        <v>0</v>
      </c>
    </row>
    <row r="128" spans="1:5" s="166" customFormat="1">
      <c r="A128" s="136" t="s">
        <v>99</v>
      </c>
      <c r="B128" s="98" t="s">
        <v>8</v>
      </c>
      <c r="C128" s="99">
        <v>0.2</v>
      </c>
      <c r="D128" s="100">
        <f>'PPU SINAPI'!D12</f>
        <v>0</v>
      </c>
      <c r="E128" s="100">
        <f>C128*D128</f>
        <v>0</v>
      </c>
    </row>
    <row r="129" spans="1:6" s="167" customFormat="1">
      <c r="A129" s="136" t="s">
        <v>100</v>
      </c>
      <c r="B129" s="98" t="s">
        <v>25</v>
      </c>
      <c r="C129" s="99">
        <v>25</v>
      </c>
      <c r="D129" s="113">
        <f>'PPU SINAPI'!D35</f>
        <v>0</v>
      </c>
      <c r="E129" s="100">
        <f>C129*D129</f>
        <v>0</v>
      </c>
    </row>
    <row r="130" spans="1:6" s="167" customFormat="1">
      <c r="A130" s="136" t="s">
        <v>101</v>
      </c>
      <c r="B130" s="98" t="s">
        <v>8</v>
      </c>
      <c r="C130" s="99">
        <v>28</v>
      </c>
      <c r="D130" s="100">
        <f>'PPU SINAPI'!D53</f>
        <v>0</v>
      </c>
      <c r="E130" s="100">
        <f>C130*D130</f>
        <v>0</v>
      </c>
    </row>
    <row r="131" spans="1:6" s="167" customFormat="1" ht="30">
      <c r="A131" s="82" t="s">
        <v>102</v>
      </c>
      <c r="B131" s="83" t="s">
        <v>29</v>
      </c>
      <c r="C131" s="84">
        <v>1</v>
      </c>
      <c r="D131" s="85">
        <f>'PPU SINAPI'!D13</f>
        <v>0</v>
      </c>
      <c r="E131" s="85">
        <f>C131*D131</f>
        <v>0</v>
      </c>
    </row>
    <row r="132" spans="1:6" s="169" customFormat="1" ht="15.75" thickBot="1">
      <c r="A132" s="82"/>
      <c r="B132" s="549" t="s">
        <v>56</v>
      </c>
      <c r="C132" s="549"/>
      <c r="D132" s="87"/>
      <c r="E132" s="96">
        <f>SUM(E127:E131)</f>
        <v>0</v>
      </c>
    </row>
    <row r="133" spans="1:6">
      <c r="A133" s="82"/>
      <c r="B133" s="549" t="s">
        <v>57</v>
      </c>
      <c r="C133" s="549"/>
      <c r="D133" s="89">
        <f>BDI!D36</f>
        <v>0</v>
      </c>
      <c r="E133" s="96">
        <f>E132*D133</f>
        <v>0</v>
      </c>
    </row>
    <row r="134" spans="1:6" s="125" customFormat="1" ht="15.75" thickBot="1">
      <c r="A134" s="92"/>
      <c r="B134" s="138" t="s">
        <v>58</v>
      </c>
      <c r="C134" s="138"/>
      <c r="D134" s="93"/>
      <c r="E134" s="168">
        <f>E132+E133</f>
        <v>0</v>
      </c>
    </row>
    <row r="135" spans="1:6" s="101" customFormat="1" ht="15.75" thickBot="1">
      <c r="A135" s="141"/>
      <c r="B135" s="150"/>
      <c r="C135" s="151"/>
      <c r="D135" s="144"/>
      <c r="E135" s="144"/>
    </row>
    <row r="136" spans="1:6">
      <c r="A136" s="153" t="s">
        <v>103</v>
      </c>
      <c r="B136" s="127" t="s">
        <v>27</v>
      </c>
      <c r="C136" s="417" t="s">
        <v>349</v>
      </c>
      <c r="D136" s="127"/>
      <c r="E136" s="129" t="str">
        <f>E24</f>
        <v>Sinapi: Jun/2017</v>
      </c>
    </row>
    <row r="137" spans="1:6">
      <c r="A137" s="161" t="s">
        <v>1</v>
      </c>
      <c r="B137" s="149" t="s">
        <v>2</v>
      </c>
      <c r="C137" s="154" t="s">
        <v>50</v>
      </c>
      <c r="D137" s="149" t="s">
        <v>51</v>
      </c>
      <c r="E137" s="162" t="s">
        <v>5</v>
      </c>
      <c r="F137" s="108"/>
    </row>
    <row r="138" spans="1:6" ht="30">
      <c r="A138" s="82" t="s">
        <v>250</v>
      </c>
      <c r="B138" s="83" t="s">
        <v>27</v>
      </c>
      <c r="C138" s="84">
        <v>1</v>
      </c>
      <c r="D138" s="85">
        <f>'PPU SINAPI'!D40</f>
        <v>0</v>
      </c>
      <c r="E138" s="86">
        <f>C138*D138</f>
        <v>0</v>
      </c>
    </row>
    <row r="139" spans="1:6">
      <c r="A139" s="82"/>
      <c r="B139" s="549" t="s">
        <v>56</v>
      </c>
      <c r="C139" s="549"/>
      <c r="D139" s="87"/>
      <c r="E139" s="88">
        <f>SUM(E138:E138)</f>
        <v>0</v>
      </c>
    </row>
    <row r="140" spans="1:6" ht="15.75" thickBot="1">
      <c r="A140" s="82"/>
      <c r="B140" s="549" t="s">
        <v>57</v>
      </c>
      <c r="C140" s="549"/>
      <c r="D140" s="89">
        <f>BDI!D36</f>
        <v>0</v>
      </c>
      <c r="E140" s="88">
        <f>E139*D140</f>
        <v>0</v>
      </c>
    </row>
    <row r="141" spans="1:6" s="171" customFormat="1" ht="15.75" thickBot="1">
      <c r="A141" s="92"/>
      <c r="B141" s="138" t="s">
        <v>58</v>
      </c>
      <c r="C141" s="138"/>
      <c r="D141" s="93"/>
      <c r="E141" s="124">
        <f>E139+E140</f>
        <v>0</v>
      </c>
    </row>
    <row r="142" spans="1:6" s="170" customFormat="1" ht="15.75" thickBot="1">
      <c r="A142" s="141"/>
      <c r="B142" s="150"/>
      <c r="C142" s="151"/>
      <c r="D142" s="144"/>
      <c r="E142" s="144"/>
    </row>
    <row r="143" spans="1:6" s="167" customFormat="1">
      <c r="A143" s="153" t="s">
        <v>44</v>
      </c>
      <c r="B143" s="127" t="s">
        <v>27</v>
      </c>
      <c r="C143" s="417" t="s">
        <v>348</v>
      </c>
      <c r="D143" s="127"/>
      <c r="E143" s="129" t="str">
        <f>E24</f>
        <v>Sinapi: Jun/2017</v>
      </c>
    </row>
    <row r="144" spans="1:6" s="167" customFormat="1">
      <c r="A144" s="161" t="s">
        <v>1</v>
      </c>
      <c r="B144" s="149" t="s">
        <v>2</v>
      </c>
      <c r="C144" s="154" t="s">
        <v>50</v>
      </c>
      <c r="D144" s="149" t="s">
        <v>51</v>
      </c>
      <c r="E144" s="162" t="s">
        <v>5</v>
      </c>
    </row>
    <row r="145" spans="1:5" s="167" customFormat="1" ht="45">
      <c r="A145" s="82" t="s">
        <v>104</v>
      </c>
      <c r="B145" s="83" t="s">
        <v>83</v>
      </c>
      <c r="C145" s="84">
        <v>0.85</v>
      </c>
      <c r="D145" s="114">
        <f>E176</f>
        <v>0</v>
      </c>
      <c r="E145" s="86">
        <f>C145*D145</f>
        <v>0</v>
      </c>
    </row>
    <row r="146" spans="1:5" s="167" customFormat="1" ht="45">
      <c r="A146" s="82" t="s">
        <v>104</v>
      </c>
      <c r="B146" s="83" t="s">
        <v>105</v>
      </c>
      <c r="C146" s="84">
        <v>0.15</v>
      </c>
      <c r="D146" s="85">
        <f>E165</f>
        <v>0</v>
      </c>
      <c r="E146" s="86">
        <f>C146*D146</f>
        <v>0</v>
      </c>
    </row>
    <row r="147" spans="1:5" s="169" customFormat="1" ht="15.75" thickBot="1">
      <c r="A147" s="82"/>
      <c r="B147" s="549" t="s">
        <v>56</v>
      </c>
      <c r="C147" s="549"/>
      <c r="D147" s="87"/>
      <c r="E147" s="88">
        <f>SUM(E145:E146)</f>
        <v>0</v>
      </c>
    </row>
    <row r="148" spans="1:5">
      <c r="A148" s="82"/>
      <c r="B148" s="549" t="s">
        <v>57</v>
      </c>
      <c r="C148" s="549"/>
      <c r="D148" s="89">
        <f>BDI!D36</f>
        <v>0</v>
      </c>
      <c r="E148" s="88">
        <f>E147*D148</f>
        <v>0</v>
      </c>
    </row>
    <row r="149" spans="1:5" s="125" customFormat="1" ht="15.75" thickBot="1">
      <c r="A149" s="92"/>
      <c r="B149" s="138" t="s">
        <v>58</v>
      </c>
      <c r="C149" s="138"/>
      <c r="D149" s="93"/>
      <c r="E149" s="124">
        <f>E147+E148</f>
        <v>0</v>
      </c>
    </row>
    <row r="150" spans="1:5" s="101" customFormat="1" ht="15.75" thickBot="1">
      <c r="A150" s="141"/>
      <c r="B150" s="172"/>
      <c r="C150" s="172"/>
      <c r="D150" s="144"/>
      <c r="E150" s="145"/>
    </row>
    <row r="151" spans="1:5" ht="14.85" customHeight="1">
      <c r="A151" s="153" t="s">
        <v>106</v>
      </c>
      <c r="B151" s="127" t="s">
        <v>15</v>
      </c>
      <c r="C151" s="417" t="s">
        <v>347</v>
      </c>
      <c r="D151" s="127"/>
      <c r="E151" s="129" t="str">
        <f>E24</f>
        <v>Sinapi: Jun/2017</v>
      </c>
    </row>
    <row r="152" spans="1:5" ht="14.85" customHeight="1">
      <c r="A152" s="161" t="s">
        <v>1</v>
      </c>
      <c r="B152" s="149" t="s">
        <v>2</v>
      </c>
      <c r="C152" s="154" t="s">
        <v>50</v>
      </c>
      <c r="D152" s="149" t="s">
        <v>51</v>
      </c>
      <c r="E152" s="162" t="s">
        <v>5</v>
      </c>
    </row>
    <row r="153" spans="1:5" ht="14.85" customHeight="1">
      <c r="A153" s="82" t="s">
        <v>107</v>
      </c>
      <c r="B153" s="83" t="s">
        <v>15</v>
      </c>
      <c r="C153" s="84">
        <v>1</v>
      </c>
      <c r="D153" s="85">
        <f>'PPU SINAPI'!D47</f>
        <v>0</v>
      </c>
      <c r="E153" s="86">
        <f>C153*D153</f>
        <v>0</v>
      </c>
    </row>
    <row r="154" spans="1:5" ht="14.85" customHeight="1">
      <c r="A154" s="82" t="s">
        <v>108</v>
      </c>
      <c r="B154" s="83" t="s">
        <v>15</v>
      </c>
      <c r="C154" s="84">
        <v>1</v>
      </c>
      <c r="D154" s="85">
        <f>'PPU SINAPI'!D46</f>
        <v>0</v>
      </c>
      <c r="E154" s="86">
        <f>C154*D154</f>
        <v>0</v>
      </c>
    </row>
    <row r="155" spans="1:5">
      <c r="A155" s="82" t="s">
        <v>251</v>
      </c>
      <c r="B155" s="83" t="s">
        <v>27</v>
      </c>
      <c r="C155" s="84">
        <f>2*4*8</f>
        <v>64</v>
      </c>
      <c r="D155" s="85">
        <f>'PPU SINAPI'!D8</f>
        <v>0</v>
      </c>
      <c r="E155" s="86">
        <f>C155*D155</f>
        <v>0</v>
      </c>
    </row>
    <row r="156" spans="1:5">
      <c r="A156" s="82" t="s">
        <v>109</v>
      </c>
      <c r="B156" s="83" t="s">
        <v>27</v>
      </c>
      <c r="C156" s="84">
        <f>2*4*8</f>
        <v>64</v>
      </c>
      <c r="D156" s="85">
        <f>'PPU SINAPI'!D57</f>
        <v>0</v>
      </c>
      <c r="E156" s="86">
        <f>C156*D156</f>
        <v>0</v>
      </c>
    </row>
    <row r="157" spans="1:5">
      <c r="A157" s="82"/>
      <c r="B157" s="549" t="s">
        <v>56</v>
      </c>
      <c r="C157" s="549"/>
      <c r="D157" s="87"/>
      <c r="E157" s="88">
        <f>SUM(E153:E156)</f>
        <v>0</v>
      </c>
    </row>
    <row r="158" spans="1:5" ht="14.1" customHeight="1">
      <c r="A158" s="82"/>
      <c r="B158" s="549" t="s">
        <v>57</v>
      </c>
      <c r="C158" s="549"/>
      <c r="D158" s="89">
        <f>BDI!D36</f>
        <v>0</v>
      </c>
      <c r="E158" s="88">
        <f>E157*D158</f>
        <v>0</v>
      </c>
    </row>
    <row r="159" spans="1:5" s="125" customFormat="1" ht="41.45" customHeight="1" thickBot="1">
      <c r="A159" s="92"/>
      <c r="B159" s="138" t="s">
        <v>58</v>
      </c>
      <c r="C159" s="138"/>
      <c r="D159" s="93"/>
      <c r="E159" s="124">
        <f>E157+E158</f>
        <v>0</v>
      </c>
    </row>
    <row r="160" spans="1:5" ht="15.75" thickBot="1">
      <c r="A160" s="141"/>
      <c r="B160" s="150"/>
      <c r="C160" s="151"/>
      <c r="D160" s="173"/>
      <c r="E160" s="144"/>
    </row>
    <row r="161" spans="1:5" ht="27.75" customHeight="1">
      <c r="A161" s="152" t="s">
        <v>104</v>
      </c>
      <c r="B161" s="128" t="s">
        <v>105</v>
      </c>
      <c r="C161" s="417"/>
      <c r="D161" s="127"/>
      <c r="E161" s="129" t="str">
        <f>E24</f>
        <v>Sinapi: Jun/2017</v>
      </c>
    </row>
    <row r="162" spans="1:5">
      <c r="A162" s="130" t="s">
        <v>1</v>
      </c>
      <c r="B162" s="97" t="s">
        <v>2</v>
      </c>
      <c r="C162" s="131" t="s">
        <v>50</v>
      </c>
      <c r="D162" s="97" t="s">
        <v>51</v>
      </c>
      <c r="E162" s="132" t="s">
        <v>5</v>
      </c>
    </row>
    <row r="163" spans="1:5" ht="30">
      <c r="A163" s="82" t="s">
        <v>111</v>
      </c>
      <c r="B163" s="83" t="s">
        <v>27</v>
      </c>
      <c r="C163" s="84">
        <v>1</v>
      </c>
      <c r="D163" s="85">
        <f>'PPU SINAPI'!D23</f>
        <v>0</v>
      </c>
      <c r="E163" s="86">
        <f>C163*D163</f>
        <v>0</v>
      </c>
    </row>
    <row r="164" spans="1:5">
      <c r="A164" s="82" t="s">
        <v>112</v>
      </c>
      <c r="B164" s="83" t="s">
        <v>27</v>
      </c>
      <c r="C164" s="84">
        <v>1</v>
      </c>
      <c r="D164" s="85">
        <f>'PPU SINAPI'!D26</f>
        <v>0</v>
      </c>
      <c r="E164" s="86">
        <f>C164*D164</f>
        <v>0</v>
      </c>
    </row>
    <row r="165" spans="1:5">
      <c r="A165" s="82"/>
      <c r="B165" s="549" t="s">
        <v>56</v>
      </c>
      <c r="C165" s="549"/>
      <c r="D165" s="87"/>
      <c r="E165" s="88">
        <f>SUM(E163:E164)</f>
        <v>0</v>
      </c>
    </row>
    <row r="166" spans="1:5">
      <c r="A166" s="82"/>
      <c r="B166" s="549" t="s">
        <v>57</v>
      </c>
      <c r="C166" s="549"/>
      <c r="D166" s="89">
        <f>BDI!D36</f>
        <v>0</v>
      </c>
      <c r="E166" s="88">
        <f>E165*D166</f>
        <v>0</v>
      </c>
    </row>
    <row r="167" spans="1:5" s="139" customFormat="1" ht="44.25" customHeight="1" thickBot="1">
      <c r="A167" s="92"/>
      <c r="B167" s="138" t="s">
        <v>58</v>
      </c>
      <c r="C167" s="138"/>
      <c r="D167" s="93"/>
      <c r="E167" s="124">
        <f>E165+E166</f>
        <v>0</v>
      </c>
    </row>
    <row r="168" spans="1:5" s="174" customFormat="1" ht="15.75" thickBot="1">
      <c r="A168" s="141"/>
      <c r="B168" s="150"/>
      <c r="C168" s="151"/>
      <c r="D168" s="144"/>
      <c r="E168" s="144"/>
    </row>
    <row r="169" spans="1:5" ht="45">
      <c r="A169" s="418" t="s">
        <v>104</v>
      </c>
      <c r="B169" s="417" t="s">
        <v>83</v>
      </c>
      <c r="C169" s="417"/>
      <c r="D169" s="419"/>
      <c r="E169" s="420" t="str">
        <f>E24</f>
        <v>Sinapi: Jun/2017</v>
      </c>
    </row>
    <row r="170" spans="1:5">
      <c r="A170" s="120" t="s">
        <v>1</v>
      </c>
      <c r="B170" s="121" t="s">
        <v>2</v>
      </c>
      <c r="C170" s="122" t="s">
        <v>50</v>
      </c>
      <c r="D170" s="121" t="s">
        <v>51</v>
      </c>
      <c r="E170" s="123" t="s">
        <v>5</v>
      </c>
    </row>
    <row r="171" spans="1:5" ht="30">
      <c r="A171" s="82" t="s">
        <v>111</v>
      </c>
      <c r="B171" s="83" t="s">
        <v>27</v>
      </c>
      <c r="C171" s="84">
        <v>1</v>
      </c>
      <c r="D171" s="85">
        <f>'PPU SINAPI'!D23</f>
        <v>0</v>
      </c>
      <c r="E171" s="86">
        <f>C171*D171</f>
        <v>0</v>
      </c>
    </row>
    <row r="172" spans="1:5">
      <c r="A172" s="82" t="s">
        <v>113</v>
      </c>
      <c r="B172" s="83" t="s">
        <v>27</v>
      </c>
      <c r="C172" s="84">
        <v>1</v>
      </c>
      <c r="D172" s="85">
        <f>'PPU SINAPI'!D24</f>
        <v>0</v>
      </c>
      <c r="E172" s="86">
        <f>C172*D172</f>
        <v>0</v>
      </c>
    </row>
    <row r="173" spans="1:5">
      <c r="A173" s="82" t="s">
        <v>290</v>
      </c>
      <c r="B173" s="83" t="s">
        <v>27</v>
      </c>
      <c r="C173" s="84">
        <v>1</v>
      </c>
      <c r="D173" s="85">
        <f>'PPU SINAPI'!D25</f>
        <v>0</v>
      </c>
      <c r="E173" s="86">
        <f>C173*D173</f>
        <v>0</v>
      </c>
    </row>
    <row r="174" spans="1:5">
      <c r="A174" s="82" t="s">
        <v>291</v>
      </c>
      <c r="B174" s="83" t="s">
        <v>27</v>
      </c>
      <c r="C174" s="84">
        <v>1</v>
      </c>
      <c r="D174" s="85">
        <f>'PPU SINAPI'!D26</f>
        <v>0</v>
      </c>
      <c r="E174" s="86">
        <f>C174*D174</f>
        <v>0</v>
      </c>
    </row>
    <row r="175" spans="1:5">
      <c r="A175" s="82" t="s">
        <v>114</v>
      </c>
      <c r="B175" s="83" t="s">
        <v>27</v>
      </c>
      <c r="C175" s="84">
        <v>1</v>
      </c>
      <c r="D175" s="115">
        <f>'PPU SINAPI'!D27</f>
        <v>0</v>
      </c>
      <c r="E175" s="175">
        <f>D175*C175</f>
        <v>0</v>
      </c>
    </row>
    <row r="176" spans="1:5" ht="13.5" customHeight="1">
      <c r="A176" s="82"/>
      <c r="B176" s="549" t="s">
        <v>56</v>
      </c>
      <c r="C176" s="549"/>
      <c r="D176" s="87"/>
      <c r="E176" s="88">
        <f>SUM(E171:E175)</f>
        <v>0</v>
      </c>
    </row>
    <row r="177" spans="1:5" ht="16.5" hidden="1" customHeight="1">
      <c r="A177" s="82"/>
      <c r="B177" s="549" t="s">
        <v>57</v>
      </c>
      <c r="C177" s="549"/>
      <c r="D177" s="89">
        <f>BDI!D36</f>
        <v>0</v>
      </c>
      <c r="E177" s="88">
        <f>E176*D177</f>
        <v>0</v>
      </c>
    </row>
    <row r="178" spans="1:5" s="139" customFormat="1" ht="39.75" customHeight="1" thickBot="1">
      <c r="A178" s="92"/>
      <c r="B178" s="138" t="s">
        <v>58</v>
      </c>
      <c r="C178" s="138"/>
      <c r="D178" s="93"/>
      <c r="E178" s="124">
        <f>E176+E177</f>
        <v>0</v>
      </c>
    </row>
    <row r="179" spans="1:5" s="140" customFormat="1" ht="15.75" thickBot="1">
      <c r="A179" s="141"/>
      <c r="B179" s="150"/>
      <c r="C179" s="151"/>
      <c r="D179" s="144"/>
      <c r="E179" s="144"/>
    </row>
    <row r="180" spans="1:5" ht="30">
      <c r="A180" s="153" t="s">
        <v>85</v>
      </c>
      <c r="B180" s="127" t="s">
        <v>29</v>
      </c>
      <c r="C180" s="417"/>
      <c r="D180" s="127"/>
      <c r="E180" s="129" t="str">
        <f>E24</f>
        <v>Sinapi: Jun/2017</v>
      </c>
    </row>
    <row r="181" spans="1:5">
      <c r="A181" s="130" t="s">
        <v>1</v>
      </c>
      <c r="B181" s="97" t="s">
        <v>2</v>
      </c>
      <c r="C181" s="131" t="s">
        <v>50</v>
      </c>
      <c r="D181" s="97" t="s">
        <v>51</v>
      </c>
      <c r="E181" s="132" t="s">
        <v>5</v>
      </c>
    </row>
    <row r="182" spans="1:5">
      <c r="A182" s="82" t="s">
        <v>115</v>
      </c>
      <c r="B182" s="83" t="s">
        <v>15</v>
      </c>
      <c r="C182" s="84">
        <v>3.3E-4</v>
      </c>
      <c r="D182" s="85">
        <f>'PPU SINAPI'!D22</f>
        <v>0</v>
      </c>
      <c r="E182" s="86">
        <f>C182*D182</f>
        <v>0</v>
      </c>
    </row>
    <row r="183" spans="1:5">
      <c r="A183" s="82" t="s">
        <v>116</v>
      </c>
      <c r="B183" s="83" t="s">
        <v>15</v>
      </c>
      <c r="C183" s="84">
        <v>3.3E-4</v>
      </c>
      <c r="D183" s="85">
        <f>'PPU SINAPI'!D56</f>
        <v>0</v>
      </c>
      <c r="E183" s="86">
        <f>C183*D183</f>
        <v>0</v>
      </c>
    </row>
    <row r="184" spans="1:5">
      <c r="A184" s="82"/>
      <c r="B184" s="549" t="s">
        <v>56</v>
      </c>
      <c r="C184" s="549"/>
      <c r="D184" s="87"/>
      <c r="E184" s="88">
        <f>SUM(E182:E183)</f>
        <v>0</v>
      </c>
    </row>
    <row r="185" spans="1:5">
      <c r="A185" s="82"/>
      <c r="B185" s="549" t="s">
        <v>57</v>
      </c>
      <c r="C185" s="549"/>
      <c r="D185" s="89">
        <f>BDI!D36</f>
        <v>0</v>
      </c>
      <c r="E185" s="88">
        <f>E184*D185</f>
        <v>0</v>
      </c>
    </row>
    <row r="186" spans="1:5" s="139" customFormat="1" ht="15.75" thickBot="1">
      <c r="A186" s="92"/>
      <c r="B186" s="138" t="s">
        <v>58</v>
      </c>
      <c r="C186" s="138"/>
      <c r="D186" s="93"/>
      <c r="E186" s="124">
        <f>E184+E185</f>
        <v>0</v>
      </c>
    </row>
    <row r="187" spans="1:5" s="140" customFormat="1" ht="15.75" thickBot="1">
      <c r="A187" s="141"/>
      <c r="B187" s="150"/>
      <c r="C187" s="151"/>
      <c r="D187" s="144"/>
      <c r="E187" s="144"/>
    </row>
    <row r="188" spans="1:5">
      <c r="A188" s="126" t="s">
        <v>117</v>
      </c>
      <c r="B188" s="127" t="s">
        <v>15</v>
      </c>
      <c r="C188" s="417"/>
      <c r="D188" s="127"/>
      <c r="E188" s="129" t="str">
        <f>E24</f>
        <v>Sinapi: Jun/2017</v>
      </c>
    </row>
    <row r="189" spans="1:5">
      <c r="A189" s="130" t="s">
        <v>1</v>
      </c>
      <c r="B189" s="97" t="s">
        <v>2</v>
      </c>
      <c r="C189" s="131" t="s">
        <v>50</v>
      </c>
      <c r="D189" s="97" t="s">
        <v>51</v>
      </c>
      <c r="E189" s="132" t="s">
        <v>5</v>
      </c>
    </row>
    <row r="190" spans="1:5">
      <c r="A190" s="82" t="s">
        <v>118</v>
      </c>
      <c r="B190" s="83" t="s">
        <v>15</v>
      </c>
      <c r="C190" s="84">
        <f>1/60</f>
        <v>1.6666666666666666E-2</v>
      </c>
      <c r="D190" s="100">
        <f>'PPU SINAPI'!D55</f>
        <v>0</v>
      </c>
      <c r="E190" s="86">
        <f t="shared" ref="E190:E195" si="0">C190*D190</f>
        <v>0</v>
      </c>
    </row>
    <row r="191" spans="1:5">
      <c r="A191" s="82" t="str">
        <f>'PPU SINAPI'!B58</f>
        <v>VEICULO LEVE TIPO HATCH 1.0 FLEX (S/MOTORISTA)</v>
      </c>
      <c r="B191" s="83" t="s">
        <v>15</v>
      </c>
      <c r="C191" s="84">
        <f>3*2/30</f>
        <v>0.2</v>
      </c>
      <c r="D191" s="182">
        <f>'PPU SINAPI'!D58</f>
        <v>0</v>
      </c>
      <c r="E191" s="86">
        <f t="shared" si="0"/>
        <v>0</v>
      </c>
    </row>
    <row r="192" spans="1:5">
      <c r="A192" s="82" t="s">
        <v>120</v>
      </c>
      <c r="B192" s="83" t="s">
        <v>15</v>
      </c>
      <c r="C192" s="84">
        <f>2/60</f>
        <v>3.3333333333333333E-2</v>
      </c>
      <c r="D192" s="182">
        <f>'PPU SINAPI'!D14</f>
        <v>0</v>
      </c>
      <c r="E192" s="86">
        <f t="shared" si="0"/>
        <v>0</v>
      </c>
    </row>
    <row r="193" spans="1:5">
      <c r="A193" s="82" t="s">
        <v>121</v>
      </c>
      <c r="B193" s="83" t="s">
        <v>15</v>
      </c>
      <c r="C193" s="84">
        <f>2/60</f>
        <v>3.3333333333333333E-2</v>
      </c>
      <c r="D193" s="182">
        <f>'PPU SINAPI'!D44</f>
        <v>0</v>
      </c>
      <c r="E193" s="86">
        <f t="shared" si="0"/>
        <v>0</v>
      </c>
    </row>
    <row r="194" spans="1:5">
      <c r="A194" s="82" t="s">
        <v>122</v>
      </c>
      <c r="B194" s="83" t="s">
        <v>15</v>
      </c>
      <c r="C194" s="84">
        <f>6/60</f>
        <v>0.1</v>
      </c>
      <c r="D194" s="182">
        <f>'PPU SINAPI'!D18</f>
        <v>0</v>
      </c>
      <c r="E194" s="86">
        <f t="shared" si="0"/>
        <v>0</v>
      </c>
    </row>
    <row r="195" spans="1:5">
      <c r="A195" s="82" t="s">
        <v>123</v>
      </c>
      <c r="B195" s="83" t="s">
        <v>15</v>
      </c>
      <c r="C195" s="84">
        <f>2/60</f>
        <v>3.3333333333333333E-2</v>
      </c>
      <c r="D195" s="85">
        <f>'PPU SINAPI'!D15</f>
        <v>0</v>
      </c>
      <c r="E195" s="86">
        <f t="shared" si="0"/>
        <v>0</v>
      </c>
    </row>
    <row r="196" spans="1:5">
      <c r="A196" s="82"/>
      <c r="B196" s="549" t="s">
        <v>56</v>
      </c>
      <c r="C196" s="549"/>
      <c r="D196" s="87"/>
      <c r="E196" s="137">
        <f>SUM(E190:E195)</f>
        <v>0</v>
      </c>
    </row>
    <row r="197" spans="1:5">
      <c r="A197" s="82"/>
      <c r="B197" s="549" t="s">
        <v>57</v>
      </c>
      <c r="C197" s="549"/>
      <c r="D197" s="89">
        <f>BDI!D36</f>
        <v>0</v>
      </c>
      <c r="E197" s="88">
        <f>E196*D197</f>
        <v>0</v>
      </c>
    </row>
    <row r="198" spans="1:5" s="125" customFormat="1" ht="15.75" thickBot="1">
      <c r="A198" s="92"/>
      <c r="B198" s="138" t="s">
        <v>58</v>
      </c>
      <c r="C198" s="138"/>
      <c r="D198" s="93"/>
      <c r="E198" s="124">
        <f>E196+E197</f>
        <v>0</v>
      </c>
    </row>
    <row r="199" spans="1:5" ht="15.75" thickBot="1">
      <c r="A199" s="141"/>
      <c r="B199" s="150"/>
      <c r="C199" s="151"/>
      <c r="D199" s="144"/>
      <c r="E199" s="144"/>
    </row>
    <row r="200" spans="1:5">
      <c r="A200" s="153"/>
      <c r="B200" s="127" t="s">
        <v>15</v>
      </c>
      <c r="C200" s="417"/>
      <c r="D200" s="127"/>
      <c r="E200" s="129" t="str">
        <f>E24</f>
        <v>Sinapi: Jun/2017</v>
      </c>
    </row>
    <row r="201" spans="1:5">
      <c r="A201" s="130" t="s">
        <v>1</v>
      </c>
      <c r="B201" s="97" t="s">
        <v>2</v>
      </c>
      <c r="C201" s="131" t="s">
        <v>50</v>
      </c>
      <c r="D201" s="97" t="s">
        <v>51</v>
      </c>
      <c r="E201" s="132" t="s">
        <v>5</v>
      </c>
    </row>
    <row r="202" spans="1:5">
      <c r="A202" s="82" t="s">
        <v>124</v>
      </c>
      <c r="B202" s="83" t="s">
        <v>125</v>
      </c>
      <c r="C202" s="84">
        <v>79.8</v>
      </c>
      <c r="D202" s="85">
        <f>'PPU SINAPI'!D64</f>
        <v>0</v>
      </c>
      <c r="E202" s="86">
        <f t="shared" ref="E202:E207" si="1">C202*D202</f>
        <v>0</v>
      </c>
    </row>
    <row r="203" spans="1:5">
      <c r="A203" s="82" t="s">
        <v>305</v>
      </c>
      <c r="B203" s="83" t="s">
        <v>15</v>
      </c>
      <c r="C203" s="84">
        <v>1</v>
      </c>
      <c r="D203" s="85">
        <f>E263</f>
        <v>0</v>
      </c>
      <c r="E203" s="86">
        <f t="shared" si="1"/>
        <v>0</v>
      </c>
    </row>
    <row r="204" spans="1:5">
      <c r="A204" s="82" t="s">
        <v>127</v>
      </c>
      <c r="B204" s="83" t="s">
        <v>15</v>
      </c>
      <c r="C204" s="84">
        <v>1</v>
      </c>
      <c r="D204" s="85">
        <f>'PPU SINAPI'!D63</f>
        <v>0</v>
      </c>
      <c r="E204" s="86">
        <f t="shared" si="1"/>
        <v>0</v>
      </c>
    </row>
    <row r="205" spans="1:5">
      <c r="A205" s="82" t="s">
        <v>128</v>
      </c>
      <c r="B205" s="83" t="s">
        <v>15</v>
      </c>
      <c r="C205" s="84">
        <v>1</v>
      </c>
      <c r="D205" s="85">
        <f>'PPU SINAPI'!D41</f>
        <v>0</v>
      </c>
      <c r="E205" s="86">
        <f t="shared" si="1"/>
        <v>0</v>
      </c>
    </row>
    <row r="206" spans="1:5">
      <c r="A206" s="82" t="s">
        <v>129</v>
      </c>
      <c r="B206" s="83" t="s">
        <v>15</v>
      </c>
      <c r="C206" s="84">
        <v>1</v>
      </c>
      <c r="D206" s="85">
        <f>'PPU SINAPI'!D42</f>
        <v>0</v>
      </c>
      <c r="E206" s="86">
        <f t="shared" si="1"/>
        <v>0</v>
      </c>
    </row>
    <row r="207" spans="1:5">
      <c r="A207" s="82" t="s">
        <v>130</v>
      </c>
      <c r="B207" s="83" t="s">
        <v>15</v>
      </c>
      <c r="C207" s="84">
        <v>1</v>
      </c>
      <c r="D207" s="100">
        <f>'PPU SINAPI'!D65</f>
        <v>0</v>
      </c>
      <c r="E207" s="86">
        <f t="shared" si="1"/>
        <v>0</v>
      </c>
    </row>
    <row r="208" spans="1:5">
      <c r="A208" s="82"/>
      <c r="B208" s="549" t="s">
        <v>56</v>
      </c>
      <c r="C208" s="549"/>
      <c r="D208" s="87"/>
      <c r="E208" s="88">
        <f>SUM(E202:E207)</f>
        <v>0</v>
      </c>
    </row>
    <row r="209" spans="1:5">
      <c r="A209" s="82"/>
      <c r="B209" s="549" t="s">
        <v>57</v>
      </c>
      <c r="C209" s="549"/>
      <c r="D209" s="89">
        <f>BDI!D36</f>
        <v>0</v>
      </c>
      <c r="E209" s="88">
        <f>E208*D209</f>
        <v>0</v>
      </c>
    </row>
    <row r="210" spans="1:5" s="139" customFormat="1" ht="15.75" thickBot="1">
      <c r="A210" s="92"/>
      <c r="B210" s="138" t="s">
        <v>58</v>
      </c>
      <c r="C210" s="138"/>
      <c r="D210" s="93"/>
      <c r="E210" s="124">
        <f>E208+E209</f>
        <v>0</v>
      </c>
    </row>
    <row r="211" spans="1:5" s="140" customFormat="1" ht="15.75" thickBot="1">
      <c r="A211" s="141"/>
      <c r="B211" s="142"/>
      <c r="C211" s="143"/>
      <c r="D211" s="144"/>
      <c r="E211" s="145"/>
    </row>
    <row r="212" spans="1:5">
      <c r="A212" s="153" t="s">
        <v>131</v>
      </c>
      <c r="B212" s="127" t="s">
        <v>15</v>
      </c>
      <c r="C212" s="417"/>
      <c r="D212" s="127"/>
      <c r="E212" s="129" t="str">
        <f>E24</f>
        <v>Sinapi: Jun/2017</v>
      </c>
    </row>
    <row r="213" spans="1:5">
      <c r="A213" s="130" t="s">
        <v>1</v>
      </c>
      <c r="B213" s="97" t="s">
        <v>2</v>
      </c>
      <c r="C213" s="131" t="s">
        <v>50</v>
      </c>
      <c r="D213" s="97" t="s">
        <v>51</v>
      </c>
      <c r="E213" s="132" t="s">
        <v>5</v>
      </c>
    </row>
    <row r="214" spans="1:5">
      <c r="A214" s="459" t="s">
        <v>304</v>
      </c>
      <c r="B214" s="83" t="s">
        <v>27</v>
      </c>
      <c r="C214" s="372">
        <f>2*(8*2+4+4*1.5)</f>
        <v>52</v>
      </c>
      <c r="D214" s="115">
        <f>'PPU SINAPI'!D45</f>
        <v>0</v>
      </c>
      <c r="E214" s="86">
        <f>C214*D214</f>
        <v>0</v>
      </c>
    </row>
    <row r="215" spans="1:5">
      <c r="A215" s="459" t="s">
        <v>132</v>
      </c>
      <c r="B215" s="83" t="s">
        <v>27</v>
      </c>
      <c r="C215" s="372">
        <f>(2.5*4)*2</f>
        <v>20</v>
      </c>
      <c r="D215" s="115">
        <f>'PPU SINAPI'!D34</f>
        <v>0</v>
      </c>
      <c r="E215" s="86">
        <f>C215*D215</f>
        <v>0</v>
      </c>
    </row>
    <row r="216" spans="1:5">
      <c r="A216" s="82" t="s">
        <v>350</v>
      </c>
      <c r="B216" s="549" t="s">
        <v>56</v>
      </c>
      <c r="C216" s="549"/>
      <c r="D216" s="87"/>
      <c r="E216" s="88">
        <f>SUM(E214:E215)</f>
        <v>0</v>
      </c>
    </row>
    <row r="217" spans="1:5">
      <c r="A217" s="82"/>
      <c r="B217" s="549" t="s">
        <v>57</v>
      </c>
      <c r="C217" s="549"/>
      <c r="D217" s="89">
        <f>BDI!D36</f>
        <v>0</v>
      </c>
      <c r="E217" s="88">
        <f>E216*D217</f>
        <v>0</v>
      </c>
    </row>
    <row r="218" spans="1:5" s="139" customFormat="1" ht="15.75" thickBot="1">
      <c r="A218" s="92"/>
      <c r="B218" s="138" t="s">
        <v>58</v>
      </c>
      <c r="C218" s="138"/>
      <c r="D218" s="93"/>
      <c r="E218" s="124">
        <f>E216+E217</f>
        <v>0</v>
      </c>
    </row>
    <row r="219" spans="1:5" s="140" customFormat="1" hidden="1">
      <c r="A219" s="141"/>
      <c r="B219" s="150"/>
      <c r="C219" s="151"/>
      <c r="D219" s="173"/>
      <c r="E219" s="144"/>
    </row>
    <row r="220" spans="1:5" s="377" customFormat="1" hidden="1">
      <c r="A220" s="373" t="s">
        <v>133</v>
      </c>
      <c r="B220" s="374" t="s">
        <v>15</v>
      </c>
      <c r="C220" s="375"/>
      <c r="D220" s="374"/>
      <c r="E220" s="376" t="str">
        <f>E24</f>
        <v>Sinapi: Jun/2017</v>
      </c>
    </row>
    <row r="221" spans="1:5" s="377" customFormat="1" hidden="1">
      <c r="A221" s="378" t="s">
        <v>1</v>
      </c>
      <c r="B221" s="379" t="s">
        <v>2</v>
      </c>
      <c r="C221" s="380" t="s">
        <v>50</v>
      </c>
      <c r="D221" s="379" t="s">
        <v>51</v>
      </c>
      <c r="E221" s="381" t="s">
        <v>5</v>
      </c>
    </row>
    <row r="222" spans="1:5" s="377" customFormat="1" hidden="1">
      <c r="A222" s="371" t="s">
        <v>134</v>
      </c>
      <c r="B222" s="382" t="s">
        <v>135</v>
      </c>
      <c r="C222" s="383">
        <f>2/12</f>
        <v>0.16666666666666666</v>
      </c>
      <c r="D222" s="384">
        <f>'PPU SINAPI'!D16</f>
        <v>0</v>
      </c>
      <c r="E222" s="385">
        <f>C222*D222</f>
        <v>0</v>
      </c>
    </row>
    <row r="223" spans="1:5" s="377" customFormat="1" hidden="1">
      <c r="A223" s="371" t="s">
        <v>136</v>
      </c>
      <c r="B223" s="382" t="s">
        <v>8</v>
      </c>
      <c r="C223" s="383">
        <f>2/12</f>
        <v>0.16666666666666666</v>
      </c>
      <c r="D223" s="384">
        <f>'PPU SINAPI'!D19</f>
        <v>0</v>
      </c>
      <c r="E223" s="385">
        <f>C223*D223</f>
        <v>0</v>
      </c>
    </row>
    <row r="224" spans="1:5" s="377" customFormat="1" hidden="1">
      <c r="A224" s="371" t="s">
        <v>137</v>
      </c>
      <c r="B224" s="382" t="s">
        <v>8</v>
      </c>
      <c r="C224" s="383">
        <f>2/12</f>
        <v>0.16666666666666666</v>
      </c>
      <c r="D224" s="384">
        <f>'PPU SINAPI'!D28</f>
        <v>0</v>
      </c>
      <c r="E224" s="385">
        <f>C224*D224</f>
        <v>0</v>
      </c>
    </row>
    <row r="225" spans="1:6" s="377" customFormat="1" hidden="1">
      <c r="A225" s="371" t="s">
        <v>138</v>
      </c>
      <c r="B225" s="382" t="s">
        <v>8</v>
      </c>
      <c r="C225" s="383">
        <f>C224/2</f>
        <v>8.3333333333333329E-2</v>
      </c>
      <c r="D225" s="384">
        <f>'PPU SINAPI'!D21</f>
        <v>0</v>
      </c>
      <c r="E225" s="385">
        <f>C225*D225</f>
        <v>0</v>
      </c>
    </row>
    <row r="226" spans="1:6" s="377" customFormat="1" hidden="1">
      <c r="A226" s="371"/>
      <c r="B226" s="550" t="s">
        <v>56</v>
      </c>
      <c r="C226" s="550"/>
      <c r="D226" s="386"/>
      <c r="E226" s="387">
        <f>SUM(E222:E225)</f>
        <v>0</v>
      </c>
    </row>
    <row r="227" spans="1:6" s="377" customFormat="1" hidden="1">
      <c r="A227" s="371"/>
      <c r="B227" s="550" t="s">
        <v>57</v>
      </c>
      <c r="C227" s="550"/>
      <c r="D227" s="388">
        <f>BDI!D36</f>
        <v>0</v>
      </c>
      <c r="E227" s="387">
        <f>E226*D227</f>
        <v>0</v>
      </c>
    </row>
    <row r="228" spans="1:6" s="393" customFormat="1" ht="15.75" hidden="1" thickBot="1">
      <c r="A228" s="389"/>
      <c r="B228" s="390" t="s">
        <v>58</v>
      </c>
      <c r="C228" s="390"/>
      <c r="D228" s="391"/>
      <c r="E228" s="392">
        <f>(E226+E227)*0</f>
        <v>0</v>
      </c>
    </row>
    <row r="229" spans="1:6" s="140" customFormat="1" ht="15.75" thickBot="1">
      <c r="A229" s="141"/>
      <c r="B229" s="150"/>
      <c r="C229" s="151"/>
      <c r="D229" s="144"/>
      <c r="E229" s="144"/>
    </row>
    <row r="230" spans="1:6" ht="45">
      <c r="A230" s="153" t="s">
        <v>139</v>
      </c>
      <c r="B230" s="127" t="s">
        <v>29</v>
      </c>
      <c r="C230" s="417"/>
      <c r="D230" s="127"/>
      <c r="E230" s="129" t="str">
        <f>E24</f>
        <v>Sinapi: Jun/2017</v>
      </c>
    </row>
    <row r="231" spans="1:6">
      <c r="A231" s="130" t="s">
        <v>1</v>
      </c>
      <c r="B231" s="97" t="s">
        <v>2</v>
      </c>
      <c r="C231" s="131" t="s">
        <v>50</v>
      </c>
      <c r="D231" s="97" t="s">
        <v>51</v>
      </c>
      <c r="E231" s="132" t="s">
        <v>5</v>
      </c>
    </row>
    <row r="232" spans="1:6" ht="30">
      <c r="A232" s="82" t="s">
        <v>89</v>
      </c>
      <c r="B232" s="83" t="s">
        <v>29</v>
      </c>
      <c r="C232" s="111">
        <v>1.05</v>
      </c>
      <c r="D232" s="112">
        <f>'PPU SINAPI'!D32</f>
        <v>0</v>
      </c>
      <c r="E232" s="86">
        <f>C232*D232</f>
        <v>0</v>
      </c>
    </row>
    <row r="233" spans="1:6">
      <c r="A233" s="82" t="s">
        <v>59</v>
      </c>
      <c r="B233" s="83" t="s">
        <v>27</v>
      </c>
      <c r="C233" s="111">
        <v>0.6</v>
      </c>
      <c r="D233" s="85">
        <f>'PPU SINAPI'!D48</f>
        <v>0</v>
      </c>
      <c r="E233" s="86">
        <f>C233*D233</f>
        <v>0</v>
      </c>
      <c r="F233" s="95"/>
    </row>
    <row r="234" spans="1:6">
      <c r="A234" s="82" t="s">
        <v>55</v>
      </c>
      <c r="B234" s="83" t="s">
        <v>27</v>
      </c>
      <c r="C234" s="111">
        <v>1.6</v>
      </c>
      <c r="D234" s="85">
        <f>'PPU SINAPI'!D9</f>
        <v>0</v>
      </c>
      <c r="E234" s="86">
        <f>C234*D234</f>
        <v>0</v>
      </c>
    </row>
    <row r="235" spans="1:6" ht="30">
      <c r="A235" s="82" t="s">
        <v>141</v>
      </c>
      <c r="B235" s="83" t="s">
        <v>105</v>
      </c>
      <c r="C235" s="111">
        <v>0.23</v>
      </c>
      <c r="D235" s="85">
        <f>'PPU SINAPI'!D59</f>
        <v>0</v>
      </c>
      <c r="E235" s="86">
        <f>C235*D235</f>
        <v>0</v>
      </c>
    </row>
    <row r="236" spans="1:6" ht="30">
      <c r="A236" s="82" t="s">
        <v>142</v>
      </c>
      <c r="B236" s="83" t="s">
        <v>83</v>
      </c>
      <c r="C236" s="111">
        <v>0.39</v>
      </c>
      <c r="D236" s="182">
        <f>'PPU SINAPI'!D60</f>
        <v>0</v>
      </c>
      <c r="E236" s="86">
        <f>C236*D236</f>
        <v>0</v>
      </c>
    </row>
    <row r="237" spans="1:6">
      <c r="A237" s="82"/>
      <c r="B237" s="549" t="s">
        <v>56</v>
      </c>
      <c r="C237" s="549"/>
      <c r="D237" s="87"/>
      <c r="E237" s="88">
        <f>SUM(E232:E236)</f>
        <v>0</v>
      </c>
    </row>
    <row r="238" spans="1:6" ht="14.85" customHeight="1">
      <c r="A238" s="82"/>
      <c r="B238" s="549" t="s">
        <v>57</v>
      </c>
      <c r="C238" s="549"/>
      <c r="D238" s="89">
        <f>BDI!D36</f>
        <v>0</v>
      </c>
      <c r="E238" s="88">
        <f>E237*D238</f>
        <v>0</v>
      </c>
    </row>
    <row r="239" spans="1:6" s="139" customFormat="1" ht="15.75" thickBot="1">
      <c r="A239" s="92"/>
      <c r="B239" s="138" t="s">
        <v>58</v>
      </c>
      <c r="C239" s="138"/>
      <c r="D239" s="93"/>
      <c r="E239" s="124">
        <f>E237+E238</f>
        <v>0</v>
      </c>
    </row>
    <row r="240" spans="1:6" s="174" customFormat="1" ht="15.75" thickBot="1">
      <c r="A240" s="141"/>
      <c r="B240" s="150"/>
      <c r="C240" s="151"/>
      <c r="D240" s="144"/>
      <c r="E240" s="144"/>
    </row>
    <row r="241" spans="1:5" ht="30">
      <c r="A241" s="153" t="s">
        <v>144</v>
      </c>
      <c r="B241" s="128" t="s">
        <v>29</v>
      </c>
      <c r="C241" s="417"/>
      <c r="D241" s="127"/>
      <c r="E241" s="129" t="str">
        <f>E24</f>
        <v>Sinapi: Jun/2017</v>
      </c>
    </row>
    <row r="242" spans="1:5">
      <c r="A242" s="120" t="s">
        <v>1</v>
      </c>
      <c r="B242" s="121" t="s">
        <v>2</v>
      </c>
      <c r="C242" s="122" t="s">
        <v>50</v>
      </c>
      <c r="D242" s="121" t="s">
        <v>51</v>
      </c>
      <c r="E242" s="123" t="s">
        <v>5</v>
      </c>
    </row>
    <row r="243" spans="1:5">
      <c r="A243" s="82" t="s">
        <v>55</v>
      </c>
      <c r="B243" s="83" t="s">
        <v>27</v>
      </c>
      <c r="C243" s="84">
        <v>3</v>
      </c>
      <c r="D243" s="85">
        <f>'PPU SINAPI'!D9</f>
        <v>0</v>
      </c>
      <c r="E243" s="86">
        <f>C243*D243</f>
        <v>0</v>
      </c>
    </row>
    <row r="244" spans="1:5">
      <c r="A244" s="82"/>
      <c r="B244" s="549" t="s">
        <v>56</v>
      </c>
      <c r="C244" s="549"/>
      <c r="D244" s="87"/>
      <c r="E244" s="88">
        <f>SUM(E243)</f>
        <v>0</v>
      </c>
    </row>
    <row r="245" spans="1:5">
      <c r="A245" s="82"/>
      <c r="B245" s="549" t="s">
        <v>57</v>
      </c>
      <c r="C245" s="549"/>
      <c r="D245" s="89">
        <f>BDI!D36</f>
        <v>0</v>
      </c>
      <c r="E245" s="88">
        <f>E244*D245</f>
        <v>0</v>
      </c>
    </row>
    <row r="246" spans="1:5" s="139" customFormat="1" ht="15.75" thickBot="1">
      <c r="A246" s="92"/>
      <c r="B246" s="138" t="s">
        <v>58</v>
      </c>
      <c r="C246" s="138"/>
      <c r="D246" s="93"/>
      <c r="E246" s="124">
        <f>E244+E245</f>
        <v>0</v>
      </c>
    </row>
    <row r="247" spans="1:5" s="140" customFormat="1" ht="15.75" thickBot="1">
      <c r="A247" s="141"/>
      <c r="B247" s="150"/>
      <c r="C247" s="151"/>
      <c r="D247" s="144"/>
      <c r="E247" s="144"/>
    </row>
    <row r="248" spans="1:5">
      <c r="A248" s="176" t="s">
        <v>145</v>
      </c>
      <c r="B248" s="128" t="s">
        <v>10</v>
      </c>
      <c r="C248" s="417"/>
      <c r="D248" s="127"/>
      <c r="E248" s="129"/>
    </row>
    <row r="249" spans="1:5">
      <c r="A249" s="130" t="s">
        <v>1</v>
      </c>
      <c r="B249" s="97" t="s">
        <v>2</v>
      </c>
      <c r="C249" s="131" t="s">
        <v>50</v>
      </c>
      <c r="D249" s="97" t="s">
        <v>51</v>
      </c>
      <c r="E249" s="132" t="s">
        <v>5</v>
      </c>
    </row>
    <row r="250" spans="1:5">
      <c r="A250" s="82" t="s">
        <v>146</v>
      </c>
      <c r="B250" s="83" t="s">
        <v>27</v>
      </c>
      <c r="C250" s="104">
        <v>2.5000000000000001E-5</v>
      </c>
      <c r="D250" s="85">
        <f>'PPU SINAPI'!D38</f>
        <v>0</v>
      </c>
      <c r="E250" s="86">
        <f>C250*D250</f>
        <v>0</v>
      </c>
    </row>
    <row r="251" spans="1:5">
      <c r="A251" s="82" t="s">
        <v>55</v>
      </c>
      <c r="B251" s="83" t="s">
        <v>27</v>
      </c>
      <c r="C251" s="84">
        <v>0.1</v>
      </c>
      <c r="D251" s="85">
        <f>'PPU SINAPI'!D9</f>
        <v>0</v>
      </c>
      <c r="E251" s="86">
        <f>C251*D251</f>
        <v>0</v>
      </c>
    </row>
    <row r="252" spans="1:5">
      <c r="A252" s="82"/>
      <c r="B252" s="549" t="s">
        <v>56</v>
      </c>
      <c r="C252" s="549"/>
      <c r="D252" s="87"/>
      <c r="E252" s="88">
        <f>SUM(E250:E251)</f>
        <v>0</v>
      </c>
    </row>
    <row r="253" spans="1:5">
      <c r="A253" s="82"/>
      <c r="B253" s="549" t="s">
        <v>57</v>
      </c>
      <c r="C253" s="549"/>
      <c r="D253" s="89">
        <f>BDI!D36</f>
        <v>0</v>
      </c>
      <c r="E253" s="88">
        <f>E252*D253</f>
        <v>0</v>
      </c>
    </row>
    <row r="254" spans="1:5" ht="15.75" thickBot="1">
      <c r="A254" s="92"/>
      <c r="B254" s="138" t="s">
        <v>58</v>
      </c>
      <c r="C254" s="138"/>
      <c r="D254" s="93"/>
      <c r="E254" s="124">
        <f>E252+E253</f>
        <v>0</v>
      </c>
    </row>
    <row r="255" spans="1:5" s="171" customFormat="1">
      <c r="A255" s="133"/>
      <c r="B255" s="94"/>
      <c r="C255" s="146"/>
      <c r="D255" s="134"/>
      <c r="E255" s="134"/>
    </row>
    <row r="256" spans="1:5" s="179" customFormat="1" ht="15.75" thickBot="1">
      <c r="A256" s="156"/>
      <c r="B256" s="177"/>
      <c r="C256" s="178"/>
      <c r="D256" s="159"/>
      <c r="E256" s="159"/>
    </row>
    <row r="257" spans="1:5" s="167" customFormat="1">
      <c r="A257" s="153" t="s">
        <v>126</v>
      </c>
      <c r="B257" s="127" t="s">
        <v>15</v>
      </c>
      <c r="C257" s="417"/>
      <c r="D257" s="127"/>
      <c r="E257" s="127" t="str">
        <f>E24</f>
        <v>Sinapi: Jun/2017</v>
      </c>
    </row>
    <row r="258" spans="1:5" s="167" customFormat="1">
      <c r="A258" s="130" t="s">
        <v>1</v>
      </c>
      <c r="B258" s="97" t="s">
        <v>2</v>
      </c>
      <c r="C258" s="131" t="s">
        <v>50</v>
      </c>
      <c r="D258" s="97" t="s">
        <v>51</v>
      </c>
      <c r="E258" s="97" t="s">
        <v>5</v>
      </c>
    </row>
    <row r="259" spans="1:5" s="167" customFormat="1">
      <c r="A259" s="82" t="s">
        <v>147</v>
      </c>
      <c r="B259" s="83" t="s">
        <v>74</v>
      </c>
      <c r="C259" s="84">
        <v>6</v>
      </c>
      <c r="D259" s="85">
        <f>'PPU SINAPI'!D11</f>
        <v>0</v>
      </c>
      <c r="E259" s="87">
        <f>C259*D259</f>
        <v>0</v>
      </c>
    </row>
    <row r="260" spans="1:5" s="167" customFormat="1">
      <c r="A260" s="82" t="s">
        <v>148</v>
      </c>
      <c r="B260" s="83" t="s">
        <v>149</v>
      </c>
      <c r="C260" s="84">
        <v>10</v>
      </c>
      <c r="D260" s="87">
        <f>'PPU SINAPI'!D62</f>
        <v>0</v>
      </c>
      <c r="E260" s="87">
        <f>C260*D260</f>
        <v>0</v>
      </c>
    </row>
    <row r="261" spans="1:5" s="169" customFormat="1" ht="15.75" thickBot="1">
      <c r="A261" s="82"/>
      <c r="B261" s="549" t="s">
        <v>56</v>
      </c>
      <c r="C261" s="549"/>
      <c r="D261" s="87"/>
      <c r="E261" s="96">
        <f>SUM(E259:E260)</f>
        <v>0</v>
      </c>
    </row>
    <row r="262" spans="1:5">
      <c r="A262" s="82"/>
      <c r="B262" s="549" t="s">
        <v>57</v>
      </c>
      <c r="C262" s="549"/>
      <c r="D262" s="89">
        <f>BDI!D36</f>
        <v>0</v>
      </c>
      <c r="E262" s="96">
        <f>E261*D262</f>
        <v>0</v>
      </c>
    </row>
    <row r="263" spans="1:5" s="139" customFormat="1" ht="15.75" thickBot="1">
      <c r="A263" s="92"/>
      <c r="B263" s="138" t="s">
        <v>58</v>
      </c>
      <c r="C263" s="138"/>
      <c r="D263" s="93"/>
      <c r="E263" s="168">
        <f>E261+E262</f>
        <v>0</v>
      </c>
    </row>
    <row r="264" spans="1:5" s="140" customFormat="1" ht="15.75" thickBot="1">
      <c r="A264" s="141"/>
      <c r="B264" s="150"/>
      <c r="C264" s="151"/>
      <c r="D264" s="144"/>
      <c r="E264" s="144"/>
    </row>
    <row r="265" spans="1:5">
      <c r="A265" s="153" t="s">
        <v>150</v>
      </c>
      <c r="B265" s="127" t="s">
        <v>15</v>
      </c>
      <c r="C265" s="417"/>
      <c r="D265" s="127"/>
      <c r="E265" s="129" t="str">
        <f>E24</f>
        <v>Sinapi: Jun/2017</v>
      </c>
    </row>
    <row r="266" spans="1:5">
      <c r="A266" s="130" t="s">
        <v>1</v>
      </c>
      <c r="B266" s="97" t="s">
        <v>2</v>
      </c>
      <c r="C266" s="131" t="s">
        <v>50</v>
      </c>
      <c r="D266" s="97" t="s">
        <v>51</v>
      </c>
      <c r="E266" s="132" t="s">
        <v>5</v>
      </c>
    </row>
    <row r="267" spans="1:5">
      <c r="A267" s="163" t="s">
        <v>151</v>
      </c>
      <c r="B267" s="83" t="s">
        <v>74</v>
      </c>
      <c r="C267" s="84">
        <v>1</v>
      </c>
      <c r="D267" s="85">
        <f>'PPU SINAPI'!D63</f>
        <v>0</v>
      </c>
      <c r="E267" s="86">
        <f>C267*D267</f>
        <v>0</v>
      </c>
    </row>
    <row r="268" spans="1:5">
      <c r="A268" s="82"/>
      <c r="B268" s="549" t="s">
        <v>56</v>
      </c>
      <c r="C268" s="549"/>
      <c r="D268" s="87"/>
      <c r="E268" s="88">
        <f>SUM(E267:E267)</f>
        <v>0</v>
      </c>
    </row>
    <row r="269" spans="1:5">
      <c r="A269" s="82"/>
      <c r="B269" s="549" t="s">
        <v>57</v>
      </c>
      <c r="C269" s="549"/>
      <c r="D269" s="89">
        <f>BDI!D36</f>
        <v>0</v>
      </c>
      <c r="E269" s="88">
        <f>E268*D269</f>
        <v>0</v>
      </c>
    </row>
    <row r="270" spans="1:5" s="139" customFormat="1" ht="15.75" thickBot="1">
      <c r="A270" s="92"/>
      <c r="B270" s="138" t="s">
        <v>58</v>
      </c>
      <c r="C270" s="138"/>
      <c r="D270" s="93"/>
      <c r="E270" s="124">
        <f>E268+E269</f>
        <v>0</v>
      </c>
    </row>
    <row r="271" spans="1:5" s="140" customFormat="1" ht="15.75" thickBot="1">
      <c r="A271" s="141"/>
      <c r="B271" s="150"/>
      <c r="C271" s="151"/>
      <c r="D271" s="144"/>
      <c r="E271" s="144"/>
    </row>
    <row r="272" spans="1:5">
      <c r="A272" s="153" t="s">
        <v>152</v>
      </c>
      <c r="B272" s="127" t="s">
        <v>15</v>
      </c>
      <c r="C272" s="417"/>
      <c r="D272" s="127"/>
      <c r="E272" s="129" t="str">
        <f>E24</f>
        <v>Sinapi: Jun/2017</v>
      </c>
    </row>
    <row r="273" spans="1:5">
      <c r="A273" s="130" t="s">
        <v>1</v>
      </c>
      <c r="B273" s="97" t="s">
        <v>2</v>
      </c>
      <c r="C273" s="131" t="s">
        <v>50</v>
      </c>
      <c r="D273" s="97" t="s">
        <v>51</v>
      </c>
      <c r="E273" s="132" t="s">
        <v>5</v>
      </c>
    </row>
    <row r="274" spans="1:5">
      <c r="A274" s="82" t="s">
        <v>124</v>
      </c>
      <c r="B274" s="83" t="s">
        <v>125</v>
      </c>
      <c r="C274" s="84">
        <v>253.8</v>
      </c>
      <c r="D274" s="87">
        <f>'PPU SINAPI'!D64</f>
        <v>0</v>
      </c>
      <c r="E274" s="175">
        <f>C274*D274</f>
        <v>0</v>
      </c>
    </row>
    <row r="275" spans="1:5">
      <c r="A275" s="82"/>
      <c r="B275" s="549" t="s">
        <v>56</v>
      </c>
      <c r="C275" s="549"/>
      <c r="D275" s="87"/>
      <c r="E275" s="88">
        <f>SUM(E274:E274)</f>
        <v>0</v>
      </c>
    </row>
    <row r="276" spans="1:5">
      <c r="A276" s="82"/>
      <c r="B276" s="549" t="s">
        <v>57</v>
      </c>
      <c r="C276" s="549"/>
      <c r="D276" s="89">
        <f>BDI!D36</f>
        <v>0</v>
      </c>
      <c r="E276" s="88">
        <f>E275*D276</f>
        <v>0</v>
      </c>
    </row>
    <row r="277" spans="1:5" ht="15.75" thickBot="1">
      <c r="A277" s="92"/>
      <c r="B277" s="138" t="s">
        <v>58</v>
      </c>
      <c r="C277" s="138"/>
      <c r="D277" s="93"/>
      <c r="E277" s="124">
        <f>E275+E276</f>
        <v>0</v>
      </c>
    </row>
  </sheetData>
  <sheetProtection selectLockedCells="1" selectUnlockedCells="1"/>
  <mergeCells count="65">
    <mergeCell ref="A40:E40"/>
    <mergeCell ref="A47:E47"/>
    <mergeCell ref="A12:E12"/>
    <mergeCell ref="A23:E23"/>
    <mergeCell ref="B44:C44"/>
    <mergeCell ref="B45:C45"/>
    <mergeCell ref="B37:C37"/>
    <mergeCell ref="B38:C38"/>
    <mergeCell ref="B9:C9"/>
    <mergeCell ref="B10:C10"/>
    <mergeCell ref="B20:C20"/>
    <mergeCell ref="B21:C21"/>
    <mergeCell ref="B27:C27"/>
    <mergeCell ref="B28:C28"/>
    <mergeCell ref="B52:C52"/>
    <mergeCell ref="B53:C53"/>
    <mergeCell ref="B64:C64"/>
    <mergeCell ref="B65:C65"/>
    <mergeCell ref="B72:C72"/>
    <mergeCell ref="B73:C73"/>
    <mergeCell ref="B81:C81"/>
    <mergeCell ref="B82:C82"/>
    <mergeCell ref="B92:C92"/>
    <mergeCell ref="B93:C93"/>
    <mergeCell ref="B103:C103"/>
    <mergeCell ref="B104:C104"/>
    <mergeCell ref="B110:C110"/>
    <mergeCell ref="B111:C111"/>
    <mergeCell ref="B121:C121"/>
    <mergeCell ref="B122:C122"/>
    <mergeCell ref="B132:C132"/>
    <mergeCell ref="B133:C133"/>
    <mergeCell ref="B139:C139"/>
    <mergeCell ref="B140:C140"/>
    <mergeCell ref="B147:C147"/>
    <mergeCell ref="B148:C148"/>
    <mergeCell ref="B157:C157"/>
    <mergeCell ref="B158:C158"/>
    <mergeCell ref="B217:C217"/>
    <mergeCell ref="B165:C165"/>
    <mergeCell ref="B166:C166"/>
    <mergeCell ref="B176:C176"/>
    <mergeCell ref="B177:C177"/>
    <mergeCell ref="B184:C184"/>
    <mergeCell ref="B185:C185"/>
    <mergeCell ref="B227:C227"/>
    <mergeCell ref="B237:C237"/>
    <mergeCell ref="B238:C238"/>
    <mergeCell ref="B244:C244"/>
    <mergeCell ref="B245:C245"/>
    <mergeCell ref="B196:C196"/>
    <mergeCell ref="B197:C197"/>
    <mergeCell ref="B208:C208"/>
    <mergeCell ref="B209:C209"/>
    <mergeCell ref="B216:C216"/>
    <mergeCell ref="A2:E3"/>
    <mergeCell ref="B275:C275"/>
    <mergeCell ref="B276:C276"/>
    <mergeCell ref="B252:C252"/>
    <mergeCell ref="B253:C253"/>
    <mergeCell ref="B261:C261"/>
    <mergeCell ref="B262:C262"/>
    <mergeCell ref="B268:C268"/>
    <mergeCell ref="B269:C269"/>
    <mergeCell ref="B226:C226"/>
  </mergeCells>
  <pageMargins left="0.51180555555555551" right="0.16527777777777777" top="0.78749999999999998" bottom="0.78749999999999998" header="0.51180555555555551" footer="0.51180555555555551"/>
  <pageSetup paperSize="9" scale="74" firstPageNumber="0" orientation="portrait" r:id="rId1"/>
  <headerFooter alignWithMargins="0"/>
  <rowBreaks count="5" manualBreakCount="5">
    <brk id="55" max="4" man="1"/>
    <brk id="106" max="4" man="1"/>
    <brk id="150" max="4" man="1"/>
    <brk id="199" max="4" man="1"/>
    <brk id="247" max="4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T21"/>
  <sheetViews>
    <sheetView view="pageBreakPreview" zoomScale="115" zoomScaleNormal="90" zoomScaleSheetLayoutView="115" workbookViewId="0">
      <selection activeCell="M9" sqref="M9"/>
    </sheetView>
  </sheetViews>
  <sheetFormatPr defaultColWidth="10.5703125" defaultRowHeight="15"/>
  <cols>
    <col min="1" max="1" width="60" style="5" customWidth="1"/>
    <col min="2" max="2" width="11.42578125" style="5" customWidth="1"/>
    <col min="3" max="3" width="11.140625" style="5" bestFit="1" customWidth="1"/>
    <col min="4" max="4" width="4.140625" style="5" customWidth="1"/>
    <col min="5" max="5" width="11.140625" style="5" bestFit="1" customWidth="1"/>
    <col min="6" max="6" width="4.140625" style="5" customWidth="1"/>
    <col min="7" max="7" width="11.140625" style="5" bestFit="1" customWidth="1"/>
    <col min="8" max="8" width="4.7109375" style="5" customWidth="1"/>
    <col min="9" max="9" width="15.7109375" style="5" bestFit="1" customWidth="1"/>
    <col min="10" max="10" width="15.28515625" style="8" customWidth="1"/>
    <col min="11" max="16384" width="10.5703125" style="5"/>
  </cols>
  <sheetData>
    <row r="1" spans="1:254" customFormat="1" ht="53.25" customHeight="1" thickBot="1">
      <c r="A1" s="563"/>
      <c r="B1" s="564"/>
      <c r="C1" s="564"/>
      <c r="D1" s="564"/>
      <c r="E1" s="564"/>
      <c r="F1" s="564"/>
      <c r="G1" s="564"/>
      <c r="H1" s="564"/>
      <c r="I1" s="564"/>
      <c r="J1" s="565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 ht="41.25" customHeight="1" thickBot="1">
      <c r="A2" s="560" t="s">
        <v>306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254" ht="42" customHeight="1">
      <c r="A3" s="357" t="s">
        <v>233</v>
      </c>
      <c r="B3" s="365" t="s">
        <v>234</v>
      </c>
      <c r="C3" s="567" t="s">
        <v>235</v>
      </c>
      <c r="D3" s="568"/>
      <c r="E3" s="568"/>
      <c r="F3" s="568"/>
      <c r="G3" s="568"/>
      <c r="H3" s="569"/>
      <c r="I3" s="358" t="s">
        <v>307</v>
      </c>
      <c r="J3" s="359" t="s">
        <v>311</v>
      </c>
    </row>
    <row r="4" spans="1:254">
      <c r="A4" s="297"/>
      <c r="B4" s="326"/>
      <c r="C4" s="338" t="s">
        <v>236</v>
      </c>
      <c r="D4" s="332" t="s">
        <v>237</v>
      </c>
      <c r="E4" s="331" t="s">
        <v>238</v>
      </c>
      <c r="F4" s="332" t="s">
        <v>237</v>
      </c>
      <c r="G4" s="331" t="s">
        <v>239</v>
      </c>
      <c r="H4" s="333" t="s">
        <v>237</v>
      </c>
      <c r="I4" s="342" t="s">
        <v>308</v>
      </c>
      <c r="J4" s="360" t="s">
        <v>310</v>
      </c>
    </row>
    <row r="5" spans="1:254">
      <c r="A5" s="299" t="s">
        <v>121</v>
      </c>
      <c r="B5" s="334" t="s">
        <v>234</v>
      </c>
      <c r="C5" s="339">
        <v>369.9</v>
      </c>
      <c r="D5" s="286">
        <v>71</v>
      </c>
      <c r="E5" s="347">
        <v>377.9</v>
      </c>
      <c r="F5" s="286">
        <v>71</v>
      </c>
      <c r="G5" s="284">
        <v>399</v>
      </c>
      <c r="H5" s="327">
        <v>71</v>
      </c>
      <c r="I5" s="343">
        <v>464</v>
      </c>
      <c r="J5" s="361">
        <f>E5</f>
        <v>377.9</v>
      </c>
    </row>
    <row r="6" spans="1:254">
      <c r="A6" s="299" t="s">
        <v>177</v>
      </c>
      <c r="B6" s="334" t="s">
        <v>234</v>
      </c>
      <c r="C6" s="339">
        <v>294</v>
      </c>
      <c r="D6" s="286">
        <v>72</v>
      </c>
      <c r="E6" s="347">
        <v>294</v>
      </c>
      <c r="F6" s="286">
        <v>72</v>
      </c>
      <c r="G6" s="284">
        <v>294</v>
      </c>
      <c r="H6" s="327">
        <v>72</v>
      </c>
      <c r="I6" s="343">
        <v>579</v>
      </c>
      <c r="J6" s="361">
        <f>E6</f>
        <v>294</v>
      </c>
    </row>
    <row r="7" spans="1:254">
      <c r="A7" s="299" t="s">
        <v>122</v>
      </c>
      <c r="B7" s="334" t="s">
        <v>234</v>
      </c>
      <c r="C7" s="339">
        <v>76.989999999999995</v>
      </c>
      <c r="D7" s="286">
        <v>73</v>
      </c>
      <c r="E7" s="347">
        <v>76.989999999999995</v>
      </c>
      <c r="F7" s="286">
        <v>73</v>
      </c>
      <c r="G7" s="284">
        <v>76.989999999999995</v>
      </c>
      <c r="H7" s="327">
        <v>73</v>
      </c>
      <c r="I7" s="343">
        <v>298</v>
      </c>
      <c r="J7" s="361">
        <f>E7</f>
        <v>76.989999999999995</v>
      </c>
    </row>
    <row r="8" spans="1:254">
      <c r="A8" s="305" t="s">
        <v>240</v>
      </c>
      <c r="B8" s="335" t="s">
        <v>241</v>
      </c>
      <c r="C8" s="340"/>
      <c r="D8" s="285"/>
      <c r="E8" s="306"/>
      <c r="F8" s="285"/>
      <c r="G8" s="306"/>
      <c r="H8" s="328"/>
      <c r="I8" s="348">
        <v>7.2</v>
      </c>
      <c r="J8" s="361">
        <f>I8</f>
        <v>7.2</v>
      </c>
    </row>
    <row r="9" spans="1:254" s="227" customFormat="1">
      <c r="A9" s="300" t="s">
        <v>168</v>
      </c>
      <c r="B9" s="335" t="s">
        <v>234</v>
      </c>
      <c r="C9" s="339"/>
      <c r="D9" s="285">
        <v>81</v>
      </c>
      <c r="E9" s="349">
        <f>52.99/1.5</f>
        <v>35.326666666666668</v>
      </c>
      <c r="F9" s="285">
        <v>81</v>
      </c>
      <c r="G9" s="284">
        <f>69.75/1.55</f>
        <v>45</v>
      </c>
      <c r="H9" s="328">
        <v>81</v>
      </c>
      <c r="I9" s="344"/>
      <c r="J9" s="361">
        <v>35.33</v>
      </c>
    </row>
    <row r="10" spans="1:254">
      <c r="A10" s="299" t="s">
        <v>253</v>
      </c>
      <c r="B10" s="334" t="s">
        <v>234</v>
      </c>
      <c r="C10" s="339">
        <v>30.87</v>
      </c>
      <c r="D10" s="286">
        <v>74</v>
      </c>
      <c r="E10" s="284">
        <v>34</v>
      </c>
      <c r="F10" s="286">
        <v>74</v>
      </c>
      <c r="G10" s="284">
        <v>58.9</v>
      </c>
      <c r="H10" s="327">
        <v>74</v>
      </c>
      <c r="I10" s="348">
        <v>30.5</v>
      </c>
      <c r="J10" s="361">
        <f>I10</f>
        <v>30.5</v>
      </c>
    </row>
    <row r="11" spans="1:254">
      <c r="A11" s="299" t="s">
        <v>254</v>
      </c>
      <c r="B11" s="334" t="s">
        <v>234</v>
      </c>
      <c r="C11" s="339">
        <v>35</v>
      </c>
      <c r="D11" s="286">
        <v>75</v>
      </c>
      <c r="E11" s="284">
        <v>45.9</v>
      </c>
      <c r="F11" s="286">
        <v>75</v>
      </c>
      <c r="G11" s="284">
        <v>52.9</v>
      </c>
      <c r="H11" s="327">
        <v>75</v>
      </c>
      <c r="I11" s="348">
        <v>25.5</v>
      </c>
      <c r="J11" s="361">
        <f>I11</f>
        <v>25.5</v>
      </c>
    </row>
    <row r="12" spans="1:254">
      <c r="A12" s="299" t="s">
        <v>138</v>
      </c>
      <c r="B12" s="350" t="s">
        <v>234</v>
      </c>
      <c r="C12" s="351">
        <v>11.59</v>
      </c>
      <c r="D12" s="352"/>
      <c r="E12" s="356">
        <v>12.55</v>
      </c>
      <c r="F12" s="352"/>
      <c r="G12" s="353">
        <v>37</v>
      </c>
      <c r="H12" s="354"/>
      <c r="I12" s="355">
        <v>19.100000000000001</v>
      </c>
      <c r="J12" s="361">
        <f t="shared" ref="J12:J18" si="0">E12</f>
        <v>12.55</v>
      </c>
    </row>
    <row r="13" spans="1:254" s="227" customFormat="1">
      <c r="A13" s="298" t="s">
        <v>167</v>
      </c>
      <c r="B13" s="335" t="s">
        <v>234</v>
      </c>
      <c r="C13" s="339">
        <v>970</v>
      </c>
      <c r="D13" s="285">
        <v>76</v>
      </c>
      <c r="E13" s="347">
        <v>970</v>
      </c>
      <c r="F13" s="285">
        <v>76</v>
      </c>
      <c r="G13" s="284">
        <v>970</v>
      </c>
      <c r="H13" s="328">
        <v>76</v>
      </c>
      <c r="I13" s="345"/>
      <c r="J13" s="361">
        <f t="shared" si="0"/>
        <v>970</v>
      </c>
    </row>
    <row r="14" spans="1:254">
      <c r="A14" s="299" t="s">
        <v>179</v>
      </c>
      <c r="B14" s="334" t="s">
        <v>234</v>
      </c>
      <c r="C14" s="284">
        <v>212.79</v>
      </c>
      <c r="D14" s="286">
        <v>77</v>
      </c>
      <c r="E14" s="347">
        <v>229.9</v>
      </c>
      <c r="F14" s="286">
        <v>77</v>
      </c>
      <c r="G14" s="339">
        <v>259</v>
      </c>
      <c r="H14" s="327">
        <v>77</v>
      </c>
      <c r="I14" s="345">
        <v>446.66</v>
      </c>
      <c r="J14" s="361">
        <f t="shared" si="0"/>
        <v>229.9</v>
      </c>
    </row>
    <row r="15" spans="1:254" s="227" customFormat="1">
      <c r="A15" s="298" t="s">
        <v>100</v>
      </c>
      <c r="B15" s="335" t="s">
        <v>242</v>
      </c>
      <c r="C15" s="284">
        <f>118.75/20</f>
        <v>5.9375</v>
      </c>
      <c r="D15" s="285">
        <v>78</v>
      </c>
      <c r="E15" s="347">
        <v>9.4</v>
      </c>
      <c r="F15" s="285">
        <v>78</v>
      </c>
      <c r="G15" s="339">
        <v>10</v>
      </c>
      <c r="H15" s="328">
        <v>78</v>
      </c>
      <c r="I15" s="345"/>
      <c r="J15" s="361">
        <f t="shared" si="0"/>
        <v>9.4</v>
      </c>
    </row>
    <row r="16" spans="1:254" s="227" customFormat="1">
      <c r="A16" s="298" t="s">
        <v>99</v>
      </c>
      <c r="B16" s="335" t="s">
        <v>234</v>
      </c>
      <c r="C16" s="284">
        <f>36.34/50</f>
        <v>0.72680000000000011</v>
      </c>
      <c r="D16" s="285">
        <v>79</v>
      </c>
      <c r="E16" s="347">
        <v>0.76</v>
      </c>
      <c r="F16" s="285">
        <v>79</v>
      </c>
      <c r="G16" s="339">
        <f>13.44/12</f>
        <v>1.1199999999999999</v>
      </c>
      <c r="H16" s="328">
        <v>79</v>
      </c>
      <c r="I16" s="345">
        <v>3.14</v>
      </c>
      <c r="J16" s="361">
        <f t="shared" si="0"/>
        <v>0.76</v>
      </c>
      <c r="L16" s="339">
        <f>13.44/12</f>
        <v>1.1199999999999999</v>
      </c>
    </row>
    <row r="17" spans="1:10" ht="26.25">
      <c r="A17" s="364" t="s">
        <v>76</v>
      </c>
      <c r="B17" s="336" t="s">
        <v>77</v>
      </c>
      <c r="C17" s="339">
        <v>0.62</v>
      </c>
      <c r="D17" s="287">
        <v>80</v>
      </c>
      <c r="E17" s="284">
        <v>1.38</v>
      </c>
      <c r="F17" s="287">
        <v>80</v>
      </c>
      <c r="G17" s="284">
        <v>2</v>
      </c>
      <c r="H17" s="329">
        <v>80</v>
      </c>
      <c r="I17" s="345"/>
      <c r="J17" s="362">
        <f t="shared" si="0"/>
        <v>1.38</v>
      </c>
    </row>
    <row r="18" spans="1:10" ht="26.25" thickBot="1">
      <c r="A18" s="301" t="s">
        <v>161</v>
      </c>
      <c r="B18" s="337" t="s">
        <v>75</v>
      </c>
      <c r="C18" s="341">
        <v>18</v>
      </c>
      <c r="D18" s="303">
        <v>82</v>
      </c>
      <c r="E18" s="302">
        <v>20.93</v>
      </c>
      <c r="F18" s="303">
        <v>82</v>
      </c>
      <c r="G18" s="302">
        <v>24.9</v>
      </c>
      <c r="H18" s="330">
        <v>82</v>
      </c>
      <c r="I18" s="346"/>
      <c r="J18" s="363">
        <f t="shared" si="0"/>
        <v>20.93</v>
      </c>
    </row>
    <row r="20" spans="1:10" ht="15" customHeight="1">
      <c r="A20" s="566" t="s">
        <v>309</v>
      </c>
      <c r="B20" s="566"/>
      <c r="C20" s="566"/>
      <c r="D20" s="566"/>
      <c r="E20" s="566"/>
      <c r="F20" s="566"/>
      <c r="G20" s="566"/>
      <c r="H20" s="566"/>
      <c r="I20" s="566"/>
      <c r="J20" s="566"/>
    </row>
    <row r="21" spans="1:10">
      <c r="A21" s="566"/>
      <c r="B21" s="566"/>
      <c r="C21" s="566"/>
      <c r="D21" s="566"/>
      <c r="E21" s="566"/>
      <c r="F21" s="566"/>
      <c r="G21" s="566"/>
      <c r="H21" s="566"/>
      <c r="I21" s="566"/>
      <c r="J21" s="566"/>
    </row>
  </sheetData>
  <sheetProtection selectLockedCells="1" selectUnlockedCells="1"/>
  <mergeCells count="4">
    <mergeCell ref="A2:J2"/>
    <mergeCell ref="A1:J1"/>
    <mergeCell ref="A20:J21"/>
    <mergeCell ref="C3:H3"/>
  </mergeCells>
  <pageMargins left="0.78740157480314965" right="0.39370078740157483" top="1.0629921259842521" bottom="1.0629921259842521" header="0.78740157480314965" footer="0.78740157480314965"/>
  <pageSetup paperSize="9" scale="72" firstPageNumber="0" orientation="landscape" r:id="rId1"/>
  <headerFooter alignWithMargins="0"/>
  <colBreaks count="1" manualBreakCount="1">
    <brk id="10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IU64"/>
  <sheetViews>
    <sheetView topLeftCell="A40" zoomScale="130" zoomScaleNormal="130" workbookViewId="0">
      <selection activeCell="F56" sqref="F56"/>
    </sheetView>
  </sheetViews>
  <sheetFormatPr defaultColWidth="10.140625" defaultRowHeight="15"/>
  <cols>
    <col min="1" max="1" width="39" style="1" customWidth="1"/>
    <col min="2" max="2" width="5.5703125" style="2" customWidth="1"/>
    <col min="3" max="4" width="8.140625" style="1" bestFit="1" customWidth="1"/>
    <col min="5" max="5" width="11.28515625" style="1" customWidth="1"/>
    <col min="6" max="6" width="6.5703125" style="19" customWidth="1"/>
    <col min="7" max="7" width="8.28515625" style="2" customWidth="1"/>
    <col min="8" max="8" width="10.140625" style="1"/>
    <col min="9" max="10" width="0" style="3" hidden="1" customWidth="1"/>
    <col min="11" max="255" width="10.140625" style="1"/>
  </cols>
  <sheetData>
    <row r="1" spans="1:10" ht="15" customHeight="1">
      <c r="A1" s="570" t="s">
        <v>0</v>
      </c>
      <c r="B1" s="570"/>
      <c r="C1" s="570"/>
      <c r="D1" s="570"/>
      <c r="E1" s="570"/>
      <c r="F1" s="571" t="s">
        <v>140</v>
      </c>
      <c r="G1" s="571"/>
      <c r="H1" s="21"/>
    </row>
    <row r="2" spans="1:10" ht="9" customHeight="1">
      <c r="A2" s="570"/>
      <c r="B2" s="570"/>
      <c r="C2" s="570"/>
      <c r="D2" s="570"/>
      <c r="E2" s="570"/>
      <c r="F2" s="571"/>
      <c r="G2" s="571"/>
      <c r="H2" s="21"/>
    </row>
    <row r="3" spans="1:10" ht="31.5">
      <c r="A3" s="22" t="s">
        <v>1</v>
      </c>
      <c r="B3" s="22" t="s">
        <v>2</v>
      </c>
      <c r="C3" s="22" t="s">
        <v>3</v>
      </c>
      <c r="D3" s="22" t="s">
        <v>187</v>
      </c>
      <c r="E3" s="22" t="s">
        <v>5</v>
      </c>
      <c r="F3" s="23" t="s">
        <v>188</v>
      </c>
      <c r="G3" s="20" t="s">
        <v>189</v>
      </c>
      <c r="H3" s="21"/>
    </row>
    <row r="4" spans="1:10" ht="15.95" customHeight="1">
      <c r="A4" s="24" t="s">
        <v>6</v>
      </c>
      <c r="B4" s="25"/>
      <c r="C4" s="26"/>
      <c r="D4" s="27"/>
      <c r="E4" s="27">
        <f>SUM(E5:E7)</f>
        <v>0</v>
      </c>
      <c r="F4" s="28"/>
      <c r="G4" s="29"/>
      <c r="H4" s="21"/>
    </row>
    <row r="5" spans="1:10" ht="15.95" customHeight="1">
      <c r="A5" s="30" t="s">
        <v>7</v>
      </c>
      <c r="B5" s="31" t="s">
        <v>8</v>
      </c>
      <c r="C5" s="32">
        <v>2</v>
      </c>
      <c r="D5" s="33">
        <f>CPU!E9</f>
        <v>0</v>
      </c>
      <c r="E5" s="33">
        <f>C5*D5</f>
        <v>0</v>
      </c>
      <c r="F5" s="28"/>
      <c r="G5" s="34"/>
      <c r="H5" s="21"/>
      <c r="I5" s="3">
        <v>2002.7</v>
      </c>
      <c r="J5" s="3">
        <f t="shared" ref="J5:J41" si="0">I5/1.219</f>
        <v>1642.904019688269</v>
      </c>
    </row>
    <row r="6" spans="1:10" ht="15.95" customHeight="1">
      <c r="A6" s="30" t="s">
        <v>9</v>
      </c>
      <c r="B6" s="31" t="s">
        <v>10</v>
      </c>
      <c r="C6" s="32">
        <v>6</v>
      </c>
      <c r="D6" s="33">
        <f>CPU!E20</f>
        <v>0</v>
      </c>
      <c r="E6" s="33">
        <f>C6*D6</f>
        <v>0</v>
      </c>
      <c r="F6" s="28">
        <v>215.34</v>
      </c>
      <c r="G6" s="35" t="s">
        <v>190</v>
      </c>
      <c r="H6" s="21"/>
      <c r="I6" s="3">
        <v>293.56</v>
      </c>
      <c r="J6" s="3">
        <f t="shared" si="0"/>
        <v>240.82034454470877</v>
      </c>
    </row>
    <row r="7" spans="1:10" s="41" customFormat="1" ht="15.95" customHeight="1">
      <c r="A7" s="36" t="s">
        <v>11</v>
      </c>
      <c r="B7" s="37" t="s">
        <v>12</v>
      </c>
      <c r="C7" s="33">
        <v>12</v>
      </c>
      <c r="D7" s="33">
        <f>CPU!E27</f>
        <v>0</v>
      </c>
      <c r="E7" s="33">
        <f>C7*D7</f>
        <v>0</v>
      </c>
      <c r="F7" s="28"/>
      <c r="G7" s="38"/>
      <c r="H7" s="39"/>
      <c r="I7" s="40">
        <v>178.31</v>
      </c>
      <c r="J7" s="40">
        <f t="shared" si="0"/>
        <v>146.27563576702215</v>
      </c>
    </row>
    <row r="8" spans="1:10" ht="15.95" customHeight="1">
      <c r="A8" s="24" t="s">
        <v>13</v>
      </c>
      <c r="B8" s="25"/>
      <c r="C8" s="26"/>
      <c r="D8" s="27"/>
      <c r="E8" s="27">
        <f>SUM(E9)</f>
        <v>0</v>
      </c>
      <c r="F8" s="28"/>
      <c r="G8" s="29"/>
      <c r="H8" s="21"/>
      <c r="J8" s="3">
        <f t="shared" si="0"/>
        <v>0</v>
      </c>
    </row>
    <row r="9" spans="1:10" ht="15.95" customHeight="1">
      <c r="A9" s="30" t="s">
        <v>14</v>
      </c>
      <c r="B9" s="31" t="s">
        <v>15</v>
      </c>
      <c r="C9" s="32">
        <v>12</v>
      </c>
      <c r="D9" s="33">
        <f>CPU!E37</f>
        <v>0</v>
      </c>
      <c r="E9" s="33">
        <f>C9*D9</f>
        <v>0</v>
      </c>
      <c r="F9" s="28"/>
      <c r="G9" s="29"/>
      <c r="H9" s="21"/>
      <c r="I9" s="3">
        <v>51756.19</v>
      </c>
      <c r="J9" s="3">
        <f t="shared" si="0"/>
        <v>42457.90812141099</v>
      </c>
    </row>
    <row r="10" spans="1:10" ht="15.95" customHeight="1">
      <c r="A10" s="24" t="s">
        <v>16</v>
      </c>
      <c r="B10" s="25"/>
      <c r="C10" s="26"/>
      <c r="D10" s="27"/>
      <c r="E10" s="27" t="e">
        <f>SUM(E11:E12)</f>
        <v>#REF!</v>
      </c>
      <c r="F10" s="28"/>
      <c r="G10" s="29"/>
      <c r="H10" s="21"/>
      <c r="J10" s="3">
        <f t="shared" si="0"/>
        <v>0</v>
      </c>
    </row>
    <row r="11" spans="1:10" ht="15.95" customHeight="1">
      <c r="A11" s="30" t="s">
        <v>17</v>
      </c>
      <c r="B11" s="31" t="s">
        <v>10</v>
      </c>
      <c r="C11" s="32">
        <v>1900</v>
      </c>
      <c r="D11" s="33" t="e">
        <f>CPU!#REF!</f>
        <v>#REF!</v>
      </c>
      <c r="E11" s="33" t="e">
        <f>C11*D11</f>
        <v>#REF!</v>
      </c>
      <c r="F11" s="28">
        <v>0.21</v>
      </c>
      <c r="G11" s="29" t="s">
        <v>191</v>
      </c>
      <c r="H11" s="21"/>
      <c r="I11" s="3">
        <v>0.23</v>
      </c>
      <c r="J11" s="3">
        <f t="shared" si="0"/>
        <v>0.18867924528301885</v>
      </c>
    </row>
    <row r="12" spans="1:10" ht="15.95" customHeight="1">
      <c r="A12" s="30" t="s">
        <v>18</v>
      </c>
      <c r="B12" s="31" t="s">
        <v>10</v>
      </c>
      <c r="C12" s="32">
        <v>12168</v>
      </c>
      <c r="D12" s="33" t="e">
        <f>CPU!#REF!</f>
        <v>#REF!</v>
      </c>
      <c r="E12" s="33" t="e">
        <f>C12*D12</f>
        <v>#REF!</v>
      </c>
      <c r="F12" s="28">
        <v>0.46</v>
      </c>
      <c r="G12" s="29" t="s">
        <v>192</v>
      </c>
      <c r="H12" s="21"/>
      <c r="I12" s="3">
        <v>0.68</v>
      </c>
      <c r="J12" s="3">
        <f t="shared" si="0"/>
        <v>0.55783429040196886</v>
      </c>
    </row>
    <row r="13" spans="1:10" ht="15.95" customHeight="1">
      <c r="A13" s="24" t="s">
        <v>19</v>
      </c>
      <c r="B13" s="25"/>
      <c r="C13" s="26"/>
      <c r="D13" s="27"/>
      <c r="E13" s="27" t="e">
        <f>SUM(E14:E26)</f>
        <v>#REF!</v>
      </c>
      <c r="F13" s="28"/>
      <c r="G13" s="29"/>
      <c r="H13" s="21"/>
      <c r="J13" s="3">
        <f t="shared" si="0"/>
        <v>0</v>
      </c>
    </row>
    <row r="14" spans="1:10" ht="15.95" customHeight="1">
      <c r="A14" s="30" t="s">
        <v>20</v>
      </c>
      <c r="B14" s="31" t="s">
        <v>10</v>
      </c>
      <c r="C14" s="32">
        <v>23022.14</v>
      </c>
      <c r="D14" s="33">
        <f>CPU!E44</f>
        <v>0</v>
      </c>
      <c r="E14" s="33">
        <f t="shared" ref="E14:E26" si="1">C14*D14</f>
        <v>0</v>
      </c>
      <c r="F14" s="28">
        <v>1.75</v>
      </c>
      <c r="G14" s="29" t="s">
        <v>193</v>
      </c>
      <c r="H14" s="21"/>
      <c r="I14" s="3">
        <v>3.55</v>
      </c>
      <c r="J14" s="3">
        <f t="shared" si="0"/>
        <v>2.9122231337161604</v>
      </c>
    </row>
    <row r="15" spans="1:10" ht="15.95" customHeight="1">
      <c r="A15" s="30" t="s">
        <v>21</v>
      </c>
      <c r="B15" s="31" t="s">
        <v>10</v>
      </c>
      <c r="C15" s="32">
        <v>23022.14</v>
      </c>
      <c r="D15" s="33" t="e">
        <f>CPU!#REF!</f>
        <v>#REF!</v>
      </c>
      <c r="E15" s="33" t="e">
        <f t="shared" si="1"/>
        <v>#REF!</v>
      </c>
      <c r="F15" s="28"/>
      <c r="G15" s="29"/>
      <c r="H15" s="21"/>
      <c r="I15" s="3">
        <v>4.22</v>
      </c>
      <c r="J15" s="3">
        <f t="shared" si="0"/>
        <v>3.4618539786710416</v>
      </c>
    </row>
    <row r="16" spans="1:10" ht="15.95" customHeight="1">
      <c r="A16" s="30" t="s">
        <v>194</v>
      </c>
      <c r="B16" s="31" t="s">
        <v>22</v>
      </c>
      <c r="C16" s="32" t="e">
        <f>PPU!#REF!</f>
        <v>#REF!</v>
      </c>
      <c r="D16" s="33" t="e">
        <f>CPU!#REF!</f>
        <v>#REF!</v>
      </c>
      <c r="E16" s="33" t="e">
        <f t="shared" si="1"/>
        <v>#REF!</v>
      </c>
      <c r="F16" s="28">
        <v>1.02</v>
      </c>
      <c r="G16" s="42">
        <v>72875</v>
      </c>
      <c r="H16" s="21"/>
      <c r="I16" s="3">
        <v>3.24</v>
      </c>
      <c r="J16" s="3">
        <f t="shared" si="0"/>
        <v>2.6579163248564397</v>
      </c>
    </row>
    <row r="17" spans="1:10" ht="15.95" customHeight="1">
      <c r="A17" s="30" t="s">
        <v>23</v>
      </c>
      <c r="B17" s="31" t="s">
        <v>10</v>
      </c>
      <c r="C17" s="32">
        <v>23022.14</v>
      </c>
      <c r="D17" s="33">
        <f>CPU!E52</f>
        <v>0</v>
      </c>
      <c r="E17" s="33">
        <f t="shared" si="1"/>
        <v>0</v>
      </c>
      <c r="F17" s="28">
        <v>0.73</v>
      </c>
      <c r="G17" s="42">
        <v>73806</v>
      </c>
      <c r="H17" s="21"/>
      <c r="I17" s="3">
        <v>4.1562944101864003</v>
      </c>
      <c r="J17" s="3">
        <f t="shared" si="0"/>
        <v>3.4095934456000001</v>
      </c>
    </row>
    <row r="18" spans="1:10" ht="34.5">
      <c r="A18" s="30" t="s">
        <v>24</v>
      </c>
      <c r="B18" s="31" t="s">
        <v>25</v>
      </c>
      <c r="C18" s="32">
        <v>5978.3612149711498</v>
      </c>
      <c r="D18" s="33">
        <f>CPU!E64</f>
        <v>0</v>
      </c>
      <c r="E18" s="33">
        <f t="shared" si="1"/>
        <v>0</v>
      </c>
      <c r="F18" s="28" t="s">
        <v>195</v>
      </c>
      <c r="G18" s="42" t="s">
        <v>196</v>
      </c>
      <c r="H18" s="21"/>
      <c r="I18" s="3">
        <v>68.08</v>
      </c>
      <c r="J18" s="3">
        <f t="shared" si="0"/>
        <v>55.849056603773583</v>
      </c>
    </row>
    <row r="19" spans="1:10" ht="15.95" customHeight="1">
      <c r="A19" s="30" t="s">
        <v>197</v>
      </c>
      <c r="B19" s="31" t="s">
        <v>198</v>
      </c>
      <c r="C19" s="32">
        <v>16800</v>
      </c>
      <c r="D19" s="33">
        <f>CPU!E72</f>
        <v>0</v>
      </c>
      <c r="E19" s="33">
        <f t="shared" si="1"/>
        <v>0</v>
      </c>
      <c r="F19" s="28"/>
      <c r="G19" s="42"/>
      <c r="H19" s="21"/>
      <c r="I19" s="3">
        <v>5.28</v>
      </c>
      <c r="J19" s="3">
        <f t="shared" si="0"/>
        <v>4.3314191960623463</v>
      </c>
    </row>
    <row r="20" spans="1:10" ht="21">
      <c r="A20" s="30" t="s">
        <v>28</v>
      </c>
      <c r="B20" s="31" t="s">
        <v>29</v>
      </c>
      <c r="C20" s="32">
        <v>799.19</v>
      </c>
      <c r="D20" s="33">
        <f>CPU!E81</f>
        <v>0</v>
      </c>
      <c r="E20" s="33">
        <f t="shared" si="1"/>
        <v>0</v>
      </c>
      <c r="F20" s="28">
        <v>103.03</v>
      </c>
      <c r="G20" s="42">
        <v>73616</v>
      </c>
      <c r="H20" s="21"/>
      <c r="I20" s="3">
        <v>183.59</v>
      </c>
      <c r="J20" s="3">
        <f t="shared" si="0"/>
        <v>150.60705496308449</v>
      </c>
    </row>
    <row r="21" spans="1:10" ht="23.25" customHeight="1">
      <c r="A21" s="30" t="s">
        <v>30</v>
      </c>
      <c r="B21" s="31" t="s">
        <v>29</v>
      </c>
      <c r="C21" s="32">
        <v>799.19</v>
      </c>
      <c r="D21" s="33">
        <f>CPU!E92</f>
        <v>0</v>
      </c>
      <c r="E21" s="33">
        <f t="shared" si="1"/>
        <v>0</v>
      </c>
      <c r="F21" s="28">
        <v>363.15</v>
      </c>
      <c r="G21" s="29" t="s">
        <v>199</v>
      </c>
      <c r="H21" s="21"/>
      <c r="I21" s="3">
        <v>568.76</v>
      </c>
      <c r="J21" s="3">
        <f t="shared" si="0"/>
        <v>466.57916324856438</v>
      </c>
    </row>
    <row r="22" spans="1:10" ht="21">
      <c r="A22" s="30" t="s">
        <v>31</v>
      </c>
      <c r="B22" s="31" t="s">
        <v>29</v>
      </c>
      <c r="C22" s="32">
        <v>1151.1099999999999</v>
      </c>
      <c r="D22" s="33">
        <f>CPU!E103</f>
        <v>0</v>
      </c>
      <c r="E22" s="33">
        <f t="shared" si="1"/>
        <v>0</v>
      </c>
      <c r="F22" s="28">
        <v>363.15</v>
      </c>
      <c r="G22" s="29" t="s">
        <v>199</v>
      </c>
      <c r="H22" s="21"/>
      <c r="I22" s="3">
        <v>568.76</v>
      </c>
      <c r="J22" s="3">
        <f t="shared" si="0"/>
        <v>466.57916324856438</v>
      </c>
    </row>
    <row r="23" spans="1:10" ht="21">
      <c r="A23" s="30" t="s">
        <v>32</v>
      </c>
      <c r="B23" s="31" t="s">
        <v>29</v>
      </c>
      <c r="C23" s="32">
        <v>1198.79</v>
      </c>
      <c r="D23" s="33">
        <f>CPU!E110</f>
        <v>0</v>
      </c>
      <c r="E23" s="33">
        <f t="shared" si="1"/>
        <v>0</v>
      </c>
      <c r="F23" s="43">
        <v>22.38</v>
      </c>
      <c r="G23" s="29" t="s">
        <v>200</v>
      </c>
      <c r="H23" s="21"/>
      <c r="I23" s="3">
        <v>24.92</v>
      </c>
      <c r="J23" s="3">
        <f t="shared" si="0"/>
        <v>20.44298605414274</v>
      </c>
    </row>
    <row r="24" spans="1:10" ht="21">
      <c r="A24" s="30" t="s">
        <v>33</v>
      </c>
      <c r="B24" s="31" t="s">
        <v>29</v>
      </c>
      <c r="C24" s="32">
        <v>693.16</v>
      </c>
      <c r="D24" s="33">
        <f>CPU!E121</f>
        <v>0</v>
      </c>
      <c r="E24" s="33">
        <f t="shared" si="1"/>
        <v>0</v>
      </c>
      <c r="F24" s="43">
        <v>62.69</v>
      </c>
      <c r="G24" s="42">
        <v>72914</v>
      </c>
      <c r="H24" s="21"/>
      <c r="I24" s="3">
        <v>140.68</v>
      </c>
      <c r="J24" s="3">
        <f t="shared" si="0"/>
        <v>115.40607054963084</v>
      </c>
    </row>
    <row r="25" spans="1:10" ht="21">
      <c r="A25" s="30" t="s">
        <v>34</v>
      </c>
      <c r="B25" s="31" t="s">
        <v>10</v>
      </c>
      <c r="C25" s="32">
        <v>21331.119999999999</v>
      </c>
      <c r="D25" s="33" t="e">
        <f>CPU!#REF!</f>
        <v>#REF!</v>
      </c>
      <c r="E25" s="33" t="e">
        <f t="shared" si="1"/>
        <v>#REF!</v>
      </c>
      <c r="F25" s="28">
        <v>31.92</v>
      </c>
      <c r="G25" s="29" t="s">
        <v>201</v>
      </c>
      <c r="H25" s="21"/>
      <c r="I25" s="3">
        <v>36.380000000000003</v>
      </c>
      <c r="J25" s="3">
        <f t="shared" si="0"/>
        <v>29.844134536505333</v>
      </c>
    </row>
    <row r="26" spans="1:10" ht="15.95" customHeight="1">
      <c r="A26" s="30" t="s">
        <v>35</v>
      </c>
      <c r="B26" s="31" t="s">
        <v>25</v>
      </c>
      <c r="C26" s="32">
        <v>19549.62</v>
      </c>
      <c r="D26" s="33" t="e">
        <f>CPU!#REF!</f>
        <v>#REF!</v>
      </c>
      <c r="E26" s="33" t="e">
        <f t="shared" si="1"/>
        <v>#REF!</v>
      </c>
      <c r="F26" s="28"/>
      <c r="G26" s="29"/>
      <c r="H26" s="21"/>
      <c r="I26" s="3">
        <v>8.39</v>
      </c>
      <c r="J26" s="3">
        <f t="shared" si="0"/>
        <v>6.8826907301066447</v>
      </c>
    </row>
    <row r="27" spans="1:10" ht="15.95" customHeight="1">
      <c r="A27" s="24" t="s">
        <v>36</v>
      </c>
      <c r="B27" s="25"/>
      <c r="C27" s="26"/>
      <c r="D27" s="27"/>
      <c r="E27" s="27">
        <f>SUM(E28)</f>
        <v>0</v>
      </c>
      <c r="F27" s="28"/>
      <c r="G27" s="29"/>
      <c r="H27" s="21"/>
      <c r="J27" s="3">
        <f t="shared" si="0"/>
        <v>0</v>
      </c>
    </row>
    <row r="28" spans="1:10" ht="15.95" customHeight="1">
      <c r="A28" s="30" t="s">
        <v>37</v>
      </c>
      <c r="B28" s="31" t="s">
        <v>29</v>
      </c>
      <c r="C28" s="32">
        <v>230</v>
      </c>
      <c r="D28" s="33">
        <f>CPU!E132</f>
        <v>0</v>
      </c>
      <c r="E28" s="33">
        <f>C28*D28</f>
        <v>0</v>
      </c>
      <c r="F28" s="28"/>
      <c r="G28" s="29"/>
      <c r="H28" s="21"/>
      <c r="I28" s="3">
        <v>189.99</v>
      </c>
      <c r="J28" s="3">
        <f t="shared" si="0"/>
        <v>155.85726004922066</v>
      </c>
    </row>
    <row r="29" spans="1:10" ht="15.95" customHeight="1">
      <c r="A29" s="24" t="s">
        <v>38</v>
      </c>
      <c r="B29" s="25"/>
      <c r="C29" s="26"/>
      <c r="D29" s="27"/>
      <c r="E29" s="27" t="e">
        <f>SUM(E30)</f>
        <v>#REF!</v>
      </c>
      <c r="F29" s="28"/>
      <c r="G29" s="29"/>
      <c r="H29" s="21"/>
      <c r="J29" s="3">
        <f t="shared" si="0"/>
        <v>0</v>
      </c>
    </row>
    <row r="30" spans="1:10" ht="15.95" customHeight="1">
      <c r="A30" s="30" t="s">
        <v>39</v>
      </c>
      <c r="B30" s="31" t="s">
        <v>29</v>
      </c>
      <c r="C30" s="32">
        <v>295</v>
      </c>
      <c r="D30" s="33" t="e">
        <f>CPU!#REF!</f>
        <v>#REF!</v>
      </c>
      <c r="E30" s="33" t="e">
        <f>C30*D30</f>
        <v>#REF!</v>
      </c>
      <c r="F30" s="33">
        <v>240.45</v>
      </c>
      <c r="G30" s="42">
        <v>6122</v>
      </c>
      <c r="H30" s="21"/>
      <c r="I30" s="3">
        <v>387.48</v>
      </c>
      <c r="J30" s="3">
        <f t="shared" si="0"/>
        <v>317.86710418375719</v>
      </c>
    </row>
    <row r="31" spans="1:10" ht="15.95" customHeight="1">
      <c r="A31" s="24" t="s">
        <v>40</v>
      </c>
      <c r="B31" s="25"/>
      <c r="C31" s="26"/>
      <c r="D31" s="27"/>
      <c r="E31" s="27" t="e">
        <f>SUM(E32)</f>
        <v>#REF!</v>
      </c>
      <c r="F31" s="28"/>
      <c r="G31" s="42"/>
      <c r="H31" s="21"/>
      <c r="J31" s="3">
        <f t="shared" si="0"/>
        <v>0</v>
      </c>
    </row>
    <row r="32" spans="1:10" ht="21">
      <c r="A32" s="30" t="s">
        <v>41</v>
      </c>
      <c r="B32" s="31" t="s">
        <v>29</v>
      </c>
      <c r="C32" s="32">
        <v>210.63</v>
      </c>
      <c r="D32" s="33" t="e">
        <f>CPU!#REF!</f>
        <v>#REF!</v>
      </c>
      <c r="E32" s="33" t="e">
        <f>C32*D32</f>
        <v>#REF!</v>
      </c>
      <c r="F32" s="28">
        <v>251.59</v>
      </c>
      <c r="G32" s="42">
        <v>73611</v>
      </c>
      <c r="H32" s="21"/>
      <c r="I32" s="3">
        <v>167.06</v>
      </c>
      <c r="J32" s="3">
        <f t="shared" si="0"/>
        <v>137.04675963904839</v>
      </c>
    </row>
    <row r="33" spans="1:10" ht="15.95" customHeight="1">
      <c r="A33" s="24" t="s">
        <v>42</v>
      </c>
      <c r="B33" s="25"/>
      <c r="C33" s="26"/>
      <c r="D33" s="27"/>
      <c r="E33" s="27">
        <f>SUM(E34:E36)</f>
        <v>61380.44298605412</v>
      </c>
      <c r="F33" s="28"/>
      <c r="G33" s="42"/>
      <c r="H33" s="21"/>
      <c r="J33" s="3">
        <f t="shared" si="0"/>
        <v>0</v>
      </c>
    </row>
    <row r="34" spans="1:10" ht="15.95" customHeight="1">
      <c r="A34" s="30" t="s">
        <v>43</v>
      </c>
      <c r="B34" s="31" t="s">
        <v>27</v>
      </c>
      <c r="C34" s="32">
        <v>480</v>
      </c>
      <c r="D34" s="33">
        <f>CPU!E139</f>
        <v>0</v>
      </c>
      <c r="E34" s="33">
        <f>C34*D34</f>
        <v>0</v>
      </c>
      <c r="F34" s="28">
        <v>6.33</v>
      </c>
      <c r="G34" s="42">
        <v>73387</v>
      </c>
      <c r="H34" s="21"/>
      <c r="I34" s="3">
        <v>10.19</v>
      </c>
      <c r="J34" s="3">
        <f t="shared" si="0"/>
        <v>8.3593109105824439</v>
      </c>
    </row>
    <row r="35" spans="1:10" ht="15.95" customHeight="1">
      <c r="A35" s="30" t="s">
        <v>44</v>
      </c>
      <c r="B35" s="31" t="s">
        <v>27</v>
      </c>
      <c r="C35" s="32">
        <v>600</v>
      </c>
      <c r="D35" s="33">
        <f>CPU!E147</f>
        <v>0</v>
      </c>
      <c r="E35" s="33">
        <f>C35*D35</f>
        <v>0</v>
      </c>
      <c r="F35" s="28"/>
      <c r="G35" s="42"/>
      <c r="H35" s="21"/>
      <c r="I35" s="3">
        <v>93.77</v>
      </c>
      <c r="J35" s="3">
        <f t="shared" si="0"/>
        <v>76.923707957342074</v>
      </c>
    </row>
    <row r="36" spans="1:10" ht="15.95" customHeight="1">
      <c r="A36" s="30" t="s">
        <v>45</v>
      </c>
      <c r="B36" s="31" t="s">
        <v>15</v>
      </c>
      <c r="C36" s="32">
        <v>12</v>
      </c>
      <c r="D36" s="33">
        <v>5115.03691550451</v>
      </c>
      <c r="E36" s="33">
        <f>C36*D36</f>
        <v>61380.44298605412</v>
      </c>
      <c r="F36" s="28"/>
      <c r="G36" s="42"/>
      <c r="H36" s="21"/>
      <c r="I36" s="3">
        <v>6235.23</v>
      </c>
      <c r="J36" s="3">
        <f t="shared" si="0"/>
        <v>5115.0369155045109</v>
      </c>
    </row>
    <row r="37" spans="1:10" ht="15.95" customHeight="1">
      <c r="A37" s="24" t="s">
        <v>46</v>
      </c>
      <c r="B37" s="25"/>
      <c r="C37" s="26"/>
      <c r="D37" s="27"/>
      <c r="E37" s="27" t="e">
        <f>SUM(E38:E41)</f>
        <v>#REF!</v>
      </c>
      <c r="F37" s="28"/>
      <c r="G37" s="29"/>
      <c r="H37" s="21"/>
      <c r="J37" s="3">
        <f t="shared" si="0"/>
        <v>0</v>
      </c>
    </row>
    <row r="38" spans="1:10" ht="15.95" customHeight="1">
      <c r="A38" s="30" t="s">
        <v>20</v>
      </c>
      <c r="B38" s="31" t="s">
        <v>10</v>
      </c>
      <c r="C38" s="32">
        <v>4180.75</v>
      </c>
      <c r="D38" s="33">
        <f>CPU!E44</f>
        <v>0</v>
      </c>
      <c r="E38" s="33">
        <f>C38*D38</f>
        <v>0</v>
      </c>
      <c r="F38" s="28">
        <v>1.75</v>
      </c>
      <c r="G38" s="29" t="s">
        <v>193</v>
      </c>
      <c r="H38" s="21"/>
      <c r="I38" s="3">
        <v>3.55</v>
      </c>
      <c r="J38" s="3">
        <f t="shared" si="0"/>
        <v>2.9122231337161604</v>
      </c>
    </row>
    <row r="39" spans="1:10" ht="15.95" customHeight="1">
      <c r="A39" s="30" t="s">
        <v>23</v>
      </c>
      <c r="B39" s="31" t="s">
        <v>10</v>
      </c>
      <c r="C39" s="32">
        <v>4180.75</v>
      </c>
      <c r="D39" s="33">
        <f>CPU!E52</f>
        <v>0</v>
      </c>
      <c r="E39" s="33">
        <f>C39*D39</f>
        <v>0</v>
      </c>
      <c r="F39" s="28">
        <v>3.87</v>
      </c>
      <c r="G39" s="42">
        <v>73806</v>
      </c>
      <c r="H39" s="21"/>
      <c r="I39" s="3">
        <v>4.16</v>
      </c>
      <c r="J39" s="3">
        <f t="shared" si="0"/>
        <v>3.412633305988515</v>
      </c>
    </row>
    <row r="40" spans="1:10" ht="34.5">
      <c r="A40" s="30" t="s">
        <v>24</v>
      </c>
      <c r="B40" s="31" t="s">
        <v>25</v>
      </c>
      <c r="C40" s="32">
        <v>278.72000000000003</v>
      </c>
      <c r="D40" s="33">
        <f>CPU!E64</f>
        <v>0</v>
      </c>
      <c r="E40" s="33">
        <f>C40*D40</f>
        <v>0</v>
      </c>
      <c r="F40" s="28" t="s">
        <v>195</v>
      </c>
      <c r="G40" s="42" t="s">
        <v>196</v>
      </c>
      <c r="H40" s="21"/>
      <c r="I40" s="3">
        <v>68.08</v>
      </c>
      <c r="J40" s="3">
        <f t="shared" si="0"/>
        <v>55.849056603773583</v>
      </c>
    </row>
    <row r="41" spans="1:10" ht="21">
      <c r="A41" s="30" t="s">
        <v>47</v>
      </c>
      <c r="B41" s="31" t="s">
        <v>10</v>
      </c>
      <c r="C41" s="32">
        <v>4180.75</v>
      </c>
      <c r="D41" s="33" t="e">
        <f>CPU!#REF!</f>
        <v>#REF!</v>
      </c>
      <c r="E41" s="33" t="e">
        <f>C41*D41</f>
        <v>#REF!</v>
      </c>
      <c r="F41" s="33">
        <v>163.01</v>
      </c>
      <c r="G41" s="44" t="s">
        <v>110</v>
      </c>
      <c r="H41" s="21"/>
      <c r="I41" s="3">
        <v>83.17</v>
      </c>
      <c r="J41" s="3">
        <f t="shared" si="0"/>
        <v>68.228055783429042</v>
      </c>
    </row>
    <row r="42" spans="1:10">
      <c r="A42" s="45"/>
      <c r="B42" s="572" t="s">
        <v>48</v>
      </c>
      <c r="C42" s="572"/>
      <c r="D42" s="573" t="e">
        <f>E4+E8+E10+E13+E27+E29+E31+E33+E37</f>
        <v>#REF!</v>
      </c>
      <c r="E42" s="573"/>
      <c r="F42" s="46"/>
      <c r="G42" s="47"/>
      <c r="H42" s="21"/>
    </row>
    <row r="43" spans="1:10">
      <c r="A43" s="21"/>
      <c r="B43" s="48"/>
      <c r="C43" s="21"/>
      <c r="D43" s="39"/>
      <c r="E43" s="39"/>
      <c r="F43" s="49"/>
      <c r="G43" s="48"/>
      <c r="H43" s="21"/>
    </row>
    <row r="44" spans="1:10">
      <c r="A44" s="50" t="s">
        <v>202</v>
      </c>
      <c r="B44" s="51"/>
      <c r="C44" s="52"/>
      <c r="D44" s="52"/>
      <c r="E44" s="52"/>
      <c r="F44" s="53"/>
      <c r="G44" s="51"/>
      <c r="H44" s="21"/>
    </row>
    <row r="45" spans="1:10">
      <c r="A45" s="52"/>
      <c r="B45" s="51"/>
      <c r="C45" s="52"/>
      <c r="D45" s="52"/>
      <c r="E45" s="52"/>
      <c r="F45" s="53"/>
      <c r="G45" s="51"/>
      <c r="H45" s="21"/>
    </row>
    <row r="46" spans="1:10">
      <c r="A46" s="574" t="s">
        <v>0</v>
      </c>
      <c r="B46" s="574"/>
      <c r="C46" s="574"/>
      <c r="D46" s="574"/>
      <c r="E46" s="574"/>
      <c r="F46" s="575" t="s">
        <v>140</v>
      </c>
      <c r="G46" s="575"/>
      <c r="H46" s="21"/>
    </row>
    <row r="47" spans="1:10">
      <c r="A47" s="574"/>
      <c r="B47" s="574"/>
      <c r="C47" s="574"/>
      <c r="D47" s="574"/>
      <c r="E47" s="574"/>
      <c r="F47" s="575"/>
      <c r="G47" s="575"/>
      <c r="H47" s="21"/>
    </row>
    <row r="48" spans="1:10" ht="31.5">
      <c r="A48" s="22" t="s">
        <v>1</v>
      </c>
      <c r="B48" s="22" t="s">
        <v>2</v>
      </c>
      <c r="C48" s="22" t="s">
        <v>3</v>
      </c>
      <c r="D48" s="22" t="s">
        <v>187</v>
      </c>
      <c r="E48" s="22" t="s">
        <v>5</v>
      </c>
      <c r="F48" s="55" t="s">
        <v>188</v>
      </c>
      <c r="G48" s="54" t="s">
        <v>189</v>
      </c>
      <c r="H48" s="21"/>
    </row>
    <row r="49" spans="1:8" ht="34.5">
      <c r="A49" s="11" t="s">
        <v>203</v>
      </c>
      <c r="B49" s="56" t="s">
        <v>105</v>
      </c>
      <c r="C49" s="57"/>
      <c r="D49" s="58">
        <f>CPU!E165</f>
        <v>0</v>
      </c>
      <c r="E49" s="59"/>
      <c r="F49" s="10">
        <v>39.9</v>
      </c>
      <c r="G49" s="60">
        <v>5903</v>
      </c>
      <c r="H49" s="21"/>
    </row>
    <row r="50" spans="1:8" ht="34.5">
      <c r="A50" s="11" t="s">
        <v>203</v>
      </c>
      <c r="B50" s="56" t="s">
        <v>83</v>
      </c>
      <c r="C50" s="57"/>
      <c r="D50" s="58">
        <f>CPU!E176</f>
        <v>0</v>
      </c>
      <c r="E50" s="59"/>
      <c r="F50" s="10">
        <v>101.56</v>
      </c>
      <c r="G50" s="60">
        <v>5901</v>
      </c>
      <c r="H50" s="21"/>
    </row>
    <row r="51" spans="1:8" ht="23.25">
      <c r="A51" s="11" t="s">
        <v>204</v>
      </c>
      <c r="B51" s="61" t="s">
        <v>29</v>
      </c>
      <c r="C51" s="59"/>
      <c r="D51" s="58">
        <f>CPU!E184</f>
        <v>0</v>
      </c>
      <c r="E51" s="59"/>
      <c r="F51" s="62">
        <v>11.99</v>
      </c>
      <c r="G51" s="61" t="s">
        <v>205</v>
      </c>
      <c r="H51" s="21"/>
    </row>
    <row r="52" spans="1:8">
      <c r="A52" s="11" t="s">
        <v>206</v>
      </c>
      <c r="B52" s="61" t="s">
        <v>15</v>
      </c>
      <c r="C52" s="57"/>
      <c r="D52" s="58">
        <f>CPU!E196</f>
        <v>0</v>
      </c>
      <c r="E52" s="59"/>
      <c r="F52" s="62"/>
      <c r="G52" s="61"/>
      <c r="H52" s="21"/>
    </row>
    <row r="53" spans="1:8">
      <c r="A53" s="11" t="s">
        <v>207</v>
      </c>
      <c r="B53" s="61" t="s">
        <v>15</v>
      </c>
      <c r="C53" s="57"/>
      <c r="D53" s="58">
        <f>CPU!E208</f>
        <v>0</v>
      </c>
      <c r="E53" s="59"/>
      <c r="F53" s="62"/>
      <c r="G53" s="61"/>
      <c r="H53" s="21"/>
    </row>
    <row r="54" spans="1:8">
      <c r="A54" s="11" t="s">
        <v>208</v>
      </c>
      <c r="B54" s="61" t="s">
        <v>15</v>
      </c>
      <c r="C54" s="57"/>
      <c r="D54" s="58">
        <f>CPU!E216</f>
        <v>0</v>
      </c>
      <c r="E54" s="59"/>
      <c r="F54" s="62"/>
      <c r="G54" s="61"/>
      <c r="H54" s="21"/>
    </row>
    <row r="55" spans="1:8">
      <c r="A55" s="11" t="s">
        <v>209</v>
      </c>
      <c r="B55" s="61" t="s">
        <v>15</v>
      </c>
      <c r="C55" s="57"/>
      <c r="D55" s="58">
        <f>CPU!E226</f>
        <v>0</v>
      </c>
      <c r="E55" s="59"/>
      <c r="F55" s="62"/>
      <c r="G55" s="61"/>
      <c r="H55" s="21"/>
    </row>
    <row r="56" spans="1:8" ht="23.25">
      <c r="A56" s="11" t="s">
        <v>210</v>
      </c>
      <c r="B56" s="61" t="s">
        <v>29</v>
      </c>
      <c r="C56" s="57"/>
      <c r="D56" s="58">
        <f>CPU!E237</f>
        <v>0</v>
      </c>
      <c r="E56" s="59"/>
      <c r="F56" s="62">
        <v>359.69</v>
      </c>
      <c r="G56" s="63" t="s">
        <v>97</v>
      </c>
      <c r="H56" s="21"/>
    </row>
    <row r="57" spans="1:8">
      <c r="A57" s="11" t="s">
        <v>211</v>
      </c>
      <c r="B57" s="61" t="s">
        <v>29</v>
      </c>
      <c r="C57" s="57"/>
      <c r="D57" s="58" t="e">
        <f>CPU!#REF!</f>
        <v>#REF!</v>
      </c>
      <c r="E57" s="59"/>
      <c r="F57" s="10">
        <v>6.83</v>
      </c>
      <c r="G57" s="63" t="s">
        <v>143</v>
      </c>
      <c r="H57" s="21"/>
    </row>
    <row r="58" spans="1:8">
      <c r="A58" s="11" t="s">
        <v>212</v>
      </c>
      <c r="B58" s="61" t="s">
        <v>83</v>
      </c>
      <c r="C58" s="57"/>
      <c r="D58" s="58" t="e">
        <f>CPU!#REF!</f>
        <v>#REF!</v>
      </c>
      <c r="E58" s="59"/>
      <c r="F58" s="62"/>
      <c r="G58" s="61" t="s">
        <v>213</v>
      </c>
      <c r="H58" s="21"/>
    </row>
    <row r="59" spans="1:8" ht="23.25">
      <c r="A59" s="11" t="s">
        <v>214</v>
      </c>
      <c r="B59" s="56" t="s">
        <v>29</v>
      </c>
      <c r="C59" s="59"/>
      <c r="D59" s="58">
        <f>CPU!E244</f>
        <v>0</v>
      </c>
      <c r="E59" s="59"/>
      <c r="F59" s="62">
        <v>24.48</v>
      </c>
      <c r="G59" s="61" t="s">
        <v>215</v>
      </c>
      <c r="H59" s="21"/>
    </row>
    <row r="60" spans="1:8">
      <c r="A60" s="11" t="s">
        <v>216</v>
      </c>
      <c r="B60" s="64" t="s">
        <v>10</v>
      </c>
      <c r="C60" s="65"/>
      <c r="D60" s="66">
        <f>CPU!E252</f>
        <v>0</v>
      </c>
      <c r="E60" s="65"/>
      <c r="F60" s="67"/>
      <c r="G60" s="68" t="s">
        <v>217</v>
      </c>
      <c r="H60" s="21"/>
    </row>
    <row r="61" spans="1:8">
      <c r="A61" s="11" t="s">
        <v>126</v>
      </c>
      <c r="B61" s="29" t="s">
        <v>218</v>
      </c>
      <c r="C61" s="69"/>
      <c r="D61" s="69">
        <f>CPU!E261</f>
        <v>0</v>
      </c>
      <c r="E61" s="69"/>
      <c r="F61" s="70"/>
      <c r="G61" s="29"/>
      <c r="H61" s="21"/>
    </row>
    <row r="62" spans="1:8">
      <c r="A62" s="11" t="s">
        <v>127</v>
      </c>
      <c r="B62" s="29" t="s">
        <v>15</v>
      </c>
      <c r="C62" s="69"/>
      <c r="D62" s="69">
        <f>CPU!E268</f>
        <v>0</v>
      </c>
      <c r="E62" s="69"/>
      <c r="F62" s="70"/>
      <c r="G62" s="29"/>
      <c r="H62" s="21"/>
    </row>
    <row r="63" spans="1:8">
      <c r="A63" s="11" t="s">
        <v>124</v>
      </c>
      <c r="B63" s="29" t="s">
        <v>15</v>
      </c>
      <c r="C63" s="69"/>
      <c r="D63" s="69">
        <f>CPU!E275</f>
        <v>0</v>
      </c>
      <c r="E63" s="69"/>
      <c r="F63" s="70"/>
      <c r="G63" s="29"/>
      <c r="H63" s="21"/>
    </row>
    <row r="64" spans="1:8">
      <c r="A64" s="11" t="s">
        <v>153</v>
      </c>
      <c r="B64" s="29" t="s">
        <v>29</v>
      </c>
      <c r="C64" s="69"/>
      <c r="D64" s="69" t="e">
        <f>CPU!#REF!</f>
        <v>#REF!</v>
      </c>
      <c r="E64" s="69"/>
      <c r="F64" s="70">
        <v>334.59</v>
      </c>
      <c r="G64" s="42">
        <v>73449</v>
      </c>
      <c r="H64" s="21"/>
    </row>
  </sheetData>
  <sheetProtection selectLockedCells="1" selectUnlockedCells="1"/>
  <mergeCells count="6">
    <mergeCell ref="A1:E2"/>
    <mergeCell ref="F1:G2"/>
    <mergeCell ref="B42:C42"/>
    <mergeCell ref="D42:E42"/>
    <mergeCell ref="A46:E47"/>
    <mergeCell ref="F46:G47"/>
  </mergeCells>
  <pageMargins left="0.52986111111111112" right="0.47013888888888888" top="0.75" bottom="0.70972222222222225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C1:M37"/>
  <sheetViews>
    <sheetView view="pageBreakPreview" topLeftCell="A16" zoomScaleSheetLayoutView="100" workbookViewId="0">
      <selection activeCell="E32" sqref="E32"/>
    </sheetView>
  </sheetViews>
  <sheetFormatPr defaultColWidth="8.5703125" defaultRowHeight="15"/>
  <cols>
    <col min="1" max="2" width="8.5703125" style="5"/>
    <col min="3" max="3" width="15" style="5" customWidth="1"/>
    <col min="4" max="4" width="42.28515625" style="5" bestFit="1" customWidth="1"/>
    <col min="5" max="5" width="12.140625" style="5" bestFit="1" customWidth="1"/>
    <col min="6" max="6" width="16" style="5" customWidth="1"/>
    <col min="7" max="7" width="7.7109375" style="5" customWidth="1"/>
    <col min="8" max="8" width="11.28515625" style="5" customWidth="1"/>
    <col min="9" max="9" width="13.85546875" style="5" customWidth="1"/>
    <col min="10" max="10" width="32.85546875" style="5" bestFit="1" customWidth="1"/>
    <col min="11" max="15" width="8.5703125" style="5"/>
    <col min="16" max="16" width="6" style="5" customWidth="1"/>
    <col min="17" max="17" width="8.5703125" style="5"/>
    <col min="18" max="18" width="18.7109375" style="5" customWidth="1"/>
    <col min="19" max="16384" width="8.5703125" style="5"/>
  </cols>
  <sheetData>
    <row r="1" spans="3:13" s="71" customFormat="1">
      <c r="C1" s="187"/>
      <c r="D1" s="188"/>
      <c r="E1" s="188"/>
      <c r="F1" s="188"/>
      <c r="G1" s="188"/>
      <c r="H1" s="188"/>
      <c r="I1" s="188"/>
      <c r="J1" s="189"/>
      <c r="K1" s="189"/>
    </row>
    <row r="2" spans="3:13" s="71" customFormat="1">
      <c r="C2" s="190"/>
      <c r="D2" s="191"/>
      <c r="E2" s="191"/>
      <c r="F2" s="191"/>
      <c r="G2" s="191"/>
      <c r="H2" s="191"/>
      <c r="I2" s="191"/>
      <c r="J2" s="192"/>
      <c r="K2" s="192"/>
      <c r="M2"/>
    </row>
    <row r="3" spans="3:13" s="71" customFormat="1" ht="14.25" customHeight="1">
      <c r="C3" s="190"/>
      <c r="D3" s="191"/>
      <c r="E3" s="191"/>
      <c r="F3" s="191"/>
      <c r="G3" s="191"/>
      <c r="H3" s="191"/>
      <c r="I3" s="191"/>
      <c r="J3" s="192"/>
      <c r="K3" s="192"/>
      <c r="L3" s="72"/>
    </row>
    <row r="4" spans="3:13" s="71" customFormat="1">
      <c r="C4" s="190"/>
      <c r="D4" s="191"/>
      <c r="E4" s="191"/>
      <c r="F4" s="191"/>
      <c r="G4" s="191"/>
      <c r="H4" s="191"/>
      <c r="I4" s="191"/>
      <c r="J4" s="192"/>
      <c r="K4" s="192"/>
      <c r="L4" s="72"/>
    </row>
    <row r="5" spans="3:13" s="72" customFormat="1" ht="15" customHeight="1" thickBot="1">
      <c r="C5" s="193"/>
      <c r="D5" s="194"/>
      <c r="E5" s="194"/>
      <c r="F5" s="194"/>
      <c r="G5" s="194"/>
      <c r="H5" s="194"/>
      <c r="I5" s="194"/>
      <c r="J5" s="195"/>
      <c r="K5" s="195"/>
    </row>
    <row r="6" spans="3:13" s="72" customFormat="1" ht="15" customHeight="1">
      <c r="C6" s="187"/>
      <c r="D6" s="188"/>
      <c r="E6" s="188"/>
      <c r="F6" s="188"/>
      <c r="G6" s="188"/>
      <c r="H6" s="188"/>
      <c r="I6" s="188"/>
      <c r="J6" s="189"/>
      <c r="K6"/>
    </row>
    <row r="7" spans="3:13" s="72" customFormat="1" ht="15.75" customHeight="1">
      <c r="C7" s="582" t="s">
        <v>315</v>
      </c>
      <c r="D7" s="583"/>
      <c r="E7" s="583"/>
      <c r="F7" s="584"/>
      <c r="G7" s="197"/>
      <c r="H7" s="198"/>
      <c r="I7" s="231"/>
      <c r="J7" s="232"/>
      <c r="K7" s="196"/>
    </row>
    <row r="8" spans="3:13" s="72" customFormat="1" ht="15.75" customHeight="1" thickBot="1">
      <c r="C8" s="233"/>
      <c r="D8" s="231"/>
      <c r="E8" s="231"/>
      <c r="F8" s="231"/>
      <c r="G8" s="199" t="s">
        <v>258</v>
      </c>
      <c r="H8" s="231"/>
      <c r="I8" s="578" t="s">
        <v>260</v>
      </c>
      <c r="J8" s="579"/>
      <c r="K8" s="196"/>
    </row>
    <row r="9" spans="3:13" s="72" customFormat="1" ht="15.75" customHeight="1" thickBot="1">
      <c r="C9" s="259" t="s">
        <v>243</v>
      </c>
      <c r="D9" s="260" t="s">
        <v>259</v>
      </c>
      <c r="E9" s="261" t="s">
        <v>219</v>
      </c>
      <c r="F9" s="262" t="s">
        <v>219</v>
      </c>
      <c r="G9" s="231"/>
      <c r="H9" s="231"/>
      <c r="I9" s="580"/>
      <c r="J9" s="581"/>
      <c r="K9" s="196"/>
    </row>
    <row r="10" spans="3:13" s="72" customFormat="1" ht="15.75" customHeight="1" thickBot="1">
      <c r="C10" s="235"/>
      <c r="D10" s="224"/>
      <c r="E10" s="200" t="s">
        <v>261</v>
      </c>
      <c r="F10" s="263" t="s">
        <v>262</v>
      </c>
      <c r="G10" s="201" t="s">
        <v>258</v>
      </c>
      <c r="H10" s="201"/>
      <c r="I10" s="225"/>
      <c r="J10" s="236"/>
      <c r="K10" s="196"/>
    </row>
    <row r="11" spans="3:13" s="72" customFormat="1" ht="15.75" customHeight="1">
      <c r="C11" s="237"/>
      <c r="D11" s="221"/>
      <c r="E11" s="222"/>
      <c r="F11" s="264"/>
      <c r="G11" s="201"/>
      <c r="H11" s="201"/>
      <c r="I11" s="223"/>
      <c r="J11" s="234"/>
      <c r="K11" s="196"/>
    </row>
    <row r="12" spans="3:13" s="72" customFormat="1" ht="15.75" customHeight="1">
      <c r="C12" s="237"/>
      <c r="D12" s="221"/>
      <c r="E12" s="222"/>
      <c r="F12" s="264"/>
      <c r="G12" s="201"/>
      <c r="H12" s="201"/>
      <c r="I12" s="223"/>
      <c r="J12" s="234"/>
      <c r="K12" s="196"/>
    </row>
    <row r="13" spans="3:13" s="72" customFormat="1" ht="15.75" customHeight="1">
      <c r="C13" s="238">
        <v>1</v>
      </c>
      <c r="D13" s="202" t="s">
        <v>220</v>
      </c>
      <c r="E13" s="203" t="s">
        <v>258</v>
      </c>
      <c r="F13" s="265">
        <f>SUM(F14:F15)</f>
        <v>0</v>
      </c>
      <c r="G13" s="201" t="s">
        <v>258</v>
      </c>
      <c r="H13" s="255" t="s">
        <v>263</v>
      </c>
      <c r="I13" s="256">
        <f>F13/100</f>
        <v>0</v>
      </c>
      <c r="J13" s="257" t="s">
        <v>264</v>
      </c>
      <c r="K13" s="229"/>
    </row>
    <row r="14" spans="3:13" s="72" customFormat="1" ht="15.75" customHeight="1">
      <c r="C14" s="240" t="s">
        <v>265</v>
      </c>
      <c r="D14" s="366" t="s">
        <v>313</v>
      </c>
      <c r="E14" s="203"/>
      <c r="F14" s="266">
        <v>0</v>
      </c>
      <c r="G14" s="201"/>
      <c r="H14" s="207"/>
      <c r="I14" s="208"/>
      <c r="J14" s="241"/>
      <c r="K14" s="209"/>
    </row>
    <row r="15" spans="3:13" s="72" customFormat="1" ht="15.75" customHeight="1">
      <c r="C15" s="240"/>
      <c r="D15" s="206"/>
      <c r="E15" s="203"/>
      <c r="F15" s="266"/>
      <c r="G15" s="201"/>
      <c r="H15" s="207"/>
      <c r="I15" s="208"/>
      <c r="J15" s="241"/>
      <c r="K15" s="209"/>
    </row>
    <row r="16" spans="3:13" s="72" customFormat="1" ht="15.75" customHeight="1">
      <c r="C16" s="240"/>
      <c r="D16" s="210" t="s">
        <v>258</v>
      </c>
      <c r="E16" s="211" t="s">
        <v>258</v>
      </c>
      <c r="F16" s="266" t="s">
        <v>258</v>
      </c>
      <c r="G16" s="201" t="s">
        <v>258</v>
      </c>
      <c r="H16" s="201"/>
      <c r="I16" s="201"/>
      <c r="J16" s="201"/>
      <c r="K16" s="196"/>
    </row>
    <row r="17" spans="3:12" s="72" customFormat="1" ht="15.75" customHeight="1">
      <c r="C17" s="240"/>
      <c r="D17" s="210"/>
      <c r="E17" s="211"/>
      <c r="F17" s="266"/>
      <c r="G17" s="201"/>
      <c r="H17" s="201"/>
      <c r="I17" s="201"/>
      <c r="J17" s="242"/>
      <c r="K17" s="196"/>
    </row>
    <row r="18" spans="3:12" s="72" customFormat="1" ht="15.75" customHeight="1">
      <c r="C18" s="238">
        <v>2</v>
      </c>
      <c r="D18" s="202" t="s">
        <v>221</v>
      </c>
      <c r="E18" s="212">
        <f>SUM(E19:E22)</f>
        <v>0</v>
      </c>
      <c r="F18" s="267"/>
      <c r="G18" s="201"/>
      <c r="H18" s="255" t="s">
        <v>266</v>
      </c>
      <c r="I18" s="256">
        <f>E18/100</f>
        <v>0</v>
      </c>
      <c r="J18" s="257" t="s">
        <v>267</v>
      </c>
      <c r="K18" s="229"/>
    </row>
    <row r="19" spans="3:12" s="72" customFormat="1" ht="15.75" customHeight="1">
      <c r="C19" s="240" t="s">
        <v>222</v>
      </c>
      <c r="D19" s="213" t="s">
        <v>223</v>
      </c>
      <c r="E19" s="214">
        <v>0</v>
      </c>
      <c r="F19" s="266"/>
      <c r="G19" s="201" t="s">
        <v>258</v>
      </c>
      <c r="H19" s="258"/>
      <c r="I19" s="258"/>
      <c r="J19" s="258"/>
      <c r="K19" s="196"/>
    </row>
    <row r="20" spans="3:12" s="72" customFormat="1" ht="15.75" customHeight="1">
      <c r="C20" s="240" t="s">
        <v>224</v>
      </c>
      <c r="D20" s="210" t="s">
        <v>225</v>
      </c>
      <c r="E20" s="214">
        <v>0</v>
      </c>
      <c r="F20" s="266"/>
      <c r="G20" s="201" t="s">
        <v>258</v>
      </c>
      <c r="H20" s="255" t="s">
        <v>268</v>
      </c>
      <c r="I20" s="256">
        <f>F24/100</f>
        <v>0</v>
      </c>
      <c r="J20" s="257" t="s">
        <v>269</v>
      </c>
      <c r="K20" s="229"/>
    </row>
    <row r="21" spans="3:12" s="72" customFormat="1" ht="15.75">
      <c r="C21" s="240" t="s">
        <v>226</v>
      </c>
      <c r="D21" s="210" t="s">
        <v>227</v>
      </c>
      <c r="E21" s="215">
        <v>0</v>
      </c>
      <c r="F21" s="266"/>
      <c r="G21" s="201"/>
      <c r="H21" s="191"/>
      <c r="I21" s="191"/>
      <c r="J21" s="192"/>
      <c r="K21"/>
    </row>
    <row r="22" spans="3:12" s="72" customFormat="1" ht="15.75" customHeight="1">
      <c r="C22" s="243"/>
      <c r="D22" s="210"/>
      <c r="E22" s="214"/>
      <c r="F22" s="266"/>
      <c r="G22" s="201"/>
      <c r="H22" s="204" t="s">
        <v>270</v>
      </c>
      <c r="I22" s="205">
        <f>F29/100</f>
        <v>0</v>
      </c>
      <c r="J22" s="239" t="s">
        <v>271</v>
      </c>
      <c r="K22" s="229"/>
    </row>
    <row r="23" spans="3:12" s="72" customFormat="1" ht="15.75" customHeight="1">
      <c r="C23" s="243"/>
      <c r="D23" s="210"/>
      <c r="E23" s="214"/>
      <c r="F23" s="266"/>
      <c r="G23" s="201"/>
      <c r="H23" s="207"/>
      <c r="I23" s="208"/>
      <c r="J23" s="241"/>
      <c r="K23" s="209"/>
    </row>
    <row r="24" spans="3:12" s="72" customFormat="1" ht="15.75" customHeight="1">
      <c r="C24" s="238">
        <v>3</v>
      </c>
      <c r="D24" s="202" t="s">
        <v>272</v>
      </c>
      <c r="E24" s="214" t="s">
        <v>258</v>
      </c>
      <c r="F24" s="267">
        <f>SUM(F25:F27)</f>
        <v>0</v>
      </c>
      <c r="G24" s="201"/>
      <c r="H24" s="191"/>
      <c r="I24" s="191"/>
      <c r="J24" s="192"/>
      <c r="K24"/>
    </row>
    <row r="25" spans="3:12" s="72" customFormat="1" ht="15.75" customHeight="1">
      <c r="C25" s="240" t="s">
        <v>228</v>
      </c>
      <c r="D25" s="213" t="s">
        <v>312</v>
      </c>
      <c r="E25" s="214"/>
      <c r="F25" s="266">
        <v>0</v>
      </c>
      <c r="G25" s="201"/>
      <c r="H25" s="191"/>
      <c r="I25" s="191"/>
      <c r="J25" s="192"/>
      <c r="K25"/>
    </row>
    <row r="26" spans="3:12" s="72" customFormat="1" ht="15.75" customHeight="1">
      <c r="C26" s="240" t="s">
        <v>229</v>
      </c>
      <c r="D26" s="213" t="s">
        <v>230</v>
      </c>
      <c r="E26" s="214"/>
      <c r="F26" s="266">
        <v>0</v>
      </c>
      <c r="G26" s="201"/>
      <c r="H26" s="191"/>
      <c r="I26" s="191"/>
      <c r="J26" s="192"/>
      <c r="K26"/>
    </row>
    <row r="27" spans="3:12" s="72" customFormat="1" ht="15.75" customHeight="1">
      <c r="C27" s="240"/>
      <c r="D27" s="213"/>
      <c r="E27" s="214"/>
      <c r="F27" s="266"/>
      <c r="G27" s="201"/>
      <c r="H27" s="191"/>
      <c r="I27" s="191"/>
      <c r="J27" s="192"/>
      <c r="K27"/>
    </row>
    <row r="28" spans="3:12" s="72" customFormat="1" ht="15.75" customHeight="1">
      <c r="C28" s="244"/>
      <c r="D28" s="210"/>
      <c r="E28" s="214"/>
      <c r="F28" s="266"/>
      <c r="G28" s="201"/>
      <c r="H28" s="216" t="s">
        <v>273</v>
      </c>
      <c r="I28" s="217">
        <f>E31/100</f>
        <v>0</v>
      </c>
      <c r="J28" s="239" t="s">
        <v>274</v>
      </c>
      <c r="K28" s="229"/>
      <c r="L28" s="71"/>
    </row>
    <row r="29" spans="3:12" s="72" customFormat="1" ht="15.75" customHeight="1">
      <c r="C29" s="238">
        <v>4</v>
      </c>
      <c r="D29" s="202" t="s">
        <v>231</v>
      </c>
      <c r="E29" s="214" t="s">
        <v>258</v>
      </c>
      <c r="F29" s="267">
        <v>0</v>
      </c>
      <c r="G29" s="201"/>
      <c r="H29" s="198"/>
      <c r="I29" s="198"/>
      <c r="J29" s="245"/>
      <c r="K29" s="218"/>
      <c r="L29" s="71"/>
    </row>
    <row r="30" spans="3:12" s="71" customFormat="1" ht="14.25" customHeight="1">
      <c r="C30" s="244"/>
      <c r="D30" s="210"/>
      <c r="E30" s="214"/>
      <c r="F30" s="268"/>
      <c r="G30" s="201"/>
      <c r="H30" s="585" t="s">
        <v>275</v>
      </c>
      <c r="I30" s="586"/>
      <c r="J30" s="587"/>
      <c r="K30" s="230"/>
    </row>
    <row r="31" spans="3:12" s="71" customFormat="1" ht="15.75">
      <c r="C31" s="238">
        <v>5</v>
      </c>
      <c r="D31" s="202" t="s">
        <v>232</v>
      </c>
      <c r="E31" s="219">
        <v>0</v>
      </c>
      <c r="F31" s="269"/>
      <c r="G31" s="201"/>
      <c r="H31" s="576" t="s">
        <v>276</v>
      </c>
      <c r="I31" s="576"/>
      <c r="J31" s="577"/>
      <c r="K31" s="226"/>
    </row>
    <row r="32" spans="3:12" s="71" customFormat="1" ht="16.5" thickBot="1">
      <c r="C32" s="270"/>
      <c r="D32" s="271"/>
      <c r="E32" s="272"/>
      <c r="F32" s="273"/>
      <c r="G32" s="231"/>
      <c r="H32" s="191"/>
      <c r="I32" s="191"/>
      <c r="J32" s="192"/>
      <c r="K32"/>
    </row>
    <row r="33" spans="3:12" s="71" customFormat="1" ht="14.85" customHeight="1" thickBot="1">
      <c r="C33" s="367" t="s">
        <v>277</v>
      </c>
      <c r="D33" s="368"/>
      <c r="E33" s="369"/>
      <c r="F33" s="370">
        <f>(((1+I$13+I$20)*(1+I$22)*(1+I$28)/(1-I$18))-1)</f>
        <v>0</v>
      </c>
      <c r="G33" s="247" t="s">
        <v>258</v>
      </c>
      <c r="H33" s="191"/>
      <c r="I33" s="191"/>
      <c r="J33" s="192"/>
      <c r="K33"/>
    </row>
    <row r="34" spans="3:12" s="71" customFormat="1" ht="15.75" customHeight="1">
      <c r="C34" s="233"/>
      <c r="D34" s="248"/>
      <c r="E34" s="231"/>
      <c r="F34" s="191"/>
      <c r="G34" s="231"/>
      <c r="H34" s="231"/>
      <c r="I34" s="231"/>
      <c r="J34" s="232"/>
      <c r="K34" s="196"/>
    </row>
    <row r="35" spans="3:12" s="71" customFormat="1" ht="15" customHeight="1">
      <c r="C35" s="249" t="s">
        <v>278</v>
      </c>
      <c r="D35" s="246">
        <f>F33</f>
        <v>0</v>
      </c>
      <c r="E35" s="220" t="s">
        <v>279</v>
      </c>
      <c r="F35" s="231"/>
      <c r="G35" s="231"/>
      <c r="H35" s="231"/>
      <c r="I35" s="231"/>
      <c r="J35" s="232"/>
      <c r="K35" s="196"/>
    </row>
    <row r="36" spans="3:12" s="71" customFormat="1" ht="15" customHeight="1">
      <c r="C36" s="249" t="s">
        <v>278</v>
      </c>
      <c r="D36" s="246">
        <f>D35</f>
        <v>0</v>
      </c>
      <c r="E36" s="220" t="s">
        <v>280</v>
      </c>
      <c r="F36" s="231"/>
      <c r="G36" s="198"/>
      <c r="H36" s="198"/>
      <c r="I36" s="198"/>
      <c r="J36" s="245"/>
      <c r="K36" s="198"/>
      <c r="L36" s="5"/>
    </row>
    <row r="37" spans="3:12" s="71" customFormat="1" ht="15.75" customHeight="1" thickBot="1">
      <c r="C37" s="250" t="s">
        <v>258</v>
      </c>
      <c r="D37" s="251"/>
      <c r="E37" s="252"/>
      <c r="F37" s="252"/>
      <c r="G37" s="253"/>
      <c r="H37" s="253"/>
      <c r="I37" s="253"/>
      <c r="J37" s="254"/>
      <c r="K37" s="198"/>
      <c r="L37" s="5"/>
    </row>
  </sheetData>
  <sheetProtection selectLockedCells="1" selectUnlockedCells="1"/>
  <mergeCells count="4">
    <mergeCell ref="H31:J31"/>
    <mergeCell ref="I8:J9"/>
    <mergeCell ref="C7:F7"/>
    <mergeCell ref="H30:J30"/>
  </mergeCells>
  <pageMargins left="0.78749999999999998" right="0.78749999999999998" top="0.98402777777777772" bottom="0.98402777777777772" header="0.51180555555555551" footer="0.51180555555555551"/>
  <pageSetup paperSize="9" scale="48" firstPageNumber="0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G39"/>
  <sheetViews>
    <sheetView view="pageBreakPreview" topLeftCell="A9" zoomScale="85" zoomScaleSheetLayoutView="85" workbookViewId="0">
      <selection activeCell="I33" sqref="I33"/>
    </sheetView>
  </sheetViews>
  <sheetFormatPr defaultRowHeight="15"/>
  <cols>
    <col min="1" max="1" width="27.140625" customWidth="1"/>
    <col min="2" max="2" width="13.42578125" customWidth="1"/>
    <col min="3" max="3" width="16" customWidth="1"/>
    <col min="4" max="4" width="17.7109375" bestFit="1" customWidth="1"/>
    <col min="5" max="5" width="12.28515625" bestFit="1" customWidth="1"/>
  </cols>
  <sheetData>
    <row r="1" spans="1:7">
      <c r="A1" s="606" t="s">
        <v>362</v>
      </c>
      <c r="B1" s="607"/>
      <c r="C1" s="607"/>
      <c r="D1" s="607"/>
      <c r="E1" s="608"/>
      <c r="F1" s="464"/>
      <c r="G1" s="464"/>
    </row>
    <row r="2" spans="1:7">
      <c r="A2" s="465"/>
      <c r="B2" s="466"/>
      <c r="C2" s="466"/>
      <c r="D2" s="466"/>
      <c r="E2" s="467"/>
      <c r="F2" s="464"/>
      <c r="G2" s="464"/>
    </row>
    <row r="3" spans="1:7" ht="51">
      <c r="A3" s="468"/>
      <c r="B3" s="469" t="s">
        <v>363</v>
      </c>
      <c r="C3" s="469" t="s">
        <v>364</v>
      </c>
      <c r="D3" s="469" t="s">
        <v>365</v>
      </c>
      <c r="E3" s="470" t="s">
        <v>366</v>
      </c>
      <c r="F3" s="464"/>
      <c r="G3" s="464"/>
    </row>
    <row r="4" spans="1:7">
      <c r="A4" s="471" t="s">
        <v>20</v>
      </c>
      <c r="B4" s="472">
        <v>1200</v>
      </c>
      <c r="C4" s="473" t="s">
        <v>367</v>
      </c>
      <c r="D4" s="474">
        <f>1200*6.7</f>
        <v>8040</v>
      </c>
      <c r="E4" s="475"/>
      <c r="F4" s="464"/>
      <c r="G4" s="464"/>
    </row>
    <row r="5" spans="1:7" ht="26.25">
      <c r="A5" s="471" t="s">
        <v>23</v>
      </c>
      <c r="B5" s="472">
        <v>1200</v>
      </c>
      <c r="C5" s="473" t="s">
        <v>367</v>
      </c>
      <c r="D5" s="474">
        <f>1200*6.7</f>
        <v>8040</v>
      </c>
      <c r="E5" s="475"/>
      <c r="F5" s="464"/>
      <c r="G5" s="464"/>
    </row>
    <row r="6" spans="1:7" ht="39">
      <c r="A6" s="471" t="s">
        <v>31</v>
      </c>
      <c r="B6" s="472">
        <v>1200</v>
      </c>
      <c r="C6" s="473" t="s">
        <v>367</v>
      </c>
      <c r="D6" s="476">
        <f>1200*6.7</f>
        <v>8040</v>
      </c>
      <c r="E6" s="477">
        <f>D6*0.05</f>
        <v>402</v>
      </c>
      <c r="F6" s="464"/>
      <c r="G6" s="464"/>
    </row>
    <row r="7" spans="1:7">
      <c r="A7" s="609" t="s">
        <v>360</v>
      </c>
      <c r="B7" s="610"/>
      <c r="C7" s="610"/>
      <c r="D7" s="610"/>
      <c r="E7" s="611"/>
      <c r="F7" s="464"/>
      <c r="G7" s="464"/>
    </row>
    <row r="8" spans="1:7" ht="51">
      <c r="A8" s="478"/>
      <c r="B8" s="469" t="s">
        <v>363</v>
      </c>
      <c r="C8" s="469" t="s">
        <v>364</v>
      </c>
      <c r="D8" s="479" t="s">
        <v>368</v>
      </c>
      <c r="E8" s="470" t="s">
        <v>369</v>
      </c>
      <c r="F8" s="464"/>
      <c r="G8" s="464"/>
    </row>
    <row r="9" spans="1:7" ht="26.25">
      <c r="A9" s="471" t="s">
        <v>370</v>
      </c>
      <c r="B9" s="472">
        <v>1200</v>
      </c>
      <c r="C9" s="473" t="s">
        <v>367</v>
      </c>
      <c r="D9" s="480" t="s">
        <v>371</v>
      </c>
      <c r="E9" s="481">
        <f>363.636363636363*6.7</f>
        <v>2436.3636363636324</v>
      </c>
      <c r="F9" s="464"/>
      <c r="G9" s="464"/>
    </row>
    <row r="10" spans="1:7" ht="15.75" thickBot="1">
      <c r="A10" s="609"/>
      <c r="B10" s="610"/>
      <c r="C10" s="610"/>
      <c r="D10" s="610"/>
      <c r="E10" s="611"/>
      <c r="F10" s="464"/>
      <c r="G10" s="464"/>
    </row>
    <row r="11" spans="1:7" ht="63.75">
      <c r="A11" s="482"/>
      <c r="B11" s="469" t="s">
        <v>363</v>
      </c>
      <c r="C11" s="469" t="s">
        <v>364</v>
      </c>
      <c r="D11" s="469" t="s">
        <v>365</v>
      </c>
      <c r="E11" s="483" t="s">
        <v>372</v>
      </c>
      <c r="F11" s="484" t="s">
        <v>373</v>
      </c>
      <c r="G11" s="485" t="s">
        <v>374</v>
      </c>
    </row>
    <row r="12" spans="1:7" ht="51.75">
      <c r="A12" s="471" t="s">
        <v>28</v>
      </c>
      <c r="B12" s="472">
        <v>1200</v>
      </c>
      <c r="C12" s="473" t="s">
        <v>367</v>
      </c>
      <c r="D12" s="476">
        <f>1200*6.7</f>
        <v>8040</v>
      </c>
      <c r="E12" s="486">
        <v>0.1</v>
      </c>
      <c r="F12" s="487">
        <v>0.1</v>
      </c>
      <c r="G12" s="477">
        <f>F12*E12*D12</f>
        <v>80.40000000000002</v>
      </c>
    </row>
    <row r="13" spans="1:7" ht="27" thickBot="1">
      <c r="A13" s="471" t="s">
        <v>30</v>
      </c>
      <c r="B13" s="472">
        <f>B12</f>
        <v>1200</v>
      </c>
      <c r="C13" s="473" t="s">
        <v>367</v>
      </c>
      <c r="D13" s="476">
        <f>1200*6.7</f>
        <v>8040</v>
      </c>
      <c r="E13" s="486">
        <v>0.1</v>
      </c>
      <c r="F13" s="488">
        <v>0.1</v>
      </c>
      <c r="G13" s="489">
        <f>F13*E13*D13</f>
        <v>80.40000000000002</v>
      </c>
    </row>
    <row r="14" spans="1:7">
      <c r="A14" s="612"/>
      <c r="B14" s="613"/>
      <c r="C14" s="613"/>
      <c r="D14" s="613"/>
      <c r="E14" s="614"/>
      <c r="F14" s="490"/>
      <c r="G14" s="491"/>
    </row>
    <row r="15" spans="1:7" ht="25.5">
      <c r="A15" s="492"/>
      <c r="B15" s="493" t="s">
        <v>375</v>
      </c>
      <c r="C15" s="494" t="s">
        <v>376</v>
      </c>
      <c r="D15" s="495" t="s">
        <v>377</v>
      </c>
      <c r="E15" s="496" t="s">
        <v>378</v>
      </c>
      <c r="F15" s="491"/>
      <c r="G15" s="491"/>
    </row>
    <row r="16" spans="1:7">
      <c r="A16" s="471" t="s">
        <v>26</v>
      </c>
      <c r="B16" s="497">
        <v>12</v>
      </c>
      <c r="C16" s="472">
        <v>8</v>
      </c>
      <c r="D16" s="476">
        <v>12</v>
      </c>
      <c r="E16" s="477">
        <f>B16*C16*D16</f>
        <v>1152</v>
      </c>
      <c r="F16" s="464"/>
      <c r="G16" s="464"/>
    </row>
    <row r="17" spans="1:7">
      <c r="A17" s="612"/>
      <c r="B17" s="613"/>
      <c r="C17" s="613"/>
      <c r="D17" s="613"/>
      <c r="E17" s="614"/>
      <c r="F17" s="464"/>
      <c r="G17" s="464"/>
    </row>
    <row r="18" spans="1:7" ht="25.5">
      <c r="A18" s="498"/>
      <c r="B18" s="499" t="s">
        <v>379</v>
      </c>
      <c r="C18" s="499" t="s">
        <v>380</v>
      </c>
      <c r="D18" s="499" t="s">
        <v>381</v>
      </c>
      <c r="E18" s="500" t="s">
        <v>382</v>
      </c>
      <c r="F18" s="464"/>
      <c r="G18" s="464"/>
    </row>
    <row r="19" spans="1:7" ht="26.25">
      <c r="A19" s="471" t="s">
        <v>37</v>
      </c>
      <c r="B19" s="501">
        <f>(5.7+1.3)*1.3/2</f>
        <v>4.55</v>
      </c>
      <c r="C19" s="501">
        <v>1</v>
      </c>
      <c r="D19" s="501">
        <v>24</v>
      </c>
      <c r="E19" s="477">
        <f>B19*C19*D19</f>
        <v>109.19999999999999</v>
      </c>
      <c r="F19" s="464"/>
      <c r="G19" s="464"/>
    </row>
    <row r="20" spans="1:7">
      <c r="A20" s="502"/>
      <c r="B20" s="490"/>
      <c r="C20" s="490"/>
      <c r="D20" s="490"/>
      <c r="E20" s="503"/>
      <c r="F20" s="464"/>
      <c r="G20" s="464"/>
    </row>
    <row r="21" spans="1:7" ht="25.5">
      <c r="A21" s="498"/>
      <c r="B21" s="499" t="s">
        <v>383</v>
      </c>
      <c r="C21" s="494" t="s">
        <v>376</v>
      </c>
      <c r="D21" s="495" t="s">
        <v>377</v>
      </c>
      <c r="E21" s="500" t="s">
        <v>384</v>
      </c>
      <c r="F21" s="464"/>
      <c r="G21" s="464"/>
    </row>
    <row r="22" spans="1:7">
      <c r="A22" s="471" t="s">
        <v>43</v>
      </c>
      <c r="B22" s="501">
        <v>8</v>
      </c>
      <c r="C22" s="501">
        <v>8</v>
      </c>
      <c r="D22" s="501">
        <v>12</v>
      </c>
      <c r="E22" s="477">
        <f>B22*C22*D22</f>
        <v>768</v>
      </c>
      <c r="F22" s="464"/>
      <c r="G22" s="464"/>
    </row>
    <row r="23" spans="1:7">
      <c r="A23" s="502"/>
      <c r="B23" s="490"/>
      <c r="C23" s="490"/>
      <c r="D23" s="490"/>
      <c r="E23" s="503"/>
      <c r="F23" s="464"/>
      <c r="G23" s="464"/>
    </row>
    <row r="24" spans="1:7" ht="25.5">
      <c r="A24" s="498"/>
      <c r="B24" s="499" t="s">
        <v>383</v>
      </c>
      <c r="C24" s="494" t="s">
        <v>376</v>
      </c>
      <c r="D24" s="495" t="s">
        <v>377</v>
      </c>
      <c r="E24" s="500" t="s">
        <v>384</v>
      </c>
      <c r="F24" s="464"/>
      <c r="G24" s="464"/>
    </row>
    <row r="25" spans="1:7">
      <c r="A25" s="471" t="s">
        <v>385</v>
      </c>
      <c r="B25" s="501">
        <v>4</v>
      </c>
      <c r="C25" s="501">
        <v>8</v>
      </c>
      <c r="D25" s="501">
        <v>12</v>
      </c>
      <c r="E25" s="477">
        <f>B25*C25*D25</f>
        <v>384</v>
      </c>
      <c r="F25" s="464"/>
      <c r="G25" s="464"/>
    </row>
    <row r="26" spans="1:7" ht="15.75" thickBot="1">
      <c r="A26" s="504"/>
      <c r="B26" s="505"/>
      <c r="C26" s="505"/>
      <c r="D26" s="505"/>
      <c r="E26" s="506"/>
      <c r="F26" s="464"/>
      <c r="G26" s="464"/>
    </row>
    <row r="27" spans="1:7">
      <c r="A27" s="615" t="s">
        <v>386</v>
      </c>
      <c r="B27" s="616"/>
      <c r="C27" s="616"/>
      <c r="D27" s="616"/>
      <c r="E27" s="617"/>
      <c r="F27" s="464"/>
      <c r="G27" s="464"/>
    </row>
    <row r="28" spans="1:7">
      <c r="A28" s="601" t="s">
        <v>387</v>
      </c>
      <c r="B28" s="602"/>
      <c r="C28" s="602"/>
      <c r="D28" s="602"/>
      <c r="E28" s="603"/>
      <c r="F28" s="464"/>
      <c r="G28" s="464"/>
    </row>
    <row r="29" spans="1:7">
      <c r="A29" s="588" t="s">
        <v>388</v>
      </c>
      <c r="B29" s="589"/>
      <c r="C29" s="589"/>
      <c r="D29" s="589"/>
      <c r="E29" s="590"/>
      <c r="F29" s="464"/>
      <c r="G29" s="464"/>
    </row>
    <row r="30" spans="1:7">
      <c r="A30" s="604" t="s">
        <v>389</v>
      </c>
      <c r="B30" s="605" t="s">
        <v>390</v>
      </c>
      <c r="C30" s="605" t="s">
        <v>391</v>
      </c>
      <c r="D30" s="602" t="s">
        <v>392</v>
      </c>
      <c r="E30" s="603"/>
      <c r="F30" s="464"/>
      <c r="G30" s="464"/>
    </row>
    <row r="31" spans="1:7">
      <c r="A31" s="604"/>
      <c r="B31" s="605"/>
      <c r="C31" s="605"/>
      <c r="D31" s="509" t="s">
        <v>393</v>
      </c>
      <c r="E31" s="510" t="s">
        <v>394</v>
      </c>
      <c r="F31" s="464"/>
      <c r="G31" s="464"/>
    </row>
    <row r="32" spans="1:7">
      <c r="A32" s="511">
        <v>0</v>
      </c>
      <c r="B32" s="512">
        <v>0</v>
      </c>
      <c r="C32" s="507" t="s">
        <v>395</v>
      </c>
      <c r="D32" s="507" t="s">
        <v>395</v>
      </c>
      <c r="E32" s="508" t="s">
        <v>395</v>
      </c>
      <c r="F32" s="464"/>
      <c r="G32" s="464"/>
    </row>
    <row r="33" spans="1:7">
      <c r="A33" s="511">
        <v>1</v>
      </c>
      <c r="B33" s="512">
        <v>10.89</v>
      </c>
      <c r="C33" s="513">
        <v>10</v>
      </c>
      <c r="D33" s="514">
        <f>(B32+B33)*C33</f>
        <v>108.9</v>
      </c>
      <c r="E33" s="515">
        <f>D33</f>
        <v>108.9</v>
      </c>
      <c r="F33" s="464"/>
      <c r="G33" s="464"/>
    </row>
    <row r="34" spans="1:7">
      <c r="A34" s="511">
        <v>2</v>
      </c>
      <c r="B34" s="512">
        <v>10.89</v>
      </c>
      <c r="C34" s="513">
        <v>10</v>
      </c>
      <c r="D34" s="514">
        <f>(B33+B34)*C34</f>
        <v>217.8</v>
      </c>
      <c r="E34" s="515">
        <f>(D33+D34)</f>
        <v>326.70000000000005</v>
      </c>
      <c r="F34" s="464"/>
      <c r="G34" s="464"/>
    </row>
    <row r="35" spans="1:7" ht="15.75" thickBot="1">
      <c r="A35" s="516" t="s">
        <v>396</v>
      </c>
      <c r="B35" s="517"/>
      <c r="C35" s="517"/>
      <c r="D35" s="517"/>
      <c r="E35" s="518">
        <f>SUM(E33:E34)</f>
        <v>435.6</v>
      </c>
      <c r="F35" s="464"/>
      <c r="G35" s="464"/>
    </row>
    <row r="36" spans="1:7">
      <c r="A36" s="588" t="s">
        <v>400</v>
      </c>
      <c r="B36" s="589"/>
      <c r="C36" s="589"/>
      <c r="D36" s="589"/>
      <c r="E36" s="590"/>
      <c r="F36" s="464"/>
      <c r="G36" s="464"/>
    </row>
    <row r="37" spans="1:7">
      <c r="A37" s="591" t="s">
        <v>397</v>
      </c>
      <c r="B37" s="592" t="s">
        <v>398</v>
      </c>
      <c r="C37" s="593"/>
      <c r="D37" s="596" t="s">
        <v>399</v>
      </c>
      <c r="E37" s="597"/>
      <c r="F37" s="464"/>
      <c r="G37" s="464"/>
    </row>
    <row r="38" spans="1:7">
      <c r="A38" s="591"/>
      <c r="B38" s="594"/>
      <c r="C38" s="595"/>
      <c r="D38" s="596"/>
      <c r="E38" s="597"/>
      <c r="F38" s="464"/>
      <c r="G38" s="464"/>
    </row>
    <row r="39" spans="1:7" ht="15.75" thickBot="1">
      <c r="A39" s="519">
        <v>80.400000000000006</v>
      </c>
      <c r="B39" s="598">
        <f>A39*2.5</f>
        <v>201</v>
      </c>
      <c r="C39" s="598"/>
      <c r="D39" s="599">
        <f>E35+B39</f>
        <v>636.6</v>
      </c>
      <c r="E39" s="600"/>
      <c r="F39" s="464"/>
      <c r="G39" s="464"/>
    </row>
  </sheetData>
  <mergeCells count="18">
    <mergeCell ref="A1:E1"/>
    <mergeCell ref="A7:E7"/>
    <mergeCell ref="A10:E10"/>
    <mergeCell ref="A14:E14"/>
    <mergeCell ref="A17:E17"/>
    <mergeCell ref="A27:E27"/>
    <mergeCell ref="A28:E28"/>
    <mergeCell ref="A29:E29"/>
    <mergeCell ref="A30:A31"/>
    <mergeCell ref="B30:B31"/>
    <mergeCell ref="C30:C31"/>
    <mergeCell ref="D30:E30"/>
    <mergeCell ref="A36:E36"/>
    <mergeCell ref="A37:A38"/>
    <mergeCell ref="B37:C38"/>
    <mergeCell ref="D37:E38"/>
    <mergeCell ref="B39:C39"/>
    <mergeCell ref="D39:E39"/>
  </mergeCells>
  <pageMargins left="0.511811024" right="0.511811024" top="0.78740157499999996" bottom="0.78740157499999996" header="0.31496062000000002" footer="0.31496062000000002"/>
  <pageSetup paperSize="9" scale="88" orientation="portrait" r:id="rId1"/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10</vt:i4>
      </vt:variant>
    </vt:vector>
  </HeadingPairs>
  <TitlesOfParts>
    <vt:vector size="17" baseType="lpstr">
      <vt:lpstr>PPU</vt:lpstr>
      <vt:lpstr>PPU SINAPI</vt:lpstr>
      <vt:lpstr>CPU</vt:lpstr>
      <vt:lpstr>cotações</vt:lpstr>
      <vt:lpstr>SERV SINAPI</vt:lpstr>
      <vt:lpstr>BDI</vt:lpstr>
      <vt:lpstr>Memorial de Cálculo</vt:lpstr>
      <vt:lpstr>BDI!Area_de_impressao</vt:lpstr>
      <vt:lpstr>cotações!Area_de_impressao</vt:lpstr>
      <vt:lpstr>CPU!Area_de_impressao</vt:lpstr>
      <vt:lpstr>PPU!Area_de_impressao</vt:lpstr>
      <vt:lpstr>'PPU SINAPI'!Area_de_impressao</vt:lpstr>
      <vt:lpstr>CPU!Bebedouro</vt:lpstr>
      <vt:lpstr>CPU!Excel_BuiltIn__FilterDatabase</vt:lpstr>
      <vt:lpstr>'PPU SINAPI'!Excel_BuiltIn__FilterDatabase</vt:lpstr>
      <vt:lpstr>PPU!Print_Area_1_1</vt:lpstr>
      <vt:lpstr>'PPU SINAPI'!Print_Titles_1_1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Izaac Damasceno Pequeno</dc:creator>
  <cp:lastModifiedBy>Augusto Bezerra de Assis Junior</cp:lastModifiedBy>
  <cp:lastPrinted>2017-10-16T17:49:33Z</cp:lastPrinted>
  <dcterms:created xsi:type="dcterms:W3CDTF">2017-05-18T12:16:50Z</dcterms:created>
  <dcterms:modified xsi:type="dcterms:W3CDTF">2017-10-19T17:09:02Z</dcterms:modified>
</cp:coreProperties>
</file>